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865" windowHeight="4245" activeTab="0"/>
  </bookViews>
  <sheets>
    <sheet name="Sheet1" sheetId="1" r:id="rId1"/>
    <sheet name="Sheet2" sheetId="2" r:id="rId2"/>
    <sheet name="Sheet3" sheetId="3" r:id="rId3"/>
  </sheets>
  <definedNames>
    <definedName name="Alabama">'Sheet1'!$A$68</definedName>
    <definedName name="Alaska">'Sheet1'!$A$147</definedName>
    <definedName name="American_Samoa">'Sheet1'!$A$226</definedName>
    <definedName name="Arizona">'Sheet1'!$A$305</definedName>
    <definedName name="Arkansas">'Sheet1'!$A$384</definedName>
    <definedName name="California">'Sheet1'!$A$463</definedName>
    <definedName name="Colorado">'Sheet1'!$A$542</definedName>
    <definedName name="Connecticut">'Sheet1'!$A$621</definedName>
    <definedName name="Delaware">'Sheet1'!$A$700</definedName>
    <definedName name="District_of_Columbia">'Sheet1'!$A$779</definedName>
    <definedName name="Florida">'Sheet1'!$A$858</definedName>
    <definedName name="Georgia">'Sheet1'!$A$937</definedName>
    <definedName name="GRAND_TOTAL">'Sheet1'!$A$4887</definedName>
    <definedName name="Guam">'Sheet1'!$A$1016</definedName>
    <definedName name="Hawaii">'Sheet1'!$A$1095</definedName>
    <definedName name="Idaho">'Sheet1'!$A$1174</definedName>
    <definedName name="Illinois">'Sheet1'!$A$1253</definedName>
    <definedName name="Indian_Tribes_Set_Aside">'Sheet1'!$A$1332</definedName>
    <definedName name="Indiana">'Sheet1'!$A$1411</definedName>
    <definedName name="Iowa">'Sheet1'!$A$1490</definedName>
    <definedName name="Kansas">'Sheet1'!$A$1569</definedName>
    <definedName name="Kentucky">'Sheet1'!$A$1648</definedName>
    <definedName name="Louisiana">'Sheet1'!$A$1727</definedName>
    <definedName name="Maine">'Sheet1'!$A$1806</definedName>
    <definedName name="Marshall_Islands">'Sheet1'!$A$1885</definedName>
    <definedName name="Maryland">'Sheet1'!$A$1964</definedName>
    <definedName name="Massachusetts">'Sheet1'!$A$2043</definedName>
    <definedName name="Michigan">'Sheet1'!$A$2122</definedName>
    <definedName name="Micronesia">'Sheet1'!$A$2201</definedName>
    <definedName name="Minnesota">'Sheet1'!$A$2280</definedName>
    <definedName name="Mississippi">'Sheet1'!$A$2359</definedName>
    <definedName name="Missouri">'Sheet1'!$A$2438</definedName>
    <definedName name="Montana">'Sheet1'!$A$2517</definedName>
    <definedName name="Nebraska">'Sheet1'!$A$2596</definedName>
    <definedName name="Nevada">'Sheet1'!$A$2675</definedName>
    <definedName name="New_Hampshire">'Sheet1'!$A$2754</definedName>
    <definedName name="New_Jersey">'Sheet1'!$A$2833</definedName>
    <definedName name="New_Mexico">'Sheet1'!$A$2912</definedName>
    <definedName name="New_York">'Sheet1'!$A$2991</definedName>
    <definedName name="North_Carolina">'Sheet1'!$A$3070</definedName>
    <definedName name="North_Dakota">'Sheet1'!$A$3149</definedName>
    <definedName name="Northern_Marianas">'Sheet1'!$A$3228</definedName>
    <definedName name="Ohio">'Sheet1'!$A$3307</definedName>
    <definedName name="Oklahoma">'Sheet1'!$A$3386</definedName>
    <definedName name="Oregon">'Sheet1'!$A$3465</definedName>
    <definedName name="Other_Non_State_Allocations">'Sheet1'!$A$3544</definedName>
    <definedName name="Palau">'Sheet1'!$A$3623</definedName>
    <definedName name="Pennsylvania">'Sheet1'!$A$3702</definedName>
    <definedName name="_xlnm.Print_Area" localSheetId="0">'Sheet1'!$A$1:$G$4967</definedName>
    <definedName name="Puerto_Rico">'Sheet1'!$A$3781</definedName>
    <definedName name="Rhode_Island">'Sheet1'!$A$3860</definedName>
    <definedName name="South_Carolina">'Sheet1'!$A$3939</definedName>
    <definedName name="South_Dakota">'Sheet1'!$A$4018</definedName>
    <definedName name="Tennessee">'Sheet1'!$A$4097</definedName>
    <definedName name="Texas">'Sheet1'!$A$4176</definedName>
    <definedName name="Utah">'Sheet1'!$A$4255</definedName>
    <definedName name="Vermont">'Sheet1'!$A$4334</definedName>
    <definedName name="Virgin_Islands">'Sheet1'!$A$4413</definedName>
    <definedName name="Virginia">'Sheet1'!$A$4492</definedName>
    <definedName name="Washington">'Sheet1'!$A$4571</definedName>
    <definedName name="West_Virginia">'Sheet1'!$A$4650</definedName>
    <definedName name="Wisconsin">'Sheet1'!$A$4729</definedName>
    <definedName name="Wyoming">'Sheet1'!$A$4808</definedName>
  </definedNames>
  <calcPr fullCalcOnLoad="1"/>
</workbook>
</file>

<file path=xl/sharedStrings.xml><?xml version="1.0" encoding="utf-8"?>
<sst xmlns="http://schemas.openxmlformats.org/spreadsheetml/2006/main" count="7421" uniqueCount="158">
  <si>
    <t>ESEA Title I--Grants to Local Educational Agencies</t>
  </si>
  <si>
    <t>Impact Aid--Basic Support Payments</t>
  </si>
  <si>
    <t>Safe and Drug-Free Schools--State Grants</t>
  </si>
  <si>
    <t>Indian Education--Grants to Local Educational Agencies</t>
  </si>
  <si>
    <t>Immigrant Education</t>
  </si>
  <si>
    <t>Special Education--Grants to States</t>
  </si>
  <si>
    <t>Special Education--Preschool Grants</t>
  </si>
  <si>
    <t>Special Education--Grants for Infants and Families</t>
  </si>
  <si>
    <t xml:space="preserve">  Subtotal, Special Education</t>
  </si>
  <si>
    <t>Vocational Rehabilitation State Grants</t>
  </si>
  <si>
    <t>Client Assistance State Grants</t>
  </si>
  <si>
    <t>Supported Employment State Grants</t>
  </si>
  <si>
    <t>Independent Living State Grants</t>
  </si>
  <si>
    <t xml:space="preserve">  Subtotal, Rehabilitation Services and Disability Research</t>
  </si>
  <si>
    <t>Vocational Education State Grants</t>
  </si>
  <si>
    <t>Adult Education State Grants</t>
  </si>
  <si>
    <t xml:space="preserve">  Subtotal, Vocational and Adult Education</t>
  </si>
  <si>
    <t>Federal Pell Grants</t>
  </si>
  <si>
    <t>Federal Supplemental Educational Opportunity Grants</t>
  </si>
  <si>
    <t>Federal Work-Study</t>
  </si>
  <si>
    <t>Federal Perkins Loans--Capital Contributions</t>
  </si>
  <si>
    <t>Leveraging Educational Assistance Partnership</t>
  </si>
  <si>
    <t>Byrd Honors Scholarships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</si>
  <si>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</si>
  <si>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</si>
  <si>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</si>
  <si>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</si>
  <si>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</si>
  <si>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</si>
  <si>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</si>
  <si>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</si>
  <si>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</si>
  <si>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</si>
  <si>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</si>
  <si>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</si>
  <si>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</si>
  <si>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</si>
  <si>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</si>
  <si>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</si>
  <si>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</si>
  <si>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</si>
  <si>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</si>
  <si>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</si>
  <si>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</si>
  <si>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</si>
  <si>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</si>
  <si>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</si>
  <si>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Micronesia</t>
  </si>
  <si>
    <t>Minnesota</t>
  </si>
  <si>
    <t>Mississippi</t>
  </si>
  <si>
    <t>Missouri</t>
  </si>
  <si>
    <t>Montana</t>
  </si>
  <si>
    <t>Nebraska</t>
  </si>
  <si>
    <t>Nevada</t>
  </si>
  <si>
    <t>Ohio</t>
  </si>
  <si>
    <t>Oklahoma</t>
  </si>
  <si>
    <t>Oregon</t>
  </si>
  <si>
    <t>Palau</t>
  </si>
  <si>
    <t>Pennsylvania</t>
  </si>
  <si>
    <t>Tennessee</t>
  </si>
  <si>
    <t>Texas</t>
  </si>
  <si>
    <t>Utah</t>
  </si>
  <si>
    <t>Vermont</t>
  </si>
  <si>
    <t>Virginia</t>
  </si>
  <si>
    <t>Washington</t>
  </si>
  <si>
    <t>Wisconsin</t>
  </si>
  <si>
    <t>Wyoming</t>
  </si>
  <si>
    <t>American_Samoa</t>
  </si>
  <si>
    <t>District_of_Columbia</t>
  </si>
  <si>
    <t>GRAND_TOTAL</t>
  </si>
  <si>
    <t>Indian_Tribes_Set_Aside</t>
  </si>
  <si>
    <t>Marshall_Islands</t>
  </si>
  <si>
    <t>New_Hampshire</t>
  </si>
  <si>
    <t>New_Jersey</t>
  </si>
  <si>
    <t>New_Mexico</t>
  </si>
  <si>
    <t>New_York</t>
  </si>
  <si>
    <t>North_Carolina</t>
  </si>
  <si>
    <t>North_Dakota</t>
  </si>
  <si>
    <t>Northern_Marianas</t>
  </si>
  <si>
    <t>Other_Non_State_Allocations</t>
  </si>
  <si>
    <t>Puerto_Rico</t>
  </si>
  <si>
    <t>Rhode_Island</t>
  </si>
  <si>
    <t>South_Carolina</t>
  </si>
  <si>
    <t>South_Dakota</t>
  </si>
  <si>
    <t>Virgin_Islands</t>
  </si>
  <si>
    <t>West_Virginia</t>
  </si>
  <si>
    <t>Eisenhower Mathematics and Science Education State Grants</t>
  </si>
  <si>
    <t>Douglas Teacher Scholarships</t>
  </si>
  <si>
    <t>Vocational Education State Councils</t>
  </si>
  <si>
    <t>Vocational Education Consumer and Homemaking Education</t>
  </si>
  <si>
    <t>Vocational Education Community-Based Organizations</t>
  </si>
  <si>
    <t>Chapter 2 State Block Grants</t>
  </si>
  <si>
    <t>Literacy Training for Homeless Adults</t>
  </si>
  <si>
    <t>Prepared by Budget Service on August 18, 2005</t>
  </si>
  <si>
    <t>Check</t>
  </si>
  <si>
    <t>Title I</t>
  </si>
  <si>
    <t>Capital</t>
  </si>
  <si>
    <t>Migrant</t>
  </si>
  <si>
    <t>N &amp; D</t>
  </si>
  <si>
    <t>Improve</t>
  </si>
  <si>
    <t>Admin</t>
  </si>
  <si>
    <t>Basic</t>
  </si>
  <si>
    <t>Eisenhower</t>
  </si>
  <si>
    <t>Chapter 2</t>
  </si>
  <si>
    <t>Safe</t>
  </si>
  <si>
    <t>Homeless</t>
  </si>
  <si>
    <t>Indian</t>
  </si>
  <si>
    <t>Immigrant</t>
  </si>
  <si>
    <t>IDEA</t>
  </si>
  <si>
    <t>Preschool</t>
  </si>
  <si>
    <t>Infants</t>
  </si>
  <si>
    <t>Chapter 1</t>
  </si>
  <si>
    <t>VRA</t>
  </si>
  <si>
    <t>Client</t>
  </si>
  <si>
    <t>Supported</t>
  </si>
  <si>
    <t>Independent</t>
  </si>
  <si>
    <t>Voc. Ed.</t>
  </si>
  <si>
    <t>Community</t>
  </si>
  <si>
    <t>Consumer</t>
  </si>
  <si>
    <t>Councils</t>
  </si>
  <si>
    <t>Literacy</t>
  </si>
  <si>
    <t>Adult</t>
  </si>
  <si>
    <t>English</t>
  </si>
  <si>
    <t>American Samoa</t>
  </si>
  <si>
    <t>District of Columbia</t>
  </si>
  <si>
    <t>Marshall Islands</t>
  </si>
  <si>
    <t>New Hampshire</t>
  </si>
  <si>
    <t>New Jersey</t>
  </si>
  <si>
    <t>New Mexico</t>
  </si>
  <si>
    <t>New York</t>
  </si>
  <si>
    <t>North Carolina</t>
  </si>
  <si>
    <t>North Dakota</t>
  </si>
  <si>
    <t>Puerto Rico</t>
  </si>
  <si>
    <t>Rhode Island</t>
  </si>
  <si>
    <t>South Carolina</t>
  </si>
  <si>
    <t>South Dakota</t>
  </si>
  <si>
    <t>Virgin Islands</t>
  </si>
  <si>
    <t>West Virginia</t>
  </si>
  <si>
    <t>DEPARTMENT OF EDUCATION</t>
  </si>
  <si>
    <t>Allocations for State Formula Programs and Selected Student Aid Programs for</t>
  </si>
  <si>
    <t>Indian Tribes Set-Aside</t>
  </si>
  <si>
    <t>Northern Marianas</t>
  </si>
  <si>
    <t>Other Non-State Allocations</t>
  </si>
  <si>
    <t>GRAND TOTAL</t>
  </si>
  <si>
    <t>Refugee Education</t>
  </si>
  <si>
    <t>Impact</t>
  </si>
  <si>
    <t>Refugee</t>
  </si>
  <si>
    <t>RSA</t>
  </si>
  <si>
    <t>Pell</t>
  </si>
  <si>
    <t>SEOG</t>
  </si>
  <si>
    <t>Work</t>
  </si>
  <si>
    <t>Perkins</t>
  </si>
  <si>
    <t>LEAP</t>
  </si>
  <si>
    <t>Byrd</t>
  </si>
  <si>
    <t>Douglas</t>
  </si>
  <si>
    <t>Indian Tribe Set Aside</t>
  </si>
  <si>
    <t>Northern Mariana Islands</t>
  </si>
  <si>
    <t>Other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</si>
</sst>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Courier New"/>
      <family val="0"/>
    </font>
    <font>
      <sz val="12"/>
      <name val="Arial"/>
      <family val="2"/>
    </font>
    <font>
      <b/>
      <sz val="12"/>
      <name val="Arial"/>
      <family val="2"/>
    </font>
    <font>
      <i/>
      <u val="single"/>
      <sz val="12"/>
      <name val="Arial"/>
      <family val="2"/>
    </font>
    <font>
      <i/>
      <sz val="12"/>
      <name val="Arial"/>
      <family val="2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Alignment="1" quotePrefix="1">
      <alignment horizontal="center"/>
    </xf>
    <xf numFmtId="37" fontId="1" fillId="0" borderId="0" xfId="0" applyNumberFormat="1" applyFont="1" applyBorder="1" applyAlignment="1" quotePrefix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 horizontal="center"/>
    </xf>
    <xf numFmtId="37" fontId="1" fillId="0" borderId="1" xfId="0" applyNumberFormat="1" applyFont="1" applyBorder="1" applyAlignment="1">
      <alignment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quotePrefix="1">
      <alignment/>
    </xf>
    <xf numFmtId="37" fontId="1" fillId="0" borderId="2" xfId="0" applyNumberFormat="1" applyFont="1" applyBorder="1" applyAlignment="1">
      <alignment/>
    </xf>
    <xf numFmtId="37" fontId="1" fillId="0" borderId="0" xfId="0" applyNumberFormat="1" applyFont="1" applyAlignment="1" quotePrefix="1">
      <alignment horizontal="right"/>
    </xf>
    <xf numFmtId="37" fontId="1" fillId="0" borderId="0" xfId="0" applyNumberFormat="1" applyFont="1" applyBorder="1" applyAlignment="1" quotePrefix="1">
      <alignment horizontal="right"/>
    </xf>
    <xf numFmtId="37" fontId="1" fillId="0" borderId="0" xfId="0" applyNumberFormat="1" applyFont="1" applyAlignment="1" applyProtection="1">
      <alignment/>
      <protection/>
    </xf>
    <xf numFmtId="0" fontId="5" fillId="0" borderId="0" xfId="20" applyAlignment="1">
      <alignment/>
    </xf>
    <xf numFmtId="37" fontId="4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7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>
      <alignment/>
    </xf>
    <xf numFmtId="37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1800</xdr:row>
      <xdr:rowOff>9525</xdr:rowOff>
    </xdr:from>
    <xdr:to>
      <xdr:col>0</xdr:col>
      <xdr:colOff>4524375</xdr:colOff>
      <xdr:row>1800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360054525"/>
          <a:ext cx="452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3</xdr:col>
      <xdr:colOff>314325</xdr:colOff>
      <xdr:row>466</xdr:row>
      <xdr:rowOff>0</xdr:rowOff>
    </xdr:from>
    <xdr:to>
      <xdr:col>3</xdr:col>
      <xdr:colOff>1266825</xdr:colOff>
      <xdr:row>466</xdr:row>
      <xdr:rowOff>0</xdr:rowOff>
    </xdr:to>
    <xdr:sp>
      <xdr:nvSpPr>
        <xdr:cNvPr id="2" name="Line 2"/>
        <xdr:cNvSpPr>
          <a:spLocks/>
        </xdr:cNvSpPr>
      </xdr:nvSpPr>
      <xdr:spPr>
        <a:xfrm>
          <a:off x="7277100" y="9321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3380</xdr:row>
      <xdr:rowOff>9525</xdr:rowOff>
    </xdr:from>
    <xdr:to>
      <xdr:col>0</xdr:col>
      <xdr:colOff>4524375</xdr:colOff>
      <xdr:row>3380</xdr:row>
      <xdr:rowOff>9525</xdr:rowOff>
    </xdr:to>
    <xdr:sp>
      <xdr:nvSpPr>
        <xdr:cNvPr id="3" name="Line 3"/>
        <xdr:cNvSpPr>
          <a:spLocks/>
        </xdr:cNvSpPr>
      </xdr:nvSpPr>
      <xdr:spPr>
        <a:xfrm>
          <a:off x="0" y="676094025"/>
          <a:ext cx="452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3380</xdr:row>
      <xdr:rowOff>9525</xdr:rowOff>
    </xdr:from>
    <xdr:to>
      <xdr:col>0</xdr:col>
      <xdr:colOff>4524375</xdr:colOff>
      <xdr:row>3380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676094025"/>
          <a:ext cx="452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3380</xdr:row>
      <xdr:rowOff>9525</xdr:rowOff>
    </xdr:from>
    <xdr:to>
      <xdr:col>0</xdr:col>
      <xdr:colOff>4524375</xdr:colOff>
      <xdr:row>3380</xdr:row>
      <xdr:rowOff>9525</xdr:rowOff>
    </xdr:to>
    <xdr:sp>
      <xdr:nvSpPr>
        <xdr:cNvPr id="5" name="Line 5"/>
        <xdr:cNvSpPr>
          <a:spLocks/>
        </xdr:cNvSpPr>
      </xdr:nvSpPr>
      <xdr:spPr>
        <a:xfrm>
          <a:off x="0" y="676094025"/>
          <a:ext cx="452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3380</xdr:row>
      <xdr:rowOff>9525</xdr:rowOff>
    </xdr:from>
    <xdr:to>
      <xdr:col>0</xdr:col>
      <xdr:colOff>4524375</xdr:colOff>
      <xdr:row>3380</xdr:row>
      <xdr:rowOff>9525</xdr:rowOff>
    </xdr:to>
    <xdr:sp>
      <xdr:nvSpPr>
        <xdr:cNvPr id="6" name="Line 6"/>
        <xdr:cNvSpPr>
          <a:spLocks/>
        </xdr:cNvSpPr>
      </xdr:nvSpPr>
      <xdr:spPr>
        <a:xfrm>
          <a:off x="0" y="676094025"/>
          <a:ext cx="452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3380</xdr:row>
      <xdr:rowOff>9525</xdr:rowOff>
    </xdr:from>
    <xdr:to>
      <xdr:col>0</xdr:col>
      <xdr:colOff>4524375</xdr:colOff>
      <xdr:row>3380</xdr:row>
      <xdr:rowOff>9525</xdr:rowOff>
    </xdr:to>
    <xdr:sp>
      <xdr:nvSpPr>
        <xdr:cNvPr id="7" name="Line 7"/>
        <xdr:cNvSpPr>
          <a:spLocks/>
        </xdr:cNvSpPr>
      </xdr:nvSpPr>
      <xdr:spPr>
        <a:xfrm>
          <a:off x="0" y="676094025"/>
          <a:ext cx="452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1800</xdr:row>
      <xdr:rowOff>9525</xdr:rowOff>
    </xdr:from>
    <xdr:to>
      <xdr:col>0</xdr:col>
      <xdr:colOff>4524375</xdr:colOff>
      <xdr:row>1800</xdr:row>
      <xdr:rowOff>9525</xdr:rowOff>
    </xdr:to>
    <xdr:sp>
      <xdr:nvSpPr>
        <xdr:cNvPr id="8" name="Line 8"/>
        <xdr:cNvSpPr>
          <a:spLocks/>
        </xdr:cNvSpPr>
      </xdr:nvSpPr>
      <xdr:spPr>
        <a:xfrm>
          <a:off x="0" y="360054525"/>
          <a:ext cx="452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3775</xdr:row>
      <xdr:rowOff>9525</xdr:rowOff>
    </xdr:from>
    <xdr:to>
      <xdr:col>0</xdr:col>
      <xdr:colOff>4524375</xdr:colOff>
      <xdr:row>3775</xdr:row>
      <xdr:rowOff>9525</xdr:rowOff>
    </xdr:to>
    <xdr:sp>
      <xdr:nvSpPr>
        <xdr:cNvPr id="9" name="Line 9"/>
        <xdr:cNvSpPr>
          <a:spLocks/>
        </xdr:cNvSpPr>
      </xdr:nvSpPr>
      <xdr:spPr>
        <a:xfrm>
          <a:off x="0" y="755103900"/>
          <a:ext cx="452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0</xdr:colOff>
      <xdr:row>3854</xdr:row>
      <xdr:rowOff>9525</xdr:rowOff>
    </xdr:from>
    <xdr:to>
      <xdr:col>0</xdr:col>
      <xdr:colOff>4524375</xdr:colOff>
      <xdr:row>3854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0" y="770905875"/>
          <a:ext cx="4524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5</xdr:col>
      <xdr:colOff>314325</xdr:colOff>
      <xdr:row>466</xdr:row>
      <xdr:rowOff>0</xdr:rowOff>
    </xdr:from>
    <xdr:to>
      <xdr:col>5</xdr:col>
      <xdr:colOff>1266825</xdr:colOff>
      <xdr:row>466</xdr:row>
      <xdr:rowOff>0</xdr:rowOff>
    </xdr:to>
    <xdr:sp>
      <xdr:nvSpPr>
        <xdr:cNvPr id="11" name="Line 11"/>
        <xdr:cNvSpPr>
          <a:spLocks/>
        </xdr:cNvSpPr>
      </xdr:nvSpPr>
      <xdr:spPr>
        <a:xfrm>
          <a:off x="9315450" y="932116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75</xdr:row>
      <xdr:rowOff>0</xdr:rowOff>
    </xdr:from>
    <xdr:to>
      <xdr:col>7</xdr:col>
      <xdr:colOff>0</xdr:colOff>
      <xdr:row>75</xdr:row>
      <xdr:rowOff>0</xdr:rowOff>
    </xdr:to>
    <xdr:sp>
      <xdr:nvSpPr>
        <xdr:cNvPr id="12" name="Line 14"/>
        <xdr:cNvSpPr>
          <a:spLocks/>
        </xdr:cNvSpPr>
      </xdr:nvSpPr>
      <xdr:spPr>
        <a:xfrm>
          <a:off x="10944225" y="1500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13" name="Line 15"/>
        <xdr:cNvSpPr>
          <a:spLocks/>
        </xdr:cNvSpPr>
      </xdr:nvSpPr>
      <xdr:spPr>
        <a:xfrm>
          <a:off x="10944225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155</xdr:row>
      <xdr:rowOff>9525</xdr:rowOff>
    </xdr:from>
    <xdr:to>
      <xdr:col>7</xdr:col>
      <xdr:colOff>0</xdr:colOff>
      <xdr:row>155</xdr:row>
      <xdr:rowOff>9525</xdr:rowOff>
    </xdr:to>
    <xdr:sp>
      <xdr:nvSpPr>
        <xdr:cNvPr id="14" name="Line 16"/>
        <xdr:cNvSpPr>
          <a:spLocks/>
        </xdr:cNvSpPr>
      </xdr:nvSpPr>
      <xdr:spPr>
        <a:xfrm>
          <a:off x="10944225" y="3101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180</xdr:row>
      <xdr:rowOff>9525</xdr:rowOff>
    </xdr:from>
    <xdr:to>
      <xdr:col>7</xdr:col>
      <xdr:colOff>0</xdr:colOff>
      <xdr:row>180</xdr:row>
      <xdr:rowOff>9525</xdr:rowOff>
    </xdr:to>
    <xdr:sp>
      <xdr:nvSpPr>
        <xdr:cNvPr id="15" name="Line 17"/>
        <xdr:cNvSpPr>
          <a:spLocks/>
        </xdr:cNvSpPr>
      </xdr:nvSpPr>
      <xdr:spPr>
        <a:xfrm>
          <a:off x="10944225" y="3601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552</xdr:row>
      <xdr:rowOff>0</xdr:rowOff>
    </xdr:from>
    <xdr:to>
      <xdr:col>7</xdr:col>
      <xdr:colOff>0</xdr:colOff>
      <xdr:row>552</xdr:row>
      <xdr:rowOff>0</xdr:rowOff>
    </xdr:to>
    <xdr:sp>
      <xdr:nvSpPr>
        <xdr:cNvPr id="16" name="Line 18"/>
        <xdr:cNvSpPr>
          <a:spLocks/>
        </xdr:cNvSpPr>
      </xdr:nvSpPr>
      <xdr:spPr>
        <a:xfrm>
          <a:off x="10944225" y="11041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563</xdr:row>
      <xdr:rowOff>9525</xdr:rowOff>
    </xdr:from>
    <xdr:to>
      <xdr:col>7</xdr:col>
      <xdr:colOff>0</xdr:colOff>
      <xdr:row>563</xdr:row>
      <xdr:rowOff>9525</xdr:rowOff>
    </xdr:to>
    <xdr:sp>
      <xdr:nvSpPr>
        <xdr:cNvPr id="17" name="Line 19"/>
        <xdr:cNvSpPr>
          <a:spLocks/>
        </xdr:cNvSpPr>
      </xdr:nvSpPr>
      <xdr:spPr>
        <a:xfrm>
          <a:off x="10944225" y="11262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552</xdr:row>
      <xdr:rowOff>0</xdr:rowOff>
    </xdr:from>
    <xdr:to>
      <xdr:col>7</xdr:col>
      <xdr:colOff>0</xdr:colOff>
      <xdr:row>552</xdr:row>
      <xdr:rowOff>0</xdr:rowOff>
    </xdr:to>
    <xdr:sp>
      <xdr:nvSpPr>
        <xdr:cNvPr id="18" name="Line 20"/>
        <xdr:cNvSpPr>
          <a:spLocks/>
        </xdr:cNvSpPr>
      </xdr:nvSpPr>
      <xdr:spPr>
        <a:xfrm>
          <a:off x="10944225" y="11041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731</xdr:row>
      <xdr:rowOff>0</xdr:rowOff>
    </xdr:from>
    <xdr:to>
      <xdr:col>7</xdr:col>
      <xdr:colOff>0</xdr:colOff>
      <xdr:row>731</xdr:row>
      <xdr:rowOff>0</xdr:rowOff>
    </xdr:to>
    <xdr:sp>
      <xdr:nvSpPr>
        <xdr:cNvPr id="19" name="Line 21"/>
        <xdr:cNvSpPr>
          <a:spLocks/>
        </xdr:cNvSpPr>
      </xdr:nvSpPr>
      <xdr:spPr>
        <a:xfrm>
          <a:off x="10944225" y="14621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867</xdr:row>
      <xdr:rowOff>9525</xdr:rowOff>
    </xdr:from>
    <xdr:to>
      <xdr:col>7</xdr:col>
      <xdr:colOff>0</xdr:colOff>
      <xdr:row>867</xdr:row>
      <xdr:rowOff>9525</xdr:rowOff>
    </xdr:to>
    <xdr:sp>
      <xdr:nvSpPr>
        <xdr:cNvPr id="20" name="Line 22"/>
        <xdr:cNvSpPr>
          <a:spLocks/>
        </xdr:cNvSpPr>
      </xdr:nvSpPr>
      <xdr:spPr>
        <a:xfrm>
          <a:off x="10944225" y="1734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889</xdr:row>
      <xdr:rowOff>0</xdr:rowOff>
    </xdr:from>
    <xdr:to>
      <xdr:col>7</xdr:col>
      <xdr:colOff>0</xdr:colOff>
      <xdr:row>889</xdr:row>
      <xdr:rowOff>0</xdr:rowOff>
    </xdr:to>
    <xdr:sp>
      <xdr:nvSpPr>
        <xdr:cNvPr id="21" name="Line 23"/>
        <xdr:cNvSpPr>
          <a:spLocks/>
        </xdr:cNvSpPr>
      </xdr:nvSpPr>
      <xdr:spPr>
        <a:xfrm>
          <a:off x="10944225" y="17782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892</xdr:row>
      <xdr:rowOff>9525</xdr:rowOff>
    </xdr:from>
    <xdr:to>
      <xdr:col>7</xdr:col>
      <xdr:colOff>0</xdr:colOff>
      <xdr:row>892</xdr:row>
      <xdr:rowOff>9525</xdr:rowOff>
    </xdr:to>
    <xdr:sp>
      <xdr:nvSpPr>
        <xdr:cNvPr id="22" name="Line 24"/>
        <xdr:cNvSpPr>
          <a:spLocks/>
        </xdr:cNvSpPr>
      </xdr:nvSpPr>
      <xdr:spPr>
        <a:xfrm>
          <a:off x="10944225" y="17843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867</xdr:row>
      <xdr:rowOff>9525</xdr:rowOff>
    </xdr:from>
    <xdr:to>
      <xdr:col>7</xdr:col>
      <xdr:colOff>0</xdr:colOff>
      <xdr:row>867</xdr:row>
      <xdr:rowOff>9525</xdr:rowOff>
    </xdr:to>
    <xdr:sp>
      <xdr:nvSpPr>
        <xdr:cNvPr id="23" name="Line 25"/>
        <xdr:cNvSpPr>
          <a:spLocks/>
        </xdr:cNvSpPr>
      </xdr:nvSpPr>
      <xdr:spPr>
        <a:xfrm>
          <a:off x="10944225" y="17343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955</xdr:row>
      <xdr:rowOff>0</xdr:rowOff>
    </xdr:from>
    <xdr:to>
      <xdr:col>7</xdr:col>
      <xdr:colOff>0</xdr:colOff>
      <xdr:row>955</xdr:row>
      <xdr:rowOff>0</xdr:rowOff>
    </xdr:to>
    <xdr:sp>
      <xdr:nvSpPr>
        <xdr:cNvPr id="24" name="Line 26"/>
        <xdr:cNvSpPr>
          <a:spLocks/>
        </xdr:cNvSpPr>
      </xdr:nvSpPr>
      <xdr:spPr>
        <a:xfrm>
          <a:off x="10944225" y="19102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1275</xdr:row>
      <xdr:rowOff>9525</xdr:rowOff>
    </xdr:from>
    <xdr:to>
      <xdr:col>7</xdr:col>
      <xdr:colOff>0</xdr:colOff>
      <xdr:row>1275</xdr:row>
      <xdr:rowOff>9525</xdr:rowOff>
    </xdr:to>
    <xdr:sp>
      <xdr:nvSpPr>
        <xdr:cNvPr id="25" name="Line 27"/>
        <xdr:cNvSpPr>
          <a:spLocks/>
        </xdr:cNvSpPr>
      </xdr:nvSpPr>
      <xdr:spPr>
        <a:xfrm>
          <a:off x="10944225" y="25504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1416</xdr:row>
      <xdr:rowOff>0</xdr:rowOff>
    </xdr:from>
    <xdr:to>
      <xdr:col>7</xdr:col>
      <xdr:colOff>0</xdr:colOff>
      <xdr:row>1416</xdr:row>
      <xdr:rowOff>0</xdr:rowOff>
    </xdr:to>
    <xdr:sp>
      <xdr:nvSpPr>
        <xdr:cNvPr id="26" name="Line 28"/>
        <xdr:cNvSpPr>
          <a:spLocks/>
        </xdr:cNvSpPr>
      </xdr:nvSpPr>
      <xdr:spPr>
        <a:xfrm>
          <a:off x="10944225" y="2832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1658</xdr:row>
      <xdr:rowOff>9525</xdr:rowOff>
    </xdr:from>
    <xdr:to>
      <xdr:col>7</xdr:col>
      <xdr:colOff>0</xdr:colOff>
      <xdr:row>1658</xdr:row>
      <xdr:rowOff>9525</xdr:rowOff>
    </xdr:to>
    <xdr:sp>
      <xdr:nvSpPr>
        <xdr:cNvPr id="27" name="Line 29"/>
        <xdr:cNvSpPr>
          <a:spLocks/>
        </xdr:cNvSpPr>
      </xdr:nvSpPr>
      <xdr:spPr>
        <a:xfrm>
          <a:off x="10944225" y="33165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1683</xdr:row>
      <xdr:rowOff>9525</xdr:rowOff>
    </xdr:from>
    <xdr:to>
      <xdr:col>7</xdr:col>
      <xdr:colOff>0</xdr:colOff>
      <xdr:row>1683</xdr:row>
      <xdr:rowOff>9525</xdr:rowOff>
    </xdr:to>
    <xdr:sp>
      <xdr:nvSpPr>
        <xdr:cNvPr id="28" name="Line 30"/>
        <xdr:cNvSpPr>
          <a:spLocks/>
        </xdr:cNvSpPr>
      </xdr:nvSpPr>
      <xdr:spPr>
        <a:xfrm>
          <a:off x="10944225" y="33665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1899</xdr:row>
      <xdr:rowOff>9525</xdr:rowOff>
    </xdr:from>
    <xdr:to>
      <xdr:col>7</xdr:col>
      <xdr:colOff>0</xdr:colOff>
      <xdr:row>1899</xdr:row>
      <xdr:rowOff>9525</xdr:rowOff>
    </xdr:to>
    <xdr:sp>
      <xdr:nvSpPr>
        <xdr:cNvPr id="29" name="Line 31"/>
        <xdr:cNvSpPr>
          <a:spLocks/>
        </xdr:cNvSpPr>
      </xdr:nvSpPr>
      <xdr:spPr>
        <a:xfrm>
          <a:off x="10944225" y="37985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1925</xdr:row>
      <xdr:rowOff>9525</xdr:rowOff>
    </xdr:from>
    <xdr:to>
      <xdr:col>7</xdr:col>
      <xdr:colOff>0</xdr:colOff>
      <xdr:row>1925</xdr:row>
      <xdr:rowOff>9525</xdr:rowOff>
    </xdr:to>
    <xdr:sp>
      <xdr:nvSpPr>
        <xdr:cNvPr id="30" name="Line 32"/>
        <xdr:cNvSpPr>
          <a:spLocks/>
        </xdr:cNvSpPr>
      </xdr:nvSpPr>
      <xdr:spPr>
        <a:xfrm>
          <a:off x="10944225" y="38505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2066</xdr:row>
      <xdr:rowOff>9525</xdr:rowOff>
    </xdr:from>
    <xdr:to>
      <xdr:col>7</xdr:col>
      <xdr:colOff>0</xdr:colOff>
      <xdr:row>2066</xdr:row>
      <xdr:rowOff>9525</xdr:rowOff>
    </xdr:to>
    <xdr:sp>
      <xdr:nvSpPr>
        <xdr:cNvPr id="31" name="Line 33"/>
        <xdr:cNvSpPr>
          <a:spLocks/>
        </xdr:cNvSpPr>
      </xdr:nvSpPr>
      <xdr:spPr>
        <a:xfrm>
          <a:off x="10944225" y="41326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2231</xdr:row>
      <xdr:rowOff>0</xdr:rowOff>
    </xdr:from>
    <xdr:to>
      <xdr:col>7</xdr:col>
      <xdr:colOff>0</xdr:colOff>
      <xdr:row>2231</xdr:row>
      <xdr:rowOff>0</xdr:rowOff>
    </xdr:to>
    <xdr:sp>
      <xdr:nvSpPr>
        <xdr:cNvPr id="32" name="Line 34"/>
        <xdr:cNvSpPr>
          <a:spLocks/>
        </xdr:cNvSpPr>
      </xdr:nvSpPr>
      <xdr:spPr>
        <a:xfrm>
          <a:off x="10944225" y="446255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2449</xdr:row>
      <xdr:rowOff>9525</xdr:rowOff>
    </xdr:from>
    <xdr:to>
      <xdr:col>7</xdr:col>
      <xdr:colOff>0</xdr:colOff>
      <xdr:row>2449</xdr:row>
      <xdr:rowOff>9525</xdr:rowOff>
    </xdr:to>
    <xdr:sp>
      <xdr:nvSpPr>
        <xdr:cNvPr id="33" name="Line 35"/>
        <xdr:cNvSpPr>
          <a:spLocks/>
        </xdr:cNvSpPr>
      </xdr:nvSpPr>
      <xdr:spPr>
        <a:xfrm>
          <a:off x="10944225" y="48987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2474</xdr:row>
      <xdr:rowOff>9525</xdr:rowOff>
    </xdr:from>
    <xdr:to>
      <xdr:col>7</xdr:col>
      <xdr:colOff>0</xdr:colOff>
      <xdr:row>2474</xdr:row>
      <xdr:rowOff>9525</xdr:rowOff>
    </xdr:to>
    <xdr:sp>
      <xdr:nvSpPr>
        <xdr:cNvPr id="34" name="Line 36"/>
        <xdr:cNvSpPr>
          <a:spLocks/>
        </xdr:cNvSpPr>
      </xdr:nvSpPr>
      <xdr:spPr>
        <a:xfrm>
          <a:off x="10944225" y="49487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2522</xdr:row>
      <xdr:rowOff>0</xdr:rowOff>
    </xdr:from>
    <xdr:to>
      <xdr:col>7</xdr:col>
      <xdr:colOff>0</xdr:colOff>
      <xdr:row>2522</xdr:row>
      <xdr:rowOff>0</xdr:rowOff>
    </xdr:to>
    <xdr:sp>
      <xdr:nvSpPr>
        <xdr:cNvPr id="35" name="Line 37"/>
        <xdr:cNvSpPr>
          <a:spLocks/>
        </xdr:cNvSpPr>
      </xdr:nvSpPr>
      <xdr:spPr>
        <a:xfrm>
          <a:off x="10944225" y="50446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2680</xdr:row>
      <xdr:rowOff>0</xdr:rowOff>
    </xdr:from>
    <xdr:to>
      <xdr:col>7</xdr:col>
      <xdr:colOff>0</xdr:colOff>
      <xdr:row>2680</xdr:row>
      <xdr:rowOff>0</xdr:rowOff>
    </xdr:to>
    <xdr:sp>
      <xdr:nvSpPr>
        <xdr:cNvPr id="36" name="Line 38"/>
        <xdr:cNvSpPr>
          <a:spLocks/>
        </xdr:cNvSpPr>
      </xdr:nvSpPr>
      <xdr:spPr>
        <a:xfrm>
          <a:off x="10944225" y="53606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2778</xdr:row>
      <xdr:rowOff>9525</xdr:rowOff>
    </xdr:from>
    <xdr:to>
      <xdr:col>7</xdr:col>
      <xdr:colOff>0</xdr:colOff>
      <xdr:row>2778</xdr:row>
      <xdr:rowOff>9525</xdr:rowOff>
    </xdr:to>
    <xdr:sp>
      <xdr:nvSpPr>
        <xdr:cNvPr id="37" name="Line 39"/>
        <xdr:cNvSpPr>
          <a:spLocks/>
        </xdr:cNvSpPr>
      </xdr:nvSpPr>
      <xdr:spPr>
        <a:xfrm>
          <a:off x="10944225" y="5556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3082</xdr:row>
      <xdr:rowOff>9525</xdr:rowOff>
    </xdr:from>
    <xdr:to>
      <xdr:col>7</xdr:col>
      <xdr:colOff>0</xdr:colOff>
      <xdr:row>3082</xdr:row>
      <xdr:rowOff>9525</xdr:rowOff>
    </xdr:to>
    <xdr:sp>
      <xdr:nvSpPr>
        <xdr:cNvPr id="38" name="Line 40"/>
        <xdr:cNvSpPr>
          <a:spLocks/>
        </xdr:cNvSpPr>
      </xdr:nvSpPr>
      <xdr:spPr>
        <a:xfrm>
          <a:off x="10944225" y="6164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3107</xdr:row>
      <xdr:rowOff>9525</xdr:rowOff>
    </xdr:from>
    <xdr:to>
      <xdr:col>7</xdr:col>
      <xdr:colOff>0</xdr:colOff>
      <xdr:row>3107</xdr:row>
      <xdr:rowOff>9525</xdr:rowOff>
    </xdr:to>
    <xdr:sp>
      <xdr:nvSpPr>
        <xdr:cNvPr id="39" name="Line 41"/>
        <xdr:cNvSpPr>
          <a:spLocks/>
        </xdr:cNvSpPr>
      </xdr:nvSpPr>
      <xdr:spPr>
        <a:xfrm>
          <a:off x="10944225" y="62148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3255</xdr:row>
      <xdr:rowOff>9525</xdr:rowOff>
    </xdr:from>
    <xdr:to>
      <xdr:col>7</xdr:col>
      <xdr:colOff>0</xdr:colOff>
      <xdr:row>3255</xdr:row>
      <xdr:rowOff>9525</xdr:rowOff>
    </xdr:to>
    <xdr:sp>
      <xdr:nvSpPr>
        <xdr:cNvPr id="40" name="Line 42"/>
        <xdr:cNvSpPr>
          <a:spLocks/>
        </xdr:cNvSpPr>
      </xdr:nvSpPr>
      <xdr:spPr>
        <a:xfrm>
          <a:off x="10944225" y="65109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3490</xdr:row>
      <xdr:rowOff>9525</xdr:rowOff>
    </xdr:from>
    <xdr:to>
      <xdr:col>7</xdr:col>
      <xdr:colOff>0</xdr:colOff>
      <xdr:row>3490</xdr:row>
      <xdr:rowOff>9525</xdr:rowOff>
    </xdr:to>
    <xdr:sp>
      <xdr:nvSpPr>
        <xdr:cNvPr id="41" name="Line 43"/>
        <xdr:cNvSpPr>
          <a:spLocks/>
        </xdr:cNvSpPr>
      </xdr:nvSpPr>
      <xdr:spPr>
        <a:xfrm>
          <a:off x="10944225" y="6980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3549</xdr:row>
      <xdr:rowOff>0</xdr:rowOff>
    </xdr:from>
    <xdr:to>
      <xdr:col>7</xdr:col>
      <xdr:colOff>0</xdr:colOff>
      <xdr:row>3549</xdr:row>
      <xdr:rowOff>0</xdr:rowOff>
    </xdr:to>
    <xdr:sp>
      <xdr:nvSpPr>
        <xdr:cNvPr id="42" name="Line 44"/>
        <xdr:cNvSpPr>
          <a:spLocks/>
        </xdr:cNvSpPr>
      </xdr:nvSpPr>
      <xdr:spPr>
        <a:xfrm>
          <a:off x="10944225" y="7098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3653</xdr:row>
      <xdr:rowOff>0</xdr:rowOff>
    </xdr:from>
    <xdr:to>
      <xdr:col>7</xdr:col>
      <xdr:colOff>0</xdr:colOff>
      <xdr:row>3653</xdr:row>
      <xdr:rowOff>0</xdr:rowOff>
    </xdr:to>
    <xdr:sp>
      <xdr:nvSpPr>
        <xdr:cNvPr id="43" name="Line 45"/>
        <xdr:cNvSpPr>
          <a:spLocks/>
        </xdr:cNvSpPr>
      </xdr:nvSpPr>
      <xdr:spPr>
        <a:xfrm>
          <a:off x="10944225" y="73069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4031</xdr:row>
      <xdr:rowOff>9525</xdr:rowOff>
    </xdr:from>
    <xdr:to>
      <xdr:col>7</xdr:col>
      <xdr:colOff>0</xdr:colOff>
      <xdr:row>4031</xdr:row>
      <xdr:rowOff>9525</xdr:rowOff>
    </xdr:to>
    <xdr:sp>
      <xdr:nvSpPr>
        <xdr:cNvPr id="44" name="Line 46"/>
        <xdr:cNvSpPr>
          <a:spLocks/>
        </xdr:cNvSpPr>
      </xdr:nvSpPr>
      <xdr:spPr>
        <a:xfrm>
          <a:off x="10944225" y="8063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4027</xdr:row>
      <xdr:rowOff>0</xdr:rowOff>
    </xdr:from>
    <xdr:to>
      <xdr:col>7</xdr:col>
      <xdr:colOff>0</xdr:colOff>
      <xdr:row>4027</xdr:row>
      <xdr:rowOff>0</xdr:rowOff>
    </xdr:to>
    <xdr:sp>
      <xdr:nvSpPr>
        <xdr:cNvPr id="45" name="Line 47"/>
        <xdr:cNvSpPr>
          <a:spLocks/>
        </xdr:cNvSpPr>
      </xdr:nvSpPr>
      <xdr:spPr>
        <a:xfrm>
          <a:off x="10944225" y="8055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4027</xdr:row>
      <xdr:rowOff>0</xdr:rowOff>
    </xdr:from>
    <xdr:to>
      <xdr:col>7</xdr:col>
      <xdr:colOff>0</xdr:colOff>
      <xdr:row>4027</xdr:row>
      <xdr:rowOff>0</xdr:rowOff>
    </xdr:to>
    <xdr:sp>
      <xdr:nvSpPr>
        <xdr:cNvPr id="46" name="Line 48"/>
        <xdr:cNvSpPr>
          <a:spLocks/>
        </xdr:cNvSpPr>
      </xdr:nvSpPr>
      <xdr:spPr>
        <a:xfrm>
          <a:off x="10944225" y="8055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4056</xdr:row>
      <xdr:rowOff>9525</xdr:rowOff>
    </xdr:from>
    <xdr:to>
      <xdr:col>7</xdr:col>
      <xdr:colOff>0</xdr:colOff>
      <xdr:row>4056</xdr:row>
      <xdr:rowOff>9525</xdr:rowOff>
    </xdr:to>
    <xdr:sp>
      <xdr:nvSpPr>
        <xdr:cNvPr id="47" name="Line 49"/>
        <xdr:cNvSpPr>
          <a:spLocks/>
        </xdr:cNvSpPr>
      </xdr:nvSpPr>
      <xdr:spPr>
        <a:xfrm>
          <a:off x="10944225" y="8113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4056</xdr:row>
      <xdr:rowOff>9525</xdr:rowOff>
    </xdr:from>
    <xdr:to>
      <xdr:col>7</xdr:col>
      <xdr:colOff>0</xdr:colOff>
      <xdr:row>4056</xdr:row>
      <xdr:rowOff>9525</xdr:rowOff>
    </xdr:to>
    <xdr:sp>
      <xdr:nvSpPr>
        <xdr:cNvPr id="48" name="Line 50"/>
        <xdr:cNvSpPr>
          <a:spLocks/>
        </xdr:cNvSpPr>
      </xdr:nvSpPr>
      <xdr:spPr>
        <a:xfrm>
          <a:off x="10944225" y="81131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4360</xdr:row>
      <xdr:rowOff>9525</xdr:rowOff>
    </xdr:from>
    <xdr:to>
      <xdr:col>7</xdr:col>
      <xdr:colOff>0</xdr:colOff>
      <xdr:row>4360</xdr:row>
      <xdr:rowOff>9525</xdr:rowOff>
    </xdr:to>
    <xdr:sp>
      <xdr:nvSpPr>
        <xdr:cNvPr id="49" name="Line 51"/>
        <xdr:cNvSpPr>
          <a:spLocks/>
        </xdr:cNvSpPr>
      </xdr:nvSpPr>
      <xdr:spPr>
        <a:xfrm>
          <a:off x="10944225" y="87211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4443</xdr:row>
      <xdr:rowOff>0</xdr:rowOff>
    </xdr:from>
    <xdr:to>
      <xdr:col>7</xdr:col>
      <xdr:colOff>0</xdr:colOff>
      <xdr:row>4443</xdr:row>
      <xdr:rowOff>0</xdr:rowOff>
    </xdr:to>
    <xdr:sp>
      <xdr:nvSpPr>
        <xdr:cNvPr id="50" name="Line 52"/>
        <xdr:cNvSpPr>
          <a:spLocks/>
        </xdr:cNvSpPr>
      </xdr:nvSpPr>
      <xdr:spPr>
        <a:xfrm>
          <a:off x="10944225" y="8887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4768</xdr:row>
      <xdr:rowOff>9525</xdr:rowOff>
    </xdr:from>
    <xdr:to>
      <xdr:col>7</xdr:col>
      <xdr:colOff>0</xdr:colOff>
      <xdr:row>4768</xdr:row>
      <xdr:rowOff>9525</xdr:rowOff>
    </xdr:to>
    <xdr:sp>
      <xdr:nvSpPr>
        <xdr:cNvPr id="51" name="Line 53"/>
        <xdr:cNvSpPr>
          <a:spLocks/>
        </xdr:cNvSpPr>
      </xdr:nvSpPr>
      <xdr:spPr>
        <a:xfrm>
          <a:off x="10944225" y="95372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104</xdr:row>
      <xdr:rowOff>0</xdr:rowOff>
    </xdr:from>
    <xdr:to>
      <xdr:col>7</xdr:col>
      <xdr:colOff>0</xdr:colOff>
      <xdr:row>104</xdr:row>
      <xdr:rowOff>0</xdr:rowOff>
    </xdr:to>
    <xdr:sp>
      <xdr:nvSpPr>
        <xdr:cNvPr id="52" name="Line 54"/>
        <xdr:cNvSpPr>
          <a:spLocks/>
        </xdr:cNvSpPr>
      </xdr:nvSpPr>
      <xdr:spPr>
        <a:xfrm>
          <a:off x="10944225" y="2080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89</xdr:row>
      <xdr:rowOff>0</xdr:rowOff>
    </xdr:from>
    <xdr:to>
      <xdr:col>7</xdr:col>
      <xdr:colOff>0</xdr:colOff>
      <xdr:row>89</xdr:row>
      <xdr:rowOff>0</xdr:rowOff>
    </xdr:to>
    <xdr:sp>
      <xdr:nvSpPr>
        <xdr:cNvPr id="53" name="Line 55"/>
        <xdr:cNvSpPr>
          <a:spLocks/>
        </xdr:cNvSpPr>
      </xdr:nvSpPr>
      <xdr:spPr>
        <a:xfrm>
          <a:off x="10944225" y="1780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154</xdr:row>
      <xdr:rowOff>9525</xdr:rowOff>
    </xdr:from>
    <xdr:to>
      <xdr:col>7</xdr:col>
      <xdr:colOff>0</xdr:colOff>
      <xdr:row>154</xdr:row>
      <xdr:rowOff>9525</xdr:rowOff>
    </xdr:to>
    <xdr:sp>
      <xdr:nvSpPr>
        <xdr:cNvPr id="54" name="Line 56"/>
        <xdr:cNvSpPr>
          <a:spLocks/>
        </xdr:cNvSpPr>
      </xdr:nvSpPr>
      <xdr:spPr>
        <a:xfrm>
          <a:off x="10944225" y="3081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566</xdr:row>
      <xdr:rowOff>9525</xdr:rowOff>
    </xdr:from>
    <xdr:to>
      <xdr:col>7</xdr:col>
      <xdr:colOff>0</xdr:colOff>
      <xdr:row>566</xdr:row>
      <xdr:rowOff>9525</xdr:rowOff>
    </xdr:to>
    <xdr:sp>
      <xdr:nvSpPr>
        <xdr:cNvPr id="55" name="Line 57"/>
        <xdr:cNvSpPr>
          <a:spLocks/>
        </xdr:cNvSpPr>
      </xdr:nvSpPr>
      <xdr:spPr>
        <a:xfrm>
          <a:off x="10944225" y="11322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866</xdr:row>
      <xdr:rowOff>9525</xdr:rowOff>
    </xdr:from>
    <xdr:to>
      <xdr:col>7</xdr:col>
      <xdr:colOff>0</xdr:colOff>
      <xdr:row>866</xdr:row>
      <xdr:rowOff>9525</xdr:rowOff>
    </xdr:to>
    <xdr:sp>
      <xdr:nvSpPr>
        <xdr:cNvPr id="56" name="Line 58"/>
        <xdr:cNvSpPr>
          <a:spLocks/>
        </xdr:cNvSpPr>
      </xdr:nvSpPr>
      <xdr:spPr>
        <a:xfrm>
          <a:off x="10944225" y="17323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898</xdr:row>
      <xdr:rowOff>9525</xdr:rowOff>
    </xdr:from>
    <xdr:to>
      <xdr:col>7</xdr:col>
      <xdr:colOff>0</xdr:colOff>
      <xdr:row>898</xdr:row>
      <xdr:rowOff>9525</xdr:rowOff>
    </xdr:to>
    <xdr:sp>
      <xdr:nvSpPr>
        <xdr:cNvPr id="57" name="Line 59"/>
        <xdr:cNvSpPr>
          <a:spLocks/>
        </xdr:cNvSpPr>
      </xdr:nvSpPr>
      <xdr:spPr>
        <a:xfrm>
          <a:off x="10944225" y="17963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866</xdr:row>
      <xdr:rowOff>9525</xdr:rowOff>
    </xdr:from>
    <xdr:to>
      <xdr:col>7</xdr:col>
      <xdr:colOff>0</xdr:colOff>
      <xdr:row>866</xdr:row>
      <xdr:rowOff>9525</xdr:rowOff>
    </xdr:to>
    <xdr:sp>
      <xdr:nvSpPr>
        <xdr:cNvPr id="58" name="Line 60"/>
        <xdr:cNvSpPr>
          <a:spLocks/>
        </xdr:cNvSpPr>
      </xdr:nvSpPr>
      <xdr:spPr>
        <a:xfrm>
          <a:off x="10944225" y="17323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1258</xdr:row>
      <xdr:rowOff>0</xdr:rowOff>
    </xdr:from>
    <xdr:to>
      <xdr:col>7</xdr:col>
      <xdr:colOff>0</xdr:colOff>
      <xdr:row>1258</xdr:row>
      <xdr:rowOff>0</xdr:rowOff>
    </xdr:to>
    <xdr:sp>
      <xdr:nvSpPr>
        <xdr:cNvPr id="59" name="Line 61"/>
        <xdr:cNvSpPr>
          <a:spLocks/>
        </xdr:cNvSpPr>
      </xdr:nvSpPr>
      <xdr:spPr>
        <a:xfrm>
          <a:off x="10944225" y="25163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1278</xdr:row>
      <xdr:rowOff>9525</xdr:rowOff>
    </xdr:from>
    <xdr:to>
      <xdr:col>7</xdr:col>
      <xdr:colOff>0</xdr:colOff>
      <xdr:row>1278</xdr:row>
      <xdr:rowOff>9525</xdr:rowOff>
    </xdr:to>
    <xdr:sp>
      <xdr:nvSpPr>
        <xdr:cNvPr id="60" name="Line 62"/>
        <xdr:cNvSpPr>
          <a:spLocks/>
        </xdr:cNvSpPr>
      </xdr:nvSpPr>
      <xdr:spPr>
        <a:xfrm>
          <a:off x="10944225" y="25564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1289</xdr:row>
      <xdr:rowOff>0</xdr:rowOff>
    </xdr:from>
    <xdr:to>
      <xdr:col>7</xdr:col>
      <xdr:colOff>0</xdr:colOff>
      <xdr:row>1289</xdr:row>
      <xdr:rowOff>0</xdr:rowOff>
    </xdr:to>
    <xdr:sp>
      <xdr:nvSpPr>
        <xdr:cNvPr id="61" name="Line 63"/>
        <xdr:cNvSpPr>
          <a:spLocks/>
        </xdr:cNvSpPr>
      </xdr:nvSpPr>
      <xdr:spPr>
        <a:xfrm>
          <a:off x="10944225" y="25783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1289</xdr:row>
      <xdr:rowOff>0</xdr:rowOff>
    </xdr:from>
    <xdr:to>
      <xdr:col>7</xdr:col>
      <xdr:colOff>0</xdr:colOff>
      <xdr:row>1289</xdr:row>
      <xdr:rowOff>0</xdr:rowOff>
    </xdr:to>
    <xdr:sp>
      <xdr:nvSpPr>
        <xdr:cNvPr id="62" name="Line 64"/>
        <xdr:cNvSpPr>
          <a:spLocks/>
        </xdr:cNvSpPr>
      </xdr:nvSpPr>
      <xdr:spPr>
        <a:xfrm>
          <a:off x="10944225" y="25783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1289</xdr:row>
      <xdr:rowOff>0</xdr:rowOff>
    </xdr:from>
    <xdr:to>
      <xdr:col>7</xdr:col>
      <xdr:colOff>0</xdr:colOff>
      <xdr:row>1289</xdr:row>
      <xdr:rowOff>0</xdr:rowOff>
    </xdr:to>
    <xdr:sp>
      <xdr:nvSpPr>
        <xdr:cNvPr id="63" name="Line 65"/>
        <xdr:cNvSpPr>
          <a:spLocks/>
        </xdr:cNvSpPr>
      </xdr:nvSpPr>
      <xdr:spPr>
        <a:xfrm>
          <a:off x="10944225" y="25783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1657</xdr:row>
      <xdr:rowOff>9525</xdr:rowOff>
    </xdr:from>
    <xdr:to>
      <xdr:col>7</xdr:col>
      <xdr:colOff>0</xdr:colOff>
      <xdr:row>1657</xdr:row>
      <xdr:rowOff>9525</xdr:rowOff>
    </xdr:to>
    <xdr:sp>
      <xdr:nvSpPr>
        <xdr:cNvPr id="64" name="Line 66"/>
        <xdr:cNvSpPr>
          <a:spLocks/>
        </xdr:cNvSpPr>
      </xdr:nvSpPr>
      <xdr:spPr>
        <a:xfrm>
          <a:off x="10944225" y="3314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1653</xdr:row>
      <xdr:rowOff>0</xdr:rowOff>
    </xdr:from>
    <xdr:to>
      <xdr:col>7</xdr:col>
      <xdr:colOff>0</xdr:colOff>
      <xdr:row>1653</xdr:row>
      <xdr:rowOff>0</xdr:rowOff>
    </xdr:to>
    <xdr:sp>
      <xdr:nvSpPr>
        <xdr:cNvPr id="65" name="Line 67"/>
        <xdr:cNvSpPr>
          <a:spLocks/>
        </xdr:cNvSpPr>
      </xdr:nvSpPr>
      <xdr:spPr>
        <a:xfrm>
          <a:off x="10944225" y="33064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1689</xdr:row>
      <xdr:rowOff>9525</xdr:rowOff>
    </xdr:from>
    <xdr:to>
      <xdr:col>7</xdr:col>
      <xdr:colOff>0</xdr:colOff>
      <xdr:row>1689</xdr:row>
      <xdr:rowOff>9525</xdr:rowOff>
    </xdr:to>
    <xdr:sp>
      <xdr:nvSpPr>
        <xdr:cNvPr id="66" name="Line 68"/>
        <xdr:cNvSpPr>
          <a:spLocks/>
        </xdr:cNvSpPr>
      </xdr:nvSpPr>
      <xdr:spPr>
        <a:xfrm>
          <a:off x="10944225" y="33785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1899</xdr:row>
      <xdr:rowOff>9525</xdr:rowOff>
    </xdr:from>
    <xdr:to>
      <xdr:col>7</xdr:col>
      <xdr:colOff>0</xdr:colOff>
      <xdr:row>1899</xdr:row>
      <xdr:rowOff>9525</xdr:rowOff>
    </xdr:to>
    <xdr:sp>
      <xdr:nvSpPr>
        <xdr:cNvPr id="67" name="Line 69"/>
        <xdr:cNvSpPr>
          <a:spLocks/>
        </xdr:cNvSpPr>
      </xdr:nvSpPr>
      <xdr:spPr>
        <a:xfrm>
          <a:off x="10944225" y="37985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2000</xdr:row>
      <xdr:rowOff>0</xdr:rowOff>
    </xdr:from>
    <xdr:to>
      <xdr:col>7</xdr:col>
      <xdr:colOff>0</xdr:colOff>
      <xdr:row>2000</xdr:row>
      <xdr:rowOff>0</xdr:rowOff>
    </xdr:to>
    <xdr:sp>
      <xdr:nvSpPr>
        <xdr:cNvPr id="68" name="Line 70"/>
        <xdr:cNvSpPr>
          <a:spLocks/>
        </xdr:cNvSpPr>
      </xdr:nvSpPr>
      <xdr:spPr>
        <a:xfrm>
          <a:off x="10944225" y="40005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2069</xdr:row>
      <xdr:rowOff>9525</xdr:rowOff>
    </xdr:from>
    <xdr:to>
      <xdr:col>7</xdr:col>
      <xdr:colOff>0</xdr:colOff>
      <xdr:row>2069</xdr:row>
      <xdr:rowOff>9525</xdr:rowOff>
    </xdr:to>
    <xdr:sp>
      <xdr:nvSpPr>
        <xdr:cNvPr id="69" name="Line 71"/>
        <xdr:cNvSpPr>
          <a:spLocks/>
        </xdr:cNvSpPr>
      </xdr:nvSpPr>
      <xdr:spPr>
        <a:xfrm>
          <a:off x="10944225" y="41386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2212</xdr:row>
      <xdr:rowOff>0</xdr:rowOff>
    </xdr:from>
    <xdr:to>
      <xdr:col>7</xdr:col>
      <xdr:colOff>0</xdr:colOff>
      <xdr:row>2212</xdr:row>
      <xdr:rowOff>0</xdr:rowOff>
    </xdr:to>
    <xdr:sp>
      <xdr:nvSpPr>
        <xdr:cNvPr id="70" name="Line 72"/>
        <xdr:cNvSpPr>
          <a:spLocks/>
        </xdr:cNvSpPr>
      </xdr:nvSpPr>
      <xdr:spPr>
        <a:xfrm>
          <a:off x="10944225" y="44245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2480</xdr:row>
      <xdr:rowOff>9525</xdr:rowOff>
    </xdr:from>
    <xdr:to>
      <xdr:col>7</xdr:col>
      <xdr:colOff>0</xdr:colOff>
      <xdr:row>2480</xdr:row>
      <xdr:rowOff>9525</xdr:rowOff>
    </xdr:to>
    <xdr:sp>
      <xdr:nvSpPr>
        <xdr:cNvPr id="71" name="Line 73"/>
        <xdr:cNvSpPr>
          <a:spLocks/>
        </xdr:cNvSpPr>
      </xdr:nvSpPr>
      <xdr:spPr>
        <a:xfrm>
          <a:off x="10944225" y="49607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2548</xdr:row>
      <xdr:rowOff>0</xdr:rowOff>
    </xdr:from>
    <xdr:to>
      <xdr:col>7</xdr:col>
      <xdr:colOff>0</xdr:colOff>
      <xdr:row>2548</xdr:row>
      <xdr:rowOff>0</xdr:rowOff>
    </xdr:to>
    <xdr:sp>
      <xdr:nvSpPr>
        <xdr:cNvPr id="72" name="Line 74"/>
        <xdr:cNvSpPr>
          <a:spLocks/>
        </xdr:cNvSpPr>
      </xdr:nvSpPr>
      <xdr:spPr>
        <a:xfrm>
          <a:off x="10944225" y="5096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2782</xdr:row>
      <xdr:rowOff>9525</xdr:rowOff>
    </xdr:from>
    <xdr:to>
      <xdr:col>7</xdr:col>
      <xdr:colOff>0</xdr:colOff>
      <xdr:row>2782</xdr:row>
      <xdr:rowOff>9525</xdr:rowOff>
    </xdr:to>
    <xdr:sp>
      <xdr:nvSpPr>
        <xdr:cNvPr id="73" name="Line 75"/>
        <xdr:cNvSpPr>
          <a:spLocks/>
        </xdr:cNvSpPr>
      </xdr:nvSpPr>
      <xdr:spPr>
        <a:xfrm>
          <a:off x="10944225" y="55647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3082</xdr:row>
      <xdr:rowOff>9525</xdr:rowOff>
    </xdr:from>
    <xdr:to>
      <xdr:col>7</xdr:col>
      <xdr:colOff>0</xdr:colOff>
      <xdr:row>3082</xdr:row>
      <xdr:rowOff>9525</xdr:rowOff>
    </xdr:to>
    <xdr:sp>
      <xdr:nvSpPr>
        <xdr:cNvPr id="74" name="Line 76"/>
        <xdr:cNvSpPr>
          <a:spLocks/>
        </xdr:cNvSpPr>
      </xdr:nvSpPr>
      <xdr:spPr>
        <a:xfrm>
          <a:off x="10944225" y="6164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3113</xdr:row>
      <xdr:rowOff>9525</xdr:rowOff>
    </xdr:from>
    <xdr:to>
      <xdr:col>7</xdr:col>
      <xdr:colOff>0</xdr:colOff>
      <xdr:row>3113</xdr:row>
      <xdr:rowOff>9525</xdr:rowOff>
    </xdr:to>
    <xdr:sp>
      <xdr:nvSpPr>
        <xdr:cNvPr id="75" name="Line 77"/>
        <xdr:cNvSpPr>
          <a:spLocks/>
        </xdr:cNvSpPr>
      </xdr:nvSpPr>
      <xdr:spPr>
        <a:xfrm>
          <a:off x="10944225" y="62268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3259</xdr:row>
      <xdr:rowOff>9525</xdr:rowOff>
    </xdr:from>
    <xdr:to>
      <xdr:col>7</xdr:col>
      <xdr:colOff>0</xdr:colOff>
      <xdr:row>3259</xdr:row>
      <xdr:rowOff>9525</xdr:rowOff>
    </xdr:to>
    <xdr:sp>
      <xdr:nvSpPr>
        <xdr:cNvPr id="76" name="Line 78"/>
        <xdr:cNvSpPr>
          <a:spLocks/>
        </xdr:cNvSpPr>
      </xdr:nvSpPr>
      <xdr:spPr>
        <a:xfrm>
          <a:off x="10944225" y="6518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3494</xdr:row>
      <xdr:rowOff>9525</xdr:rowOff>
    </xdr:from>
    <xdr:to>
      <xdr:col>7</xdr:col>
      <xdr:colOff>0</xdr:colOff>
      <xdr:row>3494</xdr:row>
      <xdr:rowOff>9525</xdr:rowOff>
    </xdr:to>
    <xdr:sp>
      <xdr:nvSpPr>
        <xdr:cNvPr id="77" name="Line 79"/>
        <xdr:cNvSpPr>
          <a:spLocks/>
        </xdr:cNvSpPr>
      </xdr:nvSpPr>
      <xdr:spPr>
        <a:xfrm>
          <a:off x="10944225" y="69889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3554</xdr:row>
      <xdr:rowOff>0</xdr:rowOff>
    </xdr:from>
    <xdr:to>
      <xdr:col>7</xdr:col>
      <xdr:colOff>0</xdr:colOff>
      <xdr:row>3554</xdr:row>
      <xdr:rowOff>0</xdr:rowOff>
    </xdr:to>
    <xdr:sp>
      <xdr:nvSpPr>
        <xdr:cNvPr id="78" name="Line 80"/>
        <xdr:cNvSpPr>
          <a:spLocks/>
        </xdr:cNvSpPr>
      </xdr:nvSpPr>
      <xdr:spPr>
        <a:xfrm>
          <a:off x="10944225" y="71088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3561</xdr:row>
      <xdr:rowOff>0</xdr:rowOff>
    </xdr:from>
    <xdr:to>
      <xdr:col>7</xdr:col>
      <xdr:colOff>0</xdr:colOff>
      <xdr:row>3561</xdr:row>
      <xdr:rowOff>0</xdr:rowOff>
    </xdr:to>
    <xdr:sp>
      <xdr:nvSpPr>
        <xdr:cNvPr id="79" name="Line 81"/>
        <xdr:cNvSpPr>
          <a:spLocks/>
        </xdr:cNvSpPr>
      </xdr:nvSpPr>
      <xdr:spPr>
        <a:xfrm>
          <a:off x="10944225" y="71228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3951</xdr:row>
      <xdr:rowOff>0</xdr:rowOff>
    </xdr:from>
    <xdr:to>
      <xdr:col>7</xdr:col>
      <xdr:colOff>0</xdr:colOff>
      <xdr:row>3951</xdr:row>
      <xdr:rowOff>0</xdr:rowOff>
    </xdr:to>
    <xdr:sp>
      <xdr:nvSpPr>
        <xdr:cNvPr id="80" name="Line 82"/>
        <xdr:cNvSpPr>
          <a:spLocks/>
        </xdr:cNvSpPr>
      </xdr:nvSpPr>
      <xdr:spPr>
        <a:xfrm>
          <a:off x="10944225" y="79029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4031</xdr:row>
      <xdr:rowOff>9525</xdr:rowOff>
    </xdr:from>
    <xdr:to>
      <xdr:col>7</xdr:col>
      <xdr:colOff>0</xdr:colOff>
      <xdr:row>4031</xdr:row>
      <xdr:rowOff>9525</xdr:rowOff>
    </xdr:to>
    <xdr:sp>
      <xdr:nvSpPr>
        <xdr:cNvPr id="81" name="Line 83"/>
        <xdr:cNvSpPr>
          <a:spLocks/>
        </xdr:cNvSpPr>
      </xdr:nvSpPr>
      <xdr:spPr>
        <a:xfrm>
          <a:off x="10944225" y="806310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4062</xdr:row>
      <xdr:rowOff>9525</xdr:rowOff>
    </xdr:from>
    <xdr:to>
      <xdr:col>7</xdr:col>
      <xdr:colOff>0</xdr:colOff>
      <xdr:row>4062</xdr:row>
      <xdr:rowOff>9525</xdr:rowOff>
    </xdr:to>
    <xdr:sp>
      <xdr:nvSpPr>
        <xdr:cNvPr id="82" name="Line 84"/>
        <xdr:cNvSpPr>
          <a:spLocks/>
        </xdr:cNvSpPr>
      </xdr:nvSpPr>
      <xdr:spPr>
        <a:xfrm>
          <a:off x="10944225" y="8125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4062</xdr:row>
      <xdr:rowOff>9525</xdr:rowOff>
    </xdr:from>
    <xdr:to>
      <xdr:col>7</xdr:col>
      <xdr:colOff>0</xdr:colOff>
      <xdr:row>4062</xdr:row>
      <xdr:rowOff>9525</xdr:rowOff>
    </xdr:to>
    <xdr:sp>
      <xdr:nvSpPr>
        <xdr:cNvPr id="83" name="Line 85"/>
        <xdr:cNvSpPr>
          <a:spLocks/>
        </xdr:cNvSpPr>
      </xdr:nvSpPr>
      <xdr:spPr>
        <a:xfrm>
          <a:off x="10944225" y="81251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4364</xdr:row>
      <xdr:rowOff>9525</xdr:rowOff>
    </xdr:from>
    <xdr:to>
      <xdr:col>7</xdr:col>
      <xdr:colOff>0</xdr:colOff>
      <xdr:row>4364</xdr:row>
      <xdr:rowOff>9525</xdr:rowOff>
    </xdr:to>
    <xdr:sp>
      <xdr:nvSpPr>
        <xdr:cNvPr id="84" name="Line 86"/>
        <xdr:cNvSpPr>
          <a:spLocks/>
        </xdr:cNvSpPr>
      </xdr:nvSpPr>
      <xdr:spPr>
        <a:xfrm>
          <a:off x="10944225" y="87291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4448</xdr:row>
      <xdr:rowOff>0</xdr:rowOff>
    </xdr:from>
    <xdr:to>
      <xdr:col>7</xdr:col>
      <xdr:colOff>0</xdr:colOff>
      <xdr:row>4448</xdr:row>
      <xdr:rowOff>0</xdr:rowOff>
    </xdr:to>
    <xdr:sp>
      <xdr:nvSpPr>
        <xdr:cNvPr id="85" name="Line 87"/>
        <xdr:cNvSpPr>
          <a:spLocks/>
        </xdr:cNvSpPr>
      </xdr:nvSpPr>
      <xdr:spPr>
        <a:xfrm>
          <a:off x="10944225" y="8897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4448</xdr:row>
      <xdr:rowOff>0</xdr:rowOff>
    </xdr:from>
    <xdr:to>
      <xdr:col>7</xdr:col>
      <xdr:colOff>0</xdr:colOff>
      <xdr:row>4448</xdr:row>
      <xdr:rowOff>0</xdr:rowOff>
    </xdr:to>
    <xdr:sp>
      <xdr:nvSpPr>
        <xdr:cNvPr id="86" name="Line 88"/>
        <xdr:cNvSpPr>
          <a:spLocks/>
        </xdr:cNvSpPr>
      </xdr:nvSpPr>
      <xdr:spPr>
        <a:xfrm>
          <a:off x="10944225" y="88971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4606</xdr:row>
      <xdr:rowOff>0</xdr:rowOff>
    </xdr:from>
    <xdr:to>
      <xdr:col>7</xdr:col>
      <xdr:colOff>0</xdr:colOff>
      <xdr:row>4606</xdr:row>
      <xdr:rowOff>0</xdr:rowOff>
    </xdr:to>
    <xdr:sp>
      <xdr:nvSpPr>
        <xdr:cNvPr id="87" name="Line 89"/>
        <xdr:cNvSpPr>
          <a:spLocks/>
        </xdr:cNvSpPr>
      </xdr:nvSpPr>
      <xdr:spPr>
        <a:xfrm>
          <a:off x="10944225" y="921315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4588</xdr:row>
      <xdr:rowOff>0</xdr:rowOff>
    </xdr:from>
    <xdr:to>
      <xdr:col>7</xdr:col>
      <xdr:colOff>0</xdr:colOff>
      <xdr:row>4588</xdr:row>
      <xdr:rowOff>0</xdr:rowOff>
    </xdr:to>
    <xdr:sp>
      <xdr:nvSpPr>
        <xdr:cNvPr id="88" name="Line 90"/>
        <xdr:cNvSpPr>
          <a:spLocks/>
        </xdr:cNvSpPr>
      </xdr:nvSpPr>
      <xdr:spPr>
        <a:xfrm>
          <a:off x="10944225" y="91771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4775</xdr:row>
      <xdr:rowOff>9525</xdr:rowOff>
    </xdr:from>
    <xdr:to>
      <xdr:col>7</xdr:col>
      <xdr:colOff>0</xdr:colOff>
      <xdr:row>4775</xdr:row>
      <xdr:rowOff>9525</xdr:rowOff>
    </xdr:to>
    <xdr:sp>
      <xdr:nvSpPr>
        <xdr:cNvPr id="89" name="Line 91"/>
        <xdr:cNvSpPr>
          <a:spLocks/>
        </xdr:cNvSpPr>
      </xdr:nvSpPr>
      <xdr:spPr>
        <a:xfrm>
          <a:off x="10944225" y="95512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154</xdr:row>
      <xdr:rowOff>0</xdr:rowOff>
    </xdr:from>
    <xdr:to>
      <xdr:col>7</xdr:col>
      <xdr:colOff>0</xdr:colOff>
      <xdr:row>154</xdr:row>
      <xdr:rowOff>0</xdr:rowOff>
    </xdr:to>
    <xdr:sp>
      <xdr:nvSpPr>
        <xdr:cNvPr id="90" name="Line 92"/>
        <xdr:cNvSpPr>
          <a:spLocks/>
        </xdr:cNvSpPr>
      </xdr:nvSpPr>
      <xdr:spPr>
        <a:xfrm>
          <a:off x="10944225" y="3080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163</xdr:row>
      <xdr:rowOff>0</xdr:rowOff>
    </xdr:from>
    <xdr:to>
      <xdr:col>7</xdr:col>
      <xdr:colOff>0</xdr:colOff>
      <xdr:row>163</xdr:row>
      <xdr:rowOff>0</xdr:rowOff>
    </xdr:to>
    <xdr:sp>
      <xdr:nvSpPr>
        <xdr:cNvPr id="91" name="Line 93"/>
        <xdr:cNvSpPr>
          <a:spLocks/>
        </xdr:cNvSpPr>
      </xdr:nvSpPr>
      <xdr:spPr>
        <a:xfrm>
          <a:off x="10944225" y="3260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183</xdr:row>
      <xdr:rowOff>0</xdr:rowOff>
    </xdr:from>
    <xdr:to>
      <xdr:col>7</xdr:col>
      <xdr:colOff>0</xdr:colOff>
      <xdr:row>183</xdr:row>
      <xdr:rowOff>0</xdr:rowOff>
    </xdr:to>
    <xdr:sp>
      <xdr:nvSpPr>
        <xdr:cNvPr id="92" name="Line 94"/>
        <xdr:cNvSpPr>
          <a:spLocks/>
        </xdr:cNvSpPr>
      </xdr:nvSpPr>
      <xdr:spPr>
        <a:xfrm>
          <a:off x="10944225" y="366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93" name="Line 95"/>
        <xdr:cNvSpPr>
          <a:spLocks/>
        </xdr:cNvSpPr>
      </xdr:nvSpPr>
      <xdr:spPr>
        <a:xfrm>
          <a:off x="1094422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233</xdr:row>
      <xdr:rowOff>0</xdr:rowOff>
    </xdr:from>
    <xdr:to>
      <xdr:col>7</xdr:col>
      <xdr:colOff>0</xdr:colOff>
      <xdr:row>233</xdr:row>
      <xdr:rowOff>0</xdr:rowOff>
    </xdr:to>
    <xdr:sp>
      <xdr:nvSpPr>
        <xdr:cNvPr id="94" name="Line 96"/>
        <xdr:cNvSpPr>
          <a:spLocks/>
        </xdr:cNvSpPr>
      </xdr:nvSpPr>
      <xdr:spPr>
        <a:xfrm>
          <a:off x="10944225" y="466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242</xdr:row>
      <xdr:rowOff>0</xdr:rowOff>
    </xdr:from>
    <xdr:to>
      <xdr:col>7</xdr:col>
      <xdr:colOff>0</xdr:colOff>
      <xdr:row>242</xdr:row>
      <xdr:rowOff>0</xdr:rowOff>
    </xdr:to>
    <xdr:sp>
      <xdr:nvSpPr>
        <xdr:cNvPr id="95" name="Line 97"/>
        <xdr:cNvSpPr>
          <a:spLocks/>
        </xdr:cNvSpPr>
      </xdr:nvSpPr>
      <xdr:spPr>
        <a:xfrm>
          <a:off x="10944225" y="484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262</xdr:row>
      <xdr:rowOff>0</xdr:rowOff>
    </xdr:from>
    <xdr:to>
      <xdr:col>7</xdr:col>
      <xdr:colOff>0</xdr:colOff>
      <xdr:row>262</xdr:row>
      <xdr:rowOff>0</xdr:rowOff>
    </xdr:to>
    <xdr:sp>
      <xdr:nvSpPr>
        <xdr:cNvPr id="96" name="Line 98"/>
        <xdr:cNvSpPr>
          <a:spLocks/>
        </xdr:cNvSpPr>
      </xdr:nvSpPr>
      <xdr:spPr>
        <a:xfrm>
          <a:off x="10944225" y="5240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247</xdr:row>
      <xdr:rowOff>0</xdr:rowOff>
    </xdr:from>
    <xdr:to>
      <xdr:col>7</xdr:col>
      <xdr:colOff>0</xdr:colOff>
      <xdr:row>247</xdr:row>
      <xdr:rowOff>0</xdr:rowOff>
    </xdr:to>
    <xdr:sp>
      <xdr:nvSpPr>
        <xdr:cNvPr id="97" name="Line 99"/>
        <xdr:cNvSpPr>
          <a:spLocks/>
        </xdr:cNvSpPr>
      </xdr:nvSpPr>
      <xdr:spPr>
        <a:xfrm>
          <a:off x="10944225" y="494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312</xdr:row>
      <xdr:rowOff>0</xdr:rowOff>
    </xdr:from>
    <xdr:to>
      <xdr:col>7</xdr:col>
      <xdr:colOff>0</xdr:colOff>
      <xdr:row>312</xdr:row>
      <xdr:rowOff>0</xdr:rowOff>
    </xdr:to>
    <xdr:sp>
      <xdr:nvSpPr>
        <xdr:cNvPr id="98" name="Line 100"/>
        <xdr:cNvSpPr>
          <a:spLocks/>
        </xdr:cNvSpPr>
      </xdr:nvSpPr>
      <xdr:spPr>
        <a:xfrm>
          <a:off x="10944225" y="6240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321</xdr:row>
      <xdr:rowOff>0</xdr:rowOff>
    </xdr:from>
    <xdr:to>
      <xdr:col>7</xdr:col>
      <xdr:colOff>0</xdr:colOff>
      <xdr:row>321</xdr:row>
      <xdr:rowOff>0</xdr:rowOff>
    </xdr:to>
    <xdr:sp>
      <xdr:nvSpPr>
        <xdr:cNvPr id="99" name="Line 101"/>
        <xdr:cNvSpPr>
          <a:spLocks/>
        </xdr:cNvSpPr>
      </xdr:nvSpPr>
      <xdr:spPr>
        <a:xfrm>
          <a:off x="10944225" y="6420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341</xdr:row>
      <xdr:rowOff>0</xdr:rowOff>
    </xdr:from>
    <xdr:to>
      <xdr:col>7</xdr:col>
      <xdr:colOff>0</xdr:colOff>
      <xdr:row>341</xdr:row>
      <xdr:rowOff>0</xdr:rowOff>
    </xdr:to>
    <xdr:sp>
      <xdr:nvSpPr>
        <xdr:cNvPr id="100" name="Line 102"/>
        <xdr:cNvSpPr>
          <a:spLocks/>
        </xdr:cNvSpPr>
      </xdr:nvSpPr>
      <xdr:spPr>
        <a:xfrm>
          <a:off x="10944225" y="6820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326</xdr:row>
      <xdr:rowOff>0</xdr:rowOff>
    </xdr:from>
    <xdr:to>
      <xdr:col>7</xdr:col>
      <xdr:colOff>0</xdr:colOff>
      <xdr:row>326</xdr:row>
      <xdr:rowOff>0</xdr:rowOff>
    </xdr:to>
    <xdr:sp>
      <xdr:nvSpPr>
        <xdr:cNvPr id="101" name="Line 103"/>
        <xdr:cNvSpPr>
          <a:spLocks/>
        </xdr:cNvSpPr>
      </xdr:nvSpPr>
      <xdr:spPr>
        <a:xfrm>
          <a:off x="10944225" y="6520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391</xdr:row>
      <xdr:rowOff>0</xdr:rowOff>
    </xdr:from>
    <xdr:to>
      <xdr:col>7</xdr:col>
      <xdr:colOff>0</xdr:colOff>
      <xdr:row>391</xdr:row>
      <xdr:rowOff>0</xdr:rowOff>
    </xdr:to>
    <xdr:sp>
      <xdr:nvSpPr>
        <xdr:cNvPr id="102" name="Line 104"/>
        <xdr:cNvSpPr>
          <a:spLocks/>
        </xdr:cNvSpPr>
      </xdr:nvSpPr>
      <xdr:spPr>
        <a:xfrm>
          <a:off x="10944225" y="782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400</xdr:row>
      <xdr:rowOff>0</xdr:rowOff>
    </xdr:from>
    <xdr:to>
      <xdr:col>7</xdr:col>
      <xdr:colOff>0</xdr:colOff>
      <xdr:row>400</xdr:row>
      <xdr:rowOff>0</xdr:rowOff>
    </xdr:to>
    <xdr:sp>
      <xdr:nvSpPr>
        <xdr:cNvPr id="103" name="Line 105"/>
        <xdr:cNvSpPr>
          <a:spLocks/>
        </xdr:cNvSpPr>
      </xdr:nvSpPr>
      <xdr:spPr>
        <a:xfrm>
          <a:off x="10944225" y="800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420</xdr:row>
      <xdr:rowOff>0</xdr:rowOff>
    </xdr:from>
    <xdr:to>
      <xdr:col>7</xdr:col>
      <xdr:colOff>0</xdr:colOff>
      <xdr:row>420</xdr:row>
      <xdr:rowOff>0</xdr:rowOff>
    </xdr:to>
    <xdr:sp>
      <xdr:nvSpPr>
        <xdr:cNvPr id="104" name="Line 106"/>
        <xdr:cNvSpPr>
          <a:spLocks/>
        </xdr:cNvSpPr>
      </xdr:nvSpPr>
      <xdr:spPr>
        <a:xfrm>
          <a:off x="10944225" y="840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405</xdr:row>
      <xdr:rowOff>0</xdr:rowOff>
    </xdr:from>
    <xdr:to>
      <xdr:col>7</xdr:col>
      <xdr:colOff>0</xdr:colOff>
      <xdr:row>405</xdr:row>
      <xdr:rowOff>0</xdr:rowOff>
    </xdr:to>
    <xdr:sp>
      <xdr:nvSpPr>
        <xdr:cNvPr id="105" name="Line 107"/>
        <xdr:cNvSpPr>
          <a:spLocks/>
        </xdr:cNvSpPr>
      </xdr:nvSpPr>
      <xdr:spPr>
        <a:xfrm>
          <a:off x="10944225" y="8101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470</xdr:row>
      <xdr:rowOff>0</xdr:rowOff>
    </xdr:from>
    <xdr:to>
      <xdr:col>7</xdr:col>
      <xdr:colOff>0</xdr:colOff>
      <xdr:row>470</xdr:row>
      <xdr:rowOff>0</xdr:rowOff>
    </xdr:to>
    <xdr:sp>
      <xdr:nvSpPr>
        <xdr:cNvPr id="106" name="Line 108"/>
        <xdr:cNvSpPr>
          <a:spLocks/>
        </xdr:cNvSpPr>
      </xdr:nvSpPr>
      <xdr:spPr>
        <a:xfrm>
          <a:off x="10944225" y="9401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479</xdr:row>
      <xdr:rowOff>0</xdr:rowOff>
    </xdr:from>
    <xdr:to>
      <xdr:col>7</xdr:col>
      <xdr:colOff>0</xdr:colOff>
      <xdr:row>479</xdr:row>
      <xdr:rowOff>0</xdr:rowOff>
    </xdr:to>
    <xdr:sp>
      <xdr:nvSpPr>
        <xdr:cNvPr id="107" name="Line 109"/>
        <xdr:cNvSpPr>
          <a:spLocks/>
        </xdr:cNvSpPr>
      </xdr:nvSpPr>
      <xdr:spPr>
        <a:xfrm>
          <a:off x="10944225" y="9581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499</xdr:row>
      <xdr:rowOff>0</xdr:rowOff>
    </xdr:from>
    <xdr:to>
      <xdr:col>7</xdr:col>
      <xdr:colOff>0</xdr:colOff>
      <xdr:row>499</xdr:row>
      <xdr:rowOff>0</xdr:rowOff>
    </xdr:to>
    <xdr:sp>
      <xdr:nvSpPr>
        <xdr:cNvPr id="108" name="Line 110"/>
        <xdr:cNvSpPr>
          <a:spLocks/>
        </xdr:cNvSpPr>
      </xdr:nvSpPr>
      <xdr:spPr>
        <a:xfrm>
          <a:off x="10944225" y="9981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484</xdr:row>
      <xdr:rowOff>0</xdr:rowOff>
    </xdr:from>
    <xdr:to>
      <xdr:col>7</xdr:col>
      <xdr:colOff>0</xdr:colOff>
      <xdr:row>484</xdr:row>
      <xdr:rowOff>0</xdr:rowOff>
    </xdr:to>
    <xdr:sp>
      <xdr:nvSpPr>
        <xdr:cNvPr id="109" name="Line 111"/>
        <xdr:cNvSpPr>
          <a:spLocks/>
        </xdr:cNvSpPr>
      </xdr:nvSpPr>
      <xdr:spPr>
        <a:xfrm>
          <a:off x="10944225" y="9681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549</xdr:row>
      <xdr:rowOff>0</xdr:rowOff>
    </xdr:from>
    <xdr:to>
      <xdr:col>7</xdr:col>
      <xdr:colOff>0</xdr:colOff>
      <xdr:row>549</xdr:row>
      <xdr:rowOff>0</xdr:rowOff>
    </xdr:to>
    <xdr:sp>
      <xdr:nvSpPr>
        <xdr:cNvPr id="110" name="Line 112"/>
        <xdr:cNvSpPr>
          <a:spLocks/>
        </xdr:cNvSpPr>
      </xdr:nvSpPr>
      <xdr:spPr>
        <a:xfrm>
          <a:off x="10944225" y="10981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558</xdr:row>
      <xdr:rowOff>0</xdr:rowOff>
    </xdr:from>
    <xdr:to>
      <xdr:col>7</xdr:col>
      <xdr:colOff>0</xdr:colOff>
      <xdr:row>558</xdr:row>
      <xdr:rowOff>0</xdr:rowOff>
    </xdr:to>
    <xdr:sp>
      <xdr:nvSpPr>
        <xdr:cNvPr id="111" name="Line 113"/>
        <xdr:cNvSpPr>
          <a:spLocks/>
        </xdr:cNvSpPr>
      </xdr:nvSpPr>
      <xdr:spPr>
        <a:xfrm>
          <a:off x="10944225" y="11161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578</xdr:row>
      <xdr:rowOff>0</xdr:rowOff>
    </xdr:from>
    <xdr:to>
      <xdr:col>7</xdr:col>
      <xdr:colOff>0</xdr:colOff>
      <xdr:row>578</xdr:row>
      <xdr:rowOff>0</xdr:rowOff>
    </xdr:to>
    <xdr:sp>
      <xdr:nvSpPr>
        <xdr:cNvPr id="112" name="Line 114"/>
        <xdr:cNvSpPr>
          <a:spLocks/>
        </xdr:cNvSpPr>
      </xdr:nvSpPr>
      <xdr:spPr>
        <a:xfrm>
          <a:off x="10944225" y="1156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563</xdr:row>
      <xdr:rowOff>0</xdr:rowOff>
    </xdr:from>
    <xdr:to>
      <xdr:col>7</xdr:col>
      <xdr:colOff>0</xdr:colOff>
      <xdr:row>563</xdr:row>
      <xdr:rowOff>0</xdr:rowOff>
    </xdr:to>
    <xdr:sp>
      <xdr:nvSpPr>
        <xdr:cNvPr id="113" name="Line 115"/>
        <xdr:cNvSpPr>
          <a:spLocks/>
        </xdr:cNvSpPr>
      </xdr:nvSpPr>
      <xdr:spPr>
        <a:xfrm>
          <a:off x="10944225" y="11261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628</xdr:row>
      <xdr:rowOff>0</xdr:rowOff>
    </xdr:from>
    <xdr:to>
      <xdr:col>7</xdr:col>
      <xdr:colOff>0</xdr:colOff>
      <xdr:row>628</xdr:row>
      <xdr:rowOff>0</xdr:rowOff>
    </xdr:to>
    <xdr:sp>
      <xdr:nvSpPr>
        <xdr:cNvPr id="114" name="Line 116"/>
        <xdr:cNvSpPr>
          <a:spLocks/>
        </xdr:cNvSpPr>
      </xdr:nvSpPr>
      <xdr:spPr>
        <a:xfrm>
          <a:off x="10944225" y="1256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637</xdr:row>
      <xdr:rowOff>0</xdr:rowOff>
    </xdr:from>
    <xdr:to>
      <xdr:col>7</xdr:col>
      <xdr:colOff>0</xdr:colOff>
      <xdr:row>637</xdr:row>
      <xdr:rowOff>0</xdr:rowOff>
    </xdr:to>
    <xdr:sp>
      <xdr:nvSpPr>
        <xdr:cNvPr id="115" name="Line 117"/>
        <xdr:cNvSpPr>
          <a:spLocks/>
        </xdr:cNvSpPr>
      </xdr:nvSpPr>
      <xdr:spPr>
        <a:xfrm>
          <a:off x="10944225" y="1274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657</xdr:row>
      <xdr:rowOff>0</xdr:rowOff>
    </xdr:from>
    <xdr:to>
      <xdr:col>7</xdr:col>
      <xdr:colOff>0</xdr:colOff>
      <xdr:row>657</xdr:row>
      <xdr:rowOff>0</xdr:rowOff>
    </xdr:to>
    <xdr:sp>
      <xdr:nvSpPr>
        <xdr:cNvPr id="116" name="Line 118"/>
        <xdr:cNvSpPr>
          <a:spLocks/>
        </xdr:cNvSpPr>
      </xdr:nvSpPr>
      <xdr:spPr>
        <a:xfrm>
          <a:off x="10944225" y="13141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642</xdr:row>
      <xdr:rowOff>0</xdr:rowOff>
    </xdr:from>
    <xdr:to>
      <xdr:col>7</xdr:col>
      <xdr:colOff>0</xdr:colOff>
      <xdr:row>642</xdr:row>
      <xdr:rowOff>0</xdr:rowOff>
    </xdr:to>
    <xdr:sp>
      <xdr:nvSpPr>
        <xdr:cNvPr id="117" name="Line 119"/>
        <xdr:cNvSpPr>
          <a:spLocks/>
        </xdr:cNvSpPr>
      </xdr:nvSpPr>
      <xdr:spPr>
        <a:xfrm>
          <a:off x="10944225" y="12841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707</xdr:row>
      <xdr:rowOff>0</xdr:rowOff>
    </xdr:from>
    <xdr:to>
      <xdr:col>7</xdr:col>
      <xdr:colOff>0</xdr:colOff>
      <xdr:row>707</xdr:row>
      <xdr:rowOff>0</xdr:rowOff>
    </xdr:to>
    <xdr:sp>
      <xdr:nvSpPr>
        <xdr:cNvPr id="118" name="Line 120"/>
        <xdr:cNvSpPr>
          <a:spLocks/>
        </xdr:cNvSpPr>
      </xdr:nvSpPr>
      <xdr:spPr>
        <a:xfrm>
          <a:off x="10944225" y="1414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716</xdr:row>
      <xdr:rowOff>0</xdr:rowOff>
    </xdr:from>
    <xdr:to>
      <xdr:col>7</xdr:col>
      <xdr:colOff>0</xdr:colOff>
      <xdr:row>716</xdr:row>
      <xdr:rowOff>0</xdr:rowOff>
    </xdr:to>
    <xdr:sp>
      <xdr:nvSpPr>
        <xdr:cNvPr id="119" name="Line 121"/>
        <xdr:cNvSpPr>
          <a:spLocks/>
        </xdr:cNvSpPr>
      </xdr:nvSpPr>
      <xdr:spPr>
        <a:xfrm>
          <a:off x="10944225" y="14321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736</xdr:row>
      <xdr:rowOff>0</xdr:rowOff>
    </xdr:from>
    <xdr:to>
      <xdr:col>7</xdr:col>
      <xdr:colOff>0</xdr:colOff>
      <xdr:row>736</xdr:row>
      <xdr:rowOff>0</xdr:rowOff>
    </xdr:to>
    <xdr:sp>
      <xdr:nvSpPr>
        <xdr:cNvPr id="120" name="Line 122"/>
        <xdr:cNvSpPr>
          <a:spLocks/>
        </xdr:cNvSpPr>
      </xdr:nvSpPr>
      <xdr:spPr>
        <a:xfrm>
          <a:off x="10944225" y="14721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721</xdr:row>
      <xdr:rowOff>0</xdr:rowOff>
    </xdr:from>
    <xdr:to>
      <xdr:col>7</xdr:col>
      <xdr:colOff>0</xdr:colOff>
      <xdr:row>721</xdr:row>
      <xdr:rowOff>0</xdr:rowOff>
    </xdr:to>
    <xdr:sp>
      <xdr:nvSpPr>
        <xdr:cNvPr id="121" name="Line 123"/>
        <xdr:cNvSpPr>
          <a:spLocks/>
        </xdr:cNvSpPr>
      </xdr:nvSpPr>
      <xdr:spPr>
        <a:xfrm>
          <a:off x="10944225" y="14421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786</xdr:row>
      <xdr:rowOff>0</xdr:rowOff>
    </xdr:from>
    <xdr:to>
      <xdr:col>7</xdr:col>
      <xdr:colOff>0</xdr:colOff>
      <xdr:row>786</xdr:row>
      <xdr:rowOff>0</xdr:rowOff>
    </xdr:to>
    <xdr:sp>
      <xdr:nvSpPr>
        <xdr:cNvPr id="122" name="Line 124"/>
        <xdr:cNvSpPr>
          <a:spLocks/>
        </xdr:cNvSpPr>
      </xdr:nvSpPr>
      <xdr:spPr>
        <a:xfrm>
          <a:off x="10944225" y="1572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sp>
      <xdr:nvSpPr>
        <xdr:cNvPr id="123" name="Line 125"/>
        <xdr:cNvSpPr>
          <a:spLocks/>
        </xdr:cNvSpPr>
      </xdr:nvSpPr>
      <xdr:spPr>
        <a:xfrm>
          <a:off x="10944225" y="1590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815</xdr:row>
      <xdr:rowOff>0</xdr:rowOff>
    </xdr:from>
    <xdr:to>
      <xdr:col>7</xdr:col>
      <xdr:colOff>0</xdr:colOff>
      <xdr:row>815</xdr:row>
      <xdr:rowOff>0</xdr:rowOff>
    </xdr:to>
    <xdr:sp>
      <xdr:nvSpPr>
        <xdr:cNvPr id="124" name="Line 126"/>
        <xdr:cNvSpPr>
          <a:spLocks/>
        </xdr:cNvSpPr>
      </xdr:nvSpPr>
      <xdr:spPr>
        <a:xfrm>
          <a:off x="10944225" y="16302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800</xdr:row>
      <xdr:rowOff>0</xdr:rowOff>
    </xdr:from>
    <xdr:to>
      <xdr:col>7</xdr:col>
      <xdr:colOff>0</xdr:colOff>
      <xdr:row>800</xdr:row>
      <xdr:rowOff>0</xdr:rowOff>
    </xdr:to>
    <xdr:sp>
      <xdr:nvSpPr>
        <xdr:cNvPr id="125" name="Line 127"/>
        <xdr:cNvSpPr>
          <a:spLocks/>
        </xdr:cNvSpPr>
      </xdr:nvSpPr>
      <xdr:spPr>
        <a:xfrm>
          <a:off x="10944225" y="1600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865</xdr:row>
      <xdr:rowOff>0</xdr:rowOff>
    </xdr:from>
    <xdr:to>
      <xdr:col>7</xdr:col>
      <xdr:colOff>0</xdr:colOff>
      <xdr:row>865</xdr:row>
      <xdr:rowOff>0</xdr:rowOff>
    </xdr:to>
    <xdr:sp>
      <xdr:nvSpPr>
        <xdr:cNvPr id="126" name="Line 128"/>
        <xdr:cNvSpPr>
          <a:spLocks/>
        </xdr:cNvSpPr>
      </xdr:nvSpPr>
      <xdr:spPr>
        <a:xfrm>
          <a:off x="10944225" y="17302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874</xdr:row>
      <xdr:rowOff>0</xdr:rowOff>
    </xdr:from>
    <xdr:to>
      <xdr:col>7</xdr:col>
      <xdr:colOff>0</xdr:colOff>
      <xdr:row>874</xdr:row>
      <xdr:rowOff>0</xdr:rowOff>
    </xdr:to>
    <xdr:sp>
      <xdr:nvSpPr>
        <xdr:cNvPr id="127" name="Line 129"/>
        <xdr:cNvSpPr>
          <a:spLocks/>
        </xdr:cNvSpPr>
      </xdr:nvSpPr>
      <xdr:spPr>
        <a:xfrm>
          <a:off x="10944225" y="17482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894</xdr:row>
      <xdr:rowOff>0</xdr:rowOff>
    </xdr:from>
    <xdr:to>
      <xdr:col>7</xdr:col>
      <xdr:colOff>0</xdr:colOff>
      <xdr:row>894</xdr:row>
      <xdr:rowOff>0</xdr:rowOff>
    </xdr:to>
    <xdr:sp>
      <xdr:nvSpPr>
        <xdr:cNvPr id="128" name="Line 130"/>
        <xdr:cNvSpPr>
          <a:spLocks/>
        </xdr:cNvSpPr>
      </xdr:nvSpPr>
      <xdr:spPr>
        <a:xfrm>
          <a:off x="10944225" y="17882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879</xdr:row>
      <xdr:rowOff>0</xdr:rowOff>
    </xdr:from>
    <xdr:to>
      <xdr:col>7</xdr:col>
      <xdr:colOff>0</xdr:colOff>
      <xdr:row>879</xdr:row>
      <xdr:rowOff>0</xdr:rowOff>
    </xdr:to>
    <xdr:sp>
      <xdr:nvSpPr>
        <xdr:cNvPr id="129" name="Line 131"/>
        <xdr:cNvSpPr>
          <a:spLocks/>
        </xdr:cNvSpPr>
      </xdr:nvSpPr>
      <xdr:spPr>
        <a:xfrm>
          <a:off x="10944225" y="17582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944</xdr:row>
      <xdr:rowOff>0</xdr:rowOff>
    </xdr:from>
    <xdr:to>
      <xdr:col>7</xdr:col>
      <xdr:colOff>0</xdr:colOff>
      <xdr:row>944</xdr:row>
      <xdr:rowOff>0</xdr:rowOff>
    </xdr:to>
    <xdr:sp>
      <xdr:nvSpPr>
        <xdr:cNvPr id="130" name="Line 132"/>
        <xdr:cNvSpPr>
          <a:spLocks/>
        </xdr:cNvSpPr>
      </xdr:nvSpPr>
      <xdr:spPr>
        <a:xfrm>
          <a:off x="10944225" y="18882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953</xdr:row>
      <xdr:rowOff>0</xdr:rowOff>
    </xdr:from>
    <xdr:to>
      <xdr:col>7</xdr:col>
      <xdr:colOff>0</xdr:colOff>
      <xdr:row>953</xdr:row>
      <xdr:rowOff>0</xdr:rowOff>
    </xdr:to>
    <xdr:sp>
      <xdr:nvSpPr>
        <xdr:cNvPr id="131" name="Line 133"/>
        <xdr:cNvSpPr>
          <a:spLocks/>
        </xdr:cNvSpPr>
      </xdr:nvSpPr>
      <xdr:spPr>
        <a:xfrm>
          <a:off x="10944225" y="19062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973</xdr:row>
      <xdr:rowOff>0</xdr:rowOff>
    </xdr:from>
    <xdr:to>
      <xdr:col>7</xdr:col>
      <xdr:colOff>0</xdr:colOff>
      <xdr:row>973</xdr:row>
      <xdr:rowOff>0</xdr:rowOff>
    </xdr:to>
    <xdr:sp>
      <xdr:nvSpPr>
        <xdr:cNvPr id="132" name="Line 134"/>
        <xdr:cNvSpPr>
          <a:spLocks/>
        </xdr:cNvSpPr>
      </xdr:nvSpPr>
      <xdr:spPr>
        <a:xfrm>
          <a:off x="10944225" y="1946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958</xdr:row>
      <xdr:rowOff>0</xdr:rowOff>
    </xdr:from>
    <xdr:to>
      <xdr:col>7</xdr:col>
      <xdr:colOff>0</xdr:colOff>
      <xdr:row>958</xdr:row>
      <xdr:rowOff>0</xdr:rowOff>
    </xdr:to>
    <xdr:sp>
      <xdr:nvSpPr>
        <xdr:cNvPr id="133" name="Line 135"/>
        <xdr:cNvSpPr>
          <a:spLocks/>
        </xdr:cNvSpPr>
      </xdr:nvSpPr>
      <xdr:spPr>
        <a:xfrm>
          <a:off x="10944225" y="1916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1023</xdr:row>
      <xdr:rowOff>0</xdr:rowOff>
    </xdr:from>
    <xdr:to>
      <xdr:col>7</xdr:col>
      <xdr:colOff>0</xdr:colOff>
      <xdr:row>1023</xdr:row>
      <xdr:rowOff>0</xdr:rowOff>
    </xdr:to>
    <xdr:sp>
      <xdr:nvSpPr>
        <xdr:cNvPr id="134" name="Line 136"/>
        <xdr:cNvSpPr>
          <a:spLocks/>
        </xdr:cNvSpPr>
      </xdr:nvSpPr>
      <xdr:spPr>
        <a:xfrm>
          <a:off x="10944225" y="20462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1032</xdr:row>
      <xdr:rowOff>0</xdr:rowOff>
    </xdr:from>
    <xdr:to>
      <xdr:col>7</xdr:col>
      <xdr:colOff>0</xdr:colOff>
      <xdr:row>1032</xdr:row>
      <xdr:rowOff>0</xdr:rowOff>
    </xdr:to>
    <xdr:sp>
      <xdr:nvSpPr>
        <xdr:cNvPr id="135" name="Line 137"/>
        <xdr:cNvSpPr>
          <a:spLocks/>
        </xdr:cNvSpPr>
      </xdr:nvSpPr>
      <xdr:spPr>
        <a:xfrm>
          <a:off x="10944225" y="20642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1052</xdr:row>
      <xdr:rowOff>0</xdr:rowOff>
    </xdr:from>
    <xdr:to>
      <xdr:col>7</xdr:col>
      <xdr:colOff>0</xdr:colOff>
      <xdr:row>1052</xdr:row>
      <xdr:rowOff>0</xdr:rowOff>
    </xdr:to>
    <xdr:sp>
      <xdr:nvSpPr>
        <xdr:cNvPr id="136" name="Line 138"/>
        <xdr:cNvSpPr>
          <a:spLocks/>
        </xdr:cNvSpPr>
      </xdr:nvSpPr>
      <xdr:spPr>
        <a:xfrm>
          <a:off x="10944225" y="2104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1037</xdr:row>
      <xdr:rowOff>0</xdr:rowOff>
    </xdr:from>
    <xdr:to>
      <xdr:col>7</xdr:col>
      <xdr:colOff>0</xdr:colOff>
      <xdr:row>1037</xdr:row>
      <xdr:rowOff>0</xdr:rowOff>
    </xdr:to>
    <xdr:sp>
      <xdr:nvSpPr>
        <xdr:cNvPr id="137" name="Line 139"/>
        <xdr:cNvSpPr>
          <a:spLocks/>
        </xdr:cNvSpPr>
      </xdr:nvSpPr>
      <xdr:spPr>
        <a:xfrm>
          <a:off x="10944225" y="2074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1102</xdr:row>
      <xdr:rowOff>0</xdr:rowOff>
    </xdr:from>
    <xdr:to>
      <xdr:col>7</xdr:col>
      <xdr:colOff>0</xdr:colOff>
      <xdr:row>1102</xdr:row>
      <xdr:rowOff>0</xdr:rowOff>
    </xdr:to>
    <xdr:sp>
      <xdr:nvSpPr>
        <xdr:cNvPr id="138" name="Line 140"/>
        <xdr:cNvSpPr>
          <a:spLocks/>
        </xdr:cNvSpPr>
      </xdr:nvSpPr>
      <xdr:spPr>
        <a:xfrm>
          <a:off x="10944225" y="22042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1111</xdr:row>
      <xdr:rowOff>0</xdr:rowOff>
    </xdr:from>
    <xdr:to>
      <xdr:col>7</xdr:col>
      <xdr:colOff>0</xdr:colOff>
      <xdr:row>1111</xdr:row>
      <xdr:rowOff>0</xdr:rowOff>
    </xdr:to>
    <xdr:sp>
      <xdr:nvSpPr>
        <xdr:cNvPr id="139" name="Line 141"/>
        <xdr:cNvSpPr>
          <a:spLocks/>
        </xdr:cNvSpPr>
      </xdr:nvSpPr>
      <xdr:spPr>
        <a:xfrm>
          <a:off x="109442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1131</xdr:row>
      <xdr:rowOff>0</xdr:rowOff>
    </xdr:from>
    <xdr:to>
      <xdr:col>7</xdr:col>
      <xdr:colOff>0</xdr:colOff>
      <xdr:row>1131</xdr:row>
      <xdr:rowOff>0</xdr:rowOff>
    </xdr:to>
    <xdr:sp>
      <xdr:nvSpPr>
        <xdr:cNvPr id="140" name="Line 142"/>
        <xdr:cNvSpPr>
          <a:spLocks/>
        </xdr:cNvSpPr>
      </xdr:nvSpPr>
      <xdr:spPr>
        <a:xfrm>
          <a:off x="10944225" y="22622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sp>
      <xdr:nvSpPr>
        <xdr:cNvPr id="141" name="Line 143"/>
        <xdr:cNvSpPr>
          <a:spLocks/>
        </xdr:cNvSpPr>
      </xdr:nvSpPr>
      <xdr:spPr>
        <a:xfrm>
          <a:off x="10944225" y="2232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1181</xdr:row>
      <xdr:rowOff>0</xdr:rowOff>
    </xdr:from>
    <xdr:to>
      <xdr:col>7</xdr:col>
      <xdr:colOff>0</xdr:colOff>
      <xdr:row>1181</xdr:row>
      <xdr:rowOff>0</xdr:rowOff>
    </xdr:to>
    <xdr:sp>
      <xdr:nvSpPr>
        <xdr:cNvPr id="142" name="Line 144"/>
        <xdr:cNvSpPr>
          <a:spLocks/>
        </xdr:cNvSpPr>
      </xdr:nvSpPr>
      <xdr:spPr>
        <a:xfrm>
          <a:off x="10944225" y="23622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1190</xdr:row>
      <xdr:rowOff>0</xdr:rowOff>
    </xdr:from>
    <xdr:to>
      <xdr:col>7</xdr:col>
      <xdr:colOff>0</xdr:colOff>
      <xdr:row>1190</xdr:row>
      <xdr:rowOff>0</xdr:rowOff>
    </xdr:to>
    <xdr:sp>
      <xdr:nvSpPr>
        <xdr:cNvPr id="143" name="Line 145"/>
        <xdr:cNvSpPr>
          <a:spLocks/>
        </xdr:cNvSpPr>
      </xdr:nvSpPr>
      <xdr:spPr>
        <a:xfrm>
          <a:off x="10944225" y="2380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1210</xdr:row>
      <xdr:rowOff>0</xdr:rowOff>
    </xdr:from>
    <xdr:to>
      <xdr:col>7</xdr:col>
      <xdr:colOff>0</xdr:colOff>
      <xdr:row>1210</xdr:row>
      <xdr:rowOff>0</xdr:rowOff>
    </xdr:to>
    <xdr:sp>
      <xdr:nvSpPr>
        <xdr:cNvPr id="144" name="Line 146"/>
        <xdr:cNvSpPr>
          <a:spLocks/>
        </xdr:cNvSpPr>
      </xdr:nvSpPr>
      <xdr:spPr>
        <a:xfrm>
          <a:off x="10944225" y="24203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1195</xdr:row>
      <xdr:rowOff>0</xdr:rowOff>
    </xdr:from>
    <xdr:to>
      <xdr:col>7</xdr:col>
      <xdr:colOff>0</xdr:colOff>
      <xdr:row>1195</xdr:row>
      <xdr:rowOff>0</xdr:rowOff>
    </xdr:to>
    <xdr:sp>
      <xdr:nvSpPr>
        <xdr:cNvPr id="145" name="Line 147"/>
        <xdr:cNvSpPr>
          <a:spLocks/>
        </xdr:cNvSpPr>
      </xdr:nvSpPr>
      <xdr:spPr>
        <a:xfrm>
          <a:off x="10944225" y="23902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1260</xdr:row>
      <xdr:rowOff>0</xdr:rowOff>
    </xdr:from>
    <xdr:to>
      <xdr:col>7</xdr:col>
      <xdr:colOff>0</xdr:colOff>
      <xdr:row>1260</xdr:row>
      <xdr:rowOff>0</xdr:rowOff>
    </xdr:to>
    <xdr:sp>
      <xdr:nvSpPr>
        <xdr:cNvPr id="146" name="Line 148"/>
        <xdr:cNvSpPr>
          <a:spLocks/>
        </xdr:cNvSpPr>
      </xdr:nvSpPr>
      <xdr:spPr>
        <a:xfrm>
          <a:off x="10944225" y="25203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1269</xdr:row>
      <xdr:rowOff>0</xdr:rowOff>
    </xdr:from>
    <xdr:to>
      <xdr:col>7</xdr:col>
      <xdr:colOff>0</xdr:colOff>
      <xdr:row>1269</xdr:row>
      <xdr:rowOff>0</xdr:rowOff>
    </xdr:to>
    <xdr:sp>
      <xdr:nvSpPr>
        <xdr:cNvPr id="147" name="Line 149"/>
        <xdr:cNvSpPr>
          <a:spLocks/>
        </xdr:cNvSpPr>
      </xdr:nvSpPr>
      <xdr:spPr>
        <a:xfrm>
          <a:off x="10944225" y="2538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1289</xdr:row>
      <xdr:rowOff>0</xdr:rowOff>
    </xdr:from>
    <xdr:to>
      <xdr:col>7</xdr:col>
      <xdr:colOff>0</xdr:colOff>
      <xdr:row>1289</xdr:row>
      <xdr:rowOff>0</xdr:rowOff>
    </xdr:to>
    <xdr:sp>
      <xdr:nvSpPr>
        <xdr:cNvPr id="148" name="Line 150"/>
        <xdr:cNvSpPr>
          <a:spLocks/>
        </xdr:cNvSpPr>
      </xdr:nvSpPr>
      <xdr:spPr>
        <a:xfrm>
          <a:off x="10944225" y="25783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1274</xdr:row>
      <xdr:rowOff>0</xdr:rowOff>
    </xdr:from>
    <xdr:to>
      <xdr:col>7</xdr:col>
      <xdr:colOff>0</xdr:colOff>
      <xdr:row>1274</xdr:row>
      <xdr:rowOff>0</xdr:rowOff>
    </xdr:to>
    <xdr:sp>
      <xdr:nvSpPr>
        <xdr:cNvPr id="149" name="Line 151"/>
        <xdr:cNvSpPr>
          <a:spLocks/>
        </xdr:cNvSpPr>
      </xdr:nvSpPr>
      <xdr:spPr>
        <a:xfrm>
          <a:off x="10944225" y="25483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1339</xdr:row>
      <xdr:rowOff>0</xdr:rowOff>
    </xdr:from>
    <xdr:to>
      <xdr:col>7</xdr:col>
      <xdr:colOff>0</xdr:colOff>
      <xdr:row>1339</xdr:row>
      <xdr:rowOff>0</xdr:rowOff>
    </xdr:to>
    <xdr:sp>
      <xdr:nvSpPr>
        <xdr:cNvPr id="150" name="Line 152"/>
        <xdr:cNvSpPr>
          <a:spLocks/>
        </xdr:cNvSpPr>
      </xdr:nvSpPr>
      <xdr:spPr>
        <a:xfrm>
          <a:off x="10944225" y="26783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1348</xdr:row>
      <xdr:rowOff>0</xdr:rowOff>
    </xdr:from>
    <xdr:to>
      <xdr:col>7</xdr:col>
      <xdr:colOff>0</xdr:colOff>
      <xdr:row>1348</xdr:row>
      <xdr:rowOff>0</xdr:rowOff>
    </xdr:to>
    <xdr:sp>
      <xdr:nvSpPr>
        <xdr:cNvPr id="151" name="Line 153"/>
        <xdr:cNvSpPr>
          <a:spLocks/>
        </xdr:cNvSpPr>
      </xdr:nvSpPr>
      <xdr:spPr>
        <a:xfrm>
          <a:off x="10944225" y="2696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1368</xdr:row>
      <xdr:rowOff>0</xdr:rowOff>
    </xdr:from>
    <xdr:to>
      <xdr:col>7</xdr:col>
      <xdr:colOff>0</xdr:colOff>
      <xdr:row>1368</xdr:row>
      <xdr:rowOff>0</xdr:rowOff>
    </xdr:to>
    <xdr:sp>
      <xdr:nvSpPr>
        <xdr:cNvPr id="152" name="Line 154"/>
        <xdr:cNvSpPr>
          <a:spLocks/>
        </xdr:cNvSpPr>
      </xdr:nvSpPr>
      <xdr:spPr>
        <a:xfrm>
          <a:off x="10944225" y="2736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1353</xdr:row>
      <xdr:rowOff>0</xdr:rowOff>
    </xdr:from>
    <xdr:to>
      <xdr:col>7</xdr:col>
      <xdr:colOff>0</xdr:colOff>
      <xdr:row>1353</xdr:row>
      <xdr:rowOff>0</xdr:rowOff>
    </xdr:to>
    <xdr:sp>
      <xdr:nvSpPr>
        <xdr:cNvPr id="153" name="Line 155"/>
        <xdr:cNvSpPr>
          <a:spLocks/>
        </xdr:cNvSpPr>
      </xdr:nvSpPr>
      <xdr:spPr>
        <a:xfrm>
          <a:off x="10944225" y="2706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1418</xdr:row>
      <xdr:rowOff>0</xdr:rowOff>
    </xdr:from>
    <xdr:to>
      <xdr:col>7</xdr:col>
      <xdr:colOff>0</xdr:colOff>
      <xdr:row>1418</xdr:row>
      <xdr:rowOff>0</xdr:rowOff>
    </xdr:to>
    <xdr:sp>
      <xdr:nvSpPr>
        <xdr:cNvPr id="154" name="Line 156"/>
        <xdr:cNvSpPr>
          <a:spLocks/>
        </xdr:cNvSpPr>
      </xdr:nvSpPr>
      <xdr:spPr>
        <a:xfrm>
          <a:off x="10944225" y="28363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1427</xdr:row>
      <xdr:rowOff>0</xdr:rowOff>
    </xdr:from>
    <xdr:to>
      <xdr:col>7</xdr:col>
      <xdr:colOff>0</xdr:colOff>
      <xdr:row>1427</xdr:row>
      <xdr:rowOff>0</xdr:rowOff>
    </xdr:to>
    <xdr:sp>
      <xdr:nvSpPr>
        <xdr:cNvPr id="155" name="Line 157"/>
        <xdr:cNvSpPr>
          <a:spLocks/>
        </xdr:cNvSpPr>
      </xdr:nvSpPr>
      <xdr:spPr>
        <a:xfrm>
          <a:off x="10944225" y="28543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1447</xdr:row>
      <xdr:rowOff>0</xdr:rowOff>
    </xdr:from>
    <xdr:to>
      <xdr:col>7</xdr:col>
      <xdr:colOff>0</xdr:colOff>
      <xdr:row>1447</xdr:row>
      <xdr:rowOff>0</xdr:rowOff>
    </xdr:to>
    <xdr:sp>
      <xdr:nvSpPr>
        <xdr:cNvPr id="156" name="Line 158"/>
        <xdr:cNvSpPr>
          <a:spLocks/>
        </xdr:cNvSpPr>
      </xdr:nvSpPr>
      <xdr:spPr>
        <a:xfrm>
          <a:off x="10944225" y="28943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1432</xdr:row>
      <xdr:rowOff>0</xdr:rowOff>
    </xdr:from>
    <xdr:to>
      <xdr:col>7</xdr:col>
      <xdr:colOff>0</xdr:colOff>
      <xdr:row>1432</xdr:row>
      <xdr:rowOff>0</xdr:rowOff>
    </xdr:to>
    <xdr:sp>
      <xdr:nvSpPr>
        <xdr:cNvPr id="157" name="Line 159"/>
        <xdr:cNvSpPr>
          <a:spLocks/>
        </xdr:cNvSpPr>
      </xdr:nvSpPr>
      <xdr:spPr>
        <a:xfrm>
          <a:off x="10944225" y="2864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1497</xdr:row>
      <xdr:rowOff>0</xdr:rowOff>
    </xdr:from>
    <xdr:to>
      <xdr:col>7</xdr:col>
      <xdr:colOff>0</xdr:colOff>
      <xdr:row>1497</xdr:row>
      <xdr:rowOff>0</xdr:rowOff>
    </xdr:to>
    <xdr:sp>
      <xdr:nvSpPr>
        <xdr:cNvPr id="158" name="Line 160"/>
        <xdr:cNvSpPr>
          <a:spLocks/>
        </xdr:cNvSpPr>
      </xdr:nvSpPr>
      <xdr:spPr>
        <a:xfrm>
          <a:off x="10944225" y="29943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1506</xdr:row>
      <xdr:rowOff>0</xdr:rowOff>
    </xdr:from>
    <xdr:to>
      <xdr:col>7</xdr:col>
      <xdr:colOff>0</xdr:colOff>
      <xdr:row>1506</xdr:row>
      <xdr:rowOff>0</xdr:rowOff>
    </xdr:to>
    <xdr:sp>
      <xdr:nvSpPr>
        <xdr:cNvPr id="159" name="Line 161"/>
        <xdr:cNvSpPr>
          <a:spLocks/>
        </xdr:cNvSpPr>
      </xdr:nvSpPr>
      <xdr:spPr>
        <a:xfrm>
          <a:off x="10944225" y="30123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1526</xdr:row>
      <xdr:rowOff>0</xdr:rowOff>
    </xdr:from>
    <xdr:to>
      <xdr:col>7</xdr:col>
      <xdr:colOff>0</xdr:colOff>
      <xdr:row>1526</xdr:row>
      <xdr:rowOff>0</xdr:rowOff>
    </xdr:to>
    <xdr:sp>
      <xdr:nvSpPr>
        <xdr:cNvPr id="160" name="Line 162"/>
        <xdr:cNvSpPr>
          <a:spLocks/>
        </xdr:cNvSpPr>
      </xdr:nvSpPr>
      <xdr:spPr>
        <a:xfrm>
          <a:off x="10944225" y="3052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1511</xdr:row>
      <xdr:rowOff>0</xdr:rowOff>
    </xdr:from>
    <xdr:to>
      <xdr:col>7</xdr:col>
      <xdr:colOff>0</xdr:colOff>
      <xdr:row>1511</xdr:row>
      <xdr:rowOff>0</xdr:rowOff>
    </xdr:to>
    <xdr:sp>
      <xdr:nvSpPr>
        <xdr:cNvPr id="161" name="Line 163"/>
        <xdr:cNvSpPr>
          <a:spLocks/>
        </xdr:cNvSpPr>
      </xdr:nvSpPr>
      <xdr:spPr>
        <a:xfrm>
          <a:off x="10944225" y="30223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1576</xdr:row>
      <xdr:rowOff>0</xdr:rowOff>
    </xdr:from>
    <xdr:to>
      <xdr:col>7</xdr:col>
      <xdr:colOff>0</xdr:colOff>
      <xdr:row>1576</xdr:row>
      <xdr:rowOff>0</xdr:rowOff>
    </xdr:to>
    <xdr:sp>
      <xdr:nvSpPr>
        <xdr:cNvPr id="162" name="Line 164"/>
        <xdr:cNvSpPr>
          <a:spLocks/>
        </xdr:cNvSpPr>
      </xdr:nvSpPr>
      <xdr:spPr>
        <a:xfrm>
          <a:off x="10944225" y="3152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1585</xdr:row>
      <xdr:rowOff>0</xdr:rowOff>
    </xdr:from>
    <xdr:to>
      <xdr:col>7</xdr:col>
      <xdr:colOff>0</xdr:colOff>
      <xdr:row>1585</xdr:row>
      <xdr:rowOff>0</xdr:rowOff>
    </xdr:to>
    <xdr:sp>
      <xdr:nvSpPr>
        <xdr:cNvPr id="163" name="Line 165"/>
        <xdr:cNvSpPr>
          <a:spLocks/>
        </xdr:cNvSpPr>
      </xdr:nvSpPr>
      <xdr:spPr>
        <a:xfrm>
          <a:off x="10944225" y="3170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1605</xdr:row>
      <xdr:rowOff>0</xdr:rowOff>
    </xdr:from>
    <xdr:to>
      <xdr:col>7</xdr:col>
      <xdr:colOff>0</xdr:colOff>
      <xdr:row>1605</xdr:row>
      <xdr:rowOff>0</xdr:rowOff>
    </xdr:to>
    <xdr:sp>
      <xdr:nvSpPr>
        <xdr:cNvPr id="164" name="Line 166"/>
        <xdr:cNvSpPr>
          <a:spLocks/>
        </xdr:cNvSpPr>
      </xdr:nvSpPr>
      <xdr:spPr>
        <a:xfrm>
          <a:off x="10944225" y="32104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1590</xdr:row>
      <xdr:rowOff>0</xdr:rowOff>
    </xdr:from>
    <xdr:to>
      <xdr:col>7</xdr:col>
      <xdr:colOff>0</xdr:colOff>
      <xdr:row>1590</xdr:row>
      <xdr:rowOff>0</xdr:rowOff>
    </xdr:to>
    <xdr:sp>
      <xdr:nvSpPr>
        <xdr:cNvPr id="165" name="Line 167"/>
        <xdr:cNvSpPr>
          <a:spLocks/>
        </xdr:cNvSpPr>
      </xdr:nvSpPr>
      <xdr:spPr>
        <a:xfrm>
          <a:off x="10944225" y="31803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1655</xdr:row>
      <xdr:rowOff>0</xdr:rowOff>
    </xdr:from>
    <xdr:to>
      <xdr:col>7</xdr:col>
      <xdr:colOff>0</xdr:colOff>
      <xdr:row>1655</xdr:row>
      <xdr:rowOff>0</xdr:rowOff>
    </xdr:to>
    <xdr:sp>
      <xdr:nvSpPr>
        <xdr:cNvPr id="166" name="Line 168"/>
        <xdr:cNvSpPr>
          <a:spLocks/>
        </xdr:cNvSpPr>
      </xdr:nvSpPr>
      <xdr:spPr>
        <a:xfrm>
          <a:off x="10944225" y="33104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1664</xdr:row>
      <xdr:rowOff>0</xdr:rowOff>
    </xdr:from>
    <xdr:to>
      <xdr:col>7</xdr:col>
      <xdr:colOff>0</xdr:colOff>
      <xdr:row>1664</xdr:row>
      <xdr:rowOff>0</xdr:rowOff>
    </xdr:to>
    <xdr:sp>
      <xdr:nvSpPr>
        <xdr:cNvPr id="167" name="Line 169"/>
        <xdr:cNvSpPr>
          <a:spLocks/>
        </xdr:cNvSpPr>
      </xdr:nvSpPr>
      <xdr:spPr>
        <a:xfrm>
          <a:off x="10944225" y="3328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1684</xdr:row>
      <xdr:rowOff>0</xdr:rowOff>
    </xdr:from>
    <xdr:to>
      <xdr:col>7</xdr:col>
      <xdr:colOff>0</xdr:colOff>
      <xdr:row>1684</xdr:row>
      <xdr:rowOff>0</xdr:rowOff>
    </xdr:to>
    <xdr:sp>
      <xdr:nvSpPr>
        <xdr:cNvPr id="168" name="Line 170"/>
        <xdr:cNvSpPr>
          <a:spLocks/>
        </xdr:cNvSpPr>
      </xdr:nvSpPr>
      <xdr:spPr>
        <a:xfrm>
          <a:off x="10944225" y="33684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1669</xdr:row>
      <xdr:rowOff>0</xdr:rowOff>
    </xdr:from>
    <xdr:to>
      <xdr:col>7</xdr:col>
      <xdr:colOff>0</xdr:colOff>
      <xdr:row>1669</xdr:row>
      <xdr:rowOff>0</xdr:rowOff>
    </xdr:to>
    <xdr:sp>
      <xdr:nvSpPr>
        <xdr:cNvPr id="169" name="Line 171"/>
        <xdr:cNvSpPr>
          <a:spLocks/>
        </xdr:cNvSpPr>
      </xdr:nvSpPr>
      <xdr:spPr>
        <a:xfrm>
          <a:off x="10944225" y="3338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1734</xdr:row>
      <xdr:rowOff>0</xdr:rowOff>
    </xdr:from>
    <xdr:to>
      <xdr:col>7</xdr:col>
      <xdr:colOff>0</xdr:colOff>
      <xdr:row>1734</xdr:row>
      <xdr:rowOff>0</xdr:rowOff>
    </xdr:to>
    <xdr:sp>
      <xdr:nvSpPr>
        <xdr:cNvPr id="170" name="Line 172"/>
        <xdr:cNvSpPr>
          <a:spLocks/>
        </xdr:cNvSpPr>
      </xdr:nvSpPr>
      <xdr:spPr>
        <a:xfrm>
          <a:off x="10944225" y="3468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1743</xdr:row>
      <xdr:rowOff>0</xdr:rowOff>
    </xdr:from>
    <xdr:to>
      <xdr:col>7</xdr:col>
      <xdr:colOff>0</xdr:colOff>
      <xdr:row>1743</xdr:row>
      <xdr:rowOff>0</xdr:rowOff>
    </xdr:to>
    <xdr:sp>
      <xdr:nvSpPr>
        <xdr:cNvPr id="171" name="Line 173"/>
        <xdr:cNvSpPr>
          <a:spLocks/>
        </xdr:cNvSpPr>
      </xdr:nvSpPr>
      <xdr:spPr>
        <a:xfrm>
          <a:off x="10944225" y="3486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1763</xdr:row>
      <xdr:rowOff>0</xdr:rowOff>
    </xdr:from>
    <xdr:to>
      <xdr:col>7</xdr:col>
      <xdr:colOff>0</xdr:colOff>
      <xdr:row>1763</xdr:row>
      <xdr:rowOff>0</xdr:rowOff>
    </xdr:to>
    <xdr:sp>
      <xdr:nvSpPr>
        <xdr:cNvPr id="172" name="Line 174"/>
        <xdr:cNvSpPr>
          <a:spLocks/>
        </xdr:cNvSpPr>
      </xdr:nvSpPr>
      <xdr:spPr>
        <a:xfrm>
          <a:off x="10944225" y="3526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1748</xdr:row>
      <xdr:rowOff>0</xdr:rowOff>
    </xdr:from>
    <xdr:to>
      <xdr:col>7</xdr:col>
      <xdr:colOff>0</xdr:colOff>
      <xdr:row>1748</xdr:row>
      <xdr:rowOff>0</xdr:rowOff>
    </xdr:to>
    <xdr:sp>
      <xdr:nvSpPr>
        <xdr:cNvPr id="173" name="Line 175"/>
        <xdr:cNvSpPr>
          <a:spLocks/>
        </xdr:cNvSpPr>
      </xdr:nvSpPr>
      <xdr:spPr>
        <a:xfrm>
          <a:off x="10944225" y="3496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1813</xdr:row>
      <xdr:rowOff>0</xdr:rowOff>
    </xdr:from>
    <xdr:to>
      <xdr:col>7</xdr:col>
      <xdr:colOff>0</xdr:colOff>
      <xdr:row>1813</xdr:row>
      <xdr:rowOff>0</xdr:rowOff>
    </xdr:to>
    <xdr:sp>
      <xdr:nvSpPr>
        <xdr:cNvPr id="174" name="Line 176"/>
        <xdr:cNvSpPr>
          <a:spLocks/>
        </xdr:cNvSpPr>
      </xdr:nvSpPr>
      <xdr:spPr>
        <a:xfrm>
          <a:off x="10944225" y="36264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1822</xdr:row>
      <xdr:rowOff>0</xdr:rowOff>
    </xdr:from>
    <xdr:to>
      <xdr:col>7</xdr:col>
      <xdr:colOff>0</xdr:colOff>
      <xdr:row>1822</xdr:row>
      <xdr:rowOff>0</xdr:rowOff>
    </xdr:to>
    <xdr:sp>
      <xdr:nvSpPr>
        <xdr:cNvPr id="175" name="Line 177"/>
        <xdr:cNvSpPr>
          <a:spLocks/>
        </xdr:cNvSpPr>
      </xdr:nvSpPr>
      <xdr:spPr>
        <a:xfrm>
          <a:off x="10944225" y="3644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1842</xdr:row>
      <xdr:rowOff>0</xdr:rowOff>
    </xdr:from>
    <xdr:to>
      <xdr:col>7</xdr:col>
      <xdr:colOff>0</xdr:colOff>
      <xdr:row>1842</xdr:row>
      <xdr:rowOff>0</xdr:rowOff>
    </xdr:to>
    <xdr:sp>
      <xdr:nvSpPr>
        <xdr:cNvPr id="176" name="Line 178"/>
        <xdr:cNvSpPr>
          <a:spLocks/>
        </xdr:cNvSpPr>
      </xdr:nvSpPr>
      <xdr:spPr>
        <a:xfrm>
          <a:off x="10944225" y="36844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1827</xdr:row>
      <xdr:rowOff>0</xdr:rowOff>
    </xdr:from>
    <xdr:to>
      <xdr:col>7</xdr:col>
      <xdr:colOff>0</xdr:colOff>
      <xdr:row>1827</xdr:row>
      <xdr:rowOff>0</xdr:rowOff>
    </xdr:to>
    <xdr:sp>
      <xdr:nvSpPr>
        <xdr:cNvPr id="177" name="Line 179"/>
        <xdr:cNvSpPr>
          <a:spLocks/>
        </xdr:cNvSpPr>
      </xdr:nvSpPr>
      <xdr:spPr>
        <a:xfrm>
          <a:off x="10944225" y="36544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1892</xdr:row>
      <xdr:rowOff>0</xdr:rowOff>
    </xdr:from>
    <xdr:to>
      <xdr:col>7</xdr:col>
      <xdr:colOff>0</xdr:colOff>
      <xdr:row>1892</xdr:row>
      <xdr:rowOff>0</xdr:rowOff>
    </xdr:to>
    <xdr:sp>
      <xdr:nvSpPr>
        <xdr:cNvPr id="178" name="Line 180"/>
        <xdr:cNvSpPr>
          <a:spLocks/>
        </xdr:cNvSpPr>
      </xdr:nvSpPr>
      <xdr:spPr>
        <a:xfrm>
          <a:off x="10944225" y="37844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1901</xdr:row>
      <xdr:rowOff>0</xdr:rowOff>
    </xdr:from>
    <xdr:to>
      <xdr:col>7</xdr:col>
      <xdr:colOff>0</xdr:colOff>
      <xdr:row>1901</xdr:row>
      <xdr:rowOff>0</xdr:rowOff>
    </xdr:to>
    <xdr:sp>
      <xdr:nvSpPr>
        <xdr:cNvPr id="179" name="Line 181"/>
        <xdr:cNvSpPr>
          <a:spLocks/>
        </xdr:cNvSpPr>
      </xdr:nvSpPr>
      <xdr:spPr>
        <a:xfrm>
          <a:off x="10944225" y="38024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1921</xdr:row>
      <xdr:rowOff>0</xdr:rowOff>
    </xdr:from>
    <xdr:to>
      <xdr:col>7</xdr:col>
      <xdr:colOff>0</xdr:colOff>
      <xdr:row>1921</xdr:row>
      <xdr:rowOff>0</xdr:rowOff>
    </xdr:to>
    <xdr:sp>
      <xdr:nvSpPr>
        <xdr:cNvPr id="180" name="Line 182"/>
        <xdr:cNvSpPr>
          <a:spLocks/>
        </xdr:cNvSpPr>
      </xdr:nvSpPr>
      <xdr:spPr>
        <a:xfrm>
          <a:off x="10944225" y="384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1906</xdr:row>
      <xdr:rowOff>0</xdr:rowOff>
    </xdr:from>
    <xdr:to>
      <xdr:col>7</xdr:col>
      <xdr:colOff>0</xdr:colOff>
      <xdr:row>1906</xdr:row>
      <xdr:rowOff>0</xdr:rowOff>
    </xdr:to>
    <xdr:sp>
      <xdr:nvSpPr>
        <xdr:cNvPr id="181" name="Line 183"/>
        <xdr:cNvSpPr>
          <a:spLocks/>
        </xdr:cNvSpPr>
      </xdr:nvSpPr>
      <xdr:spPr>
        <a:xfrm>
          <a:off x="10944225" y="381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1971</xdr:row>
      <xdr:rowOff>0</xdr:rowOff>
    </xdr:from>
    <xdr:to>
      <xdr:col>7</xdr:col>
      <xdr:colOff>0</xdr:colOff>
      <xdr:row>1971</xdr:row>
      <xdr:rowOff>0</xdr:rowOff>
    </xdr:to>
    <xdr:sp>
      <xdr:nvSpPr>
        <xdr:cNvPr id="182" name="Line 184"/>
        <xdr:cNvSpPr>
          <a:spLocks/>
        </xdr:cNvSpPr>
      </xdr:nvSpPr>
      <xdr:spPr>
        <a:xfrm>
          <a:off x="10944225" y="39424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1980</xdr:row>
      <xdr:rowOff>0</xdr:rowOff>
    </xdr:from>
    <xdr:to>
      <xdr:col>7</xdr:col>
      <xdr:colOff>0</xdr:colOff>
      <xdr:row>1980</xdr:row>
      <xdr:rowOff>0</xdr:rowOff>
    </xdr:to>
    <xdr:sp>
      <xdr:nvSpPr>
        <xdr:cNvPr id="183" name="Line 185"/>
        <xdr:cNvSpPr>
          <a:spLocks/>
        </xdr:cNvSpPr>
      </xdr:nvSpPr>
      <xdr:spPr>
        <a:xfrm>
          <a:off x="10944225" y="3960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2000</xdr:row>
      <xdr:rowOff>0</xdr:rowOff>
    </xdr:from>
    <xdr:to>
      <xdr:col>7</xdr:col>
      <xdr:colOff>0</xdr:colOff>
      <xdr:row>2000</xdr:row>
      <xdr:rowOff>0</xdr:rowOff>
    </xdr:to>
    <xdr:sp>
      <xdr:nvSpPr>
        <xdr:cNvPr id="184" name="Line 186"/>
        <xdr:cNvSpPr>
          <a:spLocks/>
        </xdr:cNvSpPr>
      </xdr:nvSpPr>
      <xdr:spPr>
        <a:xfrm>
          <a:off x="10944225" y="40005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1985</xdr:row>
      <xdr:rowOff>0</xdr:rowOff>
    </xdr:from>
    <xdr:to>
      <xdr:col>7</xdr:col>
      <xdr:colOff>0</xdr:colOff>
      <xdr:row>1985</xdr:row>
      <xdr:rowOff>0</xdr:rowOff>
    </xdr:to>
    <xdr:sp>
      <xdr:nvSpPr>
        <xdr:cNvPr id="185" name="Line 187"/>
        <xdr:cNvSpPr>
          <a:spLocks/>
        </xdr:cNvSpPr>
      </xdr:nvSpPr>
      <xdr:spPr>
        <a:xfrm>
          <a:off x="10944225" y="397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2050</xdr:row>
      <xdr:rowOff>0</xdr:rowOff>
    </xdr:from>
    <xdr:to>
      <xdr:col>7</xdr:col>
      <xdr:colOff>0</xdr:colOff>
      <xdr:row>2050</xdr:row>
      <xdr:rowOff>0</xdr:rowOff>
    </xdr:to>
    <xdr:sp>
      <xdr:nvSpPr>
        <xdr:cNvPr id="186" name="Line 188"/>
        <xdr:cNvSpPr>
          <a:spLocks/>
        </xdr:cNvSpPr>
      </xdr:nvSpPr>
      <xdr:spPr>
        <a:xfrm>
          <a:off x="10944225" y="41005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2059</xdr:row>
      <xdr:rowOff>0</xdr:rowOff>
    </xdr:from>
    <xdr:to>
      <xdr:col>7</xdr:col>
      <xdr:colOff>0</xdr:colOff>
      <xdr:row>2059</xdr:row>
      <xdr:rowOff>0</xdr:rowOff>
    </xdr:to>
    <xdr:sp>
      <xdr:nvSpPr>
        <xdr:cNvPr id="187" name="Line 189"/>
        <xdr:cNvSpPr>
          <a:spLocks/>
        </xdr:cNvSpPr>
      </xdr:nvSpPr>
      <xdr:spPr>
        <a:xfrm>
          <a:off x="10944225" y="4118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2079</xdr:row>
      <xdr:rowOff>0</xdr:rowOff>
    </xdr:from>
    <xdr:to>
      <xdr:col>7</xdr:col>
      <xdr:colOff>0</xdr:colOff>
      <xdr:row>2079</xdr:row>
      <xdr:rowOff>0</xdr:rowOff>
    </xdr:to>
    <xdr:sp>
      <xdr:nvSpPr>
        <xdr:cNvPr id="188" name="Line 190"/>
        <xdr:cNvSpPr>
          <a:spLocks/>
        </xdr:cNvSpPr>
      </xdr:nvSpPr>
      <xdr:spPr>
        <a:xfrm>
          <a:off x="10944225" y="41585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2064</xdr:row>
      <xdr:rowOff>0</xdr:rowOff>
    </xdr:from>
    <xdr:to>
      <xdr:col>7</xdr:col>
      <xdr:colOff>0</xdr:colOff>
      <xdr:row>2064</xdr:row>
      <xdr:rowOff>0</xdr:rowOff>
    </xdr:to>
    <xdr:sp>
      <xdr:nvSpPr>
        <xdr:cNvPr id="189" name="Line 191"/>
        <xdr:cNvSpPr>
          <a:spLocks/>
        </xdr:cNvSpPr>
      </xdr:nvSpPr>
      <xdr:spPr>
        <a:xfrm>
          <a:off x="10944225" y="41285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2129</xdr:row>
      <xdr:rowOff>0</xdr:rowOff>
    </xdr:from>
    <xdr:to>
      <xdr:col>7</xdr:col>
      <xdr:colOff>0</xdr:colOff>
      <xdr:row>2129</xdr:row>
      <xdr:rowOff>0</xdr:rowOff>
    </xdr:to>
    <xdr:sp>
      <xdr:nvSpPr>
        <xdr:cNvPr id="190" name="Line 192"/>
        <xdr:cNvSpPr>
          <a:spLocks/>
        </xdr:cNvSpPr>
      </xdr:nvSpPr>
      <xdr:spPr>
        <a:xfrm>
          <a:off x="10944225" y="4258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2138</xdr:row>
      <xdr:rowOff>0</xdr:rowOff>
    </xdr:from>
    <xdr:to>
      <xdr:col>7</xdr:col>
      <xdr:colOff>0</xdr:colOff>
      <xdr:row>2138</xdr:row>
      <xdr:rowOff>0</xdr:rowOff>
    </xdr:to>
    <xdr:sp>
      <xdr:nvSpPr>
        <xdr:cNvPr id="191" name="Line 193"/>
        <xdr:cNvSpPr>
          <a:spLocks/>
        </xdr:cNvSpPr>
      </xdr:nvSpPr>
      <xdr:spPr>
        <a:xfrm>
          <a:off x="10944225" y="4276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2158</xdr:row>
      <xdr:rowOff>0</xdr:rowOff>
    </xdr:from>
    <xdr:to>
      <xdr:col>7</xdr:col>
      <xdr:colOff>0</xdr:colOff>
      <xdr:row>2158</xdr:row>
      <xdr:rowOff>0</xdr:rowOff>
    </xdr:to>
    <xdr:sp>
      <xdr:nvSpPr>
        <xdr:cNvPr id="192" name="Line 194"/>
        <xdr:cNvSpPr>
          <a:spLocks/>
        </xdr:cNvSpPr>
      </xdr:nvSpPr>
      <xdr:spPr>
        <a:xfrm>
          <a:off x="10944225" y="43165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2143</xdr:row>
      <xdr:rowOff>0</xdr:rowOff>
    </xdr:from>
    <xdr:to>
      <xdr:col>7</xdr:col>
      <xdr:colOff>0</xdr:colOff>
      <xdr:row>2143</xdr:row>
      <xdr:rowOff>0</xdr:rowOff>
    </xdr:to>
    <xdr:sp>
      <xdr:nvSpPr>
        <xdr:cNvPr id="193" name="Line 195"/>
        <xdr:cNvSpPr>
          <a:spLocks/>
        </xdr:cNvSpPr>
      </xdr:nvSpPr>
      <xdr:spPr>
        <a:xfrm>
          <a:off x="10944225" y="4286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2208</xdr:row>
      <xdr:rowOff>0</xdr:rowOff>
    </xdr:from>
    <xdr:to>
      <xdr:col>7</xdr:col>
      <xdr:colOff>0</xdr:colOff>
      <xdr:row>2208</xdr:row>
      <xdr:rowOff>0</xdr:rowOff>
    </xdr:to>
    <xdr:sp>
      <xdr:nvSpPr>
        <xdr:cNvPr id="194" name="Line 196"/>
        <xdr:cNvSpPr>
          <a:spLocks/>
        </xdr:cNvSpPr>
      </xdr:nvSpPr>
      <xdr:spPr>
        <a:xfrm>
          <a:off x="10944225" y="4416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2217</xdr:row>
      <xdr:rowOff>0</xdr:rowOff>
    </xdr:from>
    <xdr:to>
      <xdr:col>7</xdr:col>
      <xdr:colOff>0</xdr:colOff>
      <xdr:row>2217</xdr:row>
      <xdr:rowOff>0</xdr:rowOff>
    </xdr:to>
    <xdr:sp>
      <xdr:nvSpPr>
        <xdr:cNvPr id="195" name="Line 197"/>
        <xdr:cNvSpPr>
          <a:spLocks/>
        </xdr:cNvSpPr>
      </xdr:nvSpPr>
      <xdr:spPr>
        <a:xfrm>
          <a:off x="10944225" y="44345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2237</xdr:row>
      <xdr:rowOff>0</xdr:rowOff>
    </xdr:from>
    <xdr:to>
      <xdr:col>7</xdr:col>
      <xdr:colOff>0</xdr:colOff>
      <xdr:row>2237</xdr:row>
      <xdr:rowOff>0</xdr:rowOff>
    </xdr:to>
    <xdr:sp>
      <xdr:nvSpPr>
        <xdr:cNvPr id="196" name="Line 198"/>
        <xdr:cNvSpPr>
          <a:spLocks/>
        </xdr:cNvSpPr>
      </xdr:nvSpPr>
      <xdr:spPr>
        <a:xfrm>
          <a:off x="10944225" y="44745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2222</xdr:row>
      <xdr:rowOff>0</xdr:rowOff>
    </xdr:from>
    <xdr:to>
      <xdr:col>7</xdr:col>
      <xdr:colOff>0</xdr:colOff>
      <xdr:row>2222</xdr:row>
      <xdr:rowOff>0</xdr:rowOff>
    </xdr:to>
    <xdr:sp>
      <xdr:nvSpPr>
        <xdr:cNvPr id="197" name="Line 199"/>
        <xdr:cNvSpPr>
          <a:spLocks/>
        </xdr:cNvSpPr>
      </xdr:nvSpPr>
      <xdr:spPr>
        <a:xfrm>
          <a:off x="10944225" y="4444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2287</xdr:row>
      <xdr:rowOff>0</xdr:rowOff>
    </xdr:from>
    <xdr:to>
      <xdr:col>7</xdr:col>
      <xdr:colOff>0</xdr:colOff>
      <xdr:row>2287</xdr:row>
      <xdr:rowOff>0</xdr:rowOff>
    </xdr:to>
    <xdr:sp>
      <xdr:nvSpPr>
        <xdr:cNvPr id="198" name="Line 200"/>
        <xdr:cNvSpPr>
          <a:spLocks/>
        </xdr:cNvSpPr>
      </xdr:nvSpPr>
      <xdr:spPr>
        <a:xfrm>
          <a:off x="10944225" y="45745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2296</xdr:row>
      <xdr:rowOff>0</xdr:rowOff>
    </xdr:from>
    <xdr:to>
      <xdr:col>7</xdr:col>
      <xdr:colOff>0</xdr:colOff>
      <xdr:row>2296</xdr:row>
      <xdr:rowOff>0</xdr:rowOff>
    </xdr:to>
    <xdr:sp>
      <xdr:nvSpPr>
        <xdr:cNvPr id="199" name="Line 201"/>
        <xdr:cNvSpPr>
          <a:spLocks/>
        </xdr:cNvSpPr>
      </xdr:nvSpPr>
      <xdr:spPr>
        <a:xfrm>
          <a:off x="10944225" y="4592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2316</xdr:row>
      <xdr:rowOff>0</xdr:rowOff>
    </xdr:from>
    <xdr:to>
      <xdr:col>7</xdr:col>
      <xdr:colOff>0</xdr:colOff>
      <xdr:row>2316</xdr:row>
      <xdr:rowOff>0</xdr:rowOff>
    </xdr:to>
    <xdr:sp>
      <xdr:nvSpPr>
        <xdr:cNvPr id="200" name="Line 202"/>
        <xdr:cNvSpPr>
          <a:spLocks/>
        </xdr:cNvSpPr>
      </xdr:nvSpPr>
      <xdr:spPr>
        <a:xfrm>
          <a:off x="10944225" y="4632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2301</xdr:row>
      <xdr:rowOff>0</xdr:rowOff>
    </xdr:from>
    <xdr:to>
      <xdr:col>7</xdr:col>
      <xdr:colOff>0</xdr:colOff>
      <xdr:row>2301</xdr:row>
      <xdr:rowOff>0</xdr:rowOff>
    </xdr:to>
    <xdr:sp>
      <xdr:nvSpPr>
        <xdr:cNvPr id="201" name="Line 203"/>
        <xdr:cNvSpPr>
          <a:spLocks/>
        </xdr:cNvSpPr>
      </xdr:nvSpPr>
      <xdr:spPr>
        <a:xfrm>
          <a:off x="10944225" y="4602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2366</xdr:row>
      <xdr:rowOff>0</xdr:rowOff>
    </xdr:from>
    <xdr:to>
      <xdr:col>7</xdr:col>
      <xdr:colOff>0</xdr:colOff>
      <xdr:row>2366</xdr:row>
      <xdr:rowOff>0</xdr:rowOff>
    </xdr:to>
    <xdr:sp>
      <xdr:nvSpPr>
        <xdr:cNvPr id="202" name="Line 204"/>
        <xdr:cNvSpPr>
          <a:spLocks/>
        </xdr:cNvSpPr>
      </xdr:nvSpPr>
      <xdr:spPr>
        <a:xfrm>
          <a:off x="10944225" y="4732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2375</xdr:row>
      <xdr:rowOff>0</xdr:rowOff>
    </xdr:from>
    <xdr:to>
      <xdr:col>7</xdr:col>
      <xdr:colOff>0</xdr:colOff>
      <xdr:row>2375</xdr:row>
      <xdr:rowOff>0</xdr:rowOff>
    </xdr:to>
    <xdr:sp>
      <xdr:nvSpPr>
        <xdr:cNvPr id="203" name="Line 205"/>
        <xdr:cNvSpPr>
          <a:spLocks/>
        </xdr:cNvSpPr>
      </xdr:nvSpPr>
      <xdr:spPr>
        <a:xfrm>
          <a:off x="10944225" y="47505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2395</xdr:row>
      <xdr:rowOff>0</xdr:rowOff>
    </xdr:from>
    <xdr:to>
      <xdr:col>7</xdr:col>
      <xdr:colOff>0</xdr:colOff>
      <xdr:row>2395</xdr:row>
      <xdr:rowOff>0</xdr:rowOff>
    </xdr:to>
    <xdr:sp>
      <xdr:nvSpPr>
        <xdr:cNvPr id="204" name="Line 206"/>
        <xdr:cNvSpPr>
          <a:spLocks/>
        </xdr:cNvSpPr>
      </xdr:nvSpPr>
      <xdr:spPr>
        <a:xfrm>
          <a:off x="10944225" y="4790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2380</xdr:row>
      <xdr:rowOff>0</xdr:rowOff>
    </xdr:from>
    <xdr:to>
      <xdr:col>7</xdr:col>
      <xdr:colOff>0</xdr:colOff>
      <xdr:row>2380</xdr:row>
      <xdr:rowOff>0</xdr:rowOff>
    </xdr:to>
    <xdr:sp>
      <xdr:nvSpPr>
        <xdr:cNvPr id="205" name="Line 207"/>
        <xdr:cNvSpPr>
          <a:spLocks/>
        </xdr:cNvSpPr>
      </xdr:nvSpPr>
      <xdr:spPr>
        <a:xfrm>
          <a:off x="10944225" y="4760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2445</xdr:row>
      <xdr:rowOff>0</xdr:rowOff>
    </xdr:from>
    <xdr:to>
      <xdr:col>7</xdr:col>
      <xdr:colOff>0</xdr:colOff>
      <xdr:row>2445</xdr:row>
      <xdr:rowOff>0</xdr:rowOff>
    </xdr:to>
    <xdr:sp>
      <xdr:nvSpPr>
        <xdr:cNvPr id="206" name="Line 208"/>
        <xdr:cNvSpPr>
          <a:spLocks/>
        </xdr:cNvSpPr>
      </xdr:nvSpPr>
      <xdr:spPr>
        <a:xfrm>
          <a:off x="10944225" y="48906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2454</xdr:row>
      <xdr:rowOff>0</xdr:rowOff>
    </xdr:from>
    <xdr:to>
      <xdr:col>7</xdr:col>
      <xdr:colOff>0</xdr:colOff>
      <xdr:row>2454</xdr:row>
      <xdr:rowOff>0</xdr:rowOff>
    </xdr:to>
    <xdr:sp>
      <xdr:nvSpPr>
        <xdr:cNvPr id="207" name="Line 209"/>
        <xdr:cNvSpPr>
          <a:spLocks/>
        </xdr:cNvSpPr>
      </xdr:nvSpPr>
      <xdr:spPr>
        <a:xfrm>
          <a:off x="10944225" y="49086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2474</xdr:row>
      <xdr:rowOff>0</xdr:rowOff>
    </xdr:from>
    <xdr:to>
      <xdr:col>7</xdr:col>
      <xdr:colOff>0</xdr:colOff>
      <xdr:row>2474</xdr:row>
      <xdr:rowOff>0</xdr:rowOff>
    </xdr:to>
    <xdr:sp>
      <xdr:nvSpPr>
        <xdr:cNvPr id="208" name="Line 210"/>
        <xdr:cNvSpPr>
          <a:spLocks/>
        </xdr:cNvSpPr>
      </xdr:nvSpPr>
      <xdr:spPr>
        <a:xfrm>
          <a:off x="10944225" y="49486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2459</xdr:row>
      <xdr:rowOff>0</xdr:rowOff>
    </xdr:from>
    <xdr:to>
      <xdr:col>7</xdr:col>
      <xdr:colOff>0</xdr:colOff>
      <xdr:row>2459</xdr:row>
      <xdr:rowOff>0</xdr:rowOff>
    </xdr:to>
    <xdr:sp>
      <xdr:nvSpPr>
        <xdr:cNvPr id="209" name="Line 211"/>
        <xdr:cNvSpPr>
          <a:spLocks/>
        </xdr:cNvSpPr>
      </xdr:nvSpPr>
      <xdr:spPr>
        <a:xfrm>
          <a:off x="10944225" y="49186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2524</xdr:row>
      <xdr:rowOff>0</xdr:rowOff>
    </xdr:from>
    <xdr:to>
      <xdr:col>7</xdr:col>
      <xdr:colOff>0</xdr:colOff>
      <xdr:row>2524</xdr:row>
      <xdr:rowOff>0</xdr:rowOff>
    </xdr:to>
    <xdr:sp>
      <xdr:nvSpPr>
        <xdr:cNvPr id="210" name="Line 212"/>
        <xdr:cNvSpPr>
          <a:spLocks/>
        </xdr:cNvSpPr>
      </xdr:nvSpPr>
      <xdr:spPr>
        <a:xfrm>
          <a:off x="10944225" y="5048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2533</xdr:row>
      <xdr:rowOff>0</xdr:rowOff>
    </xdr:from>
    <xdr:to>
      <xdr:col>7</xdr:col>
      <xdr:colOff>0</xdr:colOff>
      <xdr:row>2533</xdr:row>
      <xdr:rowOff>0</xdr:rowOff>
    </xdr:to>
    <xdr:sp>
      <xdr:nvSpPr>
        <xdr:cNvPr id="211" name="Line 213"/>
        <xdr:cNvSpPr>
          <a:spLocks/>
        </xdr:cNvSpPr>
      </xdr:nvSpPr>
      <xdr:spPr>
        <a:xfrm>
          <a:off x="10944225" y="50666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2553</xdr:row>
      <xdr:rowOff>0</xdr:rowOff>
    </xdr:from>
    <xdr:to>
      <xdr:col>7</xdr:col>
      <xdr:colOff>0</xdr:colOff>
      <xdr:row>2553</xdr:row>
      <xdr:rowOff>0</xdr:rowOff>
    </xdr:to>
    <xdr:sp>
      <xdr:nvSpPr>
        <xdr:cNvPr id="212" name="Line 214"/>
        <xdr:cNvSpPr>
          <a:spLocks/>
        </xdr:cNvSpPr>
      </xdr:nvSpPr>
      <xdr:spPr>
        <a:xfrm>
          <a:off x="10944225" y="5106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2538</xdr:row>
      <xdr:rowOff>0</xdr:rowOff>
    </xdr:from>
    <xdr:to>
      <xdr:col>7</xdr:col>
      <xdr:colOff>0</xdr:colOff>
      <xdr:row>2538</xdr:row>
      <xdr:rowOff>0</xdr:rowOff>
    </xdr:to>
    <xdr:sp>
      <xdr:nvSpPr>
        <xdr:cNvPr id="213" name="Line 215"/>
        <xdr:cNvSpPr>
          <a:spLocks/>
        </xdr:cNvSpPr>
      </xdr:nvSpPr>
      <xdr:spPr>
        <a:xfrm>
          <a:off x="10944225" y="5076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2603</xdr:row>
      <xdr:rowOff>0</xdr:rowOff>
    </xdr:from>
    <xdr:to>
      <xdr:col>7</xdr:col>
      <xdr:colOff>0</xdr:colOff>
      <xdr:row>2603</xdr:row>
      <xdr:rowOff>0</xdr:rowOff>
    </xdr:to>
    <xdr:sp>
      <xdr:nvSpPr>
        <xdr:cNvPr id="214" name="Line 216"/>
        <xdr:cNvSpPr>
          <a:spLocks/>
        </xdr:cNvSpPr>
      </xdr:nvSpPr>
      <xdr:spPr>
        <a:xfrm>
          <a:off x="10944225" y="5206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2612</xdr:row>
      <xdr:rowOff>0</xdr:rowOff>
    </xdr:from>
    <xdr:to>
      <xdr:col>7</xdr:col>
      <xdr:colOff>0</xdr:colOff>
      <xdr:row>2612</xdr:row>
      <xdr:rowOff>0</xdr:rowOff>
    </xdr:to>
    <xdr:sp>
      <xdr:nvSpPr>
        <xdr:cNvPr id="215" name="Line 217"/>
        <xdr:cNvSpPr>
          <a:spLocks/>
        </xdr:cNvSpPr>
      </xdr:nvSpPr>
      <xdr:spPr>
        <a:xfrm>
          <a:off x="10944225" y="52246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2632</xdr:row>
      <xdr:rowOff>0</xdr:rowOff>
    </xdr:from>
    <xdr:to>
      <xdr:col>7</xdr:col>
      <xdr:colOff>0</xdr:colOff>
      <xdr:row>2632</xdr:row>
      <xdr:rowOff>0</xdr:rowOff>
    </xdr:to>
    <xdr:sp>
      <xdr:nvSpPr>
        <xdr:cNvPr id="216" name="Line 218"/>
        <xdr:cNvSpPr>
          <a:spLocks/>
        </xdr:cNvSpPr>
      </xdr:nvSpPr>
      <xdr:spPr>
        <a:xfrm>
          <a:off x="10944225" y="52646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2617</xdr:row>
      <xdr:rowOff>0</xdr:rowOff>
    </xdr:from>
    <xdr:to>
      <xdr:col>7</xdr:col>
      <xdr:colOff>0</xdr:colOff>
      <xdr:row>2617</xdr:row>
      <xdr:rowOff>0</xdr:rowOff>
    </xdr:to>
    <xdr:sp>
      <xdr:nvSpPr>
        <xdr:cNvPr id="217" name="Line 219"/>
        <xdr:cNvSpPr>
          <a:spLocks/>
        </xdr:cNvSpPr>
      </xdr:nvSpPr>
      <xdr:spPr>
        <a:xfrm>
          <a:off x="10944225" y="52346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2682</xdr:row>
      <xdr:rowOff>0</xdr:rowOff>
    </xdr:from>
    <xdr:to>
      <xdr:col>7</xdr:col>
      <xdr:colOff>0</xdr:colOff>
      <xdr:row>2682</xdr:row>
      <xdr:rowOff>0</xdr:rowOff>
    </xdr:to>
    <xdr:sp>
      <xdr:nvSpPr>
        <xdr:cNvPr id="218" name="Line 220"/>
        <xdr:cNvSpPr>
          <a:spLocks/>
        </xdr:cNvSpPr>
      </xdr:nvSpPr>
      <xdr:spPr>
        <a:xfrm>
          <a:off x="10944225" y="5364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2691</xdr:row>
      <xdr:rowOff>0</xdr:rowOff>
    </xdr:from>
    <xdr:to>
      <xdr:col>7</xdr:col>
      <xdr:colOff>0</xdr:colOff>
      <xdr:row>2691</xdr:row>
      <xdr:rowOff>0</xdr:rowOff>
    </xdr:to>
    <xdr:sp>
      <xdr:nvSpPr>
        <xdr:cNvPr id="219" name="Line 221"/>
        <xdr:cNvSpPr>
          <a:spLocks/>
        </xdr:cNvSpPr>
      </xdr:nvSpPr>
      <xdr:spPr>
        <a:xfrm>
          <a:off x="10944225" y="5382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2711</xdr:row>
      <xdr:rowOff>0</xdr:rowOff>
    </xdr:from>
    <xdr:to>
      <xdr:col>7</xdr:col>
      <xdr:colOff>0</xdr:colOff>
      <xdr:row>2711</xdr:row>
      <xdr:rowOff>0</xdr:rowOff>
    </xdr:to>
    <xdr:sp>
      <xdr:nvSpPr>
        <xdr:cNvPr id="220" name="Line 222"/>
        <xdr:cNvSpPr>
          <a:spLocks/>
        </xdr:cNvSpPr>
      </xdr:nvSpPr>
      <xdr:spPr>
        <a:xfrm>
          <a:off x="10944225" y="5422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2696</xdr:row>
      <xdr:rowOff>0</xdr:rowOff>
    </xdr:from>
    <xdr:to>
      <xdr:col>7</xdr:col>
      <xdr:colOff>0</xdr:colOff>
      <xdr:row>2696</xdr:row>
      <xdr:rowOff>0</xdr:rowOff>
    </xdr:to>
    <xdr:sp>
      <xdr:nvSpPr>
        <xdr:cNvPr id="221" name="Line 223"/>
        <xdr:cNvSpPr>
          <a:spLocks/>
        </xdr:cNvSpPr>
      </xdr:nvSpPr>
      <xdr:spPr>
        <a:xfrm>
          <a:off x="10944225" y="5392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2761</xdr:row>
      <xdr:rowOff>0</xdr:rowOff>
    </xdr:from>
    <xdr:to>
      <xdr:col>7</xdr:col>
      <xdr:colOff>0</xdr:colOff>
      <xdr:row>2761</xdr:row>
      <xdr:rowOff>0</xdr:rowOff>
    </xdr:to>
    <xdr:sp>
      <xdr:nvSpPr>
        <xdr:cNvPr id="222" name="Line 224"/>
        <xdr:cNvSpPr>
          <a:spLocks/>
        </xdr:cNvSpPr>
      </xdr:nvSpPr>
      <xdr:spPr>
        <a:xfrm>
          <a:off x="10944225" y="5522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2770</xdr:row>
      <xdr:rowOff>0</xdr:rowOff>
    </xdr:from>
    <xdr:to>
      <xdr:col>7</xdr:col>
      <xdr:colOff>0</xdr:colOff>
      <xdr:row>2770</xdr:row>
      <xdr:rowOff>0</xdr:rowOff>
    </xdr:to>
    <xdr:sp>
      <xdr:nvSpPr>
        <xdr:cNvPr id="223" name="Line 225"/>
        <xdr:cNvSpPr>
          <a:spLocks/>
        </xdr:cNvSpPr>
      </xdr:nvSpPr>
      <xdr:spPr>
        <a:xfrm>
          <a:off x="10944225" y="5540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2790</xdr:row>
      <xdr:rowOff>0</xdr:rowOff>
    </xdr:from>
    <xdr:to>
      <xdr:col>7</xdr:col>
      <xdr:colOff>0</xdr:colOff>
      <xdr:row>2790</xdr:row>
      <xdr:rowOff>0</xdr:rowOff>
    </xdr:to>
    <xdr:sp>
      <xdr:nvSpPr>
        <xdr:cNvPr id="224" name="Line 226"/>
        <xdr:cNvSpPr>
          <a:spLocks/>
        </xdr:cNvSpPr>
      </xdr:nvSpPr>
      <xdr:spPr>
        <a:xfrm>
          <a:off x="10944225" y="55806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2775</xdr:row>
      <xdr:rowOff>0</xdr:rowOff>
    </xdr:from>
    <xdr:to>
      <xdr:col>7</xdr:col>
      <xdr:colOff>0</xdr:colOff>
      <xdr:row>2775</xdr:row>
      <xdr:rowOff>0</xdr:rowOff>
    </xdr:to>
    <xdr:sp>
      <xdr:nvSpPr>
        <xdr:cNvPr id="225" name="Line 227"/>
        <xdr:cNvSpPr>
          <a:spLocks/>
        </xdr:cNvSpPr>
      </xdr:nvSpPr>
      <xdr:spPr>
        <a:xfrm>
          <a:off x="10944225" y="55506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2840</xdr:row>
      <xdr:rowOff>0</xdr:rowOff>
    </xdr:from>
    <xdr:to>
      <xdr:col>7</xdr:col>
      <xdr:colOff>0</xdr:colOff>
      <xdr:row>2840</xdr:row>
      <xdr:rowOff>0</xdr:rowOff>
    </xdr:to>
    <xdr:sp>
      <xdr:nvSpPr>
        <xdr:cNvPr id="226" name="Line 228"/>
        <xdr:cNvSpPr>
          <a:spLocks/>
        </xdr:cNvSpPr>
      </xdr:nvSpPr>
      <xdr:spPr>
        <a:xfrm>
          <a:off x="10944225" y="56807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2849</xdr:row>
      <xdr:rowOff>0</xdr:rowOff>
    </xdr:from>
    <xdr:to>
      <xdr:col>7</xdr:col>
      <xdr:colOff>0</xdr:colOff>
      <xdr:row>2849</xdr:row>
      <xdr:rowOff>0</xdr:rowOff>
    </xdr:to>
    <xdr:sp>
      <xdr:nvSpPr>
        <xdr:cNvPr id="227" name="Line 229"/>
        <xdr:cNvSpPr>
          <a:spLocks/>
        </xdr:cNvSpPr>
      </xdr:nvSpPr>
      <xdr:spPr>
        <a:xfrm>
          <a:off x="10944225" y="56987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2869</xdr:row>
      <xdr:rowOff>0</xdr:rowOff>
    </xdr:from>
    <xdr:to>
      <xdr:col>7</xdr:col>
      <xdr:colOff>0</xdr:colOff>
      <xdr:row>2869</xdr:row>
      <xdr:rowOff>0</xdr:rowOff>
    </xdr:to>
    <xdr:sp>
      <xdr:nvSpPr>
        <xdr:cNvPr id="228" name="Line 230"/>
        <xdr:cNvSpPr>
          <a:spLocks/>
        </xdr:cNvSpPr>
      </xdr:nvSpPr>
      <xdr:spPr>
        <a:xfrm>
          <a:off x="10944225" y="5738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2854</xdr:row>
      <xdr:rowOff>0</xdr:rowOff>
    </xdr:from>
    <xdr:to>
      <xdr:col>7</xdr:col>
      <xdr:colOff>0</xdr:colOff>
      <xdr:row>2854</xdr:row>
      <xdr:rowOff>0</xdr:rowOff>
    </xdr:to>
    <xdr:sp>
      <xdr:nvSpPr>
        <xdr:cNvPr id="229" name="Line 231"/>
        <xdr:cNvSpPr>
          <a:spLocks/>
        </xdr:cNvSpPr>
      </xdr:nvSpPr>
      <xdr:spPr>
        <a:xfrm>
          <a:off x="10944225" y="57087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2919</xdr:row>
      <xdr:rowOff>0</xdr:rowOff>
    </xdr:from>
    <xdr:to>
      <xdr:col>7</xdr:col>
      <xdr:colOff>0</xdr:colOff>
      <xdr:row>2919</xdr:row>
      <xdr:rowOff>0</xdr:rowOff>
    </xdr:to>
    <xdr:sp>
      <xdr:nvSpPr>
        <xdr:cNvPr id="230" name="Line 232"/>
        <xdr:cNvSpPr>
          <a:spLocks/>
        </xdr:cNvSpPr>
      </xdr:nvSpPr>
      <xdr:spPr>
        <a:xfrm>
          <a:off x="10944225" y="5838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2928</xdr:row>
      <xdr:rowOff>0</xdr:rowOff>
    </xdr:from>
    <xdr:to>
      <xdr:col>7</xdr:col>
      <xdr:colOff>0</xdr:colOff>
      <xdr:row>2928</xdr:row>
      <xdr:rowOff>0</xdr:rowOff>
    </xdr:to>
    <xdr:sp>
      <xdr:nvSpPr>
        <xdr:cNvPr id="231" name="Line 233"/>
        <xdr:cNvSpPr>
          <a:spLocks/>
        </xdr:cNvSpPr>
      </xdr:nvSpPr>
      <xdr:spPr>
        <a:xfrm>
          <a:off x="10944225" y="5856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2948</xdr:row>
      <xdr:rowOff>0</xdr:rowOff>
    </xdr:from>
    <xdr:to>
      <xdr:col>7</xdr:col>
      <xdr:colOff>0</xdr:colOff>
      <xdr:row>2948</xdr:row>
      <xdr:rowOff>0</xdr:rowOff>
    </xdr:to>
    <xdr:sp>
      <xdr:nvSpPr>
        <xdr:cNvPr id="232" name="Line 234"/>
        <xdr:cNvSpPr>
          <a:spLocks/>
        </xdr:cNvSpPr>
      </xdr:nvSpPr>
      <xdr:spPr>
        <a:xfrm>
          <a:off x="10944225" y="58967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2933</xdr:row>
      <xdr:rowOff>0</xdr:rowOff>
    </xdr:from>
    <xdr:to>
      <xdr:col>7</xdr:col>
      <xdr:colOff>0</xdr:colOff>
      <xdr:row>2933</xdr:row>
      <xdr:rowOff>0</xdr:rowOff>
    </xdr:to>
    <xdr:sp>
      <xdr:nvSpPr>
        <xdr:cNvPr id="233" name="Line 235"/>
        <xdr:cNvSpPr>
          <a:spLocks/>
        </xdr:cNvSpPr>
      </xdr:nvSpPr>
      <xdr:spPr>
        <a:xfrm>
          <a:off x="10944225" y="58667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2998</xdr:row>
      <xdr:rowOff>0</xdr:rowOff>
    </xdr:from>
    <xdr:to>
      <xdr:col>7</xdr:col>
      <xdr:colOff>0</xdr:colOff>
      <xdr:row>2998</xdr:row>
      <xdr:rowOff>0</xdr:rowOff>
    </xdr:to>
    <xdr:sp>
      <xdr:nvSpPr>
        <xdr:cNvPr id="234" name="Line 236"/>
        <xdr:cNvSpPr>
          <a:spLocks/>
        </xdr:cNvSpPr>
      </xdr:nvSpPr>
      <xdr:spPr>
        <a:xfrm>
          <a:off x="10944225" y="59967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3007</xdr:row>
      <xdr:rowOff>0</xdr:rowOff>
    </xdr:from>
    <xdr:to>
      <xdr:col>7</xdr:col>
      <xdr:colOff>0</xdr:colOff>
      <xdr:row>3007</xdr:row>
      <xdr:rowOff>0</xdr:rowOff>
    </xdr:to>
    <xdr:sp>
      <xdr:nvSpPr>
        <xdr:cNvPr id="235" name="Line 237"/>
        <xdr:cNvSpPr>
          <a:spLocks/>
        </xdr:cNvSpPr>
      </xdr:nvSpPr>
      <xdr:spPr>
        <a:xfrm>
          <a:off x="10944225" y="60147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3027</xdr:row>
      <xdr:rowOff>0</xdr:rowOff>
    </xdr:from>
    <xdr:to>
      <xdr:col>7</xdr:col>
      <xdr:colOff>0</xdr:colOff>
      <xdr:row>3027</xdr:row>
      <xdr:rowOff>0</xdr:rowOff>
    </xdr:to>
    <xdr:sp>
      <xdr:nvSpPr>
        <xdr:cNvPr id="236" name="Line 238"/>
        <xdr:cNvSpPr>
          <a:spLocks/>
        </xdr:cNvSpPr>
      </xdr:nvSpPr>
      <xdr:spPr>
        <a:xfrm>
          <a:off x="10944225" y="60547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3012</xdr:row>
      <xdr:rowOff>0</xdr:rowOff>
    </xdr:from>
    <xdr:to>
      <xdr:col>7</xdr:col>
      <xdr:colOff>0</xdr:colOff>
      <xdr:row>3012</xdr:row>
      <xdr:rowOff>0</xdr:rowOff>
    </xdr:to>
    <xdr:sp>
      <xdr:nvSpPr>
        <xdr:cNvPr id="237" name="Line 239"/>
        <xdr:cNvSpPr>
          <a:spLocks/>
        </xdr:cNvSpPr>
      </xdr:nvSpPr>
      <xdr:spPr>
        <a:xfrm>
          <a:off x="10944225" y="60247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3077</xdr:row>
      <xdr:rowOff>0</xdr:rowOff>
    </xdr:from>
    <xdr:to>
      <xdr:col>7</xdr:col>
      <xdr:colOff>0</xdr:colOff>
      <xdr:row>3077</xdr:row>
      <xdr:rowOff>0</xdr:rowOff>
    </xdr:to>
    <xdr:sp>
      <xdr:nvSpPr>
        <xdr:cNvPr id="238" name="Line 240"/>
        <xdr:cNvSpPr>
          <a:spLocks/>
        </xdr:cNvSpPr>
      </xdr:nvSpPr>
      <xdr:spPr>
        <a:xfrm>
          <a:off x="10944225" y="6154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3086</xdr:row>
      <xdr:rowOff>0</xdr:rowOff>
    </xdr:from>
    <xdr:to>
      <xdr:col>7</xdr:col>
      <xdr:colOff>0</xdr:colOff>
      <xdr:row>3086</xdr:row>
      <xdr:rowOff>0</xdr:rowOff>
    </xdr:to>
    <xdr:sp>
      <xdr:nvSpPr>
        <xdr:cNvPr id="239" name="Line 241"/>
        <xdr:cNvSpPr>
          <a:spLocks/>
        </xdr:cNvSpPr>
      </xdr:nvSpPr>
      <xdr:spPr>
        <a:xfrm>
          <a:off x="10944225" y="6172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3106</xdr:row>
      <xdr:rowOff>0</xdr:rowOff>
    </xdr:from>
    <xdr:to>
      <xdr:col>7</xdr:col>
      <xdr:colOff>0</xdr:colOff>
      <xdr:row>3106</xdr:row>
      <xdr:rowOff>0</xdr:rowOff>
    </xdr:to>
    <xdr:sp>
      <xdr:nvSpPr>
        <xdr:cNvPr id="240" name="Line 242"/>
        <xdr:cNvSpPr>
          <a:spLocks/>
        </xdr:cNvSpPr>
      </xdr:nvSpPr>
      <xdr:spPr>
        <a:xfrm>
          <a:off x="10944225" y="6212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3091</xdr:row>
      <xdr:rowOff>0</xdr:rowOff>
    </xdr:from>
    <xdr:to>
      <xdr:col>7</xdr:col>
      <xdr:colOff>0</xdr:colOff>
      <xdr:row>3091</xdr:row>
      <xdr:rowOff>0</xdr:rowOff>
    </xdr:to>
    <xdr:sp>
      <xdr:nvSpPr>
        <xdr:cNvPr id="241" name="Line 243"/>
        <xdr:cNvSpPr>
          <a:spLocks/>
        </xdr:cNvSpPr>
      </xdr:nvSpPr>
      <xdr:spPr>
        <a:xfrm>
          <a:off x="10944225" y="6182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3156</xdr:row>
      <xdr:rowOff>0</xdr:rowOff>
    </xdr:from>
    <xdr:to>
      <xdr:col>7</xdr:col>
      <xdr:colOff>0</xdr:colOff>
      <xdr:row>3156</xdr:row>
      <xdr:rowOff>0</xdr:rowOff>
    </xdr:to>
    <xdr:sp>
      <xdr:nvSpPr>
        <xdr:cNvPr id="242" name="Line 244"/>
        <xdr:cNvSpPr>
          <a:spLocks/>
        </xdr:cNvSpPr>
      </xdr:nvSpPr>
      <xdr:spPr>
        <a:xfrm>
          <a:off x="10944225" y="63127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3165</xdr:row>
      <xdr:rowOff>0</xdr:rowOff>
    </xdr:from>
    <xdr:to>
      <xdr:col>7</xdr:col>
      <xdr:colOff>0</xdr:colOff>
      <xdr:row>3165</xdr:row>
      <xdr:rowOff>0</xdr:rowOff>
    </xdr:to>
    <xdr:sp>
      <xdr:nvSpPr>
        <xdr:cNvPr id="243" name="Line 245"/>
        <xdr:cNvSpPr>
          <a:spLocks/>
        </xdr:cNvSpPr>
      </xdr:nvSpPr>
      <xdr:spPr>
        <a:xfrm>
          <a:off x="10944225" y="63307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3185</xdr:row>
      <xdr:rowOff>0</xdr:rowOff>
    </xdr:from>
    <xdr:to>
      <xdr:col>7</xdr:col>
      <xdr:colOff>0</xdr:colOff>
      <xdr:row>3185</xdr:row>
      <xdr:rowOff>0</xdr:rowOff>
    </xdr:to>
    <xdr:sp>
      <xdr:nvSpPr>
        <xdr:cNvPr id="244" name="Line 246"/>
        <xdr:cNvSpPr>
          <a:spLocks/>
        </xdr:cNvSpPr>
      </xdr:nvSpPr>
      <xdr:spPr>
        <a:xfrm>
          <a:off x="10944225" y="63707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3170</xdr:row>
      <xdr:rowOff>0</xdr:rowOff>
    </xdr:from>
    <xdr:to>
      <xdr:col>7</xdr:col>
      <xdr:colOff>0</xdr:colOff>
      <xdr:row>3170</xdr:row>
      <xdr:rowOff>0</xdr:rowOff>
    </xdr:to>
    <xdr:sp>
      <xdr:nvSpPr>
        <xdr:cNvPr id="245" name="Line 247"/>
        <xdr:cNvSpPr>
          <a:spLocks/>
        </xdr:cNvSpPr>
      </xdr:nvSpPr>
      <xdr:spPr>
        <a:xfrm>
          <a:off x="10944225" y="63407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3235</xdr:row>
      <xdr:rowOff>0</xdr:rowOff>
    </xdr:from>
    <xdr:to>
      <xdr:col>7</xdr:col>
      <xdr:colOff>0</xdr:colOff>
      <xdr:row>3235</xdr:row>
      <xdr:rowOff>0</xdr:rowOff>
    </xdr:to>
    <xdr:sp>
      <xdr:nvSpPr>
        <xdr:cNvPr id="246" name="Line 248"/>
        <xdr:cNvSpPr>
          <a:spLocks/>
        </xdr:cNvSpPr>
      </xdr:nvSpPr>
      <xdr:spPr>
        <a:xfrm>
          <a:off x="10944225" y="64708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3244</xdr:row>
      <xdr:rowOff>0</xdr:rowOff>
    </xdr:from>
    <xdr:to>
      <xdr:col>7</xdr:col>
      <xdr:colOff>0</xdr:colOff>
      <xdr:row>3244</xdr:row>
      <xdr:rowOff>0</xdr:rowOff>
    </xdr:to>
    <xdr:sp>
      <xdr:nvSpPr>
        <xdr:cNvPr id="247" name="Line 249"/>
        <xdr:cNvSpPr>
          <a:spLocks/>
        </xdr:cNvSpPr>
      </xdr:nvSpPr>
      <xdr:spPr>
        <a:xfrm>
          <a:off x="10944225" y="64888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3264</xdr:row>
      <xdr:rowOff>0</xdr:rowOff>
    </xdr:from>
    <xdr:to>
      <xdr:col>7</xdr:col>
      <xdr:colOff>0</xdr:colOff>
      <xdr:row>3264</xdr:row>
      <xdr:rowOff>0</xdr:rowOff>
    </xdr:to>
    <xdr:sp>
      <xdr:nvSpPr>
        <xdr:cNvPr id="248" name="Line 250"/>
        <xdr:cNvSpPr>
          <a:spLocks/>
        </xdr:cNvSpPr>
      </xdr:nvSpPr>
      <xdr:spPr>
        <a:xfrm>
          <a:off x="10944225" y="6528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3249</xdr:row>
      <xdr:rowOff>0</xdr:rowOff>
    </xdr:from>
    <xdr:to>
      <xdr:col>7</xdr:col>
      <xdr:colOff>0</xdr:colOff>
      <xdr:row>3249</xdr:row>
      <xdr:rowOff>0</xdr:rowOff>
    </xdr:to>
    <xdr:sp>
      <xdr:nvSpPr>
        <xdr:cNvPr id="249" name="Line 251"/>
        <xdr:cNvSpPr>
          <a:spLocks/>
        </xdr:cNvSpPr>
      </xdr:nvSpPr>
      <xdr:spPr>
        <a:xfrm>
          <a:off x="10944225" y="6498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3314</xdr:row>
      <xdr:rowOff>0</xdr:rowOff>
    </xdr:from>
    <xdr:to>
      <xdr:col>7</xdr:col>
      <xdr:colOff>0</xdr:colOff>
      <xdr:row>3314</xdr:row>
      <xdr:rowOff>0</xdr:rowOff>
    </xdr:to>
    <xdr:sp>
      <xdr:nvSpPr>
        <xdr:cNvPr id="250" name="Line 252"/>
        <xdr:cNvSpPr>
          <a:spLocks/>
        </xdr:cNvSpPr>
      </xdr:nvSpPr>
      <xdr:spPr>
        <a:xfrm>
          <a:off x="10944225" y="66288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3323</xdr:row>
      <xdr:rowOff>0</xdr:rowOff>
    </xdr:from>
    <xdr:to>
      <xdr:col>7</xdr:col>
      <xdr:colOff>0</xdr:colOff>
      <xdr:row>3323</xdr:row>
      <xdr:rowOff>0</xdr:rowOff>
    </xdr:to>
    <xdr:sp>
      <xdr:nvSpPr>
        <xdr:cNvPr id="251" name="Line 253"/>
        <xdr:cNvSpPr>
          <a:spLocks/>
        </xdr:cNvSpPr>
      </xdr:nvSpPr>
      <xdr:spPr>
        <a:xfrm>
          <a:off x="10944225" y="6646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3343</xdr:row>
      <xdr:rowOff>0</xdr:rowOff>
    </xdr:from>
    <xdr:to>
      <xdr:col>7</xdr:col>
      <xdr:colOff>0</xdr:colOff>
      <xdr:row>3343</xdr:row>
      <xdr:rowOff>0</xdr:rowOff>
    </xdr:to>
    <xdr:sp>
      <xdr:nvSpPr>
        <xdr:cNvPr id="252" name="Line 254"/>
        <xdr:cNvSpPr>
          <a:spLocks/>
        </xdr:cNvSpPr>
      </xdr:nvSpPr>
      <xdr:spPr>
        <a:xfrm>
          <a:off x="10944225" y="6686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3328</xdr:row>
      <xdr:rowOff>0</xdr:rowOff>
    </xdr:from>
    <xdr:to>
      <xdr:col>7</xdr:col>
      <xdr:colOff>0</xdr:colOff>
      <xdr:row>3328</xdr:row>
      <xdr:rowOff>0</xdr:rowOff>
    </xdr:to>
    <xdr:sp>
      <xdr:nvSpPr>
        <xdr:cNvPr id="253" name="Line 255"/>
        <xdr:cNvSpPr>
          <a:spLocks/>
        </xdr:cNvSpPr>
      </xdr:nvSpPr>
      <xdr:spPr>
        <a:xfrm>
          <a:off x="10944225" y="66568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3393</xdr:row>
      <xdr:rowOff>0</xdr:rowOff>
    </xdr:from>
    <xdr:to>
      <xdr:col>7</xdr:col>
      <xdr:colOff>0</xdr:colOff>
      <xdr:row>3393</xdr:row>
      <xdr:rowOff>0</xdr:rowOff>
    </xdr:to>
    <xdr:sp>
      <xdr:nvSpPr>
        <xdr:cNvPr id="254" name="Line 256"/>
        <xdr:cNvSpPr>
          <a:spLocks/>
        </xdr:cNvSpPr>
      </xdr:nvSpPr>
      <xdr:spPr>
        <a:xfrm>
          <a:off x="10944225" y="67868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3402</xdr:row>
      <xdr:rowOff>0</xdr:rowOff>
    </xdr:from>
    <xdr:to>
      <xdr:col>7</xdr:col>
      <xdr:colOff>0</xdr:colOff>
      <xdr:row>3402</xdr:row>
      <xdr:rowOff>0</xdr:rowOff>
    </xdr:to>
    <xdr:sp>
      <xdr:nvSpPr>
        <xdr:cNvPr id="255" name="Line 257"/>
        <xdr:cNvSpPr>
          <a:spLocks/>
        </xdr:cNvSpPr>
      </xdr:nvSpPr>
      <xdr:spPr>
        <a:xfrm>
          <a:off x="10944225" y="68048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3422</xdr:row>
      <xdr:rowOff>0</xdr:rowOff>
    </xdr:from>
    <xdr:to>
      <xdr:col>7</xdr:col>
      <xdr:colOff>0</xdr:colOff>
      <xdr:row>3422</xdr:row>
      <xdr:rowOff>0</xdr:rowOff>
    </xdr:to>
    <xdr:sp>
      <xdr:nvSpPr>
        <xdr:cNvPr id="256" name="Line 258"/>
        <xdr:cNvSpPr>
          <a:spLocks/>
        </xdr:cNvSpPr>
      </xdr:nvSpPr>
      <xdr:spPr>
        <a:xfrm>
          <a:off x="10944225" y="68448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3407</xdr:row>
      <xdr:rowOff>0</xdr:rowOff>
    </xdr:from>
    <xdr:to>
      <xdr:col>7</xdr:col>
      <xdr:colOff>0</xdr:colOff>
      <xdr:row>3407</xdr:row>
      <xdr:rowOff>0</xdr:rowOff>
    </xdr:to>
    <xdr:sp>
      <xdr:nvSpPr>
        <xdr:cNvPr id="257" name="Line 259"/>
        <xdr:cNvSpPr>
          <a:spLocks/>
        </xdr:cNvSpPr>
      </xdr:nvSpPr>
      <xdr:spPr>
        <a:xfrm>
          <a:off x="10944225" y="68148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3472</xdr:row>
      <xdr:rowOff>0</xdr:rowOff>
    </xdr:from>
    <xdr:to>
      <xdr:col>7</xdr:col>
      <xdr:colOff>0</xdr:colOff>
      <xdr:row>3472</xdr:row>
      <xdr:rowOff>0</xdr:rowOff>
    </xdr:to>
    <xdr:sp>
      <xdr:nvSpPr>
        <xdr:cNvPr id="258" name="Line 260"/>
        <xdr:cNvSpPr>
          <a:spLocks/>
        </xdr:cNvSpPr>
      </xdr:nvSpPr>
      <xdr:spPr>
        <a:xfrm>
          <a:off x="10944225" y="6944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3481</xdr:row>
      <xdr:rowOff>0</xdr:rowOff>
    </xdr:from>
    <xdr:to>
      <xdr:col>7</xdr:col>
      <xdr:colOff>0</xdr:colOff>
      <xdr:row>3481</xdr:row>
      <xdr:rowOff>0</xdr:rowOff>
    </xdr:to>
    <xdr:sp>
      <xdr:nvSpPr>
        <xdr:cNvPr id="259" name="Line 261"/>
        <xdr:cNvSpPr>
          <a:spLocks/>
        </xdr:cNvSpPr>
      </xdr:nvSpPr>
      <xdr:spPr>
        <a:xfrm>
          <a:off x="10944225" y="6962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3501</xdr:row>
      <xdr:rowOff>0</xdr:rowOff>
    </xdr:from>
    <xdr:to>
      <xdr:col>7</xdr:col>
      <xdr:colOff>0</xdr:colOff>
      <xdr:row>3501</xdr:row>
      <xdr:rowOff>0</xdr:rowOff>
    </xdr:to>
    <xdr:sp>
      <xdr:nvSpPr>
        <xdr:cNvPr id="260" name="Line 262"/>
        <xdr:cNvSpPr>
          <a:spLocks/>
        </xdr:cNvSpPr>
      </xdr:nvSpPr>
      <xdr:spPr>
        <a:xfrm>
          <a:off x="10944225" y="70028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3486</xdr:row>
      <xdr:rowOff>0</xdr:rowOff>
    </xdr:from>
    <xdr:to>
      <xdr:col>7</xdr:col>
      <xdr:colOff>0</xdr:colOff>
      <xdr:row>3486</xdr:row>
      <xdr:rowOff>0</xdr:rowOff>
    </xdr:to>
    <xdr:sp>
      <xdr:nvSpPr>
        <xdr:cNvPr id="261" name="Line 263"/>
        <xdr:cNvSpPr>
          <a:spLocks/>
        </xdr:cNvSpPr>
      </xdr:nvSpPr>
      <xdr:spPr>
        <a:xfrm>
          <a:off x="10944225" y="69728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3551</xdr:row>
      <xdr:rowOff>0</xdr:rowOff>
    </xdr:from>
    <xdr:to>
      <xdr:col>7</xdr:col>
      <xdr:colOff>0</xdr:colOff>
      <xdr:row>3551</xdr:row>
      <xdr:rowOff>0</xdr:rowOff>
    </xdr:to>
    <xdr:sp>
      <xdr:nvSpPr>
        <xdr:cNvPr id="262" name="Line 264"/>
        <xdr:cNvSpPr>
          <a:spLocks/>
        </xdr:cNvSpPr>
      </xdr:nvSpPr>
      <xdr:spPr>
        <a:xfrm>
          <a:off x="10944225" y="71028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3560</xdr:row>
      <xdr:rowOff>0</xdr:rowOff>
    </xdr:from>
    <xdr:to>
      <xdr:col>7</xdr:col>
      <xdr:colOff>0</xdr:colOff>
      <xdr:row>3560</xdr:row>
      <xdr:rowOff>0</xdr:rowOff>
    </xdr:to>
    <xdr:sp>
      <xdr:nvSpPr>
        <xdr:cNvPr id="263" name="Line 265"/>
        <xdr:cNvSpPr>
          <a:spLocks/>
        </xdr:cNvSpPr>
      </xdr:nvSpPr>
      <xdr:spPr>
        <a:xfrm>
          <a:off x="10944225" y="71208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3580</xdr:row>
      <xdr:rowOff>0</xdr:rowOff>
    </xdr:from>
    <xdr:to>
      <xdr:col>7</xdr:col>
      <xdr:colOff>0</xdr:colOff>
      <xdr:row>3580</xdr:row>
      <xdr:rowOff>0</xdr:rowOff>
    </xdr:to>
    <xdr:sp>
      <xdr:nvSpPr>
        <xdr:cNvPr id="264" name="Line 266"/>
        <xdr:cNvSpPr>
          <a:spLocks/>
        </xdr:cNvSpPr>
      </xdr:nvSpPr>
      <xdr:spPr>
        <a:xfrm>
          <a:off x="10944225" y="7160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3565</xdr:row>
      <xdr:rowOff>0</xdr:rowOff>
    </xdr:from>
    <xdr:to>
      <xdr:col>7</xdr:col>
      <xdr:colOff>0</xdr:colOff>
      <xdr:row>3565</xdr:row>
      <xdr:rowOff>0</xdr:rowOff>
    </xdr:to>
    <xdr:sp>
      <xdr:nvSpPr>
        <xdr:cNvPr id="265" name="Line 267"/>
        <xdr:cNvSpPr>
          <a:spLocks/>
        </xdr:cNvSpPr>
      </xdr:nvSpPr>
      <xdr:spPr>
        <a:xfrm>
          <a:off x="10944225" y="71308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3630</xdr:row>
      <xdr:rowOff>0</xdr:rowOff>
    </xdr:from>
    <xdr:to>
      <xdr:col>7</xdr:col>
      <xdr:colOff>0</xdr:colOff>
      <xdr:row>3630</xdr:row>
      <xdr:rowOff>0</xdr:rowOff>
    </xdr:to>
    <xdr:sp>
      <xdr:nvSpPr>
        <xdr:cNvPr id="266" name="Line 268"/>
        <xdr:cNvSpPr>
          <a:spLocks/>
        </xdr:cNvSpPr>
      </xdr:nvSpPr>
      <xdr:spPr>
        <a:xfrm>
          <a:off x="10944225" y="7260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3639</xdr:row>
      <xdr:rowOff>0</xdr:rowOff>
    </xdr:from>
    <xdr:to>
      <xdr:col>7</xdr:col>
      <xdr:colOff>0</xdr:colOff>
      <xdr:row>3639</xdr:row>
      <xdr:rowOff>0</xdr:rowOff>
    </xdr:to>
    <xdr:sp>
      <xdr:nvSpPr>
        <xdr:cNvPr id="267" name="Line 269"/>
        <xdr:cNvSpPr>
          <a:spLocks/>
        </xdr:cNvSpPr>
      </xdr:nvSpPr>
      <xdr:spPr>
        <a:xfrm>
          <a:off x="10944225" y="7278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3659</xdr:row>
      <xdr:rowOff>0</xdr:rowOff>
    </xdr:from>
    <xdr:to>
      <xdr:col>7</xdr:col>
      <xdr:colOff>0</xdr:colOff>
      <xdr:row>3659</xdr:row>
      <xdr:rowOff>0</xdr:rowOff>
    </xdr:to>
    <xdr:sp>
      <xdr:nvSpPr>
        <xdr:cNvPr id="268" name="Line 270"/>
        <xdr:cNvSpPr>
          <a:spLocks/>
        </xdr:cNvSpPr>
      </xdr:nvSpPr>
      <xdr:spPr>
        <a:xfrm>
          <a:off x="10944225" y="73189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3644</xdr:row>
      <xdr:rowOff>0</xdr:rowOff>
    </xdr:from>
    <xdr:to>
      <xdr:col>7</xdr:col>
      <xdr:colOff>0</xdr:colOff>
      <xdr:row>3644</xdr:row>
      <xdr:rowOff>0</xdr:rowOff>
    </xdr:to>
    <xdr:sp>
      <xdr:nvSpPr>
        <xdr:cNvPr id="269" name="Line 271"/>
        <xdr:cNvSpPr>
          <a:spLocks/>
        </xdr:cNvSpPr>
      </xdr:nvSpPr>
      <xdr:spPr>
        <a:xfrm>
          <a:off x="10944225" y="7288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3709</xdr:row>
      <xdr:rowOff>0</xdr:rowOff>
    </xdr:from>
    <xdr:to>
      <xdr:col>7</xdr:col>
      <xdr:colOff>0</xdr:colOff>
      <xdr:row>3709</xdr:row>
      <xdr:rowOff>0</xdr:rowOff>
    </xdr:to>
    <xdr:sp>
      <xdr:nvSpPr>
        <xdr:cNvPr id="270" name="Line 272"/>
        <xdr:cNvSpPr>
          <a:spLocks/>
        </xdr:cNvSpPr>
      </xdr:nvSpPr>
      <xdr:spPr>
        <a:xfrm>
          <a:off x="10944225" y="7418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3718</xdr:row>
      <xdr:rowOff>0</xdr:rowOff>
    </xdr:from>
    <xdr:to>
      <xdr:col>7</xdr:col>
      <xdr:colOff>0</xdr:colOff>
      <xdr:row>3718</xdr:row>
      <xdr:rowOff>0</xdr:rowOff>
    </xdr:to>
    <xdr:sp>
      <xdr:nvSpPr>
        <xdr:cNvPr id="271" name="Line 273"/>
        <xdr:cNvSpPr>
          <a:spLocks/>
        </xdr:cNvSpPr>
      </xdr:nvSpPr>
      <xdr:spPr>
        <a:xfrm>
          <a:off x="10944225" y="74369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3738</xdr:row>
      <xdr:rowOff>0</xdr:rowOff>
    </xdr:from>
    <xdr:to>
      <xdr:col>7</xdr:col>
      <xdr:colOff>0</xdr:colOff>
      <xdr:row>3738</xdr:row>
      <xdr:rowOff>0</xdr:rowOff>
    </xdr:to>
    <xdr:sp>
      <xdr:nvSpPr>
        <xdr:cNvPr id="272" name="Line 274"/>
        <xdr:cNvSpPr>
          <a:spLocks/>
        </xdr:cNvSpPr>
      </xdr:nvSpPr>
      <xdr:spPr>
        <a:xfrm>
          <a:off x="10944225" y="74769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3723</xdr:row>
      <xdr:rowOff>0</xdr:rowOff>
    </xdr:from>
    <xdr:to>
      <xdr:col>7</xdr:col>
      <xdr:colOff>0</xdr:colOff>
      <xdr:row>3723</xdr:row>
      <xdr:rowOff>0</xdr:rowOff>
    </xdr:to>
    <xdr:sp>
      <xdr:nvSpPr>
        <xdr:cNvPr id="273" name="Line 275"/>
        <xdr:cNvSpPr>
          <a:spLocks/>
        </xdr:cNvSpPr>
      </xdr:nvSpPr>
      <xdr:spPr>
        <a:xfrm>
          <a:off x="10944225" y="74469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3788</xdr:row>
      <xdr:rowOff>0</xdr:rowOff>
    </xdr:from>
    <xdr:to>
      <xdr:col>7</xdr:col>
      <xdr:colOff>0</xdr:colOff>
      <xdr:row>3788</xdr:row>
      <xdr:rowOff>0</xdr:rowOff>
    </xdr:to>
    <xdr:sp>
      <xdr:nvSpPr>
        <xdr:cNvPr id="274" name="Line 276"/>
        <xdr:cNvSpPr>
          <a:spLocks/>
        </xdr:cNvSpPr>
      </xdr:nvSpPr>
      <xdr:spPr>
        <a:xfrm>
          <a:off x="10944225" y="75769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3797</xdr:row>
      <xdr:rowOff>0</xdr:rowOff>
    </xdr:from>
    <xdr:to>
      <xdr:col>7</xdr:col>
      <xdr:colOff>0</xdr:colOff>
      <xdr:row>3797</xdr:row>
      <xdr:rowOff>0</xdr:rowOff>
    </xdr:to>
    <xdr:sp>
      <xdr:nvSpPr>
        <xdr:cNvPr id="275" name="Line 277"/>
        <xdr:cNvSpPr>
          <a:spLocks/>
        </xdr:cNvSpPr>
      </xdr:nvSpPr>
      <xdr:spPr>
        <a:xfrm>
          <a:off x="10944225" y="7594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3817</xdr:row>
      <xdr:rowOff>0</xdr:rowOff>
    </xdr:from>
    <xdr:to>
      <xdr:col>7</xdr:col>
      <xdr:colOff>0</xdr:colOff>
      <xdr:row>3817</xdr:row>
      <xdr:rowOff>0</xdr:rowOff>
    </xdr:to>
    <xdr:sp>
      <xdr:nvSpPr>
        <xdr:cNvPr id="276" name="Line 278"/>
        <xdr:cNvSpPr>
          <a:spLocks/>
        </xdr:cNvSpPr>
      </xdr:nvSpPr>
      <xdr:spPr>
        <a:xfrm>
          <a:off x="10944225" y="763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3802</xdr:row>
      <xdr:rowOff>0</xdr:rowOff>
    </xdr:from>
    <xdr:to>
      <xdr:col>7</xdr:col>
      <xdr:colOff>0</xdr:colOff>
      <xdr:row>3802</xdr:row>
      <xdr:rowOff>0</xdr:rowOff>
    </xdr:to>
    <xdr:sp>
      <xdr:nvSpPr>
        <xdr:cNvPr id="277" name="Line 279"/>
        <xdr:cNvSpPr>
          <a:spLocks/>
        </xdr:cNvSpPr>
      </xdr:nvSpPr>
      <xdr:spPr>
        <a:xfrm>
          <a:off x="10944225" y="76049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3867</xdr:row>
      <xdr:rowOff>0</xdr:rowOff>
    </xdr:from>
    <xdr:to>
      <xdr:col>7</xdr:col>
      <xdr:colOff>0</xdr:colOff>
      <xdr:row>3867</xdr:row>
      <xdr:rowOff>0</xdr:rowOff>
    </xdr:to>
    <xdr:sp>
      <xdr:nvSpPr>
        <xdr:cNvPr id="278" name="Line 280"/>
        <xdr:cNvSpPr>
          <a:spLocks/>
        </xdr:cNvSpPr>
      </xdr:nvSpPr>
      <xdr:spPr>
        <a:xfrm>
          <a:off x="10944225" y="77349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3876</xdr:row>
      <xdr:rowOff>0</xdr:rowOff>
    </xdr:from>
    <xdr:to>
      <xdr:col>7</xdr:col>
      <xdr:colOff>0</xdr:colOff>
      <xdr:row>3876</xdr:row>
      <xdr:rowOff>0</xdr:rowOff>
    </xdr:to>
    <xdr:sp>
      <xdr:nvSpPr>
        <xdr:cNvPr id="279" name="Line 281"/>
        <xdr:cNvSpPr>
          <a:spLocks/>
        </xdr:cNvSpPr>
      </xdr:nvSpPr>
      <xdr:spPr>
        <a:xfrm>
          <a:off x="10944225" y="775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3896</xdr:row>
      <xdr:rowOff>0</xdr:rowOff>
    </xdr:from>
    <xdr:to>
      <xdr:col>7</xdr:col>
      <xdr:colOff>0</xdr:colOff>
      <xdr:row>3896</xdr:row>
      <xdr:rowOff>0</xdr:rowOff>
    </xdr:to>
    <xdr:sp>
      <xdr:nvSpPr>
        <xdr:cNvPr id="280" name="Line 282"/>
        <xdr:cNvSpPr>
          <a:spLocks/>
        </xdr:cNvSpPr>
      </xdr:nvSpPr>
      <xdr:spPr>
        <a:xfrm>
          <a:off x="10944225" y="77929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3881</xdr:row>
      <xdr:rowOff>0</xdr:rowOff>
    </xdr:from>
    <xdr:to>
      <xdr:col>7</xdr:col>
      <xdr:colOff>0</xdr:colOff>
      <xdr:row>3881</xdr:row>
      <xdr:rowOff>0</xdr:rowOff>
    </xdr:to>
    <xdr:sp>
      <xdr:nvSpPr>
        <xdr:cNvPr id="281" name="Line 283"/>
        <xdr:cNvSpPr>
          <a:spLocks/>
        </xdr:cNvSpPr>
      </xdr:nvSpPr>
      <xdr:spPr>
        <a:xfrm>
          <a:off x="10944225" y="776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3946</xdr:row>
      <xdr:rowOff>0</xdr:rowOff>
    </xdr:from>
    <xdr:to>
      <xdr:col>7</xdr:col>
      <xdr:colOff>0</xdr:colOff>
      <xdr:row>3946</xdr:row>
      <xdr:rowOff>0</xdr:rowOff>
    </xdr:to>
    <xdr:sp>
      <xdr:nvSpPr>
        <xdr:cNvPr id="282" name="Line 284"/>
        <xdr:cNvSpPr>
          <a:spLocks/>
        </xdr:cNvSpPr>
      </xdr:nvSpPr>
      <xdr:spPr>
        <a:xfrm>
          <a:off x="10944225" y="78929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3955</xdr:row>
      <xdr:rowOff>0</xdr:rowOff>
    </xdr:from>
    <xdr:to>
      <xdr:col>7</xdr:col>
      <xdr:colOff>0</xdr:colOff>
      <xdr:row>3955</xdr:row>
      <xdr:rowOff>0</xdr:rowOff>
    </xdr:to>
    <xdr:sp>
      <xdr:nvSpPr>
        <xdr:cNvPr id="283" name="Line 285"/>
        <xdr:cNvSpPr>
          <a:spLocks/>
        </xdr:cNvSpPr>
      </xdr:nvSpPr>
      <xdr:spPr>
        <a:xfrm>
          <a:off x="10944225" y="79109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3975</xdr:row>
      <xdr:rowOff>0</xdr:rowOff>
    </xdr:from>
    <xdr:to>
      <xdr:col>7</xdr:col>
      <xdr:colOff>0</xdr:colOff>
      <xdr:row>3975</xdr:row>
      <xdr:rowOff>0</xdr:rowOff>
    </xdr:to>
    <xdr:sp>
      <xdr:nvSpPr>
        <xdr:cNvPr id="284" name="Line 286"/>
        <xdr:cNvSpPr>
          <a:spLocks/>
        </xdr:cNvSpPr>
      </xdr:nvSpPr>
      <xdr:spPr>
        <a:xfrm>
          <a:off x="10944225" y="79509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3960</xdr:row>
      <xdr:rowOff>0</xdr:rowOff>
    </xdr:from>
    <xdr:to>
      <xdr:col>7</xdr:col>
      <xdr:colOff>0</xdr:colOff>
      <xdr:row>3960</xdr:row>
      <xdr:rowOff>0</xdr:rowOff>
    </xdr:to>
    <xdr:sp>
      <xdr:nvSpPr>
        <xdr:cNvPr id="285" name="Line 287"/>
        <xdr:cNvSpPr>
          <a:spLocks/>
        </xdr:cNvSpPr>
      </xdr:nvSpPr>
      <xdr:spPr>
        <a:xfrm>
          <a:off x="10944225" y="79209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4025</xdr:row>
      <xdr:rowOff>0</xdr:rowOff>
    </xdr:from>
    <xdr:to>
      <xdr:col>7</xdr:col>
      <xdr:colOff>0</xdr:colOff>
      <xdr:row>4025</xdr:row>
      <xdr:rowOff>0</xdr:rowOff>
    </xdr:to>
    <xdr:sp>
      <xdr:nvSpPr>
        <xdr:cNvPr id="286" name="Line 288"/>
        <xdr:cNvSpPr>
          <a:spLocks/>
        </xdr:cNvSpPr>
      </xdr:nvSpPr>
      <xdr:spPr>
        <a:xfrm>
          <a:off x="10944225" y="8051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4034</xdr:row>
      <xdr:rowOff>0</xdr:rowOff>
    </xdr:from>
    <xdr:to>
      <xdr:col>7</xdr:col>
      <xdr:colOff>0</xdr:colOff>
      <xdr:row>4034</xdr:row>
      <xdr:rowOff>0</xdr:rowOff>
    </xdr:to>
    <xdr:sp>
      <xdr:nvSpPr>
        <xdr:cNvPr id="287" name="Line 289"/>
        <xdr:cNvSpPr>
          <a:spLocks/>
        </xdr:cNvSpPr>
      </xdr:nvSpPr>
      <xdr:spPr>
        <a:xfrm>
          <a:off x="10944225" y="80690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4054</xdr:row>
      <xdr:rowOff>0</xdr:rowOff>
    </xdr:from>
    <xdr:to>
      <xdr:col>7</xdr:col>
      <xdr:colOff>0</xdr:colOff>
      <xdr:row>4054</xdr:row>
      <xdr:rowOff>0</xdr:rowOff>
    </xdr:to>
    <xdr:sp>
      <xdr:nvSpPr>
        <xdr:cNvPr id="288" name="Line 290"/>
        <xdr:cNvSpPr>
          <a:spLocks/>
        </xdr:cNvSpPr>
      </xdr:nvSpPr>
      <xdr:spPr>
        <a:xfrm>
          <a:off x="10944225" y="81090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4039</xdr:row>
      <xdr:rowOff>0</xdr:rowOff>
    </xdr:from>
    <xdr:to>
      <xdr:col>7</xdr:col>
      <xdr:colOff>0</xdr:colOff>
      <xdr:row>4039</xdr:row>
      <xdr:rowOff>0</xdr:rowOff>
    </xdr:to>
    <xdr:sp>
      <xdr:nvSpPr>
        <xdr:cNvPr id="289" name="Line 291"/>
        <xdr:cNvSpPr>
          <a:spLocks/>
        </xdr:cNvSpPr>
      </xdr:nvSpPr>
      <xdr:spPr>
        <a:xfrm>
          <a:off x="10944225" y="8079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4104</xdr:row>
      <xdr:rowOff>0</xdr:rowOff>
    </xdr:from>
    <xdr:to>
      <xdr:col>7</xdr:col>
      <xdr:colOff>0</xdr:colOff>
      <xdr:row>4104</xdr:row>
      <xdr:rowOff>0</xdr:rowOff>
    </xdr:to>
    <xdr:sp>
      <xdr:nvSpPr>
        <xdr:cNvPr id="290" name="Line 292"/>
        <xdr:cNvSpPr>
          <a:spLocks/>
        </xdr:cNvSpPr>
      </xdr:nvSpPr>
      <xdr:spPr>
        <a:xfrm>
          <a:off x="10944225" y="82090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4113</xdr:row>
      <xdr:rowOff>0</xdr:rowOff>
    </xdr:from>
    <xdr:to>
      <xdr:col>7</xdr:col>
      <xdr:colOff>0</xdr:colOff>
      <xdr:row>4113</xdr:row>
      <xdr:rowOff>0</xdr:rowOff>
    </xdr:to>
    <xdr:sp>
      <xdr:nvSpPr>
        <xdr:cNvPr id="291" name="Line 293"/>
        <xdr:cNvSpPr>
          <a:spLocks/>
        </xdr:cNvSpPr>
      </xdr:nvSpPr>
      <xdr:spPr>
        <a:xfrm>
          <a:off x="10944225" y="82270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4133</xdr:row>
      <xdr:rowOff>0</xdr:rowOff>
    </xdr:from>
    <xdr:to>
      <xdr:col>7</xdr:col>
      <xdr:colOff>0</xdr:colOff>
      <xdr:row>4133</xdr:row>
      <xdr:rowOff>0</xdr:rowOff>
    </xdr:to>
    <xdr:sp>
      <xdr:nvSpPr>
        <xdr:cNvPr id="292" name="Line 294"/>
        <xdr:cNvSpPr>
          <a:spLocks/>
        </xdr:cNvSpPr>
      </xdr:nvSpPr>
      <xdr:spPr>
        <a:xfrm>
          <a:off x="10944225" y="8267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4118</xdr:row>
      <xdr:rowOff>0</xdr:rowOff>
    </xdr:from>
    <xdr:to>
      <xdr:col>7</xdr:col>
      <xdr:colOff>0</xdr:colOff>
      <xdr:row>4118</xdr:row>
      <xdr:rowOff>0</xdr:rowOff>
    </xdr:to>
    <xdr:sp>
      <xdr:nvSpPr>
        <xdr:cNvPr id="293" name="Line 295"/>
        <xdr:cNvSpPr>
          <a:spLocks/>
        </xdr:cNvSpPr>
      </xdr:nvSpPr>
      <xdr:spPr>
        <a:xfrm>
          <a:off x="10944225" y="82370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4183</xdr:row>
      <xdr:rowOff>0</xdr:rowOff>
    </xdr:from>
    <xdr:to>
      <xdr:col>7</xdr:col>
      <xdr:colOff>0</xdr:colOff>
      <xdr:row>4183</xdr:row>
      <xdr:rowOff>0</xdr:rowOff>
    </xdr:to>
    <xdr:sp>
      <xdr:nvSpPr>
        <xdr:cNvPr id="294" name="Line 296"/>
        <xdr:cNvSpPr>
          <a:spLocks/>
        </xdr:cNvSpPr>
      </xdr:nvSpPr>
      <xdr:spPr>
        <a:xfrm>
          <a:off x="10944225" y="8367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4192</xdr:row>
      <xdr:rowOff>0</xdr:rowOff>
    </xdr:from>
    <xdr:to>
      <xdr:col>7</xdr:col>
      <xdr:colOff>0</xdr:colOff>
      <xdr:row>4192</xdr:row>
      <xdr:rowOff>0</xdr:rowOff>
    </xdr:to>
    <xdr:sp>
      <xdr:nvSpPr>
        <xdr:cNvPr id="295" name="Line 297"/>
        <xdr:cNvSpPr>
          <a:spLocks/>
        </xdr:cNvSpPr>
      </xdr:nvSpPr>
      <xdr:spPr>
        <a:xfrm>
          <a:off x="10944225" y="8385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4212</xdr:row>
      <xdr:rowOff>0</xdr:rowOff>
    </xdr:from>
    <xdr:to>
      <xdr:col>7</xdr:col>
      <xdr:colOff>0</xdr:colOff>
      <xdr:row>4212</xdr:row>
      <xdr:rowOff>0</xdr:rowOff>
    </xdr:to>
    <xdr:sp>
      <xdr:nvSpPr>
        <xdr:cNvPr id="296" name="Line 298"/>
        <xdr:cNvSpPr>
          <a:spLocks/>
        </xdr:cNvSpPr>
      </xdr:nvSpPr>
      <xdr:spPr>
        <a:xfrm>
          <a:off x="10944225" y="8425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4197</xdr:row>
      <xdr:rowOff>0</xdr:rowOff>
    </xdr:from>
    <xdr:to>
      <xdr:col>7</xdr:col>
      <xdr:colOff>0</xdr:colOff>
      <xdr:row>4197</xdr:row>
      <xdr:rowOff>0</xdr:rowOff>
    </xdr:to>
    <xdr:sp>
      <xdr:nvSpPr>
        <xdr:cNvPr id="297" name="Line 299"/>
        <xdr:cNvSpPr>
          <a:spLocks/>
        </xdr:cNvSpPr>
      </xdr:nvSpPr>
      <xdr:spPr>
        <a:xfrm>
          <a:off x="10944225" y="8395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4262</xdr:row>
      <xdr:rowOff>0</xdr:rowOff>
    </xdr:from>
    <xdr:to>
      <xdr:col>7</xdr:col>
      <xdr:colOff>0</xdr:colOff>
      <xdr:row>4262</xdr:row>
      <xdr:rowOff>0</xdr:rowOff>
    </xdr:to>
    <xdr:sp>
      <xdr:nvSpPr>
        <xdr:cNvPr id="298" name="Line 300"/>
        <xdr:cNvSpPr>
          <a:spLocks/>
        </xdr:cNvSpPr>
      </xdr:nvSpPr>
      <xdr:spPr>
        <a:xfrm>
          <a:off x="10944225" y="85250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4271</xdr:row>
      <xdr:rowOff>0</xdr:rowOff>
    </xdr:from>
    <xdr:to>
      <xdr:col>7</xdr:col>
      <xdr:colOff>0</xdr:colOff>
      <xdr:row>4271</xdr:row>
      <xdr:rowOff>0</xdr:rowOff>
    </xdr:to>
    <xdr:sp>
      <xdr:nvSpPr>
        <xdr:cNvPr id="299" name="Line 301"/>
        <xdr:cNvSpPr>
          <a:spLocks/>
        </xdr:cNvSpPr>
      </xdr:nvSpPr>
      <xdr:spPr>
        <a:xfrm>
          <a:off x="10944225" y="85430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4291</xdr:row>
      <xdr:rowOff>0</xdr:rowOff>
    </xdr:from>
    <xdr:to>
      <xdr:col>7</xdr:col>
      <xdr:colOff>0</xdr:colOff>
      <xdr:row>4291</xdr:row>
      <xdr:rowOff>0</xdr:rowOff>
    </xdr:to>
    <xdr:sp>
      <xdr:nvSpPr>
        <xdr:cNvPr id="300" name="Line 302"/>
        <xdr:cNvSpPr>
          <a:spLocks/>
        </xdr:cNvSpPr>
      </xdr:nvSpPr>
      <xdr:spPr>
        <a:xfrm>
          <a:off x="10944225" y="85830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4276</xdr:row>
      <xdr:rowOff>0</xdr:rowOff>
    </xdr:from>
    <xdr:to>
      <xdr:col>7</xdr:col>
      <xdr:colOff>0</xdr:colOff>
      <xdr:row>4276</xdr:row>
      <xdr:rowOff>0</xdr:rowOff>
    </xdr:to>
    <xdr:sp>
      <xdr:nvSpPr>
        <xdr:cNvPr id="301" name="Line 303"/>
        <xdr:cNvSpPr>
          <a:spLocks/>
        </xdr:cNvSpPr>
      </xdr:nvSpPr>
      <xdr:spPr>
        <a:xfrm>
          <a:off x="10944225" y="85530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4341</xdr:row>
      <xdr:rowOff>0</xdr:rowOff>
    </xdr:from>
    <xdr:to>
      <xdr:col>7</xdr:col>
      <xdr:colOff>0</xdr:colOff>
      <xdr:row>4341</xdr:row>
      <xdr:rowOff>0</xdr:rowOff>
    </xdr:to>
    <xdr:sp>
      <xdr:nvSpPr>
        <xdr:cNvPr id="302" name="Line 304"/>
        <xdr:cNvSpPr>
          <a:spLocks/>
        </xdr:cNvSpPr>
      </xdr:nvSpPr>
      <xdr:spPr>
        <a:xfrm>
          <a:off x="10944225" y="86830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4350</xdr:row>
      <xdr:rowOff>0</xdr:rowOff>
    </xdr:from>
    <xdr:to>
      <xdr:col>7</xdr:col>
      <xdr:colOff>0</xdr:colOff>
      <xdr:row>4350</xdr:row>
      <xdr:rowOff>0</xdr:rowOff>
    </xdr:to>
    <xdr:sp>
      <xdr:nvSpPr>
        <xdr:cNvPr id="303" name="Line 305"/>
        <xdr:cNvSpPr>
          <a:spLocks/>
        </xdr:cNvSpPr>
      </xdr:nvSpPr>
      <xdr:spPr>
        <a:xfrm>
          <a:off x="10944225" y="8701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4370</xdr:row>
      <xdr:rowOff>0</xdr:rowOff>
    </xdr:from>
    <xdr:to>
      <xdr:col>7</xdr:col>
      <xdr:colOff>0</xdr:colOff>
      <xdr:row>4370</xdr:row>
      <xdr:rowOff>0</xdr:rowOff>
    </xdr:to>
    <xdr:sp>
      <xdr:nvSpPr>
        <xdr:cNvPr id="304" name="Line 306"/>
        <xdr:cNvSpPr>
          <a:spLocks/>
        </xdr:cNvSpPr>
      </xdr:nvSpPr>
      <xdr:spPr>
        <a:xfrm>
          <a:off x="10944225" y="87410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4355</xdr:row>
      <xdr:rowOff>0</xdr:rowOff>
    </xdr:from>
    <xdr:to>
      <xdr:col>7</xdr:col>
      <xdr:colOff>0</xdr:colOff>
      <xdr:row>4355</xdr:row>
      <xdr:rowOff>0</xdr:rowOff>
    </xdr:to>
    <xdr:sp>
      <xdr:nvSpPr>
        <xdr:cNvPr id="305" name="Line 307"/>
        <xdr:cNvSpPr>
          <a:spLocks/>
        </xdr:cNvSpPr>
      </xdr:nvSpPr>
      <xdr:spPr>
        <a:xfrm>
          <a:off x="10944225" y="87110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4420</xdr:row>
      <xdr:rowOff>0</xdr:rowOff>
    </xdr:from>
    <xdr:to>
      <xdr:col>7</xdr:col>
      <xdr:colOff>0</xdr:colOff>
      <xdr:row>4420</xdr:row>
      <xdr:rowOff>0</xdr:rowOff>
    </xdr:to>
    <xdr:sp>
      <xdr:nvSpPr>
        <xdr:cNvPr id="306" name="Line 308"/>
        <xdr:cNvSpPr>
          <a:spLocks/>
        </xdr:cNvSpPr>
      </xdr:nvSpPr>
      <xdr:spPr>
        <a:xfrm>
          <a:off x="10944225" y="8841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4429</xdr:row>
      <xdr:rowOff>0</xdr:rowOff>
    </xdr:from>
    <xdr:to>
      <xdr:col>7</xdr:col>
      <xdr:colOff>0</xdr:colOff>
      <xdr:row>4429</xdr:row>
      <xdr:rowOff>0</xdr:rowOff>
    </xdr:to>
    <xdr:sp>
      <xdr:nvSpPr>
        <xdr:cNvPr id="307" name="Line 309"/>
        <xdr:cNvSpPr>
          <a:spLocks/>
        </xdr:cNvSpPr>
      </xdr:nvSpPr>
      <xdr:spPr>
        <a:xfrm>
          <a:off x="10944225" y="88591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4449</xdr:row>
      <xdr:rowOff>0</xdr:rowOff>
    </xdr:from>
    <xdr:to>
      <xdr:col>7</xdr:col>
      <xdr:colOff>0</xdr:colOff>
      <xdr:row>4449</xdr:row>
      <xdr:rowOff>0</xdr:rowOff>
    </xdr:to>
    <xdr:sp>
      <xdr:nvSpPr>
        <xdr:cNvPr id="308" name="Line 310"/>
        <xdr:cNvSpPr>
          <a:spLocks/>
        </xdr:cNvSpPr>
      </xdr:nvSpPr>
      <xdr:spPr>
        <a:xfrm>
          <a:off x="10944225" y="88991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4434</xdr:row>
      <xdr:rowOff>0</xdr:rowOff>
    </xdr:from>
    <xdr:to>
      <xdr:col>7</xdr:col>
      <xdr:colOff>0</xdr:colOff>
      <xdr:row>4434</xdr:row>
      <xdr:rowOff>0</xdr:rowOff>
    </xdr:to>
    <xdr:sp>
      <xdr:nvSpPr>
        <xdr:cNvPr id="309" name="Line 311"/>
        <xdr:cNvSpPr>
          <a:spLocks/>
        </xdr:cNvSpPr>
      </xdr:nvSpPr>
      <xdr:spPr>
        <a:xfrm>
          <a:off x="10944225" y="8869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4499</xdr:row>
      <xdr:rowOff>0</xdr:rowOff>
    </xdr:from>
    <xdr:to>
      <xdr:col>7</xdr:col>
      <xdr:colOff>0</xdr:colOff>
      <xdr:row>4499</xdr:row>
      <xdr:rowOff>0</xdr:rowOff>
    </xdr:to>
    <xdr:sp>
      <xdr:nvSpPr>
        <xdr:cNvPr id="310" name="Line 312"/>
        <xdr:cNvSpPr>
          <a:spLocks/>
        </xdr:cNvSpPr>
      </xdr:nvSpPr>
      <xdr:spPr>
        <a:xfrm>
          <a:off x="10944225" y="89991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4508</xdr:row>
      <xdr:rowOff>0</xdr:rowOff>
    </xdr:from>
    <xdr:to>
      <xdr:col>7</xdr:col>
      <xdr:colOff>0</xdr:colOff>
      <xdr:row>4508</xdr:row>
      <xdr:rowOff>0</xdr:rowOff>
    </xdr:to>
    <xdr:sp>
      <xdr:nvSpPr>
        <xdr:cNvPr id="311" name="Line 313"/>
        <xdr:cNvSpPr>
          <a:spLocks/>
        </xdr:cNvSpPr>
      </xdr:nvSpPr>
      <xdr:spPr>
        <a:xfrm>
          <a:off x="10944225" y="90171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4528</xdr:row>
      <xdr:rowOff>0</xdr:rowOff>
    </xdr:from>
    <xdr:to>
      <xdr:col>7</xdr:col>
      <xdr:colOff>0</xdr:colOff>
      <xdr:row>4528</xdr:row>
      <xdr:rowOff>0</xdr:rowOff>
    </xdr:to>
    <xdr:sp>
      <xdr:nvSpPr>
        <xdr:cNvPr id="312" name="Line 314"/>
        <xdr:cNvSpPr>
          <a:spLocks/>
        </xdr:cNvSpPr>
      </xdr:nvSpPr>
      <xdr:spPr>
        <a:xfrm>
          <a:off x="10944225" y="90571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4513</xdr:row>
      <xdr:rowOff>0</xdr:rowOff>
    </xdr:from>
    <xdr:to>
      <xdr:col>7</xdr:col>
      <xdr:colOff>0</xdr:colOff>
      <xdr:row>4513</xdr:row>
      <xdr:rowOff>0</xdr:rowOff>
    </xdr:to>
    <xdr:sp>
      <xdr:nvSpPr>
        <xdr:cNvPr id="313" name="Line 315"/>
        <xdr:cNvSpPr>
          <a:spLocks/>
        </xdr:cNvSpPr>
      </xdr:nvSpPr>
      <xdr:spPr>
        <a:xfrm>
          <a:off x="10944225" y="9027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4578</xdr:row>
      <xdr:rowOff>0</xdr:rowOff>
    </xdr:from>
    <xdr:to>
      <xdr:col>7</xdr:col>
      <xdr:colOff>0</xdr:colOff>
      <xdr:row>4578</xdr:row>
      <xdr:rowOff>0</xdr:rowOff>
    </xdr:to>
    <xdr:sp>
      <xdr:nvSpPr>
        <xdr:cNvPr id="314" name="Line 316"/>
        <xdr:cNvSpPr>
          <a:spLocks/>
        </xdr:cNvSpPr>
      </xdr:nvSpPr>
      <xdr:spPr>
        <a:xfrm>
          <a:off x="10944225" y="9157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4587</xdr:row>
      <xdr:rowOff>0</xdr:rowOff>
    </xdr:from>
    <xdr:to>
      <xdr:col>7</xdr:col>
      <xdr:colOff>0</xdr:colOff>
      <xdr:row>4587</xdr:row>
      <xdr:rowOff>0</xdr:rowOff>
    </xdr:to>
    <xdr:sp>
      <xdr:nvSpPr>
        <xdr:cNvPr id="315" name="Line 317"/>
        <xdr:cNvSpPr>
          <a:spLocks/>
        </xdr:cNvSpPr>
      </xdr:nvSpPr>
      <xdr:spPr>
        <a:xfrm>
          <a:off x="10944225" y="91751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4607</xdr:row>
      <xdr:rowOff>0</xdr:rowOff>
    </xdr:from>
    <xdr:to>
      <xdr:col>7</xdr:col>
      <xdr:colOff>0</xdr:colOff>
      <xdr:row>4607</xdr:row>
      <xdr:rowOff>0</xdr:rowOff>
    </xdr:to>
    <xdr:sp>
      <xdr:nvSpPr>
        <xdr:cNvPr id="316" name="Line 318"/>
        <xdr:cNvSpPr>
          <a:spLocks/>
        </xdr:cNvSpPr>
      </xdr:nvSpPr>
      <xdr:spPr>
        <a:xfrm>
          <a:off x="10944225" y="9215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4592</xdr:row>
      <xdr:rowOff>0</xdr:rowOff>
    </xdr:from>
    <xdr:to>
      <xdr:col>7</xdr:col>
      <xdr:colOff>0</xdr:colOff>
      <xdr:row>4592</xdr:row>
      <xdr:rowOff>0</xdr:rowOff>
    </xdr:to>
    <xdr:sp>
      <xdr:nvSpPr>
        <xdr:cNvPr id="317" name="Line 319"/>
        <xdr:cNvSpPr>
          <a:spLocks/>
        </xdr:cNvSpPr>
      </xdr:nvSpPr>
      <xdr:spPr>
        <a:xfrm>
          <a:off x="10944225" y="9185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4657</xdr:row>
      <xdr:rowOff>0</xdr:rowOff>
    </xdr:from>
    <xdr:to>
      <xdr:col>7</xdr:col>
      <xdr:colOff>0</xdr:colOff>
      <xdr:row>4657</xdr:row>
      <xdr:rowOff>0</xdr:rowOff>
    </xdr:to>
    <xdr:sp>
      <xdr:nvSpPr>
        <xdr:cNvPr id="318" name="Line 320"/>
        <xdr:cNvSpPr>
          <a:spLocks/>
        </xdr:cNvSpPr>
      </xdr:nvSpPr>
      <xdr:spPr>
        <a:xfrm>
          <a:off x="10944225" y="93151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4666</xdr:row>
      <xdr:rowOff>0</xdr:rowOff>
    </xdr:from>
    <xdr:to>
      <xdr:col>7</xdr:col>
      <xdr:colOff>0</xdr:colOff>
      <xdr:row>4666</xdr:row>
      <xdr:rowOff>0</xdr:rowOff>
    </xdr:to>
    <xdr:sp>
      <xdr:nvSpPr>
        <xdr:cNvPr id="319" name="Line 321"/>
        <xdr:cNvSpPr>
          <a:spLocks/>
        </xdr:cNvSpPr>
      </xdr:nvSpPr>
      <xdr:spPr>
        <a:xfrm>
          <a:off x="10944225" y="93331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4686</xdr:row>
      <xdr:rowOff>0</xdr:rowOff>
    </xdr:from>
    <xdr:to>
      <xdr:col>7</xdr:col>
      <xdr:colOff>0</xdr:colOff>
      <xdr:row>4686</xdr:row>
      <xdr:rowOff>0</xdr:rowOff>
    </xdr:to>
    <xdr:sp>
      <xdr:nvSpPr>
        <xdr:cNvPr id="320" name="Line 322"/>
        <xdr:cNvSpPr>
          <a:spLocks/>
        </xdr:cNvSpPr>
      </xdr:nvSpPr>
      <xdr:spPr>
        <a:xfrm>
          <a:off x="10944225" y="93731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4671</xdr:row>
      <xdr:rowOff>0</xdr:rowOff>
    </xdr:from>
    <xdr:to>
      <xdr:col>7</xdr:col>
      <xdr:colOff>0</xdr:colOff>
      <xdr:row>4671</xdr:row>
      <xdr:rowOff>0</xdr:rowOff>
    </xdr:to>
    <xdr:sp>
      <xdr:nvSpPr>
        <xdr:cNvPr id="321" name="Line 323"/>
        <xdr:cNvSpPr>
          <a:spLocks/>
        </xdr:cNvSpPr>
      </xdr:nvSpPr>
      <xdr:spPr>
        <a:xfrm>
          <a:off x="10944225" y="93431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4736</xdr:row>
      <xdr:rowOff>0</xdr:rowOff>
    </xdr:from>
    <xdr:to>
      <xdr:col>7</xdr:col>
      <xdr:colOff>0</xdr:colOff>
      <xdr:row>4736</xdr:row>
      <xdr:rowOff>0</xdr:rowOff>
    </xdr:to>
    <xdr:sp>
      <xdr:nvSpPr>
        <xdr:cNvPr id="322" name="Line 324"/>
        <xdr:cNvSpPr>
          <a:spLocks/>
        </xdr:cNvSpPr>
      </xdr:nvSpPr>
      <xdr:spPr>
        <a:xfrm>
          <a:off x="10944225" y="94731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4745</xdr:row>
      <xdr:rowOff>0</xdr:rowOff>
    </xdr:from>
    <xdr:to>
      <xdr:col>7</xdr:col>
      <xdr:colOff>0</xdr:colOff>
      <xdr:row>4745</xdr:row>
      <xdr:rowOff>0</xdr:rowOff>
    </xdr:to>
    <xdr:sp>
      <xdr:nvSpPr>
        <xdr:cNvPr id="323" name="Line 325"/>
        <xdr:cNvSpPr>
          <a:spLocks/>
        </xdr:cNvSpPr>
      </xdr:nvSpPr>
      <xdr:spPr>
        <a:xfrm>
          <a:off x="10944225" y="94911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4765</xdr:row>
      <xdr:rowOff>0</xdr:rowOff>
    </xdr:from>
    <xdr:to>
      <xdr:col>7</xdr:col>
      <xdr:colOff>0</xdr:colOff>
      <xdr:row>4765</xdr:row>
      <xdr:rowOff>0</xdr:rowOff>
    </xdr:to>
    <xdr:sp>
      <xdr:nvSpPr>
        <xdr:cNvPr id="324" name="Line 326"/>
        <xdr:cNvSpPr>
          <a:spLocks/>
        </xdr:cNvSpPr>
      </xdr:nvSpPr>
      <xdr:spPr>
        <a:xfrm>
          <a:off x="10944225" y="95311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4750</xdr:row>
      <xdr:rowOff>0</xdr:rowOff>
    </xdr:from>
    <xdr:to>
      <xdr:col>7</xdr:col>
      <xdr:colOff>0</xdr:colOff>
      <xdr:row>4750</xdr:row>
      <xdr:rowOff>0</xdr:rowOff>
    </xdr:to>
    <xdr:sp>
      <xdr:nvSpPr>
        <xdr:cNvPr id="325" name="Line 327"/>
        <xdr:cNvSpPr>
          <a:spLocks/>
        </xdr:cNvSpPr>
      </xdr:nvSpPr>
      <xdr:spPr>
        <a:xfrm>
          <a:off x="10944225" y="95011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4815</xdr:row>
      <xdr:rowOff>0</xdr:rowOff>
    </xdr:from>
    <xdr:to>
      <xdr:col>7</xdr:col>
      <xdr:colOff>0</xdr:colOff>
      <xdr:row>4815</xdr:row>
      <xdr:rowOff>0</xdr:rowOff>
    </xdr:to>
    <xdr:sp>
      <xdr:nvSpPr>
        <xdr:cNvPr id="326" name="Line 328"/>
        <xdr:cNvSpPr>
          <a:spLocks/>
        </xdr:cNvSpPr>
      </xdr:nvSpPr>
      <xdr:spPr>
        <a:xfrm>
          <a:off x="10944225" y="96312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4824</xdr:row>
      <xdr:rowOff>0</xdr:rowOff>
    </xdr:from>
    <xdr:to>
      <xdr:col>7</xdr:col>
      <xdr:colOff>0</xdr:colOff>
      <xdr:row>4824</xdr:row>
      <xdr:rowOff>0</xdr:rowOff>
    </xdr:to>
    <xdr:sp>
      <xdr:nvSpPr>
        <xdr:cNvPr id="327" name="Line 329"/>
        <xdr:cNvSpPr>
          <a:spLocks/>
        </xdr:cNvSpPr>
      </xdr:nvSpPr>
      <xdr:spPr>
        <a:xfrm>
          <a:off x="10944225" y="96492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4844</xdr:row>
      <xdr:rowOff>0</xdr:rowOff>
    </xdr:from>
    <xdr:to>
      <xdr:col>7</xdr:col>
      <xdr:colOff>0</xdr:colOff>
      <xdr:row>4844</xdr:row>
      <xdr:rowOff>0</xdr:rowOff>
    </xdr:to>
    <xdr:sp>
      <xdr:nvSpPr>
        <xdr:cNvPr id="328" name="Line 330"/>
        <xdr:cNvSpPr>
          <a:spLocks/>
        </xdr:cNvSpPr>
      </xdr:nvSpPr>
      <xdr:spPr>
        <a:xfrm>
          <a:off x="10944225" y="96892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4829</xdr:row>
      <xdr:rowOff>0</xdr:rowOff>
    </xdr:from>
    <xdr:to>
      <xdr:col>7</xdr:col>
      <xdr:colOff>0</xdr:colOff>
      <xdr:row>4829</xdr:row>
      <xdr:rowOff>0</xdr:rowOff>
    </xdr:to>
    <xdr:sp>
      <xdr:nvSpPr>
        <xdr:cNvPr id="329" name="Line 331"/>
        <xdr:cNvSpPr>
          <a:spLocks/>
        </xdr:cNvSpPr>
      </xdr:nvSpPr>
      <xdr:spPr>
        <a:xfrm>
          <a:off x="10944225" y="96592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4894</xdr:row>
      <xdr:rowOff>0</xdr:rowOff>
    </xdr:from>
    <xdr:to>
      <xdr:col>7</xdr:col>
      <xdr:colOff>0</xdr:colOff>
      <xdr:row>4894</xdr:row>
      <xdr:rowOff>0</xdr:rowOff>
    </xdr:to>
    <xdr:sp>
      <xdr:nvSpPr>
        <xdr:cNvPr id="330" name="Line 332"/>
        <xdr:cNvSpPr>
          <a:spLocks/>
        </xdr:cNvSpPr>
      </xdr:nvSpPr>
      <xdr:spPr>
        <a:xfrm>
          <a:off x="10944225" y="97892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4903</xdr:row>
      <xdr:rowOff>0</xdr:rowOff>
    </xdr:from>
    <xdr:to>
      <xdr:col>7</xdr:col>
      <xdr:colOff>0</xdr:colOff>
      <xdr:row>4903</xdr:row>
      <xdr:rowOff>0</xdr:rowOff>
    </xdr:to>
    <xdr:sp>
      <xdr:nvSpPr>
        <xdr:cNvPr id="331" name="Line 333"/>
        <xdr:cNvSpPr>
          <a:spLocks/>
        </xdr:cNvSpPr>
      </xdr:nvSpPr>
      <xdr:spPr>
        <a:xfrm>
          <a:off x="10944225" y="98072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4923</xdr:row>
      <xdr:rowOff>0</xdr:rowOff>
    </xdr:from>
    <xdr:to>
      <xdr:col>7</xdr:col>
      <xdr:colOff>0</xdr:colOff>
      <xdr:row>4923</xdr:row>
      <xdr:rowOff>0</xdr:rowOff>
    </xdr:to>
    <xdr:sp>
      <xdr:nvSpPr>
        <xdr:cNvPr id="332" name="Line 334"/>
        <xdr:cNvSpPr>
          <a:spLocks/>
        </xdr:cNvSpPr>
      </xdr:nvSpPr>
      <xdr:spPr>
        <a:xfrm>
          <a:off x="10944225" y="98472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4908</xdr:row>
      <xdr:rowOff>0</xdr:rowOff>
    </xdr:from>
    <xdr:to>
      <xdr:col>7</xdr:col>
      <xdr:colOff>0</xdr:colOff>
      <xdr:row>4908</xdr:row>
      <xdr:rowOff>0</xdr:rowOff>
    </xdr:to>
    <xdr:sp>
      <xdr:nvSpPr>
        <xdr:cNvPr id="333" name="Line 335"/>
        <xdr:cNvSpPr>
          <a:spLocks/>
        </xdr:cNvSpPr>
      </xdr:nvSpPr>
      <xdr:spPr>
        <a:xfrm>
          <a:off x="10944225" y="98172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82</xdr:row>
      <xdr:rowOff>0</xdr:rowOff>
    </xdr:from>
    <xdr:to>
      <xdr:col>7</xdr:col>
      <xdr:colOff>0</xdr:colOff>
      <xdr:row>82</xdr:row>
      <xdr:rowOff>0</xdr:rowOff>
    </xdr:to>
    <xdr:sp>
      <xdr:nvSpPr>
        <xdr:cNvPr id="334" name="Line 336"/>
        <xdr:cNvSpPr>
          <a:spLocks/>
        </xdr:cNvSpPr>
      </xdr:nvSpPr>
      <xdr:spPr>
        <a:xfrm>
          <a:off x="10944225" y="1640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153</xdr:row>
      <xdr:rowOff>9525</xdr:rowOff>
    </xdr:from>
    <xdr:to>
      <xdr:col>7</xdr:col>
      <xdr:colOff>0</xdr:colOff>
      <xdr:row>153</xdr:row>
      <xdr:rowOff>9525</xdr:rowOff>
    </xdr:to>
    <xdr:sp>
      <xdr:nvSpPr>
        <xdr:cNvPr id="335" name="Line 337"/>
        <xdr:cNvSpPr>
          <a:spLocks/>
        </xdr:cNvSpPr>
      </xdr:nvSpPr>
      <xdr:spPr>
        <a:xfrm>
          <a:off x="10944225" y="3061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562</xdr:row>
      <xdr:rowOff>9525</xdr:rowOff>
    </xdr:from>
    <xdr:to>
      <xdr:col>7</xdr:col>
      <xdr:colOff>0</xdr:colOff>
      <xdr:row>562</xdr:row>
      <xdr:rowOff>9525</xdr:rowOff>
    </xdr:to>
    <xdr:sp>
      <xdr:nvSpPr>
        <xdr:cNvPr id="336" name="Line 338"/>
        <xdr:cNvSpPr>
          <a:spLocks/>
        </xdr:cNvSpPr>
      </xdr:nvSpPr>
      <xdr:spPr>
        <a:xfrm>
          <a:off x="10944225" y="11242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865</xdr:row>
      <xdr:rowOff>9525</xdr:rowOff>
    </xdr:from>
    <xdr:to>
      <xdr:col>7</xdr:col>
      <xdr:colOff>0</xdr:colOff>
      <xdr:row>865</xdr:row>
      <xdr:rowOff>9525</xdr:rowOff>
    </xdr:to>
    <xdr:sp>
      <xdr:nvSpPr>
        <xdr:cNvPr id="337" name="Line 339"/>
        <xdr:cNvSpPr>
          <a:spLocks/>
        </xdr:cNvSpPr>
      </xdr:nvSpPr>
      <xdr:spPr>
        <a:xfrm>
          <a:off x="10944225" y="1730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894</xdr:row>
      <xdr:rowOff>9525</xdr:rowOff>
    </xdr:from>
    <xdr:to>
      <xdr:col>7</xdr:col>
      <xdr:colOff>0</xdr:colOff>
      <xdr:row>894</xdr:row>
      <xdr:rowOff>9525</xdr:rowOff>
    </xdr:to>
    <xdr:sp>
      <xdr:nvSpPr>
        <xdr:cNvPr id="338" name="Line 340"/>
        <xdr:cNvSpPr>
          <a:spLocks/>
        </xdr:cNvSpPr>
      </xdr:nvSpPr>
      <xdr:spPr>
        <a:xfrm>
          <a:off x="10944225" y="17883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865</xdr:row>
      <xdr:rowOff>9525</xdr:rowOff>
    </xdr:from>
    <xdr:to>
      <xdr:col>7</xdr:col>
      <xdr:colOff>0</xdr:colOff>
      <xdr:row>865</xdr:row>
      <xdr:rowOff>9525</xdr:rowOff>
    </xdr:to>
    <xdr:sp>
      <xdr:nvSpPr>
        <xdr:cNvPr id="339" name="Line 341"/>
        <xdr:cNvSpPr>
          <a:spLocks/>
        </xdr:cNvSpPr>
      </xdr:nvSpPr>
      <xdr:spPr>
        <a:xfrm>
          <a:off x="10944225" y="17303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1100</xdr:row>
      <xdr:rowOff>0</xdr:rowOff>
    </xdr:from>
    <xdr:to>
      <xdr:col>7</xdr:col>
      <xdr:colOff>0</xdr:colOff>
      <xdr:row>1100</xdr:row>
      <xdr:rowOff>0</xdr:rowOff>
    </xdr:to>
    <xdr:sp>
      <xdr:nvSpPr>
        <xdr:cNvPr id="340" name="Line 342"/>
        <xdr:cNvSpPr>
          <a:spLocks/>
        </xdr:cNvSpPr>
      </xdr:nvSpPr>
      <xdr:spPr>
        <a:xfrm>
          <a:off x="10944225" y="22002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1258</xdr:row>
      <xdr:rowOff>0</xdr:rowOff>
    </xdr:from>
    <xdr:to>
      <xdr:col>7</xdr:col>
      <xdr:colOff>0</xdr:colOff>
      <xdr:row>1258</xdr:row>
      <xdr:rowOff>0</xdr:rowOff>
    </xdr:to>
    <xdr:sp>
      <xdr:nvSpPr>
        <xdr:cNvPr id="341" name="Line 343"/>
        <xdr:cNvSpPr>
          <a:spLocks/>
        </xdr:cNvSpPr>
      </xdr:nvSpPr>
      <xdr:spPr>
        <a:xfrm>
          <a:off x="10944225" y="25163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1274</xdr:row>
      <xdr:rowOff>9525</xdr:rowOff>
    </xdr:from>
    <xdr:to>
      <xdr:col>7</xdr:col>
      <xdr:colOff>0</xdr:colOff>
      <xdr:row>1274</xdr:row>
      <xdr:rowOff>9525</xdr:rowOff>
    </xdr:to>
    <xdr:sp>
      <xdr:nvSpPr>
        <xdr:cNvPr id="342" name="Line 344"/>
        <xdr:cNvSpPr>
          <a:spLocks/>
        </xdr:cNvSpPr>
      </xdr:nvSpPr>
      <xdr:spPr>
        <a:xfrm>
          <a:off x="10944225" y="25484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1286</xdr:row>
      <xdr:rowOff>0</xdr:rowOff>
    </xdr:from>
    <xdr:to>
      <xdr:col>7</xdr:col>
      <xdr:colOff>0</xdr:colOff>
      <xdr:row>1286</xdr:row>
      <xdr:rowOff>0</xdr:rowOff>
    </xdr:to>
    <xdr:sp>
      <xdr:nvSpPr>
        <xdr:cNvPr id="343" name="Line 345"/>
        <xdr:cNvSpPr>
          <a:spLocks/>
        </xdr:cNvSpPr>
      </xdr:nvSpPr>
      <xdr:spPr>
        <a:xfrm>
          <a:off x="10944225" y="25723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1358</xdr:row>
      <xdr:rowOff>0</xdr:rowOff>
    </xdr:from>
    <xdr:to>
      <xdr:col>7</xdr:col>
      <xdr:colOff>0</xdr:colOff>
      <xdr:row>1358</xdr:row>
      <xdr:rowOff>0</xdr:rowOff>
    </xdr:to>
    <xdr:sp>
      <xdr:nvSpPr>
        <xdr:cNvPr id="344" name="Line 346"/>
        <xdr:cNvSpPr>
          <a:spLocks/>
        </xdr:cNvSpPr>
      </xdr:nvSpPr>
      <xdr:spPr>
        <a:xfrm>
          <a:off x="10944225" y="2716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1578</xdr:row>
      <xdr:rowOff>0</xdr:rowOff>
    </xdr:from>
    <xdr:to>
      <xdr:col>7</xdr:col>
      <xdr:colOff>0</xdr:colOff>
      <xdr:row>1578</xdr:row>
      <xdr:rowOff>0</xdr:rowOff>
    </xdr:to>
    <xdr:sp>
      <xdr:nvSpPr>
        <xdr:cNvPr id="345" name="Line 347"/>
        <xdr:cNvSpPr>
          <a:spLocks/>
        </xdr:cNvSpPr>
      </xdr:nvSpPr>
      <xdr:spPr>
        <a:xfrm>
          <a:off x="10944225" y="31563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1578</xdr:row>
      <xdr:rowOff>0</xdr:rowOff>
    </xdr:from>
    <xdr:to>
      <xdr:col>7</xdr:col>
      <xdr:colOff>0</xdr:colOff>
      <xdr:row>1578</xdr:row>
      <xdr:rowOff>0</xdr:rowOff>
    </xdr:to>
    <xdr:sp>
      <xdr:nvSpPr>
        <xdr:cNvPr id="346" name="Line 348"/>
        <xdr:cNvSpPr>
          <a:spLocks/>
        </xdr:cNvSpPr>
      </xdr:nvSpPr>
      <xdr:spPr>
        <a:xfrm>
          <a:off x="10944225" y="31563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1578</xdr:row>
      <xdr:rowOff>0</xdr:rowOff>
    </xdr:from>
    <xdr:to>
      <xdr:col>7</xdr:col>
      <xdr:colOff>0</xdr:colOff>
      <xdr:row>1578</xdr:row>
      <xdr:rowOff>0</xdr:rowOff>
    </xdr:to>
    <xdr:sp>
      <xdr:nvSpPr>
        <xdr:cNvPr id="347" name="Line 349"/>
        <xdr:cNvSpPr>
          <a:spLocks/>
        </xdr:cNvSpPr>
      </xdr:nvSpPr>
      <xdr:spPr>
        <a:xfrm>
          <a:off x="10944225" y="31563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1586</xdr:row>
      <xdr:rowOff>0</xdr:rowOff>
    </xdr:from>
    <xdr:to>
      <xdr:col>7</xdr:col>
      <xdr:colOff>0</xdr:colOff>
      <xdr:row>1586</xdr:row>
      <xdr:rowOff>0</xdr:rowOff>
    </xdr:to>
    <xdr:sp>
      <xdr:nvSpPr>
        <xdr:cNvPr id="348" name="Line 350"/>
        <xdr:cNvSpPr>
          <a:spLocks/>
        </xdr:cNvSpPr>
      </xdr:nvSpPr>
      <xdr:spPr>
        <a:xfrm>
          <a:off x="10944225" y="3172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1586</xdr:row>
      <xdr:rowOff>0</xdr:rowOff>
    </xdr:from>
    <xdr:to>
      <xdr:col>7</xdr:col>
      <xdr:colOff>0</xdr:colOff>
      <xdr:row>1586</xdr:row>
      <xdr:rowOff>0</xdr:rowOff>
    </xdr:to>
    <xdr:sp>
      <xdr:nvSpPr>
        <xdr:cNvPr id="349" name="Line 351"/>
        <xdr:cNvSpPr>
          <a:spLocks/>
        </xdr:cNvSpPr>
      </xdr:nvSpPr>
      <xdr:spPr>
        <a:xfrm>
          <a:off x="10944225" y="3172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1586</xdr:row>
      <xdr:rowOff>0</xdr:rowOff>
    </xdr:from>
    <xdr:to>
      <xdr:col>7</xdr:col>
      <xdr:colOff>0</xdr:colOff>
      <xdr:row>1586</xdr:row>
      <xdr:rowOff>0</xdr:rowOff>
    </xdr:to>
    <xdr:sp>
      <xdr:nvSpPr>
        <xdr:cNvPr id="350" name="Line 352"/>
        <xdr:cNvSpPr>
          <a:spLocks/>
        </xdr:cNvSpPr>
      </xdr:nvSpPr>
      <xdr:spPr>
        <a:xfrm>
          <a:off x="10944225" y="31723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1578</xdr:row>
      <xdr:rowOff>0</xdr:rowOff>
    </xdr:from>
    <xdr:to>
      <xdr:col>7</xdr:col>
      <xdr:colOff>0</xdr:colOff>
      <xdr:row>1578</xdr:row>
      <xdr:rowOff>0</xdr:rowOff>
    </xdr:to>
    <xdr:sp>
      <xdr:nvSpPr>
        <xdr:cNvPr id="351" name="Line 353"/>
        <xdr:cNvSpPr>
          <a:spLocks/>
        </xdr:cNvSpPr>
      </xdr:nvSpPr>
      <xdr:spPr>
        <a:xfrm>
          <a:off x="10944225" y="31563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1578</xdr:row>
      <xdr:rowOff>0</xdr:rowOff>
    </xdr:from>
    <xdr:to>
      <xdr:col>7</xdr:col>
      <xdr:colOff>0</xdr:colOff>
      <xdr:row>1578</xdr:row>
      <xdr:rowOff>0</xdr:rowOff>
    </xdr:to>
    <xdr:sp>
      <xdr:nvSpPr>
        <xdr:cNvPr id="352" name="Line 354"/>
        <xdr:cNvSpPr>
          <a:spLocks/>
        </xdr:cNvSpPr>
      </xdr:nvSpPr>
      <xdr:spPr>
        <a:xfrm>
          <a:off x="10944225" y="31563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1656</xdr:row>
      <xdr:rowOff>9525</xdr:rowOff>
    </xdr:from>
    <xdr:to>
      <xdr:col>7</xdr:col>
      <xdr:colOff>0</xdr:colOff>
      <xdr:row>1656</xdr:row>
      <xdr:rowOff>9525</xdr:rowOff>
    </xdr:to>
    <xdr:sp>
      <xdr:nvSpPr>
        <xdr:cNvPr id="353" name="Line 355"/>
        <xdr:cNvSpPr>
          <a:spLocks/>
        </xdr:cNvSpPr>
      </xdr:nvSpPr>
      <xdr:spPr>
        <a:xfrm>
          <a:off x="10944225" y="33125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1685</xdr:row>
      <xdr:rowOff>9525</xdr:rowOff>
    </xdr:from>
    <xdr:to>
      <xdr:col>7</xdr:col>
      <xdr:colOff>0</xdr:colOff>
      <xdr:row>1685</xdr:row>
      <xdr:rowOff>9525</xdr:rowOff>
    </xdr:to>
    <xdr:sp>
      <xdr:nvSpPr>
        <xdr:cNvPr id="354" name="Line 356"/>
        <xdr:cNvSpPr>
          <a:spLocks/>
        </xdr:cNvSpPr>
      </xdr:nvSpPr>
      <xdr:spPr>
        <a:xfrm>
          <a:off x="10944225" y="33705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1917</xdr:row>
      <xdr:rowOff>0</xdr:rowOff>
    </xdr:from>
    <xdr:to>
      <xdr:col>7</xdr:col>
      <xdr:colOff>0</xdr:colOff>
      <xdr:row>1917</xdr:row>
      <xdr:rowOff>0</xdr:rowOff>
    </xdr:to>
    <xdr:sp>
      <xdr:nvSpPr>
        <xdr:cNvPr id="355" name="Line 357"/>
        <xdr:cNvSpPr>
          <a:spLocks/>
        </xdr:cNvSpPr>
      </xdr:nvSpPr>
      <xdr:spPr>
        <a:xfrm>
          <a:off x="10944225" y="38344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2065</xdr:row>
      <xdr:rowOff>9525</xdr:rowOff>
    </xdr:from>
    <xdr:to>
      <xdr:col>7</xdr:col>
      <xdr:colOff>0</xdr:colOff>
      <xdr:row>2065</xdr:row>
      <xdr:rowOff>9525</xdr:rowOff>
    </xdr:to>
    <xdr:sp>
      <xdr:nvSpPr>
        <xdr:cNvPr id="356" name="Line 358"/>
        <xdr:cNvSpPr>
          <a:spLocks/>
        </xdr:cNvSpPr>
      </xdr:nvSpPr>
      <xdr:spPr>
        <a:xfrm>
          <a:off x="10944225" y="41306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2476</xdr:row>
      <xdr:rowOff>9525</xdr:rowOff>
    </xdr:from>
    <xdr:to>
      <xdr:col>7</xdr:col>
      <xdr:colOff>0</xdr:colOff>
      <xdr:row>2476</xdr:row>
      <xdr:rowOff>9525</xdr:rowOff>
    </xdr:to>
    <xdr:sp>
      <xdr:nvSpPr>
        <xdr:cNvPr id="357" name="Line 359"/>
        <xdr:cNvSpPr>
          <a:spLocks/>
        </xdr:cNvSpPr>
      </xdr:nvSpPr>
      <xdr:spPr>
        <a:xfrm>
          <a:off x="10944225" y="49527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2778</xdr:row>
      <xdr:rowOff>9525</xdr:rowOff>
    </xdr:from>
    <xdr:to>
      <xdr:col>7</xdr:col>
      <xdr:colOff>0</xdr:colOff>
      <xdr:row>2778</xdr:row>
      <xdr:rowOff>9525</xdr:rowOff>
    </xdr:to>
    <xdr:sp>
      <xdr:nvSpPr>
        <xdr:cNvPr id="358" name="Line 360"/>
        <xdr:cNvSpPr>
          <a:spLocks/>
        </xdr:cNvSpPr>
      </xdr:nvSpPr>
      <xdr:spPr>
        <a:xfrm>
          <a:off x="10944225" y="55567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2945</xdr:row>
      <xdr:rowOff>0</xdr:rowOff>
    </xdr:from>
    <xdr:to>
      <xdr:col>7</xdr:col>
      <xdr:colOff>0</xdr:colOff>
      <xdr:row>2945</xdr:row>
      <xdr:rowOff>0</xdr:rowOff>
    </xdr:to>
    <xdr:sp>
      <xdr:nvSpPr>
        <xdr:cNvPr id="359" name="Line 361"/>
        <xdr:cNvSpPr>
          <a:spLocks/>
        </xdr:cNvSpPr>
      </xdr:nvSpPr>
      <xdr:spPr>
        <a:xfrm>
          <a:off x="10944225" y="58907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2945</xdr:row>
      <xdr:rowOff>0</xdr:rowOff>
    </xdr:from>
    <xdr:to>
      <xdr:col>7</xdr:col>
      <xdr:colOff>0</xdr:colOff>
      <xdr:row>2945</xdr:row>
      <xdr:rowOff>0</xdr:rowOff>
    </xdr:to>
    <xdr:sp>
      <xdr:nvSpPr>
        <xdr:cNvPr id="360" name="Line 362"/>
        <xdr:cNvSpPr>
          <a:spLocks/>
        </xdr:cNvSpPr>
      </xdr:nvSpPr>
      <xdr:spPr>
        <a:xfrm>
          <a:off x="10944225" y="58907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3081</xdr:row>
      <xdr:rowOff>9525</xdr:rowOff>
    </xdr:from>
    <xdr:to>
      <xdr:col>7</xdr:col>
      <xdr:colOff>0</xdr:colOff>
      <xdr:row>3081</xdr:row>
      <xdr:rowOff>9525</xdr:rowOff>
    </xdr:to>
    <xdr:sp>
      <xdr:nvSpPr>
        <xdr:cNvPr id="361" name="Line 363"/>
        <xdr:cNvSpPr>
          <a:spLocks/>
        </xdr:cNvSpPr>
      </xdr:nvSpPr>
      <xdr:spPr>
        <a:xfrm>
          <a:off x="10944225" y="61628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3109</xdr:row>
      <xdr:rowOff>9525</xdr:rowOff>
    </xdr:from>
    <xdr:to>
      <xdr:col>7</xdr:col>
      <xdr:colOff>0</xdr:colOff>
      <xdr:row>3109</xdr:row>
      <xdr:rowOff>9525</xdr:rowOff>
    </xdr:to>
    <xdr:sp>
      <xdr:nvSpPr>
        <xdr:cNvPr id="362" name="Line 364"/>
        <xdr:cNvSpPr>
          <a:spLocks/>
        </xdr:cNvSpPr>
      </xdr:nvSpPr>
      <xdr:spPr>
        <a:xfrm>
          <a:off x="10944225" y="62188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3254</xdr:row>
      <xdr:rowOff>9525</xdr:rowOff>
    </xdr:from>
    <xdr:to>
      <xdr:col>7</xdr:col>
      <xdr:colOff>0</xdr:colOff>
      <xdr:row>3254</xdr:row>
      <xdr:rowOff>9525</xdr:rowOff>
    </xdr:to>
    <xdr:sp>
      <xdr:nvSpPr>
        <xdr:cNvPr id="363" name="Line 365"/>
        <xdr:cNvSpPr>
          <a:spLocks/>
        </xdr:cNvSpPr>
      </xdr:nvSpPr>
      <xdr:spPr>
        <a:xfrm>
          <a:off x="10944225" y="6508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3490</xdr:row>
      <xdr:rowOff>9525</xdr:rowOff>
    </xdr:from>
    <xdr:to>
      <xdr:col>7</xdr:col>
      <xdr:colOff>0</xdr:colOff>
      <xdr:row>3490</xdr:row>
      <xdr:rowOff>9525</xdr:rowOff>
    </xdr:to>
    <xdr:sp>
      <xdr:nvSpPr>
        <xdr:cNvPr id="364" name="Line 366"/>
        <xdr:cNvSpPr>
          <a:spLocks/>
        </xdr:cNvSpPr>
      </xdr:nvSpPr>
      <xdr:spPr>
        <a:xfrm>
          <a:off x="10944225" y="69809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3549</xdr:row>
      <xdr:rowOff>0</xdr:rowOff>
    </xdr:from>
    <xdr:to>
      <xdr:col>7</xdr:col>
      <xdr:colOff>0</xdr:colOff>
      <xdr:row>3549</xdr:row>
      <xdr:rowOff>0</xdr:rowOff>
    </xdr:to>
    <xdr:sp>
      <xdr:nvSpPr>
        <xdr:cNvPr id="365" name="Line 367"/>
        <xdr:cNvSpPr>
          <a:spLocks/>
        </xdr:cNvSpPr>
      </xdr:nvSpPr>
      <xdr:spPr>
        <a:xfrm>
          <a:off x="10944225" y="70988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3578</xdr:row>
      <xdr:rowOff>0</xdr:rowOff>
    </xdr:from>
    <xdr:to>
      <xdr:col>7</xdr:col>
      <xdr:colOff>0</xdr:colOff>
      <xdr:row>3578</xdr:row>
      <xdr:rowOff>0</xdr:rowOff>
    </xdr:to>
    <xdr:sp>
      <xdr:nvSpPr>
        <xdr:cNvPr id="366" name="Line 368"/>
        <xdr:cNvSpPr>
          <a:spLocks/>
        </xdr:cNvSpPr>
      </xdr:nvSpPr>
      <xdr:spPr>
        <a:xfrm>
          <a:off x="10944225" y="71568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3580</xdr:row>
      <xdr:rowOff>0</xdr:rowOff>
    </xdr:from>
    <xdr:to>
      <xdr:col>7</xdr:col>
      <xdr:colOff>0</xdr:colOff>
      <xdr:row>3580</xdr:row>
      <xdr:rowOff>0</xdr:rowOff>
    </xdr:to>
    <xdr:sp>
      <xdr:nvSpPr>
        <xdr:cNvPr id="367" name="Line 369"/>
        <xdr:cNvSpPr>
          <a:spLocks/>
        </xdr:cNvSpPr>
      </xdr:nvSpPr>
      <xdr:spPr>
        <a:xfrm>
          <a:off x="10944225" y="7160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3632</xdr:row>
      <xdr:rowOff>0</xdr:rowOff>
    </xdr:from>
    <xdr:to>
      <xdr:col>7</xdr:col>
      <xdr:colOff>0</xdr:colOff>
      <xdr:row>3632</xdr:row>
      <xdr:rowOff>0</xdr:rowOff>
    </xdr:to>
    <xdr:sp>
      <xdr:nvSpPr>
        <xdr:cNvPr id="368" name="Line 370"/>
        <xdr:cNvSpPr>
          <a:spLocks/>
        </xdr:cNvSpPr>
      </xdr:nvSpPr>
      <xdr:spPr>
        <a:xfrm>
          <a:off x="10944225" y="7264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3640</xdr:row>
      <xdr:rowOff>0</xdr:rowOff>
    </xdr:from>
    <xdr:to>
      <xdr:col>7</xdr:col>
      <xdr:colOff>0</xdr:colOff>
      <xdr:row>3640</xdr:row>
      <xdr:rowOff>0</xdr:rowOff>
    </xdr:to>
    <xdr:sp>
      <xdr:nvSpPr>
        <xdr:cNvPr id="369" name="Line 371"/>
        <xdr:cNvSpPr>
          <a:spLocks/>
        </xdr:cNvSpPr>
      </xdr:nvSpPr>
      <xdr:spPr>
        <a:xfrm>
          <a:off x="10944225" y="7280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4058</xdr:row>
      <xdr:rowOff>9525</xdr:rowOff>
    </xdr:from>
    <xdr:to>
      <xdr:col>7</xdr:col>
      <xdr:colOff>0</xdr:colOff>
      <xdr:row>4058</xdr:row>
      <xdr:rowOff>9525</xdr:rowOff>
    </xdr:to>
    <xdr:sp>
      <xdr:nvSpPr>
        <xdr:cNvPr id="370" name="Line 372"/>
        <xdr:cNvSpPr>
          <a:spLocks/>
        </xdr:cNvSpPr>
      </xdr:nvSpPr>
      <xdr:spPr>
        <a:xfrm>
          <a:off x="10944225" y="81171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4058</xdr:row>
      <xdr:rowOff>9525</xdr:rowOff>
    </xdr:from>
    <xdr:to>
      <xdr:col>7</xdr:col>
      <xdr:colOff>0</xdr:colOff>
      <xdr:row>4058</xdr:row>
      <xdr:rowOff>9525</xdr:rowOff>
    </xdr:to>
    <xdr:sp>
      <xdr:nvSpPr>
        <xdr:cNvPr id="371" name="Line 373"/>
        <xdr:cNvSpPr>
          <a:spLocks/>
        </xdr:cNvSpPr>
      </xdr:nvSpPr>
      <xdr:spPr>
        <a:xfrm>
          <a:off x="10944225" y="81171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4342</xdr:row>
      <xdr:rowOff>0</xdr:rowOff>
    </xdr:from>
    <xdr:to>
      <xdr:col>7</xdr:col>
      <xdr:colOff>0</xdr:colOff>
      <xdr:row>4342</xdr:row>
      <xdr:rowOff>0</xdr:rowOff>
    </xdr:to>
    <xdr:sp>
      <xdr:nvSpPr>
        <xdr:cNvPr id="372" name="Line 374"/>
        <xdr:cNvSpPr>
          <a:spLocks/>
        </xdr:cNvSpPr>
      </xdr:nvSpPr>
      <xdr:spPr>
        <a:xfrm>
          <a:off x="10944225" y="86850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4771</xdr:row>
      <xdr:rowOff>9525</xdr:rowOff>
    </xdr:from>
    <xdr:to>
      <xdr:col>7</xdr:col>
      <xdr:colOff>0</xdr:colOff>
      <xdr:row>4771</xdr:row>
      <xdr:rowOff>9525</xdr:rowOff>
    </xdr:to>
    <xdr:sp>
      <xdr:nvSpPr>
        <xdr:cNvPr id="373" name="Line 375"/>
        <xdr:cNvSpPr>
          <a:spLocks/>
        </xdr:cNvSpPr>
      </xdr:nvSpPr>
      <xdr:spPr>
        <a:xfrm>
          <a:off x="10944225" y="9543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154</xdr:row>
      <xdr:rowOff>0</xdr:rowOff>
    </xdr:from>
    <xdr:to>
      <xdr:col>7</xdr:col>
      <xdr:colOff>0</xdr:colOff>
      <xdr:row>154</xdr:row>
      <xdr:rowOff>0</xdr:rowOff>
    </xdr:to>
    <xdr:sp>
      <xdr:nvSpPr>
        <xdr:cNvPr id="374" name="Line 376"/>
        <xdr:cNvSpPr>
          <a:spLocks/>
        </xdr:cNvSpPr>
      </xdr:nvSpPr>
      <xdr:spPr>
        <a:xfrm>
          <a:off x="10944225" y="3080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163</xdr:row>
      <xdr:rowOff>0</xdr:rowOff>
    </xdr:from>
    <xdr:to>
      <xdr:col>7</xdr:col>
      <xdr:colOff>0</xdr:colOff>
      <xdr:row>163</xdr:row>
      <xdr:rowOff>0</xdr:rowOff>
    </xdr:to>
    <xdr:sp>
      <xdr:nvSpPr>
        <xdr:cNvPr id="375" name="Line 377"/>
        <xdr:cNvSpPr>
          <a:spLocks/>
        </xdr:cNvSpPr>
      </xdr:nvSpPr>
      <xdr:spPr>
        <a:xfrm>
          <a:off x="10944225" y="3260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183</xdr:row>
      <xdr:rowOff>0</xdr:rowOff>
    </xdr:from>
    <xdr:to>
      <xdr:col>7</xdr:col>
      <xdr:colOff>0</xdr:colOff>
      <xdr:row>183</xdr:row>
      <xdr:rowOff>0</xdr:rowOff>
    </xdr:to>
    <xdr:sp>
      <xdr:nvSpPr>
        <xdr:cNvPr id="376" name="Line 378"/>
        <xdr:cNvSpPr>
          <a:spLocks/>
        </xdr:cNvSpPr>
      </xdr:nvSpPr>
      <xdr:spPr>
        <a:xfrm>
          <a:off x="10944225" y="366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168</xdr:row>
      <xdr:rowOff>0</xdr:rowOff>
    </xdr:from>
    <xdr:to>
      <xdr:col>7</xdr:col>
      <xdr:colOff>0</xdr:colOff>
      <xdr:row>168</xdr:row>
      <xdr:rowOff>0</xdr:rowOff>
    </xdr:to>
    <xdr:sp>
      <xdr:nvSpPr>
        <xdr:cNvPr id="377" name="Line 379"/>
        <xdr:cNvSpPr>
          <a:spLocks/>
        </xdr:cNvSpPr>
      </xdr:nvSpPr>
      <xdr:spPr>
        <a:xfrm>
          <a:off x="10944225" y="3360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161</xdr:row>
      <xdr:rowOff>0</xdr:rowOff>
    </xdr:from>
    <xdr:to>
      <xdr:col>7</xdr:col>
      <xdr:colOff>0</xdr:colOff>
      <xdr:row>161</xdr:row>
      <xdr:rowOff>0</xdr:rowOff>
    </xdr:to>
    <xdr:sp>
      <xdr:nvSpPr>
        <xdr:cNvPr id="378" name="Line 380"/>
        <xdr:cNvSpPr>
          <a:spLocks/>
        </xdr:cNvSpPr>
      </xdr:nvSpPr>
      <xdr:spPr>
        <a:xfrm>
          <a:off x="10944225" y="3220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233</xdr:row>
      <xdr:rowOff>0</xdr:rowOff>
    </xdr:from>
    <xdr:to>
      <xdr:col>7</xdr:col>
      <xdr:colOff>0</xdr:colOff>
      <xdr:row>233</xdr:row>
      <xdr:rowOff>0</xdr:rowOff>
    </xdr:to>
    <xdr:sp>
      <xdr:nvSpPr>
        <xdr:cNvPr id="379" name="Line 381"/>
        <xdr:cNvSpPr>
          <a:spLocks/>
        </xdr:cNvSpPr>
      </xdr:nvSpPr>
      <xdr:spPr>
        <a:xfrm>
          <a:off x="10944225" y="466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242</xdr:row>
      <xdr:rowOff>0</xdr:rowOff>
    </xdr:from>
    <xdr:to>
      <xdr:col>7</xdr:col>
      <xdr:colOff>0</xdr:colOff>
      <xdr:row>242</xdr:row>
      <xdr:rowOff>0</xdr:rowOff>
    </xdr:to>
    <xdr:sp>
      <xdr:nvSpPr>
        <xdr:cNvPr id="380" name="Line 382"/>
        <xdr:cNvSpPr>
          <a:spLocks/>
        </xdr:cNvSpPr>
      </xdr:nvSpPr>
      <xdr:spPr>
        <a:xfrm>
          <a:off x="10944225" y="484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262</xdr:row>
      <xdr:rowOff>0</xdr:rowOff>
    </xdr:from>
    <xdr:to>
      <xdr:col>7</xdr:col>
      <xdr:colOff>0</xdr:colOff>
      <xdr:row>262</xdr:row>
      <xdr:rowOff>0</xdr:rowOff>
    </xdr:to>
    <xdr:sp>
      <xdr:nvSpPr>
        <xdr:cNvPr id="381" name="Line 383"/>
        <xdr:cNvSpPr>
          <a:spLocks/>
        </xdr:cNvSpPr>
      </xdr:nvSpPr>
      <xdr:spPr>
        <a:xfrm>
          <a:off x="10944225" y="5240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247</xdr:row>
      <xdr:rowOff>0</xdr:rowOff>
    </xdr:from>
    <xdr:to>
      <xdr:col>7</xdr:col>
      <xdr:colOff>0</xdr:colOff>
      <xdr:row>247</xdr:row>
      <xdr:rowOff>0</xdr:rowOff>
    </xdr:to>
    <xdr:sp>
      <xdr:nvSpPr>
        <xdr:cNvPr id="382" name="Line 384"/>
        <xdr:cNvSpPr>
          <a:spLocks/>
        </xdr:cNvSpPr>
      </xdr:nvSpPr>
      <xdr:spPr>
        <a:xfrm>
          <a:off x="10944225" y="4940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0</xdr:colOff>
      <xdr:row>240</xdr:row>
      <xdr:rowOff>0</xdr:rowOff>
    </xdr:to>
    <xdr:sp>
      <xdr:nvSpPr>
        <xdr:cNvPr id="383" name="Line 385"/>
        <xdr:cNvSpPr>
          <a:spLocks/>
        </xdr:cNvSpPr>
      </xdr:nvSpPr>
      <xdr:spPr>
        <a:xfrm>
          <a:off x="10944225" y="480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312</xdr:row>
      <xdr:rowOff>0</xdr:rowOff>
    </xdr:from>
    <xdr:to>
      <xdr:col>7</xdr:col>
      <xdr:colOff>0</xdr:colOff>
      <xdr:row>312</xdr:row>
      <xdr:rowOff>0</xdr:rowOff>
    </xdr:to>
    <xdr:sp>
      <xdr:nvSpPr>
        <xdr:cNvPr id="384" name="Line 386"/>
        <xdr:cNvSpPr>
          <a:spLocks/>
        </xdr:cNvSpPr>
      </xdr:nvSpPr>
      <xdr:spPr>
        <a:xfrm>
          <a:off x="10944225" y="6240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321</xdr:row>
      <xdr:rowOff>0</xdr:rowOff>
    </xdr:from>
    <xdr:to>
      <xdr:col>7</xdr:col>
      <xdr:colOff>0</xdr:colOff>
      <xdr:row>321</xdr:row>
      <xdr:rowOff>0</xdr:rowOff>
    </xdr:to>
    <xdr:sp>
      <xdr:nvSpPr>
        <xdr:cNvPr id="385" name="Line 387"/>
        <xdr:cNvSpPr>
          <a:spLocks/>
        </xdr:cNvSpPr>
      </xdr:nvSpPr>
      <xdr:spPr>
        <a:xfrm>
          <a:off x="10944225" y="6420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341</xdr:row>
      <xdr:rowOff>0</xdr:rowOff>
    </xdr:from>
    <xdr:to>
      <xdr:col>7</xdr:col>
      <xdr:colOff>0</xdr:colOff>
      <xdr:row>341</xdr:row>
      <xdr:rowOff>0</xdr:rowOff>
    </xdr:to>
    <xdr:sp>
      <xdr:nvSpPr>
        <xdr:cNvPr id="386" name="Line 388"/>
        <xdr:cNvSpPr>
          <a:spLocks/>
        </xdr:cNvSpPr>
      </xdr:nvSpPr>
      <xdr:spPr>
        <a:xfrm>
          <a:off x="10944225" y="6820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326</xdr:row>
      <xdr:rowOff>0</xdr:rowOff>
    </xdr:from>
    <xdr:to>
      <xdr:col>7</xdr:col>
      <xdr:colOff>0</xdr:colOff>
      <xdr:row>326</xdr:row>
      <xdr:rowOff>0</xdr:rowOff>
    </xdr:to>
    <xdr:sp>
      <xdr:nvSpPr>
        <xdr:cNvPr id="387" name="Line 389"/>
        <xdr:cNvSpPr>
          <a:spLocks/>
        </xdr:cNvSpPr>
      </xdr:nvSpPr>
      <xdr:spPr>
        <a:xfrm>
          <a:off x="10944225" y="6520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319</xdr:row>
      <xdr:rowOff>0</xdr:rowOff>
    </xdr:from>
    <xdr:to>
      <xdr:col>7</xdr:col>
      <xdr:colOff>0</xdr:colOff>
      <xdr:row>319</xdr:row>
      <xdr:rowOff>0</xdr:rowOff>
    </xdr:to>
    <xdr:sp>
      <xdr:nvSpPr>
        <xdr:cNvPr id="388" name="Line 390"/>
        <xdr:cNvSpPr>
          <a:spLocks/>
        </xdr:cNvSpPr>
      </xdr:nvSpPr>
      <xdr:spPr>
        <a:xfrm>
          <a:off x="10944225" y="6380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391</xdr:row>
      <xdr:rowOff>0</xdr:rowOff>
    </xdr:from>
    <xdr:to>
      <xdr:col>7</xdr:col>
      <xdr:colOff>0</xdr:colOff>
      <xdr:row>391</xdr:row>
      <xdr:rowOff>0</xdr:rowOff>
    </xdr:to>
    <xdr:sp>
      <xdr:nvSpPr>
        <xdr:cNvPr id="389" name="Line 391"/>
        <xdr:cNvSpPr>
          <a:spLocks/>
        </xdr:cNvSpPr>
      </xdr:nvSpPr>
      <xdr:spPr>
        <a:xfrm>
          <a:off x="10944225" y="78209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400</xdr:row>
      <xdr:rowOff>0</xdr:rowOff>
    </xdr:from>
    <xdr:to>
      <xdr:col>7</xdr:col>
      <xdr:colOff>0</xdr:colOff>
      <xdr:row>400</xdr:row>
      <xdr:rowOff>0</xdr:rowOff>
    </xdr:to>
    <xdr:sp>
      <xdr:nvSpPr>
        <xdr:cNvPr id="390" name="Line 392"/>
        <xdr:cNvSpPr>
          <a:spLocks/>
        </xdr:cNvSpPr>
      </xdr:nvSpPr>
      <xdr:spPr>
        <a:xfrm>
          <a:off x="10944225" y="800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420</xdr:row>
      <xdr:rowOff>0</xdr:rowOff>
    </xdr:from>
    <xdr:to>
      <xdr:col>7</xdr:col>
      <xdr:colOff>0</xdr:colOff>
      <xdr:row>420</xdr:row>
      <xdr:rowOff>0</xdr:rowOff>
    </xdr:to>
    <xdr:sp>
      <xdr:nvSpPr>
        <xdr:cNvPr id="391" name="Line 393"/>
        <xdr:cNvSpPr>
          <a:spLocks/>
        </xdr:cNvSpPr>
      </xdr:nvSpPr>
      <xdr:spPr>
        <a:xfrm>
          <a:off x="10944225" y="840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405</xdr:row>
      <xdr:rowOff>0</xdr:rowOff>
    </xdr:from>
    <xdr:to>
      <xdr:col>7</xdr:col>
      <xdr:colOff>0</xdr:colOff>
      <xdr:row>405</xdr:row>
      <xdr:rowOff>0</xdr:rowOff>
    </xdr:to>
    <xdr:sp>
      <xdr:nvSpPr>
        <xdr:cNvPr id="392" name="Line 394"/>
        <xdr:cNvSpPr>
          <a:spLocks/>
        </xdr:cNvSpPr>
      </xdr:nvSpPr>
      <xdr:spPr>
        <a:xfrm>
          <a:off x="10944225" y="8101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398</xdr:row>
      <xdr:rowOff>0</xdr:rowOff>
    </xdr:from>
    <xdr:to>
      <xdr:col>7</xdr:col>
      <xdr:colOff>0</xdr:colOff>
      <xdr:row>398</xdr:row>
      <xdr:rowOff>0</xdr:rowOff>
    </xdr:to>
    <xdr:sp>
      <xdr:nvSpPr>
        <xdr:cNvPr id="393" name="Line 395"/>
        <xdr:cNvSpPr>
          <a:spLocks/>
        </xdr:cNvSpPr>
      </xdr:nvSpPr>
      <xdr:spPr>
        <a:xfrm>
          <a:off x="10944225" y="7960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470</xdr:row>
      <xdr:rowOff>0</xdr:rowOff>
    </xdr:from>
    <xdr:to>
      <xdr:col>7</xdr:col>
      <xdr:colOff>0</xdr:colOff>
      <xdr:row>470</xdr:row>
      <xdr:rowOff>0</xdr:rowOff>
    </xdr:to>
    <xdr:sp>
      <xdr:nvSpPr>
        <xdr:cNvPr id="394" name="Line 396"/>
        <xdr:cNvSpPr>
          <a:spLocks/>
        </xdr:cNvSpPr>
      </xdr:nvSpPr>
      <xdr:spPr>
        <a:xfrm>
          <a:off x="10944225" y="9401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479</xdr:row>
      <xdr:rowOff>0</xdr:rowOff>
    </xdr:from>
    <xdr:to>
      <xdr:col>7</xdr:col>
      <xdr:colOff>0</xdr:colOff>
      <xdr:row>479</xdr:row>
      <xdr:rowOff>0</xdr:rowOff>
    </xdr:to>
    <xdr:sp>
      <xdr:nvSpPr>
        <xdr:cNvPr id="395" name="Line 397"/>
        <xdr:cNvSpPr>
          <a:spLocks/>
        </xdr:cNvSpPr>
      </xdr:nvSpPr>
      <xdr:spPr>
        <a:xfrm>
          <a:off x="10944225" y="9581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499</xdr:row>
      <xdr:rowOff>0</xdr:rowOff>
    </xdr:from>
    <xdr:to>
      <xdr:col>7</xdr:col>
      <xdr:colOff>0</xdr:colOff>
      <xdr:row>499</xdr:row>
      <xdr:rowOff>0</xdr:rowOff>
    </xdr:to>
    <xdr:sp>
      <xdr:nvSpPr>
        <xdr:cNvPr id="396" name="Line 398"/>
        <xdr:cNvSpPr>
          <a:spLocks/>
        </xdr:cNvSpPr>
      </xdr:nvSpPr>
      <xdr:spPr>
        <a:xfrm>
          <a:off x="10944225" y="9981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484</xdr:row>
      <xdr:rowOff>0</xdr:rowOff>
    </xdr:from>
    <xdr:to>
      <xdr:col>7</xdr:col>
      <xdr:colOff>0</xdr:colOff>
      <xdr:row>484</xdr:row>
      <xdr:rowOff>0</xdr:rowOff>
    </xdr:to>
    <xdr:sp>
      <xdr:nvSpPr>
        <xdr:cNvPr id="397" name="Line 399"/>
        <xdr:cNvSpPr>
          <a:spLocks/>
        </xdr:cNvSpPr>
      </xdr:nvSpPr>
      <xdr:spPr>
        <a:xfrm>
          <a:off x="10944225" y="9681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477</xdr:row>
      <xdr:rowOff>0</xdr:rowOff>
    </xdr:from>
    <xdr:to>
      <xdr:col>7</xdr:col>
      <xdr:colOff>0</xdr:colOff>
      <xdr:row>477</xdr:row>
      <xdr:rowOff>0</xdr:rowOff>
    </xdr:to>
    <xdr:sp>
      <xdr:nvSpPr>
        <xdr:cNvPr id="398" name="Line 400"/>
        <xdr:cNvSpPr>
          <a:spLocks/>
        </xdr:cNvSpPr>
      </xdr:nvSpPr>
      <xdr:spPr>
        <a:xfrm>
          <a:off x="10944225" y="9541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549</xdr:row>
      <xdr:rowOff>0</xdr:rowOff>
    </xdr:from>
    <xdr:to>
      <xdr:col>7</xdr:col>
      <xdr:colOff>0</xdr:colOff>
      <xdr:row>549</xdr:row>
      <xdr:rowOff>0</xdr:rowOff>
    </xdr:to>
    <xdr:sp>
      <xdr:nvSpPr>
        <xdr:cNvPr id="399" name="Line 401"/>
        <xdr:cNvSpPr>
          <a:spLocks/>
        </xdr:cNvSpPr>
      </xdr:nvSpPr>
      <xdr:spPr>
        <a:xfrm>
          <a:off x="10944225" y="10981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558</xdr:row>
      <xdr:rowOff>0</xdr:rowOff>
    </xdr:from>
    <xdr:to>
      <xdr:col>7</xdr:col>
      <xdr:colOff>0</xdr:colOff>
      <xdr:row>558</xdr:row>
      <xdr:rowOff>0</xdr:rowOff>
    </xdr:to>
    <xdr:sp>
      <xdr:nvSpPr>
        <xdr:cNvPr id="400" name="Line 402"/>
        <xdr:cNvSpPr>
          <a:spLocks/>
        </xdr:cNvSpPr>
      </xdr:nvSpPr>
      <xdr:spPr>
        <a:xfrm>
          <a:off x="10944225" y="11161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578</xdr:row>
      <xdr:rowOff>0</xdr:rowOff>
    </xdr:from>
    <xdr:to>
      <xdr:col>7</xdr:col>
      <xdr:colOff>0</xdr:colOff>
      <xdr:row>578</xdr:row>
      <xdr:rowOff>0</xdr:rowOff>
    </xdr:to>
    <xdr:sp>
      <xdr:nvSpPr>
        <xdr:cNvPr id="401" name="Line 403"/>
        <xdr:cNvSpPr>
          <a:spLocks/>
        </xdr:cNvSpPr>
      </xdr:nvSpPr>
      <xdr:spPr>
        <a:xfrm>
          <a:off x="10944225" y="1156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563</xdr:row>
      <xdr:rowOff>0</xdr:rowOff>
    </xdr:from>
    <xdr:to>
      <xdr:col>7</xdr:col>
      <xdr:colOff>0</xdr:colOff>
      <xdr:row>563</xdr:row>
      <xdr:rowOff>0</xdr:rowOff>
    </xdr:to>
    <xdr:sp>
      <xdr:nvSpPr>
        <xdr:cNvPr id="402" name="Line 404"/>
        <xdr:cNvSpPr>
          <a:spLocks/>
        </xdr:cNvSpPr>
      </xdr:nvSpPr>
      <xdr:spPr>
        <a:xfrm>
          <a:off x="10944225" y="11261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556</xdr:row>
      <xdr:rowOff>0</xdr:rowOff>
    </xdr:from>
    <xdr:to>
      <xdr:col>7</xdr:col>
      <xdr:colOff>0</xdr:colOff>
      <xdr:row>556</xdr:row>
      <xdr:rowOff>0</xdr:rowOff>
    </xdr:to>
    <xdr:sp>
      <xdr:nvSpPr>
        <xdr:cNvPr id="403" name="Line 405"/>
        <xdr:cNvSpPr>
          <a:spLocks/>
        </xdr:cNvSpPr>
      </xdr:nvSpPr>
      <xdr:spPr>
        <a:xfrm>
          <a:off x="10944225" y="11121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628</xdr:row>
      <xdr:rowOff>0</xdr:rowOff>
    </xdr:from>
    <xdr:to>
      <xdr:col>7</xdr:col>
      <xdr:colOff>0</xdr:colOff>
      <xdr:row>628</xdr:row>
      <xdr:rowOff>0</xdr:rowOff>
    </xdr:to>
    <xdr:sp>
      <xdr:nvSpPr>
        <xdr:cNvPr id="404" name="Line 406"/>
        <xdr:cNvSpPr>
          <a:spLocks/>
        </xdr:cNvSpPr>
      </xdr:nvSpPr>
      <xdr:spPr>
        <a:xfrm>
          <a:off x="10944225" y="125615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637</xdr:row>
      <xdr:rowOff>0</xdr:rowOff>
    </xdr:from>
    <xdr:to>
      <xdr:col>7</xdr:col>
      <xdr:colOff>0</xdr:colOff>
      <xdr:row>637</xdr:row>
      <xdr:rowOff>0</xdr:rowOff>
    </xdr:to>
    <xdr:sp>
      <xdr:nvSpPr>
        <xdr:cNvPr id="405" name="Line 407"/>
        <xdr:cNvSpPr>
          <a:spLocks/>
        </xdr:cNvSpPr>
      </xdr:nvSpPr>
      <xdr:spPr>
        <a:xfrm>
          <a:off x="10944225" y="1274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657</xdr:row>
      <xdr:rowOff>0</xdr:rowOff>
    </xdr:from>
    <xdr:to>
      <xdr:col>7</xdr:col>
      <xdr:colOff>0</xdr:colOff>
      <xdr:row>657</xdr:row>
      <xdr:rowOff>0</xdr:rowOff>
    </xdr:to>
    <xdr:sp>
      <xdr:nvSpPr>
        <xdr:cNvPr id="406" name="Line 408"/>
        <xdr:cNvSpPr>
          <a:spLocks/>
        </xdr:cNvSpPr>
      </xdr:nvSpPr>
      <xdr:spPr>
        <a:xfrm>
          <a:off x="10944225" y="13141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642</xdr:row>
      <xdr:rowOff>0</xdr:rowOff>
    </xdr:from>
    <xdr:to>
      <xdr:col>7</xdr:col>
      <xdr:colOff>0</xdr:colOff>
      <xdr:row>642</xdr:row>
      <xdr:rowOff>0</xdr:rowOff>
    </xdr:to>
    <xdr:sp>
      <xdr:nvSpPr>
        <xdr:cNvPr id="407" name="Line 409"/>
        <xdr:cNvSpPr>
          <a:spLocks/>
        </xdr:cNvSpPr>
      </xdr:nvSpPr>
      <xdr:spPr>
        <a:xfrm>
          <a:off x="10944225" y="12841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635</xdr:row>
      <xdr:rowOff>0</xdr:rowOff>
    </xdr:from>
    <xdr:to>
      <xdr:col>7</xdr:col>
      <xdr:colOff>0</xdr:colOff>
      <xdr:row>635</xdr:row>
      <xdr:rowOff>0</xdr:rowOff>
    </xdr:to>
    <xdr:sp>
      <xdr:nvSpPr>
        <xdr:cNvPr id="408" name="Line 410"/>
        <xdr:cNvSpPr>
          <a:spLocks/>
        </xdr:cNvSpPr>
      </xdr:nvSpPr>
      <xdr:spPr>
        <a:xfrm>
          <a:off x="10944225" y="12701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707</xdr:row>
      <xdr:rowOff>0</xdr:rowOff>
    </xdr:from>
    <xdr:to>
      <xdr:col>7</xdr:col>
      <xdr:colOff>0</xdr:colOff>
      <xdr:row>707</xdr:row>
      <xdr:rowOff>0</xdr:rowOff>
    </xdr:to>
    <xdr:sp>
      <xdr:nvSpPr>
        <xdr:cNvPr id="409" name="Line 411"/>
        <xdr:cNvSpPr>
          <a:spLocks/>
        </xdr:cNvSpPr>
      </xdr:nvSpPr>
      <xdr:spPr>
        <a:xfrm>
          <a:off x="10944225" y="14141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716</xdr:row>
      <xdr:rowOff>0</xdr:rowOff>
    </xdr:from>
    <xdr:to>
      <xdr:col>7</xdr:col>
      <xdr:colOff>0</xdr:colOff>
      <xdr:row>716</xdr:row>
      <xdr:rowOff>0</xdr:rowOff>
    </xdr:to>
    <xdr:sp>
      <xdr:nvSpPr>
        <xdr:cNvPr id="410" name="Line 412"/>
        <xdr:cNvSpPr>
          <a:spLocks/>
        </xdr:cNvSpPr>
      </xdr:nvSpPr>
      <xdr:spPr>
        <a:xfrm>
          <a:off x="10944225" y="14321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736</xdr:row>
      <xdr:rowOff>0</xdr:rowOff>
    </xdr:from>
    <xdr:to>
      <xdr:col>7</xdr:col>
      <xdr:colOff>0</xdr:colOff>
      <xdr:row>736</xdr:row>
      <xdr:rowOff>0</xdr:rowOff>
    </xdr:to>
    <xdr:sp>
      <xdr:nvSpPr>
        <xdr:cNvPr id="411" name="Line 413"/>
        <xdr:cNvSpPr>
          <a:spLocks/>
        </xdr:cNvSpPr>
      </xdr:nvSpPr>
      <xdr:spPr>
        <a:xfrm>
          <a:off x="10944225" y="14721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721</xdr:row>
      <xdr:rowOff>0</xdr:rowOff>
    </xdr:from>
    <xdr:to>
      <xdr:col>7</xdr:col>
      <xdr:colOff>0</xdr:colOff>
      <xdr:row>721</xdr:row>
      <xdr:rowOff>0</xdr:rowOff>
    </xdr:to>
    <xdr:sp>
      <xdr:nvSpPr>
        <xdr:cNvPr id="412" name="Line 414"/>
        <xdr:cNvSpPr>
          <a:spLocks/>
        </xdr:cNvSpPr>
      </xdr:nvSpPr>
      <xdr:spPr>
        <a:xfrm>
          <a:off x="10944225" y="14421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714</xdr:row>
      <xdr:rowOff>0</xdr:rowOff>
    </xdr:from>
    <xdr:to>
      <xdr:col>7</xdr:col>
      <xdr:colOff>0</xdr:colOff>
      <xdr:row>714</xdr:row>
      <xdr:rowOff>0</xdr:rowOff>
    </xdr:to>
    <xdr:sp>
      <xdr:nvSpPr>
        <xdr:cNvPr id="413" name="Line 415"/>
        <xdr:cNvSpPr>
          <a:spLocks/>
        </xdr:cNvSpPr>
      </xdr:nvSpPr>
      <xdr:spPr>
        <a:xfrm>
          <a:off x="10944225" y="1428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786</xdr:row>
      <xdr:rowOff>0</xdr:rowOff>
    </xdr:from>
    <xdr:to>
      <xdr:col>7</xdr:col>
      <xdr:colOff>0</xdr:colOff>
      <xdr:row>786</xdr:row>
      <xdr:rowOff>0</xdr:rowOff>
    </xdr:to>
    <xdr:sp>
      <xdr:nvSpPr>
        <xdr:cNvPr id="414" name="Line 416"/>
        <xdr:cNvSpPr>
          <a:spLocks/>
        </xdr:cNvSpPr>
      </xdr:nvSpPr>
      <xdr:spPr>
        <a:xfrm>
          <a:off x="10944225" y="1572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795</xdr:row>
      <xdr:rowOff>0</xdr:rowOff>
    </xdr:from>
    <xdr:to>
      <xdr:col>7</xdr:col>
      <xdr:colOff>0</xdr:colOff>
      <xdr:row>795</xdr:row>
      <xdr:rowOff>0</xdr:rowOff>
    </xdr:to>
    <xdr:sp>
      <xdr:nvSpPr>
        <xdr:cNvPr id="415" name="Line 417"/>
        <xdr:cNvSpPr>
          <a:spLocks/>
        </xdr:cNvSpPr>
      </xdr:nvSpPr>
      <xdr:spPr>
        <a:xfrm>
          <a:off x="10944225" y="1590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815</xdr:row>
      <xdr:rowOff>0</xdr:rowOff>
    </xdr:from>
    <xdr:to>
      <xdr:col>7</xdr:col>
      <xdr:colOff>0</xdr:colOff>
      <xdr:row>815</xdr:row>
      <xdr:rowOff>0</xdr:rowOff>
    </xdr:to>
    <xdr:sp>
      <xdr:nvSpPr>
        <xdr:cNvPr id="416" name="Line 418"/>
        <xdr:cNvSpPr>
          <a:spLocks/>
        </xdr:cNvSpPr>
      </xdr:nvSpPr>
      <xdr:spPr>
        <a:xfrm>
          <a:off x="10944225" y="16302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800</xdr:row>
      <xdr:rowOff>0</xdr:rowOff>
    </xdr:from>
    <xdr:to>
      <xdr:col>7</xdr:col>
      <xdr:colOff>0</xdr:colOff>
      <xdr:row>800</xdr:row>
      <xdr:rowOff>0</xdr:rowOff>
    </xdr:to>
    <xdr:sp>
      <xdr:nvSpPr>
        <xdr:cNvPr id="417" name="Line 419"/>
        <xdr:cNvSpPr>
          <a:spLocks/>
        </xdr:cNvSpPr>
      </xdr:nvSpPr>
      <xdr:spPr>
        <a:xfrm>
          <a:off x="10944225" y="16002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793</xdr:row>
      <xdr:rowOff>0</xdr:rowOff>
    </xdr:from>
    <xdr:to>
      <xdr:col>7</xdr:col>
      <xdr:colOff>0</xdr:colOff>
      <xdr:row>793</xdr:row>
      <xdr:rowOff>0</xdr:rowOff>
    </xdr:to>
    <xdr:sp>
      <xdr:nvSpPr>
        <xdr:cNvPr id="418" name="Line 420"/>
        <xdr:cNvSpPr>
          <a:spLocks/>
        </xdr:cNvSpPr>
      </xdr:nvSpPr>
      <xdr:spPr>
        <a:xfrm>
          <a:off x="10944225" y="158619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865</xdr:row>
      <xdr:rowOff>0</xdr:rowOff>
    </xdr:from>
    <xdr:to>
      <xdr:col>7</xdr:col>
      <xdr:colOff>0</xdr:colOff>
      <xdr:row>865</xdr:row>
      <xdr:rowOff>0</xdr:rowOff>
    </xdr:to>
    <xdr:sp>
      <xdr:nvSpPr>
        <xdr:cNvPr id="419" name="Line 421"/>
        <xdr:cNvSpPr>
          <a:spLocks/>
        </xdr:cNvSpPr>
      </xdr:nvSpPr>
      <xdr:spPr>
        <a:xfrm>
          <a:off x="10944225" y="17302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874</xdr:row>
      <xdr:rowOff>0</xdr:rowOff>
    </xdr:from>
    <xdr:to>
      <xdr:col>7</xdr:col>
      <xdr:colOff>0</xdr:colOff>
      <xdr:row>874</xdr:row>
      <xdr:rowOff>0</xdr:rowOff>
    </xdr:to>
    <xdr:sp>
      <xdr:nvSpPr>
        <xdr:cNvPr id="420" name="Line 422"/>
        <xdr:cNvSpPr>
          <a:spLocks/>
        </xdr:cNvSpPr>
      </xdr:nvSpPr>
      <xdr:spPr>
        <a:xfrm>
          <a:off x="10944225" y="17482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894</xdr:row>
      <xdr:rowOff>0</xdr:rowOff>
    </xdr:from>
    <xdr:to>
      <xdr:col>7</xdr:col>
      <xdr:colOff>0</xdr:colOff>
      <xdr:row>894</xdr:row>
      <xdr:rowOff>0</xdr:rowOff>
    </xdr:to>
    <xdr:sp>
      <xdr:nvSpPr>
        <xdr:cNvPr id="421" name="Line 423"/>
        <xdr:cNvSpPr>
          <a:spLocks/>
        </xdr:cNvSpPr>
      </xdr:nvSpPr>
      <xdr:spPr>
        <a:xfrm>
          <a:off x="10944225" y="17882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879</xdr:row>
      <xdr:rowOff>0</xdr:rowOff>
    </xdr:from>
    <xdr:to>
      <xdr:col>7</xdr:col>
      <xdr:colOff>0</xdr:colOff>
      <xdr:row>879</xdr:row>
      <xdr:rowOff>0</xdr:rowOff>
    </xdr:to>
    <xdr:sp>
      <xdr:nvSpPr>
        <xdr:cNvPr id="422" name="Line 424"/>
        <xdr:cNvSpPr>
          <a:spLocks/>
        </xdr:cNvSpPr>
      </xdr:nvSpPr>
      <xdr:spPr>
        <a:xfrm>
          <a:off x="10944225" y="17582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872</xdr:row>
      <xdr:rowOff>0</xdr:rowOff>
    </xdr:from>
    <xdr:to>
      <xdr:col>7</xdr:col>
      <xdr:colOff>0</xdr:colOff>
      <xdr:row>872</xdr:row>
      <xdr:rowOff>0</xdr:rowOff>
    </xdr:to>
    <xdr:sp>
      <xdr:nvSpPr>
        <xdr:cNvPr id="423" name="Line 425"/>
        <xdr:cNvSpPr>
          <a:spLocks/>
        </xdr:cNvSpPr>
      </xdr:nvSpPr>
      <xdr:spPr>
        <a:xfrm>
          <a:off x="10944225" y="17442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944</xdr:row>
      <xdr:rowOff>0</xdr:rowOff>
    </xdr:from>
    <xdr:to>
      <xdr:col>7</xdr:col>
      <xdr:colOff>0</xdr:colOff>
      <xdr:row>944</xdr:row>
      <xdr:rowOff>0</xdr:rowOff>
    </xdr:to>
    <xdr:sp>
      <xdr:nvSpPr>
        <xdr:cNvPr id="424" name="Line 426"/>
        <xdr:cNvSpPr>
          <a:spLocks/>
        </xdr:cNvSpPr>
      </xdr:nvSpPr>
      <xdr:spPr>
        <a:xfrm>
          <a:off x="10944225" y="18882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953</xdr:row>
      <xdr:rowOff>0</xdr:rowOff>
    </xdr:from>
    <xdr:to>
      <xdr:col>7</xdr:col>
      <xdr:colOff>0</xdr:colOff>
      <xdr:row>953</xdr:row>
      <xdr:rowOff>0</xdr:rowOff>
    </xdr:to>
    <xdr:sp>
      <xdr:nvSpPr>
        <xdr:cNvPr id="425" name="Line 427"/>
        <xdr:cNvSpPr>
          <a:spLocks/>
        </xdr:cNvSpPr>
      </xdr:nvSpPr>
      <xdr:spPr>
        <a:xfrm>
          <a:off x="10944225" y="19062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973</xdr:row>
      <xdr:rowOff>0</xdr:rowOff>
    </xdr:from>
    <xdr:to>
      <xdr:col>7</xdr:col>
      <xdr:colOff>0</xdr:colOff>
      <xdr:row>973</xdr:row>
      <xdr:rowOff>0</xdr:rowOff>
    </xdr:to>
    <xdr:sp>
      <xdr:nvSpPr>
        <xdr:cNvPr id="426" name="Line 428"/>
        <xdr:cNvSpPr>
          <a:spLocks/>
        </xdr:cNvSpPr>
      </xdr:nvSpPr>
      <xdr:spPr>
        <a:xfrm>
          <a:off x="10944225" y="1946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958</xdr:row>
      <xdr:rowOff>0</xdr:rowOff>
    </xdr:from>
    <xdr:to>
      <xdr:col>7</xdr:col>
      <xdr:colOff>0</xdr:colOff>
      <xdr:row>958</xdr:row>
      <xdr:rowOff>0</xdr:rowOff>
    </xdr:to>
    <xdr:sp>
      <xdr:nvSpPr>
        <xdr:cNvPr id="427" name="Line 429"/>
        <xdr:cNvSpPr>
          <a:spLocks/>
        </xdr:cNvSpPr>
      </xdr:nvSpPr>
      <xdr:spPr>
        <a:xfrm>
          <a:off x="10944225" y="19162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951</xdr:row>
      <xdr:rowOff>0</xdr:rowOff>
    </xdr:from>
    <xdr:to>
      <xdr:col>7</xdr:col>
      <xdr:colOff>0</xdr:colOff>
      <xdr:row>951</xdr:row>
      <xdr:rowOff>0</xdr:rowOff>
    </xdr:to>
    <xdr:sp>
      <xdr:nvSpPr>
        <xdr:cNvPr id="428" name="Line 430"/>
        <xdr:cNvSpPr>
          <a:spLocks/>
        </xdr:cNvSpPr>
      </xdr:nvSpPr>
      <xdr:spPr>
        <a:xfrm>
          <a:off x="10944225" y="19022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1023</xdr:row>
      <xdr:rowOff>0</xdr:rowOff>
    </xdr:from>
    <xdr:to>
      <xdr:col>7</xdr:col>
      <xdr:colOff>0</xdr:colOff>
      <xdr:row>1023</xdr:row>
      <xdr:rowOff>0</xdr:rowOff>
    </xdr:to>
    <xdr:sp>
      <xdr:nvSpPr>
        <xdr:cNvPr id="429" name="Line 431"/>
        <xdr:cNvSpPr>
          <a:spLocks/>
        </xdr:cNvSpPr>
      </xdr:nvSpPr>
      <xdr:spPr>
        <a:xfrm>
          <a:off x="10944225" y="20462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1032</xdr:row>
      <xdr:rowOff>0</xdr:rowOff>
    </xdr:from>
    <xdr:to>
      <xdr:col>7</xdr:col>
      <xdr:colOff>0</xdr:colOff>
      <xdr:row>1032</xdr:row>
      <xdr:rowOff>0</xdr:rowOff>
    </xdr:to>
    <xdr:sp>
      <xdr:nvSpPr>
        <xdr:cNvPr id="430" name="Line 432"/>
        <xdr:cNvSpPr>
          <a:spLocks/>
        </xdr:cNvSpPr>
      </xdr:nvSpPr>
      <xdr:spPr>
        <a:xfrm>
          <a:off x="10944225" y="20642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1052</xdr:row>
      <xdr:rowOff>0</xdr:rowOff>
    </xdr:from>
    <xdr:to>
      <xdr:col>7</xdr:col>
      <xdr:colOff>0</xdr:colOff>
      <xdr:row>1052</xdr:row>
      <xdr:rowOff>0</xdr:rowOff>
    </xdr:to>
    <xdr:sp>
      <xdr:nvSpPr>
        <xdr:cNvPr id="431" name="Line 433"/>
        <xdr:cNvSpPr>
          <a:spLocks/>
        </xdr:cNvSpPr>
      </xdr:nvSpPr>
      <xdr:spPr>
        <a:xfrm>
          <a:off x="10944225" y="21042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1037</xdr:row>
      <xdr:rowOff>0</xdr:rowOff>
    </xdr:from>
    <xdr:to>
      <xdr:col>7</xdr:col>
      <xdr:colOff>0</xdr:colOff>
      <xdr:row>1037</xdr:row>
      <xdr:rowOff>0</xdr:rowOff>
    </xdr:to>
    <xdr:sp>
      <xdr:nvSpPr>
        <xdr:cNvPr id="432" name="Line 434"/>
        <xdr:cNvSpPr>
          <a:spLocks/>
        </xdr:cNvSpPr>
      </xdr:nvSpPr>
      <xdr:spPr>
        <a:xfrm>
          <a:off x="10944225" y="20742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1030</xdr:row>
      <xdr:rowOff>0</xdr:rowOff>
    </xdr:from>
    <xdr:to>
      <xdr:col>7</xdr:col>
      <xdr:colOff>0</xdr:colOff>
      <xdr:row>1030</xdr:row>
      <xdr:rowOff>0</xdr:rowOff>
    </xdr:to>
    <xdr:sp>
      <xdr:nvSpPr>
        <xdr:cNvPr id="433" name="Line 435"/>
        <xdr:cNvSpPr>
          <a:spLocks/>
        </xdr:cNvSpPr>
      </xdr:nvSpPr>
      <xdr:spPr>
        <a:xfrm>
          <a:off x="10944225" y="20602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1102</xdr:row>
      <xdr:rowOff>0</xdr:rowOff>
    </xdr:from>
    <xdr:to>
      <xdr:col>7</xdr:col>
      <xdr:colOff>0</xdr:colOff>
      <xdr:row>1102</xdr:row>
      <xdr:rowOff>0</xdr:rowOff>
    </xdr:to>
    <xdr:sp>
      <xdr:nvSpPr>
        <xdr:cNvPr id="434" name="Line 436"/>
        <xdr:cNvSpPr>
          <a:spLocks/>
        </xdr:cNvSpPr>
      </xdr:nvSpPr>
      <xdr:spPr>
        <a:xfrm>
          <a:off x="10944225" y="220427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1111</xdr:row>
      <xdr:rowOff>0</xdr:rowOff>
    </xdr:from>
    <xdr:to>
      <xdr:col>7</xdr:col>
      <xdr:colOff>0</xdr:colOff>
      <xdr:row>1111</xdr:row>
      <xdr:rowOff>0</xdr:rowOff>
    </xdr:to>
    <xdr:sp>
      <xdr:nvSpPr>
        <xdr:cNvPr id="435" name="Line 437"/>
        <xdr:cNvSpPr>
          <a:spLocks/>
        </xdr:cNvSpPr>
      </xdr:nvSpPr>
      <xdr:spPr>
        <a:xfrm>
          <a:off x="109442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1131</xdr:row>
      <xdr:rowOff>0</xdr:rowOff>
    </xdr:from>
    <xdr:to>
      <xdr:col>7</xdr:col>
      <xdr:colOff>0</xdr:colOff>
      <xdr:row>1131</xdr:row>
      <xdr:rowOff>0</xdr:rowOff>
    </xdr:to>
    <xdr:sp>
      <xdr:nvSpPr>
        <xdr:cNvPr id="436" name="Line 438"/>
        <xdr:cNvSpPr>
          <a:spLocks/>
        </xdr:cNvSpPr>
      </xdr:nvSpPr>
      <xdr:spPr>
        <a:xfrm>
          <a:off x="10944225" y="22622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1116</xdr:row>
      <xdr:rowOff>0</xdr:rowOff>
    </xdr:from>
    <xdr:to>
      <xdr:col>7</xdr:col>
      <xdr:colOff>0</xdr:colOff>
      <xdr:row>1116</xdr:row>
      <xdr:rowOff>0</xdr:rowOff>
    </xdr:to>
    <xdr:sp>
      <xdr:nvSpPr>
        <xdr:cNvPr id="437" name="Line 439"/>
        <xdr:cNvSpPr>
          <a:spLocks/>
        </xdr:cNvSpPr>
      </xdr:nvSpPr>
      <xdr:spPr>
        <a:xfrm>
          <a:off x="10944225" y="22322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1109</xdr:row>
      <xdr:rowOff>0</xdr:rowOff>
    </xdr:from>
    <xdr:to>
      <xdr:col>7</xdr:col>
      <xdr:colOff>0</xdr:colOff>
      <xdr:row>1109</xdr:row>
      <xdr:rowOff>0</xdr:rowOff>
    </xdr:to>
    <xdr:sp>
      <xdr:nvSpPr>
        <xdr:cNvPr id="438" name="Line 440"/>
        <xdr:cNvSpPr>
          <a:spLocks/>
        </xdr:cNvSpPr>
      </xdr:nvSpPr>
      <xdr:spPr>
        <a:xfrm>
          <a:off x="10944225" y="22182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1181</xdr:row>
      <xdr:rowOff>0</xdr:rowOff>
    </xdr:from>
    <xdr:to>
      <xdr:col>7</xdr:col>
      <xdr:colOff>0</xdr:colOff>
      <xdr:row>1181</xdr:row>
      <xdr:rowOff>0</xdr:rowOff>
    </xdr:to>
    <xdr:sp>
      <xdr:nvSpPr>
        <xdr:cNvPr id="439" name="Line 441"/>
        <xdr:cNvSpPr>
          <a:spLocks/>
        </xdr:cNvSpPr>
      </xdr:nvSpPr>
      <xdr:spPr>
        <a:xfrm>
          <a:off x="10944225" y="23622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1190</xdr:row>
      <xdr:rowOff>0</xdr:rowOff>
    </xdr:from>
    <xdr:to>
      <xdr:col>7</xdr:col>
      <xdr:colOff>0</xdr:colOff>
      <xdr:row>1190</xdr:row>
      <xdr:rowOff>0</xdr:rowOff>
    </xdr:to>
    <xdr:sp>
      <xdr:nvSpPr>
        <xdr:cNvPr id="440" name="Line 442"/>
        <xdr:cNvSpPr>
          <a:spLocks/>
        </xdr:cNvSpPr>
      </xdr:nvSpPr>
      <xdr:spPr>
        <a:xfrm>
          <a:off x="10944225" y="2380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1210</xdr:row>
      <xdr:rowOff>0</xdr:rowOff>
    </xdr:from>
    <xdr:to>
      <xdr:col>7</xdr:col>
      <xdr:colOff>0</xdr:colOff>
      <xdr:row>1210</xdr:row>
      <xdr:rowOff>0</xdr:rowOff>
    </xdr:to>
    <xdr:sp>
      <xdr:nvSpPr>
        <xdr:cNvPr id="441" name="Line 443"/>
        <xdr:cNvSpPr>
          <a:spLocks/>
        </xdr:cNvSpPr>
      </xdr:nvSpPr>
      <xdr:spPr>
        <a:xfrm>
          <a:off x="10944225" y="24203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1195</xdr:row>
      <xdr:rowOff>0</xdr:rowOff>
    </xdr:from>
    <xdr:to>
      <xdr:col>7</xdr:col>
      <xdr:colOff>0</xdr:colOff>
      <xdr:row>1195</xdr:row>
      <xdr:rowOff>0</xdr:rowOff>
    </xdr:to>
    <xdr:sp>
      <xdr:nvSpPr>
        <xdr:cNvPr id="442" name="Line 444"/>
        <xdr:cNvSpPr>
          <a:spLocks/>
        </xdr:cNvSpPr>
      </xdr:nvSpPr>
      <xdr:spPr>
        <a:xfrm>
          <a:off x="10944225" y="23902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1188</xdr:row>
      <xdr:rowOff>0</xdr:rowOff>
    </xdr:from>
    <xdr:to>
      <xdr:col>7</xdr:col>
      <xdr:colOff>0</xdr:colOff>
      <xdr:row>1188</xdr:row>
      <xdr:rowOff>0</xdr:rowOff>
    </xdr:to>
    <xdr:sp>
      <xdr:nvSpPr>
        <xdr:cNvPr id="443" name="Line 445"/>
        <xdr:cNvSpPr>
          <a:spLocks/>
        </xdr:cNvSpPr>
      </xdr:nvSpPr>
      <xdr:spPr>
        <a:xfrm>
          <a:off x="10944225" y="23762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1260</xdr:row>
      <xdr:rowOff>0</xdr:rowOff>
    </xdr:from>
    <xdr:to>
      <xdr:col>7</xdr:col>
      <xdr:colOff>0</xdr:colOff>
      <xdr:row>1260</xdr:row>
      <xdr:rowOff>0</xdr:rowOff>
    </xdr:to>
    <xdr:sp>
      <xdr:nvSpPr>
        <xdr:cNvPr id="444" name="Line 446"/>
        <xdr:cNvSpPr>
          <a:spLocks/>
        </xdr:cNvSpPr>
      </xdr:nvSpPr>
      <xdr:spPr>
        <a:xfrm>
          <a:off x="10944225" y="25203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1269</xdr:row>
      <xdr:rowOff>0</xdr:rowOff>
    </xdr:from>
    <xdr:to>
      <xdr:col>7</xdr:col>
      <xdr:colOff>0</xdr:colOff>
      <xdr:row>1269</xdr:row>
      <xdr:rowOff>0</xdr:rowOff>
    </xdr:to>
    <xdr:sp>
      <xdr:nvSpPr>
        <xdr:cNvPr id="445" name="Line 447"/>
        <xdr:cNvSpPr>
          <a:spLocks/>
        </xdr:cNvSpPr>
      </xdr:nvSpPr>
      <xdr:spPr>
        <a:xfrm>
          <a:off x="10944225" y="2538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1289</xdr:row>
      <xdr:rowOff>0</xdr:rowOff>
    </xdr:from>
    <xdr:to>
      <xdr:col>7</xdr:col>
      <xdr:colOff>0</xdr:colOff>
      <xdr:row>1289</xdr:row>
      <xdr:rowOff>0</xdr:rowOff>
    </xdr:to>
    <xdr:sp>
      <xdr:nvSpPr>
        <xdr:cNvPr id="446" name="Line 448"/>
        <xdr:cNvSpPr>
          <a:spLocks/>
        </xdr:cNvSpPr>
      </xdr:nvSpPr>
      <xdr:spPr>
        <a:xfrm>
          <a:off x="10944225" y="25783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1274</xdr:row>
      <xdr:rowOff>0</xdr:rowOff>
    </xdr:from>
    <xdr:to>
      <xdr:col>7</xdr:col>
      <xdr:colOff>0</xdr:colOff>
      <xdr:row>1274</xdr:row>
      <xdr:rowOff>0</xdr:rowOff>
    </xdr:to>
    <xdr:sp>
      <xdr:nvSpPr>
        <xdr:cNvPr id="447" name="Line 449"/>
        <xdr:cNvSpPr>
          <a:spLocks/>
        </xdr:cNvSpPr>
      </xdr:nvSpPr>
      <xdr:spPr>
        <a:xfrm>
          <a:off x="10944225" y="25483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1267</xdr:row>
      <xdr:rowOff>0</xdr:rowOff>
    </xdr:from>
    <xdr:to>
      <xdr:col>7</xdr:col>
      <xdr:colOff>0</xdr:colOff>
      <xdr:row>1267</xdr:row>
      <xdr:rowOff>0</xdr:rowOff>
    </xdr:to>
    <xdr:sp>
      <xdr:nvSpPr>
        <xdr:cNvPr id="448" name="Line 450"/>
        <xdr:cNvSpPr>
          <a:spLocks/>
        </xdr:cNvSpPr>
      </xdr:nvSpPr>
      <xdr:spPr>
        <a:xfrm>
          <a:off x="10944225" y="25343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1339</xdr:row>
      <xdr:rowOff>0</xdr:rowOff>
    </xdr:from>
    <xdr:to>
      <xdr:col>7</xdr:col>
      <xdr:colOff>0</xdr:colOff>
      <xdr:row>1339</xdr:row>
      <xdr:rowOff>0</xdr:rowOff>
    </xdr:to>
    <xdr:sp>
      <xdr:nvSpPr>
        <xdr:cNvPr id="449" name="Line 451"/>
        <xdr:cNvSpPr>
          <a:spLocks/>
        </xdr:cNvSpPr>
      </xdr:nvSpPr>
      <xdr:spPr>
        <a:xfrm>
          <a:off x="10944225" y="26783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1348</xdr:row>
      <xdr:rowOff>0</xdr:rowOff>
    </xdr:from>
    <xdr:to>
      <xdr:col>7</xdr:col>
      <xdr:colOff>0</xdr:colOff>
      <xdr:row>1348</xdr:row>
      <xdr:rowOff>0</xdr:rowOff>
    </xdr:to>
    <xdr:sp>
      <xdr:nvSpPr>
        <xdr:cNvPr id="450" name="Line 452"/>
        <xdr:cNvSpPr>
          <a:spLocks/>
        </xdr:cNvSpPr>
      </xdr:nvSpPr>
      <xdr:spPr>
        <a:xfrm>
          <a:off x="10944225" y="2696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1368</xdr:row>
      <xdr:rowOff>0</xdr:rowOff>
    </xdr:from>
    <xdr:to>
      <xdr:col>7</xdr:col>
      <xdr:colOff>0</xdr:colOff>
      <xdr:row>1368</xdr:row>
      <xdr:rowOff>0</xdr:rowOff>
    </xdr:to>
    <xdr:sp>
      <xdr:nvSpPr>
        <xdr:cNvPr id="451" name="Line 453"/>
        <xdr:cNvSpPr>
          <a:spLocks/>
        </xdr:cNvSpPr>
      </xdr:nvSpPr>
      <xdr:spPr>
        <a:xfrm>
          <a:off x="10944225" y="27363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1353</xdr:row>
      <xdr:rowOff>0</xdr:rowOff>
    </xdr:from>
    <xdr:to>
      <xdr:col>7</xdr:col>
      <xdr:colOff>0</xdr:colOff>
      <xdr:row>1353</xdr:row>
      <xdr:rowOff>0</xdr:rowOff>
    </xdr:to>
    <xdr:sp>
      <xdr:nvSpPr>
        <xdr:cNvPr id="452" name="Line 454"/>
        <xdr:cNvSpPr>
          <a:spLocks/>
        </xdr:cNvSpPr>
      </xdr:nvSpPr>
      <xdr:spPr>
        <a:xfrm>
          <a:off x="10944225" y="27063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1346</xdr:row>
      <xdr:rowOff>0</xdr:rowOff>
    </xdr:from>
    <xdr:to>
      <xdr:col>7</xdr:col>
      <xdr:colOff>0</xdr:colOff>
      <xdr:row>1346</xdr:row>
      <xdr:rowOff>0</xdr:rowOff>
    </xdr:to>
    <xdr:sp>
      <xdr:nvSpPr>
        <xdr:cNvPr id="453" name="Line 455"/>
        <xdr:cNvSpPr>
          <a:spLocks/>
        </xdr:cNvSpPr>
      </xdr:nvSpPr>
      <xdr:spPr>
        <a:xfrm>
          <a:off x="10944225" y="2692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1418</xdr:row>
      <xdr:rowOff>0</xdr:rowOff>
    </xdr:from>
    <xdr:to>
      <xdr:col>7</xdr:col>
      <xdr:colOff>0</xdr:colOff>
      <xdr:row>1418</xdr:row>
      <xdr:rowOff>0</xdr:rowOff>
    </xdr:to>
    <xdr:sp>
      <xdr:nvSpPr>
        <xdr:cNvPr id="454" name="Line 456"/>
        <xdr:cNvSpPr>
          <a:spLocks/>
        </xdr:cNvSpPr>
      </xdr:nvSpPr>
      <xdr:spPr>
        <a:xfrm>
          <a:off x="10944225" y="28363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1427</xdr:row>
      <xdr:rowOff>0</xdr:rowOff>
    </xdr:from>
    <xdr:to>
      <xdr:col>7</xdr:col>
      <xdr:colOff>0</xdr:colOff>
      <xdr:row>1427</xdr:row>
      <xdr:rowOff>0</xdr:rowOff>
    </xdr:to>
    <xdr:sp>
      <xdr:nvSpPr>
        <xdr:cNvPr id="455" name="Line 457"/>
        <xdr:cNvSpPr>
          <a:spLocks/>
        </xdr:cNvSpPr>
      </xdr:nvSpPr>
      <xdr:spPr>
        <a:xfrm>
          <a:off x="10944225" y="28543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1447</xdr:row>
      <xdr:rowOff>0</xdr:rowOff>
    </xdr:from>
    <xdr:to>
      <xdr:col>7</xdr:col>
      <xdr:colOff>0</xdr:colOff>
      <xdr:row>1447</xdr:row>
      <xdr:rowOff>0</xdr:rowOff>
    </xdr:to>
    <xdr:sp>
      <xdr:nvSpPr>
        <xdr:cNvPr id="456" name="Line 458"/>
        <xdr:cNvSpPr>
          <a:spLocks/>
        </xdr:cNvSpPr>
      </xdr:nvSpPr>
      <xdr:spPr>
        <a:xfrm>
          <a:off x="10944225" y="28943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1432</xdr:row>
      <xdr:rowOff>0</xdr:rowOff>
    </xdr:from>
    <xdr:to>
      <xdr:col>7</xdr:col>
      <xdr:colOff>0</xdr:colOff>
      <xdr:row>1432</xdr:row>
      <xdr:rowOff>0</xdr:rowOff>
    </xdr:to>
    <xdr:sp>
      <xdr:nvSpPr>
        <xdr:cNvPr id="457" name="Line 459"/>
        <xdr:cNvSpPr>
          <a:spLocks/>
        </xdr:cNvSpPr>
      </xdr:nvSpPr>
      <xdr:spPr>
        <a:xfrm>
          <a:off x="10944225" y="2864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1425</xdr:row>
      <xdr:rowOff>0</xdr:rowOff>
    </xdr:from>
    <xdr:to>
      <xdr:col>7</xdr:col>
      <xdr:colOff>0</xdr:colOff>
      <xdr:row>1425</xdr:row>
      <xdr:rowOff>0</xdr:rowOff>
    </xdr:to>
    <xdr:sp>
      <xdr:nvSpPr>
        <xdr:cNvPr id="458" name="Line 460"/>
        <xdr:cNvSpPr>
          <a:spLocks/>
        </xdr:cNvSpPr>
      </xdr:nvSpPr>
      <xdr:spPr>
        <a:xfrm>
          <a:off x="10944225" y="28503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1497</xdr:row>
      <xdr:rowOff>0</xdr:rowOff>
    </xdr:from>
    <xdr:to>
      <xdr:col>7</xdr:col>
      <xdr:colOff>0</xdr:colOff>
      <xdr:row>1497</xdr:row>
      <xdr:rowOff>0</xdr:rowOff>
    </xdr:to>
    <xdr:sp>
      <xdr:nvSpPr>
        <xdr:cNvPr id="459" name="Line 461"/>
        <xdr:cNvSpPr>
          <a:spLocks/>
        </xdr:cNvSpPr>
      </xdr:nvSpPr>
      <xdr:spPr>
        <a:xfrm>
          <a:off x="10944225" y="29943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1506</xdr:row>
      <xdr:rowOff>0</xdr:rowOff>
    </xdr:from>
    <xdr:to>
      <xdr:col>7</xdr:col>
      <xdr:colOff>0</xdr:colOff>
      <xdr:row>1506</xdr:row>
      <xdr:rowOff>0</xdr:rowOff>
    </xdr:to>
    <xdr:sp>
      <xdr:nvSpPr>
        <xdr:cNvPr id="460" name="Line 462"/>
        <xdr:cNvSpPr>
          <a:spLocks/>
        </xdr:cNvSpPr>
      </xdr:nvSpPr>
      <xdr:spPr>
        <a:xfrm>
          <a:off x="10944225" y="30123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1526</xdr:row>
      <xdr:rowOff>0</xdr:rowOff>
    </xdr:from>
    <xdr:to>
      <xdr:col>7</xdr:col>
      <xdr:colOff>0</xdr:colOff>
      <xdr:row>1526</xdr:row>
      <xdr:rowOff>0</xdr:rowOff>
    </xdr:to>
    <xdr:sp>
      <xdr:nvSpPr>
        <xdr:cNvPr id="461" name="Line 463"/>
        <xdr:cNvSpPr>
          <a:spLocks/>
        </xdr:cNvSpPr>
      </xdr:nvSpPr>
      <xdr:spPr>
        <a:xfrm>
          <a:off x="10944225" y="30523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1511</xdr:row>
      <xdr:rowOff>0</xdr:rowOff>
    </xdr:from>
    <xdr:to>
      <xdr:col>7</xdr:col>
      <xdr:colOff>0</xdr:colOff>
      <xdr:row>1511</xdr:row>
      <xdr:rowOff>0</xdr:rowOff>
    </xdr:to>
    <xdr:sp>
      <xdr:nvSpPr>
        <xdr:cNvPr id="462" name="Line 464"/>
        <xdr:cNvSpPr>
          <a:spLocks/>
        </xdr:cNvSpPr>
      </xdr:nvSpPr>
      <xdr:spPr>
        <a:xfrm>
          <a:off x="10944225" y="30223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1504</xdr:row>
      <xdr:rowOff>0</xdr:rowOff>
    </xdr:from>
    <xdr:to>
      <xdr:col>7</xdr:col>
      <xdr:colOff>0</xdr:colOff>
      <xdr:row>1504</xdr:row>
      <xdr:rowOff>0</xdr:rowOff>
    </xdr:to>
    <xdr:sp>
      <xdr:nvSpPr>
        <xdr:cNvPr id="463" name="Line 465"/>
        <xdr:cNvSpPr>
          <a:spLocks/>
        </xdr:cNvSpPr>
      </xdr:nvSpPr>
      <xdr:spPr>
        <a:xfrm>
          <a:off x="10944225" y="30083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1576</xdr:row>
      <xdr:rowOff>0</xdr:rowOff>
    </xdr:from>
    <xdr:to>
      <xdr:col>7</xdr:col>
      <xdr:colOff>0</xdr:colOff>
      <xdr:row>1576</xdr:row>
      <xdr:rowOff>0</xdr:rowOff>
    </xdr:to>
    <xdr:sp>
      <xdr:nvSpPr>
        <xdr:cNvPr id="464" name="Line 466"/>
        <xdr:cNvSpPr>
          <a:spLocks/>
        </xdr:cNvSpPr>
      </xdr:nvSpPr>
      <xdr:spPr>
        <a:xfrm>
          <a:off x="10944225" y="3152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1585</xdr:row>
      <xdr:rowOff>0</xdr:rowOff>
    </xdr:from>
    <xdr:to>
      <xdr:col>7</xdr:col>
      <xdr:colOff>0</xdr:colOff>
      <xdr:row>1585</xdr:row>
      <xdr:rowOff>0</xdr:rowOff>
    </xdr:to>
    <xdr:sp>
      <xdr:nvSpPr>
        <xdr:cNvPr id="465" name="Line 467"/>
        <xdr:cNvSpPr>
          <a:spLocks/>
        </xdr:cNvSpPr>
      </xdr:nvSpPr>
      <xdr:spPr>
        <a:xfrm>
          <a:off x="10944225" y="3170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1605</xdr:row>
      <xdr:rowOff>0</xdr:rowOff>
    </xdr:from>
    <xdr:to>
      <xdr:col>7</xdr:col>
      <xdr:colOff>0</xdr:colOff>
      <xdr:row>1605</xdr:row>
      <xdr:rowOff>0</xdr:rowOff>
    </xdr:to>
    <xdr:sp>
      <xdr:nvSpPr>
        <xdr:cNvPr id="466" name="Line 468"/>
        <xdr:cNvSpPr>
          <a:spLocks/>
        </xdr:cNvSpPr>
      </xdr:nvSpPr>
      <xdr:spPr>
        <a:xfrm>
          <a:off x="10944225" y="32104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1590</xdr:row>
      <xdr:rowOff>0</xdr:rowOff>
    </xdr:from>
    <xdr:to>
      <xdr:col>7</xdr:col>
      <xdr:colOff>0</xdr:colOff>
      <xdr:row>1590</xdr:row>
      <xdr:rowOff>0</xdr:rowOff>
    </xdr:to>
    <xdr:sp>
      <xdr:nvSpPr>
        <xdr:cNvPr id="467" name="Line 469"/>
        <xdr:cNvSpPr>
          <a:spLocks/>
        </xdr:cNvSpPr>
      </xdr:nvSpPr>
      <xdr:spPr>
        <a:xfrm>
          <a:off x="10944225" y="31803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1583</xdr:row>
      <xdr:rowOff>0</xdr:rowOff>
    </xdr:from>
    <xdr:to>
      <xdr:col>7</xdr:col>
      <xdr:colOff>0</xdr:colOff>
      <xdr:row>1583</xdr:row>
      <xdr:rowOff>0</xdr:rowOff>
    </xdr:to>
    <xdr:sp>
      <xdr:nvSpPr>
        <xdr:cNvPr id="468" name="Line 470"/>
        <xdr:cNvSpPr>
          <a:spLocks/>
        </xdr:cNvSpPr>
      </xdr:nvSpPr>
      <xdr:spPr>
        <a:xfrm>
          <a:off x="10944225" y="31663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1655</xdr:row>
      <xdr:rowOff>0</xdr:rowOff>
    </xdr:from>
    <xdr:to>
      <xdr:col>7</xdr:col>
      <xdr:colOff>0</xdr:colOff>
      <xdr:row>1655</xdr:row>
      <xdr:rowOff>0</xdr:rowOff>
    </xdr:to>
    <xdr:sp>
      <xdr:nvSpPr>
        <xdr:cNvPr id="469" name="Line 471"/>
        <xdr:cNvSpPr>
          <a:spLocks/>
        </xdr:cNvSpPr>
      </xdr:nvSpPr>
      <xdr:spPr>
        <a:xfrm>
          <a:off x="10944225" y="33104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1664</xdr:row>
      <xdr:rowOff>0</xdr:rowOff>
    </xdr:from>
    <xdr:to>
      <xdr:col>7</xdr:col>
      <xdr:colOff>0</xdr:colOff>
      <xdr:row>1664</xdr:row>
      <xdr:rowOff>0</xdr:rowOff>
    </xdr:to>
    <xdr:sp>
      <xdr:nvSpPr>
        <xdr:cNvPr id="470" name="Line 472"/>
        <xdr:cNvSpPr>
          <a:spLocks/>
        </xdr:cNvSpPr>
      </xdr:nvSpPr>
      <xdr:spPr>
        <a:xfrm>
          <a:off x="10944225" y="3328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1684</xdr:row>
      <xdr:rowOff>0</xdr:rowOff>
    </xdr:from>
    <xdr:to>
      <xdr:col>7</xdr:col>
      <xdr:colOff>0</xdr:colOff>
      <xdr:row>1684</xdr:row>
      <xdr:rowOff>0</xdr:rowOff>
    </xdr:to>
    <xdr:sp>
      <xdr:nvSpPr>
        <xdr:cNvPr id="471" name="Line 473"/>
        <xdr:cNvSpPr>
          <a:spLocks/>
        </xdr:cNvSpPr>
      </xdr:nvSpPr>
      <xdr:spPr>
        <a:xfrm>
          <a:off x="10944225" y="33684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1669</xdr:row>
      <xdr:rowOff>0</xdr:rowOff>
    </xdr:from>
    <xdr:to>
      <xdr:col>7</xdr:col>
      <xdr:colOff>0</xdr:colOff>
      <xdr:row>1669</xdr:row>
      <xdr:rowOff>0</xdr:rowOff>
    </xdr:to>
    <xdr:sp>
      <xdr:nvSpPr>
        <xdr:cNvPr id="472" name="Line 474"/>
        <xdr:cNvSpPr>
          <a:spLocks/>
        </xdr:cNvSpPr>
      </xdr:nvSpPr>
      <xdr:spPr>
        <a:xfrm>
          <a:off x="10944225" y="33384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1662</xdr:row>
      <xdr:rowOff>0</xdr:rowOff>
    </xdr:from>
    <xdr:to>
      <xdr:col>7</xdr:col>
      <xdr:colOff>0</xdr:colOff>
      <xdr:row>1662</xdr:row>
      <xdr:rowOff>0</xdr:rowOff>
    </xdr:to>
    <xdr:sp>
      <xdr:nvSpPr>
        <xdr:cNvPr id="473" name="Line 475"/>
        <xdr:cNvSpPr>
          <a:spLocks/>
        </xdr:cNvSpPr>
      </xdr:nvSpPr>
      <xdr:spPr>
        <a:xfrm>
          <a:off x="10944225" y="33244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1734</xdr:row>
      <xdr:rowOff>0</xdr:rowOff>
    </xdr:from>
    <xdr:to>
      <xdr:col>7</xdr:col>
      <xdr:colOff>0</xdr:colOff>
      <xdr:row>1734</xdr:row>
      <xdr:rowOff>0</xdr:rowOff>
    </xdr:to>
    <xdr:sp>
      <xdr:nvSpPr>
        <xdr:cNvPr id="474" name="Line 476"/>
        <xdr:cNvSpPr>
          <a:spLocks/>
        </xdr:cNvSpPr>
      </xdr:nvSpPr>
      <xdr:spPr>
        <a:xfrm>
          <a:off x="10944225" y="3468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1743</xdr:row>
      <xdr:rowOff>0</xdr:rowOff>
    </xdr:from>
    <xdr:to>
      <xdr:col>7</xdr:col>
      <xdr:colOff>0</xdr:colOff>
      <xdr:row>1743</xdr:row>
      <xdr:rowOff>0</xdr:rowOff>
    </xdr:to>
    <xdr:sp>
      <xdr:nvSpPr>
        <xdr:cNvPr id="475" name="Line 477"/>
        <xdr:cNvSpPr>
          <a:spLocks/>
        </xdr:cNvSpPr>
      </xdr:nvSpPr>
      <xdr:spPr>
        <a:xfrm>
          <a:off x="10944225" y="3486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1763</xdr:row>
      <xdr:rowOff>0</xdr:rowOff>
    </xdr:from>
    <xdr:to>
      <xdr:col>7</xdr:col>
      <xdr:colOff>0</xdr:colOff>
      <xdr:row>1763</xdr:row>
      <xdr:rowOff>0</xdr:rowOff>
    </xdr:to>
    <xdr:sp>
      <xdr:nvSpPr>
        <xdr:cNvPr id="476" name="Line 478"/>
        <xdr:cNvSpPr>
          <a:spLocks/>
        </xdr:cNvSpPr>
      </xdr:nvSpPr>
      <xdr:spPr>
        <a:xfrm>
          <a:off x="10944225" y="35264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1748</xdr:row>
      <xdr:rowOff>0</xdr:rowOff>
    </xdr:from>
    <xdr:to>
      <xdr:col>7</xdr:col>
      <xdr:colOff>0</xdr:colOff>
      <xdr:row>1748</xdr:row>
      <xdr:rowOff>0</xdr:rowOff>
    </xdr:to>
    <xdr:sp>
      <xdr:nvSpPr>
        <xdr:cNvPr id="477" name="Line 479"/>
        <xdr:cNvSpPr>
          <a:spLocks/>
        </xdr:cNvSpPr>
      </xdr:nvSpPr>
      <xdr:spPr>
        <a:xfrm>
          <a:off x="10944225" y="3496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1741</xdr:row>
      <xdr:rowOff>0</xdr:rowOff>
    </xdr:from>
    <xdr:to>
      <xdr:col>7</xdr:col>
      <xdr:colOff>0</xdr:colOff>
      <xdr:row>1741</xdr:row>
      <xdr:rowOff>0</xdr:rowOff>
    </xdr:to>
    <xdr:sp>
      <xdr:nvSpPr>
        <xdr:cNvPr id="478" name="Line 480"/>
        <xdr:cNvSpPr>
          <a:spLocks/>
        </xdr:cNvSpPr>
      </xdr:nvSpPr>
      <xdr:spPr>
        <a:xfrm>
          <a:off x="10944225" y="34824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1813</xdr:row>
      <xdr:rowOff>0</xdr:rowOff>
    </xdr:from>
    <xdr:to>
      <xdr:col>7</xdr:col>
      <xdr:colOff>0</xdr:colOff>
      <xdr:row>1813</xdr:row>
      <xdr:rowOff>0</xdr:rowOff>
    </xdr:to>
    <xdr:sp>
      <xdr:nvSpPr>
        <xdr:cNvPr id="479" name="Line 481"/>
        <xdr:cNvSpPr>
          <a:spLocks/>
        </xdr:cNvSpPr>
      </xdr:nvSpPr>
      <xdr:spPr>
        <a:xfrm>
          <a:off x="10944225" y="36264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1822</xdr:row>
      <xdr:rowOff>0</xdr:rowOff>
    </xdr:from>
    <xdr:to>
      <xdr:col>7</xdr:col>
      <xdr:colOff>0</xdr:colOff>
      <xdr:row>1822</xdr:row>
      <xdr:rowOff>0</xdr:rowOff>
    </xdr:to>
    <xdr:sp>
      <xdr:nvSpPr>
        <xdr:cNvPr id="480" name="Line 482"/>
        <xdr:cNvSpPr>
          <a:spLocks/>
        </xdr:cNvSpPr>
      </xdr:nvSpPr>
      <xdr:spPr>
        <a:xfrm>
          <a:off x="10944225" y="3644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1842</xdr:row>
      <xdr:rowOff>0</xdr:rowOff>
    </xdr:from>
    <xdr:to>
      <xdr:col>7</xdr:col>
      <xdr:colOff>0</xdr:colOff>
      <xdr:row>1842</xdr:row>
      <xdr:rowOff>0</xdr:rowOff>
    </xdr:to>
    <xdr:sp>
      <xdr:nvSpPr>
        <xdr:cNvPr id="481" name="Line 483"/>
        <xdr:cNvSpPr>
          <a:spLocks/>
        </xdr:cNvSpPr>
      </xdr:nvSpPr>
      <xdr:spPr>
        <a:xfrm>
          <a:off x="10944225" y="36844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1827</xdr:row>
      <xdr:rowOff>0</xdr:rowOff>
    </xdr:from>
    <xdr:to>
      <xdr:col>7</xdr:col>
      <xdr:colOff>0</xdr:colOff>
      <xdr:row>1827</xdr:row>
      <xdr:rowOff>0</xdr:rowOff>
    </xdr:to>
    <xdr:sp>
      <xdr:nvSpPr>
        <xdr:cNvPr id="482" name="Line 484"/>
        <xdr:cNvSpPr>
          <a:spLocks/>
        </xdr:cNvSpPr>
      </xdr:nvSpPr>
      <xdr:spPr>
        <a:xfrm>
          <a:off x="10944225" y="36544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1820</xdr:row>
      <xdr:rowOff>0</xdr:rowOff>
    </xdr:from>
    <xdr:to>
      <xdr:col>7</xdr:col>
      <xdr:colOff>0</xdr:colOff>
      <xdr:row>1820</xdr:row>
      <xdr:rowOff>0</xdr:rowOff>
    </xdr:to>
    <xdr:sp>
      <xdr:nvSpPr>
        <xdr:cNvPr id="483" name="Line 485"/>
        <xdr:cNvSpPr>
          <a:spLocks/>
        </xdr:cNvSpPr>
      </xdr:nvSpPr>
      <xdr:spPr>
        <a:xfrm>
          <a:off x="10944225" y="36404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1892</xdr:row>
      <xdr:rowOff>0</xdr:rowOff>
    </xdr:from>
    <xdr:to>
      <xdr:col>7</xdr:col>
      <xdr:colOff>0</xdr:colOff>
      <xdr:row>1892</xdr:row>
      <xdr:rowOff>0</xdr:rowOff>
    </xdr:to>
    <xdr:sp>
      <xdr:nvSpPr>
        <xdr:cNvPr id="484" name="Line 486"/>
        <xdr:cNvSpPr>
          <a:spLocks/>
        </xdr:cNvSpPr>
      </xdr:nvSpPr>
      <xdr:spPr>
        <a:xfrm>
          <a:off x="10944225" y="37844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1901</xdr:row>
      <xdr:rowOff>0</xdr:rowOff>
    </xdr:from>
    <xdr:to>
      <xdr:col>7</xdr:col>
      <xdr:colOff>0</xdr:colOff>
      <xdr:row>1901</xdr:row>
      <xdr:rowOff>0</xdr:rowOff>
    </xdr:to>
    <xdr:sp>
      <xdr:nvSpPr>
        <xdr:cNvPr id="485" name="Line 487"/>
        <xdr:cNvSpPr>
          <a:spLocks/>
        </xdr:cNvSpPr>
      </xdr:nvSpPr>
      <xdr:spPr>
        <a:xfrm>
          <a:off x="10944225" y="38024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1921</xdr:row>
      <xdr:rowOff>0</xdr:rowOff>
    </xdr:from>
    <xdr:to>
      <xdr:col>7</xdr:col>
      <xdr:colOff>0</xdr:colOff>
      <xdr:row>1921</xdr:row>
      <xdr:rowOff>0</xdr:rowOff>
    </xdr:to>
    <xdr:sp>
      <xdr:nvSpPr>
        <xdr:cNvPr id="486" name="Line 488"/>
        <xdr:cNvSpPr>
          <a:spLocks/>
        </xdr:cNvSpPr>
      </xdr:nvSpPr>
      <xdr:spPr>
        <a:xfrm>
          <a:off x="10944225" y="384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1906</xdr:row>
      <xdr:rowOff>0</xdr:rowOff>
    </xdr:from>
    <xdr:to>
      <xdr:col>7</xdr:col>
      <xdr:colOff>0</xdr:colOff>
      <xdr:row>1906</xdr:row>
      <xdr:rowOff>0</xdr:rowOff>
    </xdr:to>
    <xdr:sp>
      <xdr:nvSpPr>
        <xdr:cNvPr id="487" name="Line 489"/>
        <xdr:cNvSpPr>
          <a:spLocks/>
        </xdr:cNvSpPr>
      </xdr:nvSpPr>
      <xdr:spPr>
        <a:xfrm>
          <a:off x="10944225" y="38124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1899</xdr:row>
      <xdr:rowOff>0</xdr:rowOff>
    </xdr:from>
    <xdr:to>
      <xdr:col>7</xdr:col>
      <xdr:colOff>0</xdr:colOff>
      <xdr:row>1899</xdr:row>
      <xdr:rowOff>0</xdr:rowOff>
    </xdr:to>
    <xdr:sp>
      <xdr:nvSpPr>
        <xdr:cNvPr id="488" name="Line 490"/>
        <xdr:cNvSpPr>
          <a:spLocks/>
        </xdr:cNvSpPr>
      </xdr:nvSpPr>
      <xdr:spPr>
        <a:xfrm>
          <a:off x="10944225" y="37984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1971</xdr:row>
      <xdr:rowOff>0</xdr:rowOff>
    </xdr:from>
    <xdr:to>
      <xdr:col>7</xdr:col>
      <xdr:colOff>0</xdr:colOff>
      <xdr:row>1971</xdr:row>
      <xdr:rowOff>0</xdr:rowOff>
    </xdr:to>
    <xdr:sp>
      <xdr:nvSpPr>
        <xdr:cNvPr id="489" name="Line 491"/>
        <xdr:cNvSpPr>
          <a:spLocks/>
        </xdr:cNvSpPr>
      </xdr:nvSpPr>
      <xdr:spPr>
        <a:xfrm>
          <a:off x="10944225" y="39424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1980</xdr:row>
      <xdr:rowOff>0</xdr:rowOff>
    </xdr:from>
    <xdr:to>
      <xdr:col>7</xdr:col>
      <xdr:colOff>0</xdr:colOff>
      <xdr:row>1980</xdr:row>
      <xdr:rowOff>0</xdr:rowOff>
    </xdr:to>
    <xdr:sp>
      <xdr:nvSpPr>
        <xdr:cNvPr id="490" name="Line 492"/>
        <xdr:cNvSpPr>
          <a:spLocks/>
        </xdr:cNvSpPr>
      </xdr:nvSpPr>
      <xdr:spPr>
        <a:xfrm>
          <a:off x="10944225" y="3960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2000</xdr:row>
      <xdr:rowOff>0</xdr:rowOff>
    </xdr:from>
    <xdr:to>
      <xdr:col>7</xdr:col>
      <xdr:colOff>0</xdr:colOff>
      <xdr:row>2000</xdr:row>
      <xdr:rowOff>0</xdr:rowOff>
    </xdr:to>
    <xdr:sp>
      <xdr:nvSpPr>
        <xdr:cNvPr id="491" name="Line 493"/>
        <xdr:cNvSpPr>
          <a:spLocks/>
        </xdr:cNvSpPr>
      </xdr:nvSpPr>
      <xdr:spPr>
        <a:xfrm>
          <a:off x="10944225" y="40005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1985</xdr:row>
      <xdr:rowOff>0</xdr:rowOff>
    </xdr:from>
    <xdr:to>
      <xdr:col>7</xdr:col>
      <xdr:colOff>0</xdr:colOff>
      <xdr:row>1985</xdr:row>
      <xdr:rowOff>0</xdr:rowOff>
    </xdr:to>
    <xdr:sp>
      <xdr:nvSpPr>
        <xdr:cNvPr id="492" name="Line 494"/>
        <xdr:cNvSpPr>
          <a:spLocks/>
        </xdr:cNvSpPr>
      </xdr:nvSpPr>
      <xdr:spPr>
        <a:xfrm>
          <a:off x="10944225" y="39704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1978</xdr:row>
      <xdr:rowOff>0</xdr:rowOff>
    </xdr:from>
    <xdr:to>
      <xdr:col>7</xdr:col>
      <xdr:colOff>0</xdr:colOff>
      <xdr:row>1978</xdr:row>
      <xdr:rowOff>0</xdr:rowOff>
    </xdr:to>
    <xdr:sp>
      <xdr:nvSpPr>
        <xdr:cNvPr id="493" name="Line 495"/>
        <xdr:cNvSpPr>
          <a:spLocks/>
        </xdr:cNvSpPr>
      </xdr:nvSpPr>
      <xdr:spPr>
        <a:xfrm>
          <a:off x="10944225" y="395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2050</xdr:row>
      <xdr:rowOff>0</xdr:rowOff>
    </xdr:from>
    <xdr:to>
      <xdr:col>7</xdr:col>
      <xdr:colOff>0</xdr:colOff>
      <xdr:row>2050</xdr:row>
      <xdr:rowOff>0</xdr:rowOff>
    </xdr:to>
    <xdr:sp>
      <xdr:nvSpPr>
        <xdr:cNvPr id="494" name="Line 496"/>
        <xdr:cNvSpPr>
          <a:spLocks/>
        </xdr:cNvSpPr>
      </xdr:nvSpPr>
      <xdr:spPr>
        <a:xfrm>
          <a:off x="10944225" y="41005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2059</xdr:row>
      <xdr:rowOff>0</xdr:rowOff>
    </xdr:from>
    <xdr:to>
      <xdr:col>7</xdr:col>
      <xdr:colOff>0</xdr:colOff>
      <xdr:row>2059</xdr:row>
      <xdr:rowOff>0</xdr:rowOff>
    </xdr:to>
    <xdr:sp>
      <xdr:nvSpPr>
        <xdr:cNvPr id="495" name="Line 497"/>
        <xdr:cNvSpPr>
          <a:spLocks/>
        </xdr:cNvSpPr>
      </xdr:nvSpPr>
      <xdr:spPr>
        <a:xfrm>
          <a:off x="10944225" y="4118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2079</xdr:row>
      <xdr:rowOff>0</xdr:rowOff>
    </xdr:from>
    <xdr:to>
      <xdr:col>7</xdr:col>
      <xdr:colOff>0</xdr:colOff>
      <xdr:row>2079</xdr:row>
      <xdr:rowOff>0</xdr:rowOff>
    </xdr:to>
    <xdr:sp>
      <xdr:nvSpPr>
        <xdr:cNvPr id="496" name="Line 498"/>
        <xdr:cNvSpPr>
          <a:spLocks/>
        </xdr:cNvSpPr>
      </xdr:nvSpPr>
      <xdr:spPr>
        <a:xfrm>
          <a:off x="10944225" y="41585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2064</xdr:row>
      <xdr:rowOff>0</xdr:rowOff>
    </xdr:from>
    <xdr:to>
      <xdr:col>7</xdr:col>
      <xdr:colOff>0</xdr:colOff>
      <xdr:row>2064</xdr:row>
      <xdr:rowOff>0</xdr:rowOff>
    </xdr:to>
    <xdr:sp>
      <xdr:nvSpPr>
        <xdr:cNvPr id="497" name="Line 499"/>
        <xdr:cNvSpPr>
          <a:spLocks/>
        </xdr:cNvSpPr>
      </xdr:nvSpPr>
      <xdr:spPr>
        <a:xfrm>
          <a:off x="10944225" y="41285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2057</xdr:row>
      <xdr:rowOff>0</xdr:rowOff>
    </xdr:from>
    <xdr:to>
      <xdr:col>7</xdr:col>
      <xdr:colOff>0</xdr:colOff>
      <xdr:row>2057</xdr:row>
      <xdr:rowOff>0</xdr:rowOff>
    </xdr:to>
    <xdr:sp>
      <xdr:nvSpPr>
        <xdr:cNvPr id="498" name="Line 500"/>
        <xdr:cNvSpPr>
          <a:spLocks/>
        </xdr:cNvSpPr>
      </xdr:nvSpPr>
      <xdr:spPr>
        <a:xfrm>
          <a:off x="10944225" y="41145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2129</xdr:row>
      <xdr:rowOff>0</xdr:rowOff>
    </xdr:from>
    <xdr:to>
      <xdr:col>7</xdr:col>
      <xdr:colOff>0</xdr:colOff>
      <xdr:row>2129</xdr:row>
      <xdr:rowOff>0</xdr:rowOff>
    </xdr:to>
    <xdr:sp>
      <xdr:nvSpPr>
        <xdr:cNvPr id="499" name="Line 501"/>
        <xdr:cNvSpPr>
          <a:spLocks/>
        </xdr:cNvSpPr>
      </xdr:nvSpPr>
      <xdr:spPr>
        <a:xfrm>
          <a:off x="10944225" y="4258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2138</xdr:row>
      <xdr:rowOff>0</xdr:rowOff>
    </xdr:from>
    <xdr:to>
      <xdr:col>7</xdr:col>
      <xdr:colOff>0</xdr:colOff>
      <xdr:row>2138</xdr:row>
      <xdr:rowOff>0</xdr:rowOff>
    </xdr:to>
    <xdr:sp>
      <xdr:nvSpPr>
        <xdr:cNvPr id="500" name="Line 502"/>
        <xdr:cNvSpPr>
          <a:spLocks/>
        </xdr:cNvSpPr>
      </xdr:nvSpPr>
      <xdr:spPr>
        <a:xfrm>
          <a:off x="10944225" y="4276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2158</xdr:row>
      <xdr:rowOff>0</xdr:rowOff>
    </xdr:from>
    <xdr:to>
      <xdr:col>7</xdr:col>
      <xdr:colOff>0</xdr:colOff>
      <xdr:row>2158</xdr:row>
      <xdr:rowOff>0</xdr:rowOff>
    </xdr:to>
    <xdr:sp>
      <xdr:nvSpPr>
        <xdr:cNvPr id="501" name="Line 503"/>
        <xdr:cNvSpPr>
          <a:spLocks/>
        </xdr:cNvSpPr>
      </xdr:nvSpPr>
      <xdr:spPr>
        <a:xfrm>
          <a:off x="10944225" y="43165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2143</xdr:row>
      <xdr:rowOff>0</xdr:rowOff>
    </xdr:from>
    <xdr:to>
      <xdr:col>7</xdr:col>
      <xdr:colOff>0</xdr:colOff>
      <xdr:row>2143</xdr:row>
      <xdr:rowOff>0</xdr:rowOff>
    </xdr:to>
    <xdr:sp>
      <xdr:nvSpPr>
        <xdr:cNvPr id="502" name="Line 504"/>
        <xdr:cNvSpPr>
          <a:spLocks/>
        </xdr:cNvSpPr>
      </xdr:nvSpPr>
      <xdr:spPr>
        <a:xfrm>
          <a:off x="10944225" y="4286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2136</xdr:row>
      <xdr:rowOff>0</xdr:rowOff>
    </xdr:from>
    <xdr:to>
      <xdr:col>7</xdr:col>
      <xdr:colOff>0</xdr:colOff>
      <xdr:row>2136</xdr:row>
      <xdr:rowOff>0</xdr:rowOff>
    </xdr:to>
    <xdr:sp>
      <xdr:nvSpPr>
        <xdr:cNvPr id="503" name="Line 505"/>
        <xdr:cNvSpPr>
          <a:spLocks/>
        </xdr:cNvSpPr>
      </xdr:nvSpPr>
      <xdr:spPr>
        <a:xfrm>
          <a:off x="10944225" y="4272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2208</xdr:row>
      <xdr:rowOff>0</xdr:rowOff>
    </xdr:from>
    <xdr:to>
      <xdr:col>7</xdr:col>
      <xdr:colOff>0</xdr:colOff>
      <xdr:row>2208</xdr:row>
      <xdr:rowOff>0</xdr:rowOff>
    </xdr:to>
    <xdr:sp>
      <xdr:nvSpPr>
        <xdr:cNvPr id="504" name="Line 506"/>
        <xdr:cNvSpPr>
          <a:spLocks/>
        </xdr:cNvSpPr>
      </xdr:nvSpPr>
      <xdr:spPr>
        <a:xfrm>
          <a:off x="10944225" y="4416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2217</xdr:row>
      <xdr:rowOff>0</xdr:rowOff>
    </xdr:from>
    <xdr:to>
      <xdr:col>7</xdr:col>
      <xdr:colOff>0</xdr:colOff>
      <xdr:row>2217</xdr:row>
      <xdr:rowOff>0</xdr:rowOff>
    </xdr:to>
    <xdr:sp>
      <xdr:nvSpPr>
        <xdr:cNvPr id="505" name="Line 507"/>
        <xdr:cNvSpPr>
          <a:spLocks/>
        </xdr:cNvSpPr>
      </xdr:nvSpPr>
      <xdr:spPr>
        <a:xfrm>
          <a:off x="10944225" y="44345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2237</xdr:row>
      <xdr:rowOff>0</xdr:rowOff>
    </xdr:from>
    <xdr:to>
      <xdr:col>7</xdr:col>
      <xdr:colOff>0</xdr:colOff>
      <xdr:row>2237</xdr:row>
      <xdr:rowOff>0</xdr:rowOff>
    </xdr:to>
    <xdr:sp>
      <xdr:nvSpPr>
        <xdr:cNvPr id="506" name="Line 508"/>
        <xdr:cNvSpPr>
          <a:spLocks/>
        </xdr:cNvSpPr>
      </xdr:nvSpPr>
      <xdr:spPr>
        <a:xfrm>
          <a:off x="10944225" y="44745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2222</xdr:row>
      <xdr:rowOff>0</xdr:rowOff>
    </xdr:from>
    <xdr:to>
      <xdr:col>7</xdr:col>
      <xdr:colOff>0</xdr:colOff>
      <xdr:row>2222</xdr:row>
      <xdr:rowOff>0</xdr:rowOff>
    </xdr:to>
    <xdr:sp>
      <xdr:nvSpPr>
        <xdr:cNvPr id="507" name="Line 509"/>
        <xdr:cNvSpPr>
          <a:spLocks/>
        </xdr:cNvSpPr>
      </xdr:nvSpPr>
      <xdr:spPr>
        <a:xfrm>
          <a:off x="10944225" y="4444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2215</xdr:row>
      <xdr:rowOff>0</xdr:rowOff>
    </xdr:from>
    <xdr:to>
      <xdr:col>7</xdr:col>
      <xdr:colOff>0</xdr:colOff>
      <xdr:row>2215</xdr:row>
      <xdr:rowOff>0</xdr:rowOff>
    </xdr:to>
    <xdr:sp>
      <xdr:nvSpPr>
        <xdr:cNvPr id="508" name="Line 510"/>
        <xdr:cNvSpPr>
          <a:spLocks/>
        </xdr:cNvSpPr>
      </xdr:nvSpPr>
      <xdr:spPr>
        <a:xfrm>
          <a:off x="10944225" y="44305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2287</xdr:row>
      <xdr:rowOff>0</xdr:rowOff>
    </xdr:from>
    <xdr:to>
      <xdr:col>7</xdr:col>
      <xdr:colOff>0</xdr:colOff>
      <xdr:row>2287</xdr:row>
      <xdr:rowOff>0</xdr:rowOff>
    </xdr:to>
    <xdr:sp>
      <xdr:nvSpPr>
        <xdr:cNvPr id="509" name="Line 511"/>
        <xdr:cNvSpPr>
          <a:spLocks/>
        </xdr:cNvSpPr>
      </xdr:nvSpPr>
      <xdr:spPr>
        <a:xfrm>
          <a:off x="10944225" y="45745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2296</xdr:row>
      <xdr:rowOff>0</xdr:rowOff>
    </xdr:from>
    <xdr:to>
      <xdr:col>7</xdr:col>
      <xdr:colOff>0</xdr:colOff>
      <xdr:row>2296</xdr:row>
      <xdr:rowOff>0</xdr:rowOff>
    </xdr:to>
    <xdr:sp>
      <xdr:nvSpPr>
        <xdr:cNvPr id="510" name="Line 512"/>
        <xdr:cNvSpPr>
          <a:spLocks/>
        </xdr:cNvSpPr>
      </xdr:nvSpPr>
      <xdr:spPr>
        <a:xfrm>
          <a:off x="10944225" y="4592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2316</xdr:row>
      <xdr:rowOff>0</xdr:rowOff>
    </xdr:from>
    <xdr:to>
      <xdr:col>7</xdr:col>
      <xdr:colOff>0</xdr:colOff>
      <xdr:row>2316</xdr:row>
      <xdr:rowOff>0</xdr:rowOff>
    </xdr:to>
    <xdr:sp>
      <xdr:nvSpPr>
        <xdr:cNvPr id="511" name="Line 513"/>
        <xdr:cNvSpPr>
          <a:spLocks/>
        </xdr:cNvSpPr>
      </xdr:nvSpPr>
      <xdr:spPr>
        <a:xfrm>
          <a:off x="10944225" y="4632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2301</xdr:row>
      <xdr:rowOff>0</xdr:rowOff>
    </xdr:from>
    <xdr:to>
      <xdr:col>7</xdr:col>
      <xdr:colOff>0</xdr:colOff>
      <xdr:row>2301</xdr:row>
      <xdr:rowOff>0</xdr:rowOff>
    </xdr:to>
    <xdr:sp>
      <xdr:nvSpPr>
        <xdr:cNvPr id="512" name="Line 514"/>
        <xdr:cNvSpPr>
          <a:spLocks/>
        </xdr:cNvSpPr>
      </xdr:nvSpPr>
      <xdr:spPr>
        <a:xfrm>
          <a:off x="10944225" y="4602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2294</xdr:row>
      <xdr:rowOff>0</xdr:rowOff>
    </xdr:from>
    <xdr:to>
      <xdr:col>7</xdr:col>
      <xdr:colOff>0</xdr:colOff>
      <xdr:row>2294</xdr:row>
      <xdr:rowOff>0</xdr:rowOff>
    </xdr:to>
    <xdr:sp>
      <xdr:nvSpPr>
        <xdr:cNvPr id="513" name="Line 515"/>
        <xdr:cNvSpPr>
          <a:spLocks/>
        </xdr:cNvSpPr>
      </xdr:nvSpPr>
      <xdr:spPr>
        <a:xfrm>
          <a:off x="10944225" y="45885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2366</xdr:row>
      <xdr:rowOff>0</xdr:rowOff>
    </xdr:from>
    <xdr:to>
      <xdr:col>7</xdr:col>
      <xdr:colOff>0</xdr:colOff>
      <xdr:row>2366</xdr:row>
      <xdr:rowOff>0</xdr:rowOff>
    </xdr:to>
    <xdr:sp>
      <xdr:nvSpPr>
        <xdr:cNvPr id="514" name="Line 516"/>
        <xdr:cNvSpPr>
          <a:spLocks/>
        </xdr:cNvSpPr>
      </xdr:nvSpPr>
      <xdr:spPr>
        <a:xfrm>
          <a:off x="10944225" y="47325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2375</xdr:row>
      <xdr:rowOff>0</xdr:rowOff>
    </xdr:from>
    <xdr:to>
      <xdr:col>7</xdr:col>
      <xdr:colOff>0</xdr:colOff>
      <xdr:row>2375</xdr:row>
      <xdr:rowOff>0</xdr:rowOff>
    </xdr:to>
    <xdr:sp>
      <xdr:nvSpPr>
        <xdr:cNvPr id="515" name="Line 517"/>
        <xdr:cNvSpPr>
          <a:spLocks/>
        </xdr:cNvSpPr>
      </xdr:nvSpPr>
      <xdr:spPr>
        <a:xfrm>
          <a:off x="10944225" y="47505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2395</xdr:row>
      <xdr:rowOff>0</xdr:rowOff>
    </xdr:from>
    <xdr:to>
      <xdr:col>7</xdr:col>
      <xdr:colOff>0</xdr:colOff>
      <xdr:row>2395</xdr:row>
      <xdr:rowOff>0</xdr:rowOff>
    </xdr:to>
    <xdr:sp>
      <xdr:nvSpPr>
        <xdr:cNvPr id="516" name="Line 518"/>
        <xdr:cNvSpPr>
          <a:spLocks/>
        </xdr:cNvSpPr>
      </xdr:nvSpPr>
      <xdr:spPr>
        <a:xfrm>
          <a:off x="10944225" y="47905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2380</xdr:row>
      <xdr:rowOff>0</xdr:rowOff>
    </xdr:from>
    <xdr:to>
      <xdr:col>7</xdr:col>
      <xdr:colOff>0</xdr:colOff>
      <xdr:row>2380</xdr:row>
      <xdr:rowOff>0</xdr:rowOff>
    </xdr:to>
    <xdr:sp>
      <xdr:nvSpPr>
        <xdr:cNvPr id="517" name="Line 519"/>
        <xdr:cNvSpPr>
          <a:spLocks/>
        </xdr:cNvSpPr>
      </xdr:nvSpPr>
      <xdr:spPr>
        <a:xfrm>
          <a:off x="10944225" y="47605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2373</xdr:row>
      <xdr:rowOff>0</xdr:rowOff>
    </xdr:from>
    <xdr:to>
      <xdr:col>7</xdr:col>
      <xdr:colOff>0</xdr:colOff>
      <xdr:row>2373</xdr:row>
      <xdr:rowOff>0</xdr:rowOff>
    </xdr:to>
    <xdr:sp>
      <xdr:nvSpPr>
        <xdr:cNvPr id="518" name="Line 520"/>
        <xdr:cNvSpPr>
          <a:spLocks/>
        </xdr:cNvSpPr>
      </xdr:nvSpPr>
      <xdr:spPr>
        <a:xfrm>
          <a:off x="10944225" y="47465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2445</xdr:row>
      <xdr:rowOff>0</xdr:rowOff>
    </xdr:from>
    <xdr:to>
      <xdr:col>7</xdr:col>
      <xdr:colOff>0</xdr:colOff>
      <xdr:row>2445</xdr:row>
      <xdr:rowOff>0</xdr:rowOff>
    </xdr:to>
    <xdr:sp>
      <xdr:nvSpPr>
        <xdr:cNvPr id="519" name="Line 521"/>
        <xdr:cNvSpPr>
          <a:spLocks/>
        </xdr:cNvSpPr>
      </xdr:nvSpPr>
      <xdr:spPr>
        <a:xfrm>
          <a:off x="10944225" y="48906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2454</xdr:row>
      <xdr:rowOff>0</xdr:rowOff>
    </xdr:from>
    <xdr:to>
      <xdr:col>7</xdr:col>
      <xdr:colOff>0</xdr:colOff>
      <xdr:row>2454</xdr:row>
      <xdr:rowOff>0</xdr:rowOff>
    </xdr:to>
    <xdr:sp>
      <xdr:nvSpPr>
        <xdr:cNvPr id="520" name="Line 522"/>
        <xdr:cNvSpPr>
          <a:spLocks/>
        </xdr:cNvSpPr>
      </xdr:nvSpPr>
      <xdr:spPr>
        <a:xfrm>
          <a:off x="10944225" y="49086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2474</xdr:row>
      <xdr:rowOff>0</xdr:rowOff>
    </xdr:from>
    <xdr:to>
      <xdr:col>7</xdr:col>
      <xdr:colOff>0</xdr:colOff>
      <xdr:row>2474</xdr:row>
      <xdr:rowOff>0</xdr:rowOff>
    </xdr:to>
    <xdr:sp>
      <xdr:nvSpPr>
        <xdr:cNvPr id="521" name="Line 523"/>
        <xdr:cNvSpPr>
          <a:spLocks/>
        </xdr:cNvSpPr>
      </xdr:nvSpPr>
      <xdr:spPr>
        <a:xfrm>
          <a:off x="10944225" y="49486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2459</xdr:row>
      <xdr:rowOff>0</xdr:rowOff>
    </xdr:from>
    <xdr:to>
      <xdr:col>7</xdr:col>
      <xdr:colOff>0</xdr:colOff>
      <xdr:row>2459</xdr:row>
      <xdr:rowOff>0</xdr:rowOff>
    </xdr:to>
    <xdr:sp>
      <xdr:nvSpPr>
        <xdr:cNvPr id="522" name="Line 524"/>
        <xdr:cNvSpPr>
          <a:spLocks/>
        </xdr:cNvSpPr>
      </xdr:nvSpPr>
      <xdr:spPr>
        <a:xfrm>
          <a:off x="10944225" y="49186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2452</xdr:row>
      <xdr:rowOff>0</xdr:rowOff>
    </xdr:from>
    <xdr:to>
      <xdr:col>7</xdr:col>
      <xdr:colOff>0</xdr:colOff>
      <xdr:row>2452</xdr:row>
      <xdr:rowOff>0</xdr:rowOff>
    </xdr:to>
    <xdr:sp>
      <xdr:nvSpPr>
        <xdr:cNvPr id="523" name="Line 525"/>
        <xdr:cNvSpPr>
          <a:spLocks/>
        </xdr:cNvSpPr>
      </xdr:nvSpPr>
      <xdr:spPr>
        <a:xfrm>
          <a:off x="10944225" y="49046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2524</xdr:row>
      <xdr:rowOff>0</xdr:rowOff>
    </xdr:from>
    <xdr:to>
      <xdr:col>7</xdr:col>
      <xdr:colOff>0</xdr:colOff>
      <xdr:row>2524</xdr:row>
      <xdr:rowOff>0</xdr:rowOff>
    </xdr:to>
    <xdr:sp>
      <xdr:nvSpPr>
        <xdr:cNvPr id="524" name="Line 526"/>
        <xdr:cNvSpPr>
          <a:spLocks/>
        </xdr:cNvSpPr>
      </xdr:nvSpPr>
      <xdr:spPr>
        <a:xfrm>
          <a:off x="10944225" y="50486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2533</xdr:row>
      <xdr:rowOff>0</xdr:rowOff>
    </xdr:from>
    <xdr:to>
      <xdr:col>7</xdr:col>
      <xdr:colOff>0</xdr:colOff>
      <xdr:row>2533</xdr:row>
      <xdr:rowOff>0</xdr:rowOff>
    </xdr:to>
    <xdr:sp>
      <xdr:nvSpPr>
        <xdr:cNvPr id="525" name="Line 527"/>
        <xdr:cNvSpPr>
          <a:spLocks/>
        </xdr:cNvSpPr>
      </xdr:nvSpPr>
      <xdr:spPr>
        <a:xfrm>
          <a:off x="10944225" y="50666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2553</xdr:row>
      <xdr:rowOff>0</xdr:rowOff>
    </xdr:from>
    <xdr:to>
      <xdr:col>7</xdr:col>
      <xdr:colOff>0</xdr:colOff>
      <xdr:row>2553</xdr:row>
      <xdr:rowOff>0</xdr:rowOff>
    </xdr:to>
    <xdr:sp>
      <xdr:nvSpPr>
        <xdr:cNvPr id="526" name="Line 528"/>
        <xdr:cNvSpPr>
          <a:spLocks/>
        </xdr:cNvSpPr>
      </xdr:nvSpPr>
      <xdr:spPr>
        <a:xfrm>
          <a:off x="10944225" y="51066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2538</xdr:row>
      <xdr:rowOff>0</xdr:rowOff>
    </xdr:from>
    <xdr:to>
      <xdr:col>7</xdr:col>
      <xdr:colOff>0</xdr:colOff>
      <xdr:row>2538</xdr:row>
      <xdr:rowOff>0</xdr:rowOff>
    </xdr:to>
    <xdr:sp>
      <xdr:nvSpPr>
        <xdr:cNvPr id="527" name="Line 529"/>
        <xdr:cNvSpPr>
          <a:spLocks/>
        </xdr:cNvSpPr>
      </xdr:nvSpPr>
      <xdr:spPr>
        <a:xfrm>
          <a:off x="10944225" y="50766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2531</xdr:row>
      <xdr:rowOff>0</xdr:rowOff>
    </xdr:from>
    <xdr:to>
      <xdr:col>7</xdr:col>
      <xdr:colOff>0</xdr:colOff>
      <xdr:row>2531</xdr:row>
      <xdr:rowOff>0</xdr:rowOff>
    </xdr:to>
    <xdr:sp>
      <xdr:nvSpPr>
        <xdr:cNvPr id="528" name="Line 530"/>
        <xdr:cNvSpPr>
          <a:spLocks/>
        </xdr:cNvSpPr>
      </xdr:nvSpPr>
      <xdr:spPr>
        <a:xfrm>
          <a:off x="10944225" y="50626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2603</xdr:row>
      <xdr:rowOff>0</xdr:rowOff>
    </xdr:from>
    <xdr:to>
      <xdr:col>7</xdr:col>
      <xdr:colOff>0</xdr:colOff>
      <xdr:row>2603</xdr:row>
      <xdr:rowOff>0</xdr:rowOff>
    </xdr:to>
    <xdr:sp>
      <xdr:nvSpPr>
        <xdr:cNvPr id="529" name="Line 531"/>
        <xdr:cNvSpPr>
          <a:spLocks/>
        </xdr:cNvSpPr>
      </xdr:nvSpPr>
      <xdr:spPr>
        <a:xfrm>
          <a:off x="10944225" y="52066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2612</xdr:row>
      <xdr:rowOff>0</xdr:rowOff>
    </xdr:from>
    <xdr:to>
      <xdr:col>7</xdr:col>
      <xdr:colOff>0</xdr:colOff>
      <xdr:row>2612</xdr:row>
      <xdr:rowOff>0</xdr:rowOff>
    </xdr:to>
    <xdr:sp>
      <xdr:nvSpPr>
        <xdr:cNvPr id="530" name="Line 532"/>
        <xdr:cNvSpPr>
          <a:spLocks/>
        </xdr:cNvSpPr>
      </xdr:nvSpPr>
      <xdr:spPr>
        <a:xfrm>
          <a:off x="10944225" y="52246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2632</xdr:row>
      <xdr:rowOff>0</xdr:rowOff>
    </xdr:from>
    <xdr:to>
      <xdr:col>7</xdr:col>
      <xdr:colOff>0</xdr:colOff>
      <xdr:row>2632</xdr:row>
      <xdr:rowOff>0</xdr:rowOff>
    </xdr:to>
    <xdr:sp>
      <xdr:nvSpPr>
        <xdr:cNvPr id="531" name="Line 533"/>
        <xdr:cNvSpPr>
          <a:spLocks/>
        </xdr:cNvSpPr>
      </xdr:nvSpPr>
      <xdr:spPr>
        <a:xfrm>
          <a:off x="10944225" y="52646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2617</xdr:row>
      <xdr:rowOff>0</xdr:rowOff>
    </xdr:from>
    <xdr:to>
      <xdr:col>7</xdr:col>
      <xdr:colOff>0</xdr:colOff>
      <xdr:row>2617</xdr:row>
      <xdr:rowOff>0</xdr:rowOff>
    </xdr:to>
    <xdr:sp>
      <xdr:nvSpPr>
        <xdr:cNvPr id="532" name="Line 534"/>
        <xdr:cNvSpPr>
          <a:spLocks/>
        </xdr:cNvSpPr>
      </xdr:nvSpPr>
      <xdr:spPr>
        <a:xfrm>
          <a:off x="10944225" y="52346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2610</xdr:row>
      <xdr:rowOff>0</xdr:rowOff>
    </xdr:from>
    <xdr:to>
      <xdr:col>7</xdr:col>
      <xdr:colOff>0</xdr:colOff>
      <xdr:row>2610</xdr:row>
      <xdr:rowOff>0</xdr:rowOff>
    </xdr:to>
    <xdr:sp>
      <xdr:nvSpPr>
        <xdr:cNvPr id="533" name="Line 535"/>
        <xdr:cNvSpPr>
          <a:spLocks/>
        </xdr:cNvSpPr>
      </xdr:nvSpPr>
      <xdr:spPr>
        <a:xfrm>
          <a:off x="10944225" y="52206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2682</xdr:row>
      <xdr:rowOff>0</xdr:rowOff>
    </xdr:from>
    <xdr:to>
      <xdr:col>7</xdr:col>
      <xdr:colOff>0</xdr:colOff>
      <xdr:row>2682</xdr:row>
      <xdr:rowOff>0</xdr:rowOff>
    </xdr:to>
    <xdr:sp>
      <xdr:nvSpPr>
        <xdr:cNvPr id="534" name="Line 536"/>
        <xdr:cNvSpPr>
          <a:spLocks/>
        </xdr:cNvSpPr>
      </xdr:nvSpPr>
      <xdr:spPr>
        <a:xfrm>
          <a:off x="10944225" y="5364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2691</xdr:row>
      <xdr:rowOff>0</xdr:rowOff>
    </xdr:from>
    <xdr:to>
      <xdr:col>7</xdr:col>
      <xdr:colOff>0</xdr:colOff>
      <xdr:row>2691</xdr:row>
      <xdr:rowOff>0</xdr:rowOff>
    </xdr:to>
    <xdr:sp>
      <xdr:nvSpPr>
        <xdr:cNvPr id="535" name="Line 537"/>
        <xdr:cNvSpPr>
          <a:spLocks/>
        </xdr:cNvSpPr>
      </xdr:nvSpPr>
      <xdr:spPr>
        <a:xfrm>
          <a:off x="10944225" y="5382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2711</xdr:row>
      <xdr:rowOff>0</xdr:rowOff>
    </xdr:from>
    <xdr:to>
      <xdr:col>7</xdr:col>
      <xdr:colOff>0</xdr:colOff>
      <xdr:row>2711</xdr:row>
      <xdr:rowOff>0</xdr:rowOff>
    </xdr:to>
    <xdr:sp>
      <xdr:nvSpPr>
        <xdr:cNvPr id="536" name="Line 538"/>
        <xdr:cNvSpPr>
          <a:spLocks/>
        </xdr:cNvSpPr>
      </xdr:nvSpPr>
      <xdr:spPr>
        <a:xfrm>
          <a:off x="10944225" y="54226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2696</xdr:row>
      <xdr:rowOff>0</xdr:rowOff>
    </xdr:from>
    <xdr:to>
      <xdr:col>7</xdr:col>
      <xdr:colOff>0</xdr:colOff>
      <xdr:row>2696</xdr:row>
      <xdr:rowOff>0</xdr:rowOff>
    </xdr:to>
    <xdr:sp>
      <xdr:nvSpPr>
        <xdr:cNvPr id="537" name="Line 539"/>
        <xdr:cNvSpPr>
          <a:spLocks/>
        </xdr:cNvSpPr>
      </xdr:nvSpPr>
      <xdr:spPr>
        <a:xfrm>
          <a:off x="10944225" y="53926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2689</xdr:row>
      <xdr:rowOff>0</xdr:rowOff>
    </xdr:from>
    <xdr:to>
      <xdr:col>7</xdr:col>
      <xdr:colOff>0</xdr:colOff>
      <xdr:row>2689</xdr:row>
      <xdr:rowOff>0</xdr:rowOff>
    </xdr:to>
    <xdr:sp>
      <xdr:nvSpPr>
        <xdr:cNvPr id="538" name="Line 540"/>
        <xdr:cNvSpPr>
          <a:spLocks/>
        </xdr:cNvSpPr>
      </xdr:nvSpPr>
      <xdr:spPr>
        <a:xfrm>
          <a:off x="10944225" y="5378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2761</xdr:row>
      <xdr:rowOff>0</xdr:rowOff>
    </xdr:from>
    <xdr:to>
      <xdr:col>7</xdr:col>
      <xdr:colOff>0</xdr:colOff>
      <xdr:row>2761</xdr:row>
      <xdr:rowOff>0</xdr:rowOff>
    </xdr:to>
    <xdr:sp>
      <xdr:nvSpPr>
        <xdr:cNvPr id="539" name="Line 541"/>
        <xdr:cNvSpPr>
          <a:spLocks/>
        </xdr:cNvSpPr>
      </xdr:nvSpPr>
      <xdr:spPr>
        <a:xfrm>
          <a:off x="10944225" y="5522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2770</xdr:row>
      <xdr:rowOff>0</xdr:rowOff>
    </xdr:from>
    <xdr:to>
      <xdr:col>7</xdr:col>
      <xdr:colOff>0</xdr:colOff>
      <xdr:row>2770</xdr:row>
      <xdr:rowOff>0</xdr:rowOff>
    </xdr:to>
    <xdr:sp>
      <xdr:nvSpPr>
        <xdr:cNvPr id="540" name="Line 542"/>
        <xdr:cNvSpPr>
          <a:spLocks/>
        </xdr:cNvSpPr>
      </xdr:nvSpPr>
      <xdr:spPr>
        <a:xfrm>
          <a:off x="10944225" y="5540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2790</xdr:row>
      <xdr:rowOff>0</xdr:rowOff>
    </xdr:from>
    <xdr:to>
      <xdr:col>7</xdr:col>
      <xdr:colOff>0</xdr:colOff>
      <xdr:row>2790</xdr:row>
      <xdr:rowOff>0</xdr:rowOff>
    </xdr:to>
    <xdr:sp>
      <xdr:nvSpPr>
        <xdr:cNvPr id="541" name="Line 543"/>
        <xdr:cNvSpPr>
          <a:spLocks/>
        </xdr:cNvSpPr>
      </xdr:nvSpPr>
      <xdr:spPr>
        <a:xfrm>
          <a:off x="10944225" y="55806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2775</xdr:row>
      <xdr:rowOff>0</xdr:rowOff>
    </xdr:from>
    <xdr:to>
      <xdr:col>7</xdr:col>
      <xdr:colOff>0</xdr:colOff>
      <xdr:row>2775</xdr:row>
      <xdr:rowOff>0</xdr:rowOff>
    </xdr:to>
    <xdr:sp>
      <xdr:nvSpPr>
        <xdr:cNvPr id="542" name="Line 544"/>
        <xdr:cNvSpPr>
          <a:spLocks/>
        </xdr:cNvSpPr>
      </xdr:nvSpPr>
      <xdr:spPr>
        <a:xfrm>
          <a:off x="10944225" y="55506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2768</xdr:row>
      <xdr:rowOff>0</xdr:rowOff>
    </xdr:from>
    <xdr:to>
      <xdr:col>7</xdr:col>
      <xdr:colOff>0</xdr:colOff>
      <xdr:row>2768</xdr:row>
      <xdr:rowOff>0</xdr:rowOff>
    </xdr:to>
    <xdr:sp>
      <xdr:nvSpPr>
        <xdr:cNvPr id="543" name="Line 545"/>
        <xdr:cNvSpPr>
          <a:spLocks/>
        </xdr:cNvSpPr>
      </xdr:nvSpPr>
      <xdr:spPr>
        <a:xfrm>
          <a:off x="10944225" y="55366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2840</xdr:row>
      <xdr:rowOff>0</xdr:rowOff>
    </xdr:from>
    <xdr:to>
      <xdr:col>7</xdr:col>
      <xdr:colOff>0</xdr:colOff>
      <xdr:row>2840</xdr:row>
      <xdr:rowOff>0</xdr:rowOff>
    </xdr:to>
    <xdr:sp>
      <xdr:nvSpPr>
        <xdr:cNvPr id="544" name="Line 546"/>
        <xdr:cNvSpPr>
          <a:spLocks/>
        </xdr:cNvSpPr>
      </xdr:nvSpPr>
      <xdr:spPr>
        <a:xfrm>
          <a:off x="10944225" y="56807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2849</xdr:row>
      <xdr:rowOff>0</xdr:rowOff>
    </xdr:from>
    <xdr:to>
      <xdr:col>7</xdr:col>
      <xdr:colOff>0</xdr:colOff>
      <xdr:row>2849</xdr:row>
      <xdr:rowOff>0</xdr:rowOff>
    </xdr:to>
    <xdr:sp>
      <xdr:nvSpPr>
        <xdr:cNvPr id="545" name="Line 547"/>
        <xdr:cNvSpPr>
          <a:spLocks/>
        </xdr:cNvSpPr>
      </xdr:nvSpPr>
      <xdr:spPr>
        <a:xfrm>
          <a:off x="10944225" y="56987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2869</xdr:row>
      <xdr:rowOff>0</xdr:rowOff>
    </xdr:from>
    <xdr:to>
      <xdr:col>7</xdr:col>
      <xdr:colOff>0</xdr:colOff>
      <xdr:row>2869</xdr:row>
      <xdr:rowOff>0</xdr:rowOff>
    </xdr:to>
    <xdr:sp>
      <xdr:nvSpPr>
        <xdr:cNvPr id="546" name="Line 548"/>
        <xdr:cNvSpPr>
          <a:spLocks/>
        </xdr:cNvSpPr>
      </xdr:nvSpPr>
      <xdr:spPr>
        <a:xfrm>
          <a:off x="10944225" y="5738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2854</xdr:row>
      <xdr:rowOff>0</xdr:rowOff>
    </xdr:from>
    <xdr:to>
      <xdr:col>7</xdr:col>
      <xdr:colOff>0</xdr:colOff>
      <xdr:row>2854</xdr:row>
      <xdr:rowOff>0</xdr:rowOff>
    </xdr:to>
    <xdr:sp>
      <xdr:nvSpPr>
        <xdr:cNvPr id="547" name="Line 549"/>
        <xdr:cNvSpPr>
          <a:spLocks/>
        </xdr:cNvSpPr>
      </xdr:nvSpPr>
      <xdr:spPr>
        <a:xfrm>
          <a:off x="10944225" y="57087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2847</xdr:row>
      <xdr:rowOff>0</xdr:rowOff>
    </xdr:from>
    <xdr:to>
      <xdr:col>7</xdr:col>
      <xdr:colOff>0</xdr:colOff>
      <xdr:row>2847</xdr:row>
      <xdr:rowOff>0</xdr:rowOff>
    </xdr:to>
    <xdr:sp>
      <xdr:nvSpPr>
        <xdr:cNvPr id="548" name="Line 550"/>
        <xdr:cNvSpPr>
          <a:spLocks/>
        </xdr:cNvSpPr>
      </xdr:nvSpPr>
      <xdr:spPr>
        <a:xfrm>
          <a:off x="10944225" y="56947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2919</xdr:row>
      <xdr:rowOff>0</xdr:rowOff>
    </xdr:from>
    <xdr:to>
      <xdr:col>7</xdr:col>
      <xdr:colOff>0</xdr:colOff>
      <xdr:row>2919</xdr:row>
      <xdr:rowOff>0</xdr:rowOff>
    </xdr:to>
    <xdr:sp>
      <xdr:nvSpPr>
        <xdr:cNvPr id="549" name="Line 551"/>
        <xdr:cNvSpPr>
          <a:spLocks/>
        </xdr:cNvSpPr>
      </xdr:nvSpPr>
      <xdr:spPr>
        <a:xfrm>
          <a:off x="10944225" y="5838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2928</xdr:row>
      <xdr:rowOff>0</xdr:rowOff>
    </xdr:from>
    <xdr:to>
      <xdr:col>7</xdr:col>
      <xdr:colOff>0</xdr:colOff>
      <xdr:row>2928</xdr:row>
      <xdr:rowOff>0</xdr:rowOff>
    </xdr:to>
    <xdr:sp>
      <xdr:nvSpPr>
        <xdr:cNvPr id="550" name="Line 552"/>
        <xdr:cNvSpPr>
          <a:spLocks/>
        </xdr:cNvSpPr>
      </xdr:nvSpPr>
      <xdr:spPr>
        <a:xfrm>
          <a:off x="10944225" y="5856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2948</xdr:row>
      <xdr:rowOff>0</xdr:rowOff>
    </xdr:from>
    <xdr:to>
      <xdr:col>7</xdr:col>
      <xdr:colOff>0</xdr:colOff>
      <xdr:row>2948</xdr:row>
      <xdr:rowOff>0</xdr:rowOff>
    </xdr:to>
    <xdr:sp>
      <xdr:nvSpPr>
        <xdr:cNvPr id="551" name="Line 553"/>
        <xdr:cNvSpPr>
          <a:spLocks/>
        </xdr:cNvSpPr>
      </xdr:nvSpPr>
      <xdr:spPr>
        <a:xfrm>
          <a:off x="10944225" y="58967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2933</xdr:row>
      <xdr:rowOff>0</xdr:rowOff>
    </xdr:from>
    <xdr:to>
      <xdr:col>7</xdr:col>
      <xdr:colOff>0</xdr:colOff>
      <xdr:row>2933</xdr:row>
      <xdr:rowOff>0</xdr:rowOff>
    </xdr:to>
    <xdr:sp>
      <xdr:nvSpPr>
        <xdr:cNvPr id="552" name="Line 554"/>
        <xdr:cNvSpPr>
          <a:spLocks/>
        </xdr:cNvSpPr>
      </xdr:nvSpPr>
      <xdr:spPr>
        <a:xfrm>
          <a:off x="10944225" y="58667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2926</xdr:row>
      <xdr:rowOff>0</xdr:rowOff>
    </xdr:from>
    <xdr:to>
      <xdr:col>7</xdr:col>
      <xdr:colOff>0</xdr:colOff>
      <xdr:row>2926</xdr:row>
      <xdr:rowOff>0</xdr:rowOff>
    </xdr:to>
    <xdr:sp>
      <xdr:nvSpPr>
        <xdr:cNvPr id="553" name="Line 555"/>
        <xdr:cNvSpPr>
          <a:spLocks/>
        </xdr:cNvSpPr>
      </xdr:nvSpPr>
      <xdr:spPr>
        <a:xfrm>
          <a:off x="10944225" y="5852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2998</xdr:row>
      <xdr:rowOff>0</xdr:rowOff>
    </xdr:from>
    <xdr:to>
      <xdr:col>7</xdr:col>
      <xdr:colOff>0</xdr:colOff>
      <xdr:row>2998</xdr:row>
      <xdr:rowOff>0</xdr:rowOff>
    </xdr:to>
    <xdr:sp>
      <xdr:nvSpPr>
        <xdr:cNvPr id="554" name="Line 556"/>
        <xdr:cNvSpPr>
          <a:spLocks/>
        </xdr:cNvSpPr>
      </xdr:nvSpPr>
      <xdr:spPr>
        <a:xfrm>
          <a:off x="10944225" y="59967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3007</xdr:row>
      <xdr:rowOff>0</xdr:rowOff>
    </xdr:from>
    <xdr:to>
      <xdr:col>7</xdr:col>
      <xdr:colOff>0</xdr:colOff>
      <xdr:row>3007</xdr:row>
      <xdr:rowOff>0</xdr:rowOff>
    </xdr:to>
    <xdr:sp>
      <xdr:nvSpPr>
        <xdr:cNvPr id="555" name="Line 557"/>
        <xdr:cNvSpPr>
          <a:spLocks/>
        </xdr:cNvSpPr>
      </xdr:nvSpPr>
      <xdr:spPr>
        <a:xfrm>
          <a:off x="10944225" y="60147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3027</xdr:row>
      <xdr:rowOff>0</xdr:rowOff>
    </xdr:from>
    <xdr:to>
      <xdr:col>7</xdr:col>
      <xdr:colOff>0</xdr:colOff>
      <xdr:row>3027</xdr:row>
      <xdr:rowOff>0</xdr:rowOff>
    </xdr:to>
    <xdr:sp>
      <xdr:nvSpPr>
        <xdr:cNvPr id="556" name="Line 558"/>
        <xdr:cNvSpPr>
          <a:spLocks/>
        </xdr:cNvSpPr>
      </xdr:nvSpPr>
      <xdr:spPr>
        <a:xfrm>
          <a:off x="10944225" y="60547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3012</xdr:row>
      <xdr:rowOff>0</xdr:rowOff>
    </xdr:from>
    <xdr:to>
      <xdr:col>7</xdr:col>
      <xdr:colOff>0</xdr:colOff>
      <xdr:row>3012</xdr:row>
      <xdr:rowOff>0</xdr:rowOff>
    </xdr:to>
    <xdr:sp>
      <xdr:nvSpPr>
        <xdr:cNvPr id="557" name="Line 559"/>
        <xdr:cNvSpPr>
          <a:spLocks/>
        </xdr:cNvSpPr>
      </xdr:nvSpPr>
      <xdr:spPr>
        <a:xfrm>
          <a:off x="10944225" y="60247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3005</xdr:row>
      <xdr:rowOff>0</xdr:rowOff>
    </xdr:from>
    <xdr:to>
      <xdr:col>7</xdr:col>
      <xdr:colOff>0</xdr:colOff>
      <xdr:row>3005</xdr:row>
      <xdr:rowOff>0</xdr:rowOff>
    </xdr:to>
    <xdr:sp>
      <xdr:nvSpPr>
        <xdr:cNvPr id="558" name="Line 560"/>
        <xdr:cNvSpPr>
          <a:spLocks/>
        </xdr:cNvSpPr>
      </xdr:nvSpPr>
      <xdr:spPr>
        <a:xfrm>
          <a:off x="10944225" y="60107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3077</xdr:row>
      <xdr:rowOff>0</xdr:rowOff>
    </xdr:from>
    <xdr:to>
      <xdr:col>7</xdr:col>
      <xdr:colOff>0</xdr:colOff>
      <xdr:row>3077</xdr:row>
      <xdr:rowOff>0</xdr:rowOff>
    </xdr:to>
    <xdr:sp>
      <xdr:nvSpPr>
        <xdr:cNvPr id="559" name="Line 561"/>
        <xdr:cNvSpPr>
          <a:spLocks/>
        </xdr:cNvSpPr>
      </xdr:nvSpPr>
      <xdr:spPr>
        <a:xfrm>
          <a:off x="10944225" y="61547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3086</xdr:row>
      <xdr:rowOff>0</xdr:rowOff>
    </xdr:from>
    <xdr:to>
      <xdr:col>7</xdr:col>
      <xdr:colOff>0</xdr:colOff>
      <xdr:row>3086</xdr:row>
      <xdr:rowOff>0</xdr:rowOff>
    </xdr:to>
    <xdr:sp>
      <xdr:nvSpPr>
        <xdr:cNvPr id="560" name="Line 562"/>
        <xdr:cNvSpPr>
          <a:spLocks/>
        </xdr:cNvSpPr>
      </xdr:nvSpPr>
      <xdr:spPr>
        <a:xfrm>
          <a:off x="10944225" y="6172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3106</xdr:row>
      <xdr:rowOff>0</xdr:rowOff>
    </xdr:from>
    <xdr:to>
      <xdr:col>7</xdr:col>
      <xdr:colOff>0</xdr:colOff>
      <xdr:row>3106</xdr:row>
      <xdr:rowOff>0</xdr:rowOff>
    </xdr:to>
    <xdr:sp>
      <xdr:nvSpPr>
        <xdr:cNvPr id="561" name="Line 563"/>
        <xdr:cNvSpPr>
          <a:spLocks/>
        </xdr:cNvSpPr>
      </xdr:nvSpPr>
      <xdr:spPr>
        <a:xfrm>
          <a:off x="10944225" y="6212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3091</xdr:row>
      <xdr:rowOff>0</xdr:rowOff>
    </xdr:from>
    <xdr:to>
      <xdr:col>7</xdr:col>
      <xdr:colOff>0</xdr:colOff>
      <xdr:row>3091</xdr:row>
      <xdr:rowOff>0</xdr:rowOff>
    </xdr:to>
    <xdr:sp>
      <xdr:nvSpPr>
        <xdr:cNvPr id="562" name="Line 564"/>
        <xdr:cNvSpPr>
          <a:spLocks/>
        </xdr:cNvSpPr>
      </xdr:nvSpPr>
      <xdr:spPr>
        <a:xfrm>
          <a:off x="10944225" y="61827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3084</xdr:row>
      <xdr:rowOff>0</xdr:rowOff>
    </xdr:from>
    <xdr:to>
      <xdr:col>7</xdr:col>
      <xdr:colOff>0</xdr:colOff>
      <xdr:row>3084</xdr:row>
      <xdr:rowOff>0</xdr:rowOff>
    </xdr:to>
    <xdr:sp>
      <xdr:nvSpPr>
        <xdr:cNvPr id="563" name="Line 565"/>
        <xdr:cNvSpPr>
          <a:spLocks/>
        </xdr:cNvSpPr>
      </xdr:nvSpPr>
      <xdr:spPr>
        <a:xfrm>
          <a:off x="10944225" y="6168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3156</xdr:row>
      <xdr:rowOff>0</xdr:rowOff>
    </xdr:from>
    <xdr:to>
      <xdr:col>7</xdr:col>
      <xdr:colOff>0</xdr:colOff>
      <xdr:row>3156</xdr:row>
      <xdr:rowOff>0</xdr:rowOff>
    </xdr:to>
    <xdr:sp>
      <xdr:nvSpPr>
        <xdr:cNvPr id="564" name="Line 566"/>
        <xdr:cNvSpPr>
          <a:spLocks/>
        </xdr:cNvSpPr>
      </xdr:nvSpPr>
      <xdr:spPr>
        <a:xfrm>
          <a:off x="10944225" y="63127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3165</xdr:row>
      <xdr:rowOff>0</xdr:rowOff>
    </xdr:from>
    <xdr:to>
      <xdr:col>7</xdr:col>
      <xdr:colOff>0</xdr:colOff>
      <xdr:row>3165</xdr:row>
      <xdr:rowOff>0</xdr:rowOff>
    </xdr:to>
    <xdr:sp>
      <xdr:nvSpPr>
        <xdr:cNvPr id="565" name="Line 567"/>
        <xdr:cNvSpPr>
          <a:spLocks/>
        </xdr:cNvSpPr>
      </xdr:nvSpPr>
      <xdr:spPr>
        <a:xfrm>
          <a:off x="10944225" y="63307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3185</xdr:row>
      <xdr:rowOff>0</xdr:rowOff>
    </xdr:from>
    <xdr:to>
      <xdr:col>7</xdr:col>
      <xdr:colOff>0</xdr:colOff>
      <xdr:row>3185</xdr:row>
      <xdr:rowOff>0</xdr:rowOff>
    </xdr:to>
    <xdr:sp>
      <xdr:nvSpPr>
        <xdr:cNvPr id="566" name="Line 568"/>
        <xdr:cNvSpPr>
          <a:spLocks/>
        </xdr:cNvSpPr>
      </xdr:nvSpPr>
      <xdr:spPr>
        <a:xfrm>
          <a:off x="10944225" y="63707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3170</xdr:row>
      <xdr:rowOff>0</xdr:rowOff>
    </xdr:from>
    <xdr:to>
      <xdr:col>7</xdr:col>
      <xdr:colOff>0</xdr:colOff>
      <xdr:row>3170</xdr:row>
      <xdr:rowOff>0</xdr:rowOff>
    </xdr:to>
    <xdr:sp>
      <xdr:nvSpPr>
        <xdr:cNvPr id="567" name="Line 569"/>
        <xdr:cNvSpPr>
          <a:spLocks/>
        </xdr:cNvSpPr>
      </xdr:nvSpPr>
      <xdr:spPr>
        <a:xfrm>
          <a:off x="10944225" y="63407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3163</xdr:row>
      <xdr:rowOff>0</xdr:rowOff>
    </xdr:from>
    <xdr:to>
      <xdr:col>7</xdr:col>
      <xdr:colOff>0</xdr:colOff>
      <xdr:row>3163</xdr:row>
      <xdr:rowOff>0</xdr:rowOff>
    </xdr:to>
    <xdr:sp>
      <xdr:nvSpPr>
        <xdr:cNvPr id="568" name="Line 570"/>
        <xdr:cNvSpPr>
          <a:spLocks/>
        </xdr:cNvSpPr>
      </xdr:nvSpPr>
      <xdr:spPr>
        <a:xfrm>
          <a:off x="10944225" y="63267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3235</xdr:row>
      <xdr:rowOff>0</xdr:rowOff>
    </xdr:from>
    <xdr:to>
      <xdr:col>7</xdr:col>
      <xdr:colOff>0</xdr:colOff>
      <xdr:row>3235</xdr:row>
      <xdr:rowOff>0</xdr:rowOff>
    </xdr:to>
    <xdr:sp>
      <xdr:nvSpPr>
        <xdr:cNvPr id="569" name="Line 571"/>
        <xdr:cNvSpPr>
          <a:spLocks/>
        </xdr:cNvSpPr>
      </xdr:nvSpPr>
      <xdr:spPr>
        <a:xfrm>
          <a:off x="10944225" y="64708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3244</xdr:row>
      <xdr:rowOff>0</xdr:rowOff>
    </xdr:from>
    <xdr:to>
      <xdr:col>7</xdr:col>
      <xdr:colOff>0</xdr:colOff>
      <xdr:row>3244</xdr:row>
      <xdr:rowOff>0</xdr:rowOff>
    </xdr:to>
    <xdr:sp>
      <xdr:nvSpPr>
        <xdr:cNvPr id="570" name="Line 572"/>
        <xdr:cNvSpPr>
          <a:spLocks/>
        </xdr:cNvSpPr>
      </xdr:nvSpPr>
      <xdr:spPr>
        <a:xfrm>
          <a:off x="10944225" y="64888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3264</xdr:row>
      <xdr:rowOff>0</xdr:rowOff>
    </xdr:from>
    <xdr:to>
      <xdr:col>7</xdr:col>
      <xdr:colOff>0</xdr:colOff>
      <xdr:row>3264</xdr:row>
      <xdr:rowOff>0</xdr:rowOff>
    </xdr:to>
    <xdr:sp>
      <xdr:nvSpPr>
        <xdr:cNvPr id="571" name="Line 573"/>
        <xdr:cNvSpPr>
          <a:spLocks/>
        </xdr:cNvSpPr>
      </xdr:nvSpPr>
      <xdr:spPr>
        <a:xfrm>
          <a:off x="10944225" y="6528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3249</xdr:row>
      <xdr:rowOff>0</xdr:rowOff>
    </xdr:from>
    <xdr:to>
      <xdr:col>7</xdr:col>
      <xdr:colOff>0</xdr:colOff>
      <xdr:row>3249</xdr:row>
      <xdr:rowOff>0</xdr:rowOff>
    </xdr:to>
    <xdr:sp>
      <xdr:nvSpPr>
        <xdr:cNvPr id="572" name="Line 574"/>
        <xdr:cNvSpPr>
          <a:spLocks/>
        </xdr:cNvSpPr>
      </xdr:nvSpPr>
      <xdr:spPr>
        <a:xfrm>
          <a:off x="10944225" y="6498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3242</xdr:row>
      <xdr:rowOff>0</xdr:rowOff>
    </xdr:from>
    <xdr:to>
      <xdr:col>7</xdr:col>
      <xdr:colOff>0</xdr:colOff>
      <xdr:row>3242</xdr:row>
      <xdr:rowOff>0</xdr:rowOff>
    </xdr:to>
    <xdr:sp>
      <xdr:nvSpPr>
        <xdr:cNvPr id="573" name="Line 575"/>
        <xdr:cNvSpPr>
          <a:spLocks/>
        </xdr:cNvSpPr>
      </xdr:nvSpPr>
      <xdr:spPr>
        <a:xfrm>
          <a:off x="10944225" y="64848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3314</xdr:row>
      <xdr:rowOff>0</xdr:rowOff>
    </xdr:from>
    <xdr:to>
      <xdr:col>7</xdr:col>
      <xdr:colOff>0</xdr:colOff>
      <xdr:row>3314</xdr:row>
      <xdr:rowOff>0</xdr:rowOff>
    </xdr:to>
    <xdr:sp>
      <xdr:nvSpPr>
        <xdr:cNvPr id="574" name="Line 576"/>
        <xdr:cNvSpPr>
          <a:spLocks/>
        </xdr:cNvSpPr>
      </xdr:nvSpPr>
      <xdr:spPr>
        <a:xfrm>
          <a:off x="10944225" y="66288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3323</xdr:row>
      <xdr:rowOff>0</xdr:rowOff>
    </xdr:from>
    <xdr:to>
      <xdr:col>7</xdr:col>
      <xdr:colOff>0</xdr:colOff>
      <xdr:row>3323</xdr:row>
      <xdr:rowOff>0</xdr:rowOff>
    </xdr:to>
    <xdr:sp>
      <xdr:nvSpPr>
        <xdr:cNvPr id="575" name="Line 577"/>
        <xdr:cNvSpPr>
          <a:spLocks/>
        </xdr:cNvSpPr>
      </xdr:nvSpPr>
      <xdr:spPr>
        <a:xfrm>
          <a:off x="10944225" y="6646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3343</xdr:row>
      <xdr:rowOff>0</xdr:rowOff>
    </xdr:from>
    <xdr:to>
      <xdr:col>7</xdr:col>
      <xdr:colOff>0</xdr:colOff>
      <xdr:row>3343</xdr:row>
      <xdr:rowOff>0</xdr:rowOff>
    </xdr:to>
    <xdr:sp>
      <xdr:nvSpPr>
        <xdr:cNvPr id="576" name="Line 578"/>
        <xdr:cNvSpPr>
          <a:spLocks/>
        </xdr:cNvSpPr>
      </xdr:nvSpPr>
      <xdr:spPr>
        <a:xfrm>
          <a:off x="10944225" y="66868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3328</xdr:row>
      <xdr:rowOff>0</xdr:rowOff>
    </xdr:from>
    <xdr:to>
      <xdr:col>7</xdr:col>
      <xdr:colOff>0</xdr:colOff>
      <xdr:row>3328</xdr:row>
      <xdr:rowOff>0</xdr:rowOff>
    </xdr:to>
    <xdr:sp>
      <xdr:nvSpPr>
        <xdr:cNvPr id="577" name="Line 579"/>
        <xdr:cNvSpPr>
          <a:spLocks/>
        </xdr:cNvSpPr>
      </xdr:nvSpPr>
      <xdr:spPr>
        <a:xfrm>
          <a:off x="10944225" y="66568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3321</xdr:row>
      <xdr:rowOff>0</xdr:rowOff>
    </xdr:from>
    <xdr:to>
      <xdr:col>7</xdr:col>
      <xdr:colOff>0</xdr:colOff>
      <xdr:row>3321</xdr:row>
      <xdr:rowOff>0</xdr:rowOff>
    </xdr:to>
    <xdr:sp>
      <xdr:nvSpPr>
        <xdr:cNvPr id="578" name="Line 580"/>
        <xdr:cNvSpPr>
          <a:spLocks/>
        </xdr:cNvSpPr>
      </xdr:nvSpPr>
      <xdr:spPr>
        <a:xfrm>
          <a:off x="10944225" y="66428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3393</xdr:row>
      <xdr:rowOff>0</xdr:rowOff>
    </xdr:from>
    <xdr:to>
      <xdr:col>7</xdr:col>
      <xdr:colOff>0</xdr:colOff>
      <xdr:row>3393</xdr:row>
      <xdr:rowOff>0</xdr:rowOff>
    </xdr:to>
    <xdr:sp>
      <xdr:nvSpPr>
        <xdr:cNvPr id="579" name="Line 581"/>
        <xdr:cNvSpPr>
          <a:spLocks/>
        </xdr:cNvSpPr>
      </xdr:nvSpPr>
      <xdr:spPr>
        <a:xfrm>
          <a:off x="10944225" y="67868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3402</xdr:row>
      <xdr:rowOff>0</xdr:rowOff>
    </xdr:from>
    <xdr:to>
      <xdr:col>7</xdr:col>
      <xdr:colOff>0</xdr:colOff>
      <xdr:row>3402</xdr:row>
      <xdr:rowOff>0</xdr:rowOff>
    </xdr:to>
    <xdr:sp>
      <xdr:nvSpPr>
        <xdr:cNvPr id="580" name="Line 582"/>
        <xdr:cNvSpPr>
          <a:spLocks/>
        </xdr:cNvSpPr>
      </xdr:nvSpPr>
      <xdr:spPr>
        <a:xfrm>
          <a:off x="10944225" y="68048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3422</xdr:row>
      <xdr:rowOff>0</xdr:rowOff>
    </xdr:from>
    <xdr:to>
      <xdr:col>7</xdr:col>
      <xdr:colOff>0</xdr:colOff>
      <xdr:row>3422</xdr:row>
      <xdr:rowOff>0</xdr:rowOff>
    </xdr:to>
    <xdr:sp>
      <xdr:nvSpPr>
        <xdr:cNvPr id="581" name="Line 583"/>
        <xdr:cNvSpPr>
          <a:spLocks/>
        </xdr:cNvSpPr>
      </xdr:nvSpPr>
      <xdr:spPr>
        <a:xfrm>
          <a:off x="10944225" y="68448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3407</xdr:row>
      <xdr:rowOff>0</xdr:rowOff>
    </xdr:from>
    <xdr:to>
      <xdr:col>7</xdr:col>
      <xdr:colOff>0</xdr:colOff>
      <xdr:row>3407</xdr:row>
      <xdr:rowOff>0</xdr:rowOff>
    </xdr:to>
    <xdr:sp>
      <xdr:nvSpPr>
        <xdr:cNvPr id="582" name="Line 584"/>
        <xdr:cNvSpPr>
          <a:spLocks/>
        </xdr:cNvSpPr>
      </xdr:nvSpPr>
      <xdr:spPr>
        <a:xfrm>
          <a:off x="10944225" y="68148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3400</xdr:row>
      <xdr:rowOff>0</xdr:rowOff>
    </xdr:from>
    <xdr:to>
      <xdr:col>7</xdr:col>
      <xdr:colOff>0</xdr:colOff>
      <xdr:row>3400</xdr:row>
      <xdr:rowOff>0</xdr:rowOff>
    </xdr:to>
    <xdr:sp>
      <xdr:nvSpPr>
        <xdr:cNvPr id="583" name="Line 585"/>
        <xdr:cNvSpPr>
          <a:spLocks/>
        </xdr:cNvSpPr>
      </xdr:nvSpPr>
      <xdr:spPr>
        <a:xfrm>
          <a:off x="10944225" y="68008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3472</xdr:row>
      <xdr:rowOff>0</xdr:rowOff>
    </xdr:from>
    <xdr:to>
      <xdr:col>7</xdr:col>
      <xdr:colOff>0</xdr:colOff>
      <xdr:row>3472</xdr:row>
      <xdr:rowOff>0</xdr:rowOff>
    </xdr:to>
    <xdr:sp>
      <xdr:nvSpPr>
        <xdr:cNvPr id="584" name="Line 586"/>
        <xdr:cNvSpPr>
          <a:spLocks/>
        </xdr:cNvSpPr>
      </xdr:nvSpPr>
      <xdr:spPr>
        <a:xfrm>
          <a:off x="10944225" y="69448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3481</xdr:row>
      <xdr:rowOff>0</xdr:rowOff>
    </xdr:from>
    <xdr:to>
      <xdr:col>7</xdr:col>
      <xdr:colOff>0</xdr:colOff>
      <xdr:row>3481</xdr:row>
      <xdr:rowOff>0</xdr:rowOff>
    </xdr:to>
    <xdr:sp>
      <xdr:nvSpPr>
        <xdr:cNvPr id="585" name="Line 587"/>
        <xdr:cNvSpPr>
          <a:spLocks/>
        </xdr:cNvSpPr>
      </xdr:nvSpPr>
      <xdr:spPr>
        <a:xfrm>
          <a:off x="10944225" y="6962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3501</xdr:row>
      <xdr:rowOff>0</xdr:rowOff>
    </xdr:from>
    <xdr:to>
      <xdr:col>7</xdr:col>
      <xdr:colOff>0</xdr:colOff>
      <xdr:row>3501</xdr:row>
      <xdr:rowOff>0</xdr:rowOff>
    </xdr:to>
    <xdr:sp>
      <xdr:nvSpPr>
        <xdr:cNvPr id="586" name="Line 588"/>
        <xdr:cNvSpPr>
          <a:spLocks/>
        </xdr:cNvSpPr>
      </xdr:nvSpPr>
      <xdr:spPr>
        <a:xfrm>
          <a:off x="10944225" y="70028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3486</xdr:row>
      <xdr:rowOff>0</xdr:rowOff>
    </xdr:from>
    <xdr:to>
      <xdr:col>7</xdr:col>
      <xdr:colOff>0</xdr:colOff>
      <xdr:row>3486</xdr:row>
      <xdr:rowOff>0</xdr:rowOff>
    </xdr:to>
    <xdr:sp>
      <xdr:nvSpPr>
        <xdr:cNvPr id="587" name="Line 589"/>
        <xdr:cNvSpPr>
          <a:spLocks/>
        </xdr:cNvSpPr>
      </xdr:nvSpPr>
      <xdr:spPr>
        <a:xfrm>
          <a:off x="10944225" y="69728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3479</xdr:row>
      <xdr:rowOff>0</xdr:rowOff>
    </xdr:from>
    <xdr:to>
      <xdr:col>7</xdr:col>
      <xdr:colOff>0</xdr:colOff>
      <xdr:row>3479</xdr:row>
      <xdr:rowOff>0</xdr:rowOff>
    </xdr:to>
    <xdr:sp>
      <xdr:nvSpPr>
        <xdr:cNvPr id="588" name="Line 590"/>
        <xdr:cNvSpPr>
          <a:spLocks/>
        </xdr:cNvSpPr>
      </xdr:nvSpPr>
      <xdr:spPr>
        <a:xfrm>
          <a:off x="10944225" y="6958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3551</xdr:row>
      <xdr:rowOff>0</xdr:rowOff>
    </xdr:from>
    <xdr:to>
      <xdr:col>7</xdr:col>
      <xdr:colOff>0</xdr:colOff>
      <xdr:row>3551</xdr:row>
      <xdr:rowOff>0</xdr:rowOff>
    </xdr:to>
    <xdr:sp>
      <xdr:nvSpPr>
        <xdr:cNvPr id="589" name="Line 591"/>
        <xdr:cNvSpPr>
          <a:spLocks/>
        </xdr:cNvSpPr>
      </xdr:nvSpPr>
      <xdr:spPr>
        <a:xfrm>
          <a:off x="10944225" y="71028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3560</xdr:row>
      <xdr:rowOff>0</xdr:rowOff>
    </xdr:from>
    <xdr:to>
      <xdr:col>7</xdr:col>
      <xdr:colOff>0</xdr:colOff>
      <xdr:row>3560</xdr:row>
      <xdr:rowOff>0</xdr:rowOff>
    </xdr:to>
    <xdr:sp>
      <xdr:nvSpPr>
        <xdr:cNvPr id="590" name="Line 592"/>
        <xdr:cNvSpPr>
          <a:spLocks/>
        </xdr:cNvSpPr>
      </xdr:nvSpPr>
      <xdr:spPr>
        <a:xfrm>
          <a:off x="10944225" y="71208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3580</xdr:row>
      <xdr:rowOff>0</xdr:rowOff>
    </xdr:from>
    <xdr:to>
      <xdr:col>7</xdr:col>
      <xdr:colOff>0</xdr:colOff>
      <xdr:row>3580</xdr:row>
      <xdr:rowOff>0</xdr:rowOff>
    </xdr:to>
    <xdr:sp>
      <xdr:nvSpPr>
        <xdr:cNvPr id="591" name="Line 593"/>
        <xdr:cNvSpPr>
          <a:spLocks/>
        </xdr:cNvSpPr>
      </xdr:nvSpPr>
      <xdr:spPr>
        <a:xfrm>
          <a:off x="10944225" y="71608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3565</xdr:row>
      <xdr:rowOff>0</xdr:rowOff>
    </xdr:from>
    <xdr:to>
      <xdr:col>7</xdr:col>
      <xdr:colOff>0</xdr:colOff>
      <xdr:row>3565</xdr:row>
      <xdr:rowOff>0</xdr:rowOff>
    </xdr:to>
    <xdr:sp>
      <xdr:nvSpPr>
        <xdr:cNvPr id="592" name="Line 594"/>
        <xdr:cNvSpPr>
          <a:spLocks/>
        </xdr:cNvSpPr>
      </xdr:nvSpPr>
      <xdr:spPr>
        <a:xfrm>
          <a:off x="10944225" y="71308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3558</xdr:row>
      <xdr:rowOff>0</xdr:rowOff>
    </xdr:from>
    <xdr:to>
      <xdr:col>7</xdr:col>
      <xdr:colOff>0</xdr:colOff>
      <xdr:row>3558</xdr:row>
      <xdr:rowOff>0</xdr:rowOff>
    </xdr:to>
    <xdr:sp>
      <xdr:nvSpPr>
        <xdr:cNvPr id="593" name="Line 595"/>
        <xdr:cNvSpPr>
          <a:spLocks/>
        </xdr:cNvSpPr>
      </xdr:nvSpPr>
      <xdr:spPr>
        <a:xfrm>
          <a:off x="10944225" y="71168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3630</xdr:row>
      <xdr:rowOff>0</xdr:rowOff>
    </xdr:from>
    <xdr:to>
      <xdr:col>7</xdr:col>
      <xdr:colOff>0</xdr:colOff>
      <xdr:row>3630</xdr:row>
      <xdr:rowOff>0</xdr:rowOff>
    </xdr:to>
    <xdr:sp>
      <xdr:nvSpPr>
        <xdr:cNvPr id="594" name="Line 596"/>
        <xdr:cNvSpPr>
          <a:spLocks/>
        </xdr:cNvSpPr>
      </xdr:nvSpPr>
      <xdr:spPr>
        <a:xfrm>
          <a:off x="10944225" y="7260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3639</xdr:row>
      <xdr:rowOff>0</xdr:rowOff>
    </xdr:from>
    <xdr:to>
      <xdr:col>7</xdr:col>
      <xdr:colOff>0</xdr:colOff>
      <xdr:row>3639</xdr:row>
      <xdr:rowOff>0</xdr:rowOff>
    </xdr:to>
    <xdr:sp>
      <xdr:nvSpPr>
        <xdr:cNvPr id="595" name="Line 597"/>
        <xdr:cNvSpPr>
          <a:spLocks/>
        </xdr:cNvSpPr>
      </xdr:nvSpPr>
      <xdr:spPr>
        <a:xfrm>
          <a:off x="10944225" y="7278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3659</xdr:row>
      <xdr:rowOff>0</xdr:rowOff>
    </xdr:from>
    <xdr:to>
      <xdr:col>7</xdr:col>
      <xdr:colOff>0</xdr:colOff>
      <xdr:row>3659</xdr:row>
      <xdr:rowOff>0</xdr:rowOff>
    </xdr:to>
    <xdr:sp>
      <xdr:nvSpPr>
        <xdr:cNvPr id="596" name="Line 598"/>
        <xdr:cNvSpPr>
          <a:spLocks/>
        </xdr:cNvSpPr>
      </xdr:nvSpPr>
      <xdr:spPr>
        <a:xfrm>
          <a:off x="10944225" y="73189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3644</xdr:row>
      <xdr:rowOff>0</xdr:rowOff>
    </xdr:from>
    <xdr:to>
      <xdr:col>7</xdr:col>
      <xdr:colOff>0</xdr:colOff>
      <xdr:row>3644</xdr:row>
      <xdr:rowOff>0</xdr:rowOff>
    </xdr:to>
    <xdr:sp>
      <xdr:nvSpPr>
        <xdr:cNvPr id="597" name="Line 599"/>
        <xdr:cNvSpPr>
          <a:spLocks/>
        </xdr:cNvSpPr>
      </xdr:nvSpPr>
      <xdr:spPr>
        <a:xfrm>
          <a:off x="10944225" y="7288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3637</xdr:row>
      <xdr:rowOff>0</xdr:rowOff>
    </xdr:from>
    <xdr:to>
      <xdr:col>7</xdr:col>
      <xdr:colOff>0</xdr:colOff>
      <xdr:row>3637</xdr:row>
      <xdr:rowOff>0</xdr:rowOff>
    </xdr:to>
    <xdr:sp>
      <xdr:nvSpPr>
        <xdr:cNvPr id="598" name="Line 600"/>
        <xdr:cNvSpPr>
          <a:spLocks/>
        </xdr:cNvSpPr>
      </xdr:nvSpPr>
      <xdr:spPr>
        <a:xfrm>
          <a:off x="10944225" y="7274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3709</xdr:row>
      <xdr:rowOff>0</xdr:rowOff>
    </xdr:from>
    <xdr:to>
      <xdr:col>7</xdr:col>
      <xdr:colOff>0</xdr:colOff>
      <xdr:row>3709</xdr:row>
      <xdr:rowOff>0</xdr:rowOff>
    </xdr:to>
    <xdr:sp>
      <xdr:nvSpPr>
        <xdr:cNvPr id="599" name="Line 601"/>
        <xdr:cNvSpPr>
          <a:spLocks/>
        </xdr:cNvSpPr>
      </xdr:nvSpPr>
      <xdr:spPr>
        <a:xfrm>
          <a:off x="10944225" y="74189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3718</xdr:row>
      <xdr:rowOff>0</xdr:rowOff>
    </xdr:from>
    <xdr:to>
      <xdr:col>7</xdr:col>
      <xdr:colOff>0</xdr:colOff>
      <xdr:row>3718</xdr:row>
      <xdr:rowOff>0</xdr:rowOff>
    </xdr:to>
    <xdr:sp>
      <xdr:nvSpPr>
        <xdr:cNvPr id="600" name="Line 602"/>
        <xdr:cNvSpPr>
          <a:spLocks/>
        </xdr:cNvSpPr>
      </xdr:nvSpPr>
      <xdr:spPr>
        <a:xfrm>
          <a:off x="10944225" y="74369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3738</xdr:row>
      <xdr:rowOff>0</xdr:rowOff>
    </xdr:from>
    <xdr:to>
      <xdr:col>7</xdr:col>
      <xdr:colOff>0</xdr:colOff>
      <xdr:row>3738</xdr:row>
      <xdr:rowOff>0</xdr:rowOff>
    </xdr:to>
    <xdr:sp>
      <xdr:nvSpPr>
        <xdr:cNvPr id="601" name="Line 603"/>
        <xdr:cNvSpPr>
          <a:spLocks/>
        </xdr:cNvSpPr>
      </xdr:nvSpPr>
      <xdr:spPr>
        <a:xfrm>
          <a:off x="10944225" y="74769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3723</xdr:row>
      <xdr:rowOff>0</xdr:rowOff>
    </xdr:from>
    <xdr:to>
      <xdr:col>7</xdr:col>
      <xdr:colOff>0</xdr:colOff>
      <xdr:row>3723</xdr:row>
      <xdr:rowOff>0</xdr:rowOff>
    </xdr:to>
    <xdr:sp>
      <xdr:nvSpPr>
        <xdr:cNvPr id="602" name="Line 604"/>
        <xdr:cNvSpPr>
          <a:spLocks/>
        </xdr:cNvSpPr>
      </xdr:nvSpPr>
      <xdr:spPr>
        <a:xfrm>
          <a:off x="10944225" y="74469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3716</xdr:row>
      <xdr:rowOff>0</xdr:rowOff>
    </xdr:from>
    <xdr:to>
      <xdr:col>7</xdr:col>
      <xdr:colOff>0</xdr:colOff>
      <xdr:row>3716</xdr:row>
      <xdr:rowOff>0</xdr:rowOff>
    </xdr:to>
    <xdr:sp>
      <xdr:nvSpPr>
        <xdr:cNvPr id="603" name="Line 605"/>
        <xdr:cNvSpPr>
          <a:spLocks/>
        </xdr:cNvSpPr>
      </xdr:nvSpPr>
      <xdr:spPr>
        <a:xfrm>
          <a:off x="10944225" y="74329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3788</xdr:row>
      <xdr:rowOff>0</xdr:rowOff>
    </xdr:from>
    <xdr:to>
      <xdr:col>7</xdr:col>
      <xdr:colOff>0</xdr:colOff>
      <xdr:row>3788</xdr:row>
      <xdr:rowOff>0</xdr:rowOff>
    </xdr:to>
    <xdr:sp>
      <xdr:nvSpPr>
        <xdr:cNvPr id="604" name="Line 606"/>
        <xdr:cNvSpPr>
          <a:spLocks/>
        </xdr:cNvSpPr>
      </xdr:nvSpPr>
      <xdr:spPr>
        <a:xfrm>
          <a:off x="10944225" y="75769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3797</xdr:row>
      <xdr:rowOff>0</xdr:rowOff>
    </xdr:from>
    <xdr:to>
      <xdr:col>7</xdr:col>
      <xdr:colOff>0</xdr:colOff>
      <xdr:row>3797</xdr:row>
      <xdr:rowOff>0</xdr:rowOff>
    </xdr:to>
    <xdr:sp>
      <xdr:nvSpPr>
        <xdr:cNvPr id="605" name="Line 607"/>
        <xdr:cNvSpPr>
          <a:spLocks/>
        </xdr:cNvSpPr>
      </xdr:nvSpPr>
      <xdr:spPr>
        <a:xfrm>
          <a:off x="10944225" y="7594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3817</xdr:row>
      <xdr:rowOff>0</xdr:rowOff>
    </xdr:from>
    <xdr:to>
      <xdr:col>7</xdr:col>
      <xdr:colOff>0</xdr:colOff>
      <xdr:row>3817</xdr:row>
      <xdr:rowOff>0</xdr:rowOff>
    </xdr:to>
    <xdr:sp>
      <xdr:nvSpPr>
        <xdr:cNvPr id="606" name="Line 608"/>
        <xdr:cNvSpPr>
          <a:spLocks/>
        </xdr:cNvSpPr>
      </xdr:nvSpPr>
      <xdr:spPr>
        <a:xfrm>
          <a:off x="10944225" y="763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3802</xdr:row>
      <xdr:rowOff>0</xdr:rowOff>
    </xdr:from>
    <xdr:to>
      <xdr:col>7</xdr:col>
      <xdr:colOff>0</xdr:colOff>
      <xdr:row>3802</xdr:row>
      <xdr:rowOff>0</xdr:rowOff>
    </xdr:to>
    <xdr:sp>
      <xdr:nvSpPr>
        <xdr:cNvPr id="607" name="Line 609"/>
        <xdr:cNvSpPr>
          <a:spLocks/>
        </xdr:cNvSpPr>
      </xdr:nvSpPr>
      <xdr:spPr>
        <a:xfrm>
          <a:off x="10944225" y="76049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3795</xdr:row>
      <xdr:rowOff>0</xdr:rowOff>
    </xdr:from>
    <xdr:to>
      <xdr:col>7</xdr:col>
      <xdr:colOff>0</xdr:colOff>
      <xdr:row>3795</xdr:row>
      <xdr:rowOff>0</xdr:rowOff>
    </xdr:to>
    <xdr:sp>
      <xdr:nvSpPr>
        <xdr:cNvPr id="608" name="Line 610"/>
        <xdr:cNvSpPr>
          <a:spLocks/>
        </xdr:cNvSpPr>
      </xdr:nvSpPr>
      <xdr:spPr>
        <a:xfrm>
          <a:off x="10944225" y="75909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3867</xdr:row>
      <xdr:rowOff>0</xdr:rowOff>
    </xdr:from>
    <xdr:to>
      <xdr:col>7</xdr:col>
      <xdr:colOff>0</xdr:colOff>
      <xdr:row>3867</xdr:row>
      <xdr:rowOff>0</xdr:rowOff>
    </xdr:to>
    <xdr:sp>
      <xdr:nvSpPr>
        <xdr:cNvPr id="609" name="Line 611"/>
        <xdr:cNvSpPr>
          <a:spLocks/>
        </xdr:cNvSpPr>
      </xdr:nvSpPr>
      <xdr:spPr>
        <a:xfrm>
          <a:off x="10944225" y="77349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3876</xdr:row>
      <xdr:rowOff>0</xdr:rowOff>
    </xdr:from>
    <xdr:to>
      <xdr:col>7</xdr:col>
      <xdr:colOff>0</xdr:colOff>
      <xdr:row>3876</xdr:row>
      <xdr:rowOff>0</xdr:rowOff>
    </xdr:to>
    <xdr:sp>
      <xdr:nvSpPr>
        <xdr:cNvPr id="610" name="Line 612"/>
        <xdr:cNvSpPr>
          <a:spLocks/>
        </xdr:cNvSpPr>
      </xdr:nvSpPr>
      <xdr:spPr>
        <a:xfrm>
          <a:off x="10944225" y="775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3896</xdr:row>
      <xdr:rowOff>0</xdr:rowOff>
    </xdr:from>
    <xdr:to>
      <xdr:col>7</xdr:col>
      <xdr:colOff>0</xdr:colOff>
      <xdr:row>3896</xdr:row>
      <xdr:rowOff>0</xdr:rowOff>
    </xdr:to>
    <xdr:sp>
      <xdr:nvSpPr>
        <xdr:cNvPr id="611" name="Line 613"/>
        <xdr:cNvSpPr>
          <a:spLocks/>
        </xdr:cNvSpPr>
      </xdr:nvSpPr>
      <xdr:spPr>
        <a:xfrm>
          <a:off x="10944225" y="77929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3881</xdr:row>
      <xdr:rowOff>0</xdr:rowOff>
    </xdr:from>
    <xdr:to>
      <xdr:col>7</xdr:col>
      <xdr:colOff>0</xdr:colOff>
      <xdr:row>3881</xdr:row>
      <xdr:rowOff>0</xdr:rowOff>
    </xdr:to>
    <xdr:sp>
      <xdr:nvSpPr>
        <xdr:cNvPr id="612" name="Line 614"/>
        <xdr:cNvSpPr>
          <a:spLocks/>
        </xdr:cNvSpPr>
      </xdr:nvSpPr>
      <xdr:spPr>
        <a:xfrm>
          <a:off x="10944225" y="77629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3874</xdr:row>
      <xdr:rowOff>0</xdr:rowOff>
    </xdr:from>
    <xdr:to>
      <xdr:col>7</xdr:col>
      <xdr:colOff>0</xdr:colOff>
      <xdr:row>3874</xdr:row>
      <xdr:rowOff>0</xdr:rowOff>
    </xdr:to>
    <xdr:sp>
      <xdr:nvSpPr>
        <xdr:cNvPr id="613" name="Line 615"/>
        <xdr:cNvSpPr>
          <a:spLocks/>
        </xdr:cNvSpPr>
      </xdr:nvSpPr>
      <xdr:spPr>
        <a:xfrm>
          <a:off x="10944225" y="774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3946</xdr:row>
      <xdr:rowOff>0</xdr:rowOff>
    </xdr:from>
    <xdr:to>
      <xdr:col>7</xdr:col>
      <xdr:colOff>0</xdr:colOff>
      <xdr:row>3946</xdr:row>
      <xdr:rowOff>0</xdr:rowOff>
    </xdr:to>
    <xdr:sp>
      <xdr:nvSpPr>
        <xdr:cNvPr id="614" name="Line 616"/>
        <xdr:cNvSpPr>
          <a:spLocks/>
        </xdr:cNvSpPr>
      </xdr:nvSpPr>
      <xdr:spPr>
        <a:xfrm>
          <a:off x="10944225" y="78929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3955</xdr:row>
      <xdr:rowOff>0</xdr:rowOff>
    </xdr:from>
    <xdr:to>
      <xdr:col>7</xdr:col>
      <xdr:colOff>0</xdr:colOff>
      <xdr:row>3955</xdr:row>
      <xdr:rowOff>0</xdr:rowOff>
    </xdr:to>
    <xdr:sp>
      <xdr:nvSpPr>
        <xdr:cNvPr id="615" name="Line 617"/>
        <xdr:cNvSpPr>
          <a:spLocks/>
        </xdr:cNvSpPr>
      </xdr:nvSpPr>
      <xdr:spPr>
        <a:xfrm>
          <a:off x="10944225" y="79109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3975</xdr:row>
      <xdr:rowOff>0</xdr:rowOff>
    </xdr:from>
    <xdr:to>
      <xdr:col>7</xdr:col>
      <xdr:colOff>0</xdr:colOff>
      <xdr:row>3975</xdr:row>
      <xdr:rowOff>0</xdr:rowOff>
    </xdr:to>
    <xdr:sp>
      <xdr:nvSpPr>
        <xdr:cNvPr id="616" name="Line 618"/>
        <xdr:cNvSpPr>
          <a:spLocks/>
        </xdr:cNvSpPr>
      </xdr:nvSpPr>
      <xdr:spPr>
        <a:xfrm>
          <a:off x="10944225" y="79509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3960</xdr:row>
      <xdr:rowOff>0</xdr:rowOff>
    </xdr:from>
    <xdr:to>
      <xdr:col>7</xdr:col>
      <xdr:colOff>0</xdr:colOff>
      <xdr:row>3960</xdr:row>
      <xdr:rowOff>0</xdr:rowOff>
    </xdr:to>
    <xdr:sp>
      <xdr:nvSpPr>
        <xdr:cNvPr id="617" name="Line 619"/>
        <xdr:cNvSpPr>
          <a:spLocks/>
        </xdr:cNvSpPr>
      </xdr:nvSpPr>
      <xdr:spPr>
        <a:xfrm>
          <a:off x="10944225" y="79209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3953</xdr:row>
      <xdr:rowOff>0</xdr:rowOff>
    </xdr:from>
    <xdr:to>
      <xdr:col>7</xdr:col>
      <xdr:colOff>0</xdr:colOff>
      <xdr:row>3953</xdr:row>
      <xdr:rowOff>0</xdr:rowOff>
    </xdr:to>
    <xdr:sp>
      <xdr:nvSpPr>
        <xdr:cNvPr id="618" name="Line 620"/>
        <xdr:cNvSpPr>
          <a:spLocks/>
        </xdr:cNvSpPr>
      </xdr:nvSpPr>
      <xdr:spPr>
        <a:xfrm>
          <a:off x="10944225" y="79069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4025</xdr:row>
      <xdr:rowOff>0</xdr:rowOff>
    </xdr:from>
    <xdr:to>
      <xdr:col>7</xdr:col>
      <xdr:colOff>0</xdr:colOff>
      <xdr:row>4025</xdr:row>
      <xdr:rowOff>0</xdr:rowOff>
    </xdr:to>
    <xdr:sp>
      <xdr:nvSpPr>
        <xdr:cNvPr id="619" name="Line 621"/>
        <xdr:cNvSpPr>
          <a:spLocks/>
        </xdr:cNvSpPr>
      </xdr:nvSpPr>
      <xdr:spPr>
        <a:xfrm>
          <a:off x="10944225" y="80510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4034</xdr:row>
      <xdr:rowOff>0</xdr:rowOff>
    </xdr:from>
    <xdr:to>
      <xdr:col>7</xdr:col>
      <xdr:colOff>0</xdr:colOff>
      <xdr:row>4034</xdr:row>
      <xdr:rowOff>0</xdr:rowOff>
    </xdr:to>
    <xdr:sp>
      <xdr:nvSpPr>
        <xdr:cNvPr id="620" name="Line 622"/>
        <xdr:cNvSpPr>
          <a:spLocks/>
        </xdr:cNvSpPr>
      </xdr:nvSpPr>
      <xdr:spPr>
        <a:xfrm>
          <a:off x="10944225" y="80690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4054</xdr:row>
      <xdr:rowOff>0</xdr:rowOff>
    </xdr:from>
    <xdr:to>
      <xdr:col>7</xdr:col>
      <xdr:colOff>0</xdr:colOff>
      <xdr:row>4054</xdr:row>
      <xdr:rowOff>0</xdr:rowOff>
    </xdr:to>
    <xdr:sp>
      <xdr:nvSpPr>
        <xdr:cNvPr id="621" name="Line 623"/>
        <xdr:cNvSpPr>
          <a:spLocks/>
        </xdr:cNvSpPr>
      </xdr:nvSpPr>
      <xdr:spPr>
        <a:xfrm>
          <a:off x="10944225" y="81090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4039</xdr:row>
      <xdr:rowOff>0</xdr:rowOff>
    </xdr:from>
    <xdr:to>
      <xdr:col>7</xdr:col>
      <xdr:colOff>0</xdr:colOff>
      <xdr:row>4039</xdr:row>
      <xdr:rowOff>0</xdr:rowOff>
    </xdr:to>
    <xdr:sp>
      <xdr:nvSpPr>
        <xdr:cNvPr id="622" name="Line 624"/>
        <xdr:cNvSpPr>
          <a:spLocks/>
        </xdr:cNvSpPr>
      </xdr:nvSpPr>
      <xdr:spPr>
        <a:xfrm>
          <a:off x="10944225" y="80790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4032</xdr:row>
      <xdr:rowOff>0</xdr:rowOff>
    </xdr:from>
    <xdr:to>
      <xdr:col>7</xdr:col>
      <xdr:colOff>0</xdr:colOff>
      <xdr:row>4032</xdr:row>
      <xdr:rowOff>0</xdr:rowOff>
    </xdr:to>
    <xdr:sp>
      <xdr:nvSpPr>
        <xdr:cNvPr id="623" name="Line 625"/>
        <xdr:cNvSpPr>
          <a:spLocks/>
        </xdr:cNvSpPr>
      </xdr:nvSpPr>
      <xdr:spPr>
        <a:xfrm>
          <a:off x="10944225" y="80650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4104</xdr:row>
      <xdr:rowOff>0</xdr:rowOff>
    </xdr:from>
    <xdr:to>
      <xdr:col>7</xdr:col>
      <xdr:colOff>0</xdr:colOff>
      <xdr:row>4104</xdr:row>
      <xdr:rowOff>0</xdr:rowOff>
    </xdr:to>
    <xdr:sp>
      <xdr:nvSpPr>
        <xdr:cNvPr id="624" name="Line 626"/>
        <xdr:cNvSpPr>
          <a:spLocks/>
        </xdr:cNvSpPr>
      </xdr:nvSpPr>
      <xdr:spPr>
        <a:xfrm>
          <a:off x="10944225" y="82090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4113</xdr:row>
      <xdr:rowOff>0</xdr:rowOff>
    </xdr:from>
    <xdr:to>
      <xdr:col>7</xdr:col>
      <xdr:colOff>0</xdr:colOff>
      <xdr:row>4113</xdr:row>
      <xdr:rowOff>0</xdr:rowOff>
    </xdr:to>
    <xdr:sp>
      <xdr:nvSpPr>
        <xdr:cNvPr id="625" name="Line 627"/>
        <xdr:cNvSpPr>
          <a:spLocks/>
        </xdr:cNvSpPr>
      </xdr:nvSpPr>
      <xdr:spPr>
        <a:xfrm>
          <a:off x="10944225" y="82270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4133</xdr:row>
      <xdr:rowOff>0</xdr:rowOff>
    </xdr:from>
    <xdr:to>
      <xdr:col>7</xdr:col>
      <xdr:colOff>0</xdr:colOff>
      <xdr:row>4133</xdr:row>
      <xdr:rowOff>0</xdr:rowOff>
    </xdr:to>
    <xdr:sp>
      <xdr:nvSpPr>
        <xdr:cNvPr id="626" name="Line 628"/>
        <xdr:cNvSpPr>
          <a:spLocks/>
        </xdr:cNvSpPr>
      </xdr:nvSpPr>
      <xdr:spPr>
        <a:xfrm>
          <a:off x="10944225" y="82670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4118</xdr:row>
      <xdr:rowOff>0</xdr:rowOff>
    </xdr:from>
    <xdr:to>
      <xdr:col>7</xdr:col>
      <xdr:colOff>0</xdr:colOff>
      <xdr:row>4118</xdr:row>
      <xdr:rowOff>0</xdr:rowOff>
    </xdr:to>
    <xdr:sp>
      <xdr:nvSpPr>
        <xdr:cNvPr id="627" name="Line 629"/>
        <xdr:cNvSpPr>
          <a:spLocks/>
        </xdr:cNvSpPr>
      </xdr:nvSpPr>
      <xdr:spPr>
        <a:xfrm>
          <a:off x="10944225" y="82370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4111</xdr:row>
      <xdr:rowOff>0</xdr:rowOff>
    </xdr:from>
    <xdr:to>
      <xdr:col>7</xdr:col>
      <xdr:colOff>0</xdr:colOff>
      <xdr:row>4111</xdr:row>
      <xdr:rowOff>0</xdr:rowOff>
    </xdr:to>
    <xdr:sp>
      <xdr:nvSpPr>
        <xdr:cNvPr id="628" name="Line 630"/>
        <xdr:cNvSpPr>
          <a:spLocks/>
        </xdr:cNvSpPr>
      </xdr:nvSpPr>
      <xdr:spPr>
        <a:xfrm>
          <a:off x="10944225" y="82230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4183</xdr:row>
      <xdr:rowOff>0</xdr:rowOff>
    </xdr:from>
    <xdr:to>
      <xdr:col>7</xdr:col>
      <xdr:colOff>0</xdr:colOff>
      <xdr:row>4183</xdr:row>
      <xdr:rowOff>0</xdr:rowOff>
    </xdr:to>
    <xdr:sp>
      <xdr:nvSpPr>
        <xdr:cNvPr id="629" name="Line 631"/>
        <xdr:cNvSpPr>
          <a:spLocks/>
        </xdr:cNvSpPr>
      </xdr:nvSpPr>
      <xdr:spPr>
        <a:xfrm>
          <a:off x="10944225" y="83670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4192</xdr:row>
      <xdr:rowOff>0</xdr:rowOff>
    </xdr:from>
    <xdr:to>
      <xdr:col>7</xdr:col>
      <xdr:colOff>0</xdr:colOff>
      <xdr:row>4192</xdr:row>
      <xdr:rowOff>0</xdr:rowOff>
    </xdr:to>
    <xdr:sp>
      <xdr:nvSpPr>
        <xdr:cNvPr id="630" name="Line 632"/>
        <xdr:cNvSpPr>
          <a:spLocks/>
        </xdr:cNvSpPr>
      </xdr:nvSpPr>
      <xdr:spPr>
        <a:xfrm>
          <a:off x="10944225" y="8385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4212</xdr:row>
      <xdr:rowOff>0</xdr:rowOff>
    </xdr:from>
    <xdr:to>
      <xdr:col>7</xdr:col>
      <xdr:colOff>0</xdr:colOff>
      <xdr:row>4212</xdr:row>
      <xdr:rowOff>0</xdr:rowOff>
    </xdr:to>
    <xdr:sp>
      <xdr:nvSpPr>
        <xdr:cNvPr id="631" name="Line 633"/>
        <xdr:cNvSpPr>
          <a:spLocks/>
        </xdr:cNvSpPr>
      </xdr:nvSpPr>
      <xdr:spPr>
        <a:xfrm>
          <a:off x="10944225" y="84250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4197</xdr:row>
      <xdr:rowOff>0</xdr:rowOff>
    </xdr:from>
    <xdr:to>
      <xdr:col>7</xdr:col>
      <xdr:colOff>0</xdr:colOff>
      <xdr:row>4197</xdr:row>
      <xdr:rowOff>0</xdr:rowOff>
    </xdr:to>
    <xdr:sp>
      <xdr:nvSpPr>
        <xdr:cNvPr id="632" name="Line 634"/>
        <xdr:cNvSpPr>
          <a:spLocks/>
        </xdr:cNvSpPr>
      </xdr:nvSpPr>
      <xdr:spPr>
        <a:xfrm>
          <a:off x="10944225" y="83950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4190</xdr:row>
      <xdr:rowOff>0</xdr:rowOff>
    </xdr:from>
    <xdr:to>
      <xdr:col>7</xdr:col>
      <xdr:colOff>0</xdr:colOff>
      <xdr:row>4190</xdr:row>
      <xdr:rowOff>0</xdr:rowOff>
    </xdr:to>
    <xdr:sp>
      <xdr:nvSpPr>
        <xdr:cNvPr id="633" name="Line 635"/>
        <xdr:cNvSpPr>
          <a:spLocks/>
        </xdr:cNvSpPr>
      </xdr:nvSpPr>
      <xdr:spPr>
        <a:xfrm>
          <a:off x="10944225" y="83810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4262</xdr:row>
      <xdr:rowOff>0</xdr:rowOff>
    </xdr:from>
    <xdr:to>
      <xdr:col>7</xdr:col>
      <xdr:colOff>0</xdr:colOff>
      <xdr:row>4262</xdr:row>
      <xdr:rowOff>0</xdr:rowOff>
    </xdr:to>
    <xdr:sp>
      <xdr:nvSpPr>
        <xdr:cNvPr id="634" name="Line 636"/>
        <xdr:cNvSpPr>
          <a:spLocks/>
        </xdr:cNvSpPr>
      </xdr:nvSpPr>
      <xdr:spPr>
        <a:xfrm>
          <a:off x="10944225" y="85250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4271</xdr:row>
      <xdr:rowOff>0</xdr:rowOff>
    </xdr:from>
    <xdr:to>
      <xdr:col>7</xdr:col>
      <xdr:colOff>0</xdr:colOff>
      <xdr:row>4271</xdr:row>
      <xdr:rowOff>0</xdr:rowOff>
    </xdr:to>
    <xdr:sp>
      <xdr:nvSpPr>
        <xdr:cNvPr id="635" name="Line 637"/>
        <xdr:cNvSpPr>
          <a:spLocks/>
        </xdr:cNvSpPr>
      </xdr:nvSpPr>
      <xdr:spPr>
        <a:xfrm>
          <a:off x="10944225" y="85430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4291</xdr:row>
      <xdr:rowOff>0</xdr:rowOff>
    </xdr:from>
    <xdr:to>
      <xdr:col>7</xdr:col>
      <xdr:colOff>0</xdr:colOff>
      <xdr:row>4291</xdr:row>
      <xdr:rowOff>0</xdr:rowOff>
    </xdr:to>
    <xdr:sp>
      <xdr:nvSpPr>
        <xdr:cNvPr id="636" name="Line 638"/>
        <xdr:cNvSpPr>
          <a:spLocks/>
        </xdr:cNvSpPr>
      </xdr:nvSpPr>
      <xdr:spPr>
        <a:xfrm>
          <a:off x="10944225" y="85830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4276</xdr:row>
      <xdr:rowOff>0</xdr:rowOff>
    </xdr:from>
    <xdr:to>
      <xdr:col>7</xdr:col>
      <xdr:colOff>0</xdr:colOff>
      <xdr:row>4276</xdr:row>
      <xdr:rowOff>0</xdr:rowOff>
    </xdr:to>
    <xdr:sp>
      <xdr:nvSpPr>
        <xdr:cNvPr id="637" name="Line 639"/>
        <xdr:cNvSpPr>
          <a:spLocks/>
        </xdr:cNvSpPr>
      </xdr:nvSpPr>
      <xdr:spPr>
        <a:xfrm>
          <a:off x="10944225" y="85530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4269</xdr:row>
      <xdr:rowOff>0</xdr:rowOff>
    </xdr:from>
    <xdr:to>
      <xdr:col>7</xdr:col>
      <xdr:colOff>0</xdr:colOff>
      <xdr:row>4269</xdr:row>
      <xdr:rowOff>0</xdr:rowOff>
    </xdr:to>
    <xdr:sp>
      <xdr:nvSpPr>
        <xdr:cNvPr id="638" name="Line 640"/>
        <xdr:cNvSpPr>
          <a:spLocks/>
        </xdr:cNvSpPr>
      </xdr:nvSpPr>
      <xdr:spPr>
        <a:xfrm>
          <a:off x="10944225" y="85390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4341</xdr:row>
      <xdr:rowOff>0</xdr:rowOff>
    </xdr:from>
    <xdr:to>
      <xdr:col>7</xdr:col>
      <xdr:colOff>0</xdr:colOff>
      <xdr:row>4341</xdr:row>
      <xdr:rowOff>0</xdr:rowOff>
    </xdr:to>
    <xdr:sp>
      <xdr:nvSpPr>
        <xdr:cNvPr id="639" name="Line 641"/>
        <xdr:cNvSpPr>
          <a:spLocks/>
        </xdr:cNvSpPr>
      </xdr:nvSpPr>
      <xdr:spPr>
        <a:xfrm>
          <a:off x="10944225" y="868308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4350</xdr:row>
      <xdr:rowOff>0</xdr:rowOff>
    </xdr:from>
    <xdr:to>
      <xdr:col>7</xdr:col>
      <xdr:colOff>0</xdr:colOff>
      <xdr:row>4350</xdr:row>
      <xdr:rowOff>0</xdr:rowOff>
    </xdr:to>
    <xdr:sp>
      <xdr:nvSpPr>
        <xdr:cNvPr id="640" name="Line 642"/>
        <xdr:cNvSpPr>
          <a:spLocks/>
        </xdr:cNvSpPr>
      </xdr:nvSpPr>
      <xdr:spPr>
        <a:xfrm>
          <a:off x="10944225" y="8701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4370</xdr:row>
      <xdr:rowOff>0</xdr:rowOff>
    </xdr:from>
    <xdr:to>
      <xdr:col>7</xdr:col>
      <xdr:colOff>0</xdr:colOff>
      <xdr:row>4370</xdr:row>
      <xdr:rowOff>0</xdr:rowOff>
    </xdr:to>
    <xdr:sp>
      <xdr:nvSpPr>
        <xdr:cNvPr id="641" name="Line 643"/>
        <xdr:cNvSpPr>
          <a:spLocks/>
        </xdr:cNvSpPr>
      </xdr:nvSpPr>
      <xdr:spPr>
        <a:xfrm>
          <a:off x="10944225" y="87410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4355</xdr:row>
      <xdr:rowOff>0</xdr:rowOff>
    </xdr:from>
    <xdr:to>
      <xdr:col>7</xdr:col>
      <xdr:colOff>0</xdr:colOff>
      <xdr:row>4355</xdr:row>
      <xdr:rowOff>0</xdr:rowOff>
    </xdr:to>
    <xdr:sp>
      <xdr:nvSpPr>
        <xdr:cNvPr id="642" name="Line 644"/>
        <xdr:cNvSpPr>
          <a:spLocks/>
        </xdr:cNvSpPr>
      </xdr:nvSpPr>
      <xdr:spPr>
        <a:xfrm>
          <a:off x="10944225" y="87110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4348</xdr:row>
      <xdr:rowOff>0</xdr:rowOff>
    </xdr:from>
    <xdr:to>
      <xdr:col>7</xdr:col>
      <xdr:colOff>0</xdr:colOff>
      <xdr:row>4348</xdr:row>
      <xdr:rowOff>0</xdr:rowOff>
    </xdr:to>
    <xdr:sp>
      <xdr:nvSpPr>
        <xdr:cNvPr id="643" name="Line 645"/>
        <xdr:cNvSpPr>
          <a:spLocks/>
        </xdr:cNvSpPr>
      </xdr:nvSpPr>
      <xdr:spPr>
        <a:xfrm>
          <a:off x="10944225" y="86970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4420</xdr:row>
      <xdr:rowOff>0</xdr:rowOff>
    </xdr:from>
    <xdr:to>
      <xdr:col>7</xdr:col>
      <xdr:colOff>0</xdr:colOff>
      <xdr:row>4420</xdr:row>
      <xdr:rowOff>0</xdr:rowOff>
    </xdr:to>
    <xdr:sp>
      <xdr:nvSpPr>
        <xdr:cNvPr id="644" name="Line 646"/>
        <xdr:cNvSpPr>
          <a:spLocks/>
        </xdr:cNvSpPr>
      </xdr:nvSpPr>
      <xdr:spPr>
        <a:xfrm>
          <a:off x="10944225" y="8841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4429</xdr:row>
      <xdr:rowOff>0</xdr:rowOff>
    </xdr:from>
    <xdr:to>
      <xdr:col>7</xdr:col>
      <xdr:colOff>0</xdr:colOff>
      <xdr:row>4429</xdr:row>
      <xdr:rowOff>0</xdr:rowOff>
    </xdr:to>
    <xdr:sp>
      <xdr:nvSpPr>
        <xdr:cNvPr id="645" name="Line 647"/>
        <xdr:cNvSpPr>
          <a:spLocks/>
        </xdr:cNvSpPr>
      </xdr:nvSpPr>
      <xdr:spPr>
        <a:xfrm>
          <a:off x="10944225" y="88591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4449</xdr:row>
      <xdr:rowOff>0</xdr:rowOff>
    </xdr:from>
    <xdr:to>
      <xdr:col>7</xdr:col>
      <xdr:colOff>0</xdr:colOff>
      <xdr:row>4449</xdr:row>
      <xdr:rowOff>0</xdr:rowOff>
    </xdr:to>
    <xdr:sp>
      <xdr:nvSpPr>
        <xdr:cNvPr id="646" name="Line 648"/>
        <xdr:cNvSpPr>
          <a:spLocks/>
        </xdr:cNvSpPr>
      </xdr:nvSpPr>
      <xdr:spPr>
        <a:xfrm>
          <a:off x="10944225" y="88991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4434</xdr:row>
      <xdr:rowOff>0</xdr:rowOff>
    </xdr:from>
    <xdr:to>
      <xdr:col>7</xdr:col>
      <xdr:colOff>0</xdr:colOff>
      <xdr:row>4434</xdr:row>
      <xdr:rowOff>0</xdr:rowOff>
    </xdr:to>
    <xdr:sp>
      <xdr:nvSpPr>
        <xdr:cNvPr id="647" name="Line 649"/>
        <xdr:cNvSpPr>
          <a:spLocks/>
        </xdr:cNvSpPr>
      </xdr:nvSpPr>
      <xdr:spPr>
        <a:xfrm>
          <a:off x="10944225" y="88691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4427</xdr:row>
      <xdr:rowOff>0</xdr:rowOff>
    </xdr:from>
    <xdr:to>
      <xdr:col>7</xdr:col>
      <xdr:colOff>0</xdr:colOff>
      <xdr:row>4427</xdr:row>
      <xdr:rowOff>0</xdr:rowOff>
    </xdr:to>
    <xdr:sp>
      <xdr:nvSpPr>
        <xdr:cNvPr id="648" name="Line 650"/>
        <xdr:cNvSpPr>
          <a:spLocks/>
        </xdr:cNvSpPr>
      </xdr:nvSpPr>
      <xdr:spPr>
        <a:xfrm>
          <a:off x="10944225" y="88551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4499</xdr:row>
      <xdr:rowOff>0</xdr:rowOff>
    </xdr:from>
    <xdr:to>
      <xdr:col>7</xdr:col>
      <xdr:colOff>0</xdr:colOff>
      <xdr:row>4499</xdr:row>
      <xdr:rowOff>0</xdr:rowOff>
    </xdr:to>
    <xdr:sp>
      <xdr:nvSpPr>
        <xdr:cNvPr id="649" name="Line 651"/>
        <xdr:cNvSpPr>
          <a:spLocks/>
        </xdr:cNvSpPr>
      </xdr:nvSpPr>
      <xdr:spPr>
        <a:xfrm>
          <a:off x="10944225" y="89991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4508</xdr:row>
      <xdr:rowOff>0</xdr:rowOff>
    </xdr:from>
    <xdr:to>
      <xdr:col>7</xdr:col>
      <xdr:colOff>0</xdr:colOff>
      <xdr:row>4508</xdr:row>
      <xdr:rowOff>0</xdr:rowOff>
    </xdr:to>
    <xdr:sp>
      <xdr:nvSpPr>
        <xdr:cNvPr id="650" name="Line 652"/>
        <xdr:cNvSpPr>
          <a:spLocks/>
        </xdr:cNvSpPr>
      </xdr:nvSpPr>
      <xdr:spPr>
        <a:xfrm>
          <a:off x="10944225" y="90171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4528</xdr:row>
      <xdr:rowOff>0</xdr:rowOff>
    </xdr:from>
    <xdr:to>
      <xdr:col>7</xdr:col>
      <xdr:colOff>0</xdr:colOff>
      <xdr:row>4528</xdr:row>
      <xdr:rowOff>0</xdr:rowOff>
    </xdr:to>
    <xdr:sp>
      <xdr:nvSpPr>
        <xdr:cNvPr id="651" name="Line 653"/>
        <xdr:cNvSpPr>
          <a:spLocks/>
        </xdr:cNvSpPr>
      </xdr:nvSpPr>
      <xdr:spPr>
        <a:xfrm>
          <a:off x="10944225" y="90571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4513</xdr:row>
      <xdr:rowOff>0</xdr:rowOff>
    </xdr:from>
    <xdr:to>
      <xdr:col>7</xdr:col>
      <xdr:colOff>0</xdr:colOff>
      <xdr:row>4513</xdr:row>
      <xdr:rowOff>0</xdr:rowOff>
    </xdr:to>
    <xdr:sp>
      <xdr:nvSpPr>
        <xdr:cNvPr id="652" name="Line 654"/>
        <xdr:cNvSpPr>
          <a:spLocks/>
        </xdr:cNvSpPr>
      </xdr:nvSpPr>
      <xdr:spPr>
        <a:xfrm>
          <a:off x="10944225" y="90271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4506</xdr:row>
      <xdr:rowOff>0</xdr:rowOff>
    </xdr:from>
    <xdr:to>
      <xdr:col>7</xdr:col>
      <xdr:colOff>0</xdr:colOff>
      <xdr:row>4506</xdr:row>
      <xdr:rowOff>0</xdr:rowOff>
    </xdr:to>
    <xdr:sp>
      <xdr:nvSpPr>
        <xdr:cNvPr id="653" name="Line 655"/>
        <xdr:cNvSpPr>
          <a:spLocks/>
        </xdr:cNvSpPr>
      </xdr:nvSpPr>
      <xdr:spPr>
        <a:xfrm>
          <a:off x="10944225" y="901312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4578</xdr:row>
      <xdr:rowOff>0</xdr:rowOff>
    </xdr:from>
    <xdr:to>
      <xdr:col>7</xdr:col>
      <xdr:colOff>0</xdr:colOff>
      <xdr:row>4578</xdr:row>
      <xdr:rowOff>0</xdr:rowOff>
    </xdr:to>
    <xdr:sp>
      <xdr:nvSpPr>
        <xdr:cNvPr id="654" name="Line 656"/>
        <xdr:cNvSpPr>
          <a:spLocks/>
        </xdr:cNvSpPr>
      </xdr:nvSpPr>
      <xdr:spPr>
        <a:xfrm>
          <a:off x="10944225" y="9157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4587</xdr:row>
      <xdr:rowOff>0</xdr:rowOff>
    </xdr:from>
    <xdr:to>
      <xdr:col>7</xdr:col>
      <xdr:colOff>0</xdr:colOff>
      <xdr:row>4587</xdr:row>
      <xdr:rowOff>0</xdr:rowOff>
    </xdr:to>
    <xdr:sp>
      <xdr:nvSpPr>
        <xdr:cNvPr id="655" name="Line 657"/>
        <xdr:cNvSpPr>
          <a:spLocks/>
        </xdr:cNvSpPr>
      </xdr:nvSpPr>
      <xdr:spPr>
        <a:xfrm>
          <a:off x="10944225" y="91751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4607</xdr:row>
      <xdr:rowOff>0</xdr:rowOff>
    </xdr:from>
    <xdr:to>
      <xdr:col>7</xdr:col>
      <xdr:colOff>0</xdr:colOff>
      <xdr:row>4607</xdr:row>
      <xdr:rowOff>0</xdr:rowOff>
    </xdr:to>
    <xdr:sp>
      <xdr:nvSpPr>
        <xdr:cNvPr id="656" name="Line 658"/>
        <xdr:cNvSpPr>
          <a:spLocks/>
        </xdr:cNvSpPr>
      </xdr:nvSpPr>
      <xdr:spPr>
        <a:xfrm>
          <a:off x="10944225" y="9215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4592</xdr:row>
      <xdr:rowOff>0</xdr:rowOff>
    </xdr:from>
    <xdr:to>
      <xdr:col>7</xdr:col>
      <xdr:colOff>0</xdr:colOff>
      <xdr:row>4592</xdr:row>
      <xdr:rowOff>0</xdr:rowOff>
    </xdr:to>
    <xdr:sp>
      <xdr:nvSpPr>
        <xdr:cNvPr id="657" name="Line 659"/>
        <xdr:cNvSpPr>
          <a:spLocks/>
        </xdr:cNvSpPr>
      </xdr:nvSpPr>
      <xdr:spPr>
        <a:xfrm>
          <a:off x="10944225" y="9185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4585</xdr:row>
      <xdr:rowOff>0</xdr:rowOff>
    </xdr:from>
    <xdr:to>
      <xdr:col>7</xdr:col>
      <xdr:colOff>0</xdr:colOff>
      <xdr:row>4585</xdr:row>
      <xdr:rowOff>0</xdr:rowOff>
    </xdr:to>
    <xdr:sp>
      <xdr:nvSpPr>
        <xdr:cNvPr id="658" name="Line 660"/>
        <xdr:cNvSpPr>
          <a:spLocks/>
        </xdr:cNvSpPr>
      </xdr:nvSpPr>
      <xdr:spPr>
        <a:xfrm>
          <a:off x="10944225" y="91711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4657</xdr:row>
      <xdr:rowOff>0</xdr:rowOff>
    </xdr:from>
    <xdr:to>
      <xdr:col>7</xdr:col>
      <xdr:colOff>0</xdr:colOff>
      <xdr:row>4657</xdr:row>
      <xdr:rowOff>0</xdr:rowOff>
    </xdr:to>
    <xdr:sp>
      <xdr:nvSpPr>
        <xdr:cNvPr id="659" name="Line 661"/>
        <xdr:cNvSpPr>
          <a:spLocks/>
        </xdr:cNvSpPr>
      </xdr:nvSpPr>
      <xdr:spPr>
        <a:xfrm>
          <a:off x="10944225" y="93151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4666</xdr:row>
      <xdr:rowOff>0</xdr:rowOff>
    </xdr:from>
    <xdr:to>
      <xdr:col>7</xdr:col>
      <xdr:colOff>0</xdr:colOff>
      <xdr:row>4666</xdr:row>
      <xdr:rowOff>0</xdr:rowOff>
    </xdr:to>
    <xdr:sp>
      <xdr:nvSpPr>
        <xdr:cNvPr id="660" name="Line 662"/>
        <xdr:cNvSpPr>
          <a:spLocks/>
        </xdr:cNvSpPr>
      </xdr:nvSpPr>
      <xdr:spPr>
        <a:xfrm>
          <a:off x="10944225" y="93331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4686</xdr:row>
      <xdr:rowOff>0</xdr:rowOff>
    </xdr:from>
    <xdr:to>
      <xdr:col>7</xdr:col>
      <xdr:colOff>0</xdr:colOff>
      <xdr:row>4686</xdr:row>
      <xdr:rowOff>0</xdr:rowOff>
    </xdr:to>
    <xdr:sp>
      <xdr:nvSpPr>
        <xdr:cNvPr id="661" name="Line 663"/>
        <xdr:cNvSpPr>
          <a:spLocks/>
        </xdr:cNvSpPr>
      </xdr:nvSpPr>
      <xdr:spPr>
        <a:xfrm>
          <a:off x="10944225" y="93731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4671</xdr:row>
      <xdr:rowOff>0</xdr:rowOff>
    </xdr:from>
    <xdr:to>
      <xdr:col>7</xdr:col>
      <xdr:colOff>0</xdr:colOff>
      <xdr:row>4671</xdr:row>
      <xdr:rowOff>0</xdr:rowOff>
    </xdr:to>
    <xdr:sp>
      <xdr:nvSpPr>
        <xdr:cNvPr id="662" name="Line 664"/>
        <xdr:cNvSpPr>
          <a:spLocks/>
        </xdr:cNvSpPr>
      </xdr:nvSpPr>
      <xdr:spPr>
        <a:xfrm>
          <a:off x="10944225" y="93431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4664</xdr:row>
      <xdr:rowOff>0</xdr:rowOff>
    </xdr:from>
    <xdr:to>
      <xdr:col>7</xdr:col>
      <xdr:colOff>0</xdr:colOff>
      <xdr:row>4664</xdr:row>
      <xdr:rowOff>0</xdr:rowOff>
    </xdr:to>
    <xdr:sp>
      <xdr:nvSpPr>
        <xdr:cNvPr id="663" name="Line 665"/>
        <xdr:cNvSpPr>
          <a:spLocks/>
        </xdr:cNvSpPr>
      </xdr:nvSpPr>
      <xdr:spPr>
        <a:xfrm>
          <a:off x="10944225" y="932916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4736</xdr:row>
      <xdr:rowOff>0</xdr:rowOff>
    </xdr:from>
    <xdr:to>
      <xdr:col>7</xdr:col>
      <xdr:colOff>0</xdr:colOff>
      <xdr:row>4736</xdr:row>
      <xdr:rowOff>0</xdr:rowOff>
    </xdr:to>
    <xdr:sp>
      <xdr:nvSpPr>
        <xdr:cNvPr id="664" name="Line 666"/>
        <xdr:cNvSpPr>
          <a:spLocks/>
        </xdr:cNvSpPr>
      </xdr:nvSpPr>
      <xdr:spPr>
        <a:xfrm>
          <a:off x="10944225" y="94731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4745</xdr:row>
      <xdr:rowOff>0</xdr:rowOff>
    </xdr:from>
    <xdr:to>
      <xdr:col>7</xdr:col>
      <xdr:colOff>0</xdr:colOff>
      <xdr:row>4745</xdr:row>
      <xdr:rowOff>0</xdr:rowOff>
    </xdr:to>
    <xdr:sp>
      <xdr:nvSpPr>
        <xdr:cNvPr id="665" name="Line 667"/>
        <xdr:cNvSpPr>
          <a:spLocks/>
        </xdr:cNvSpPr>
      </xdr:nvSpPr>
      <xdr:spPr>
        <a:xfrm>
          <a:off x="10944225" y="94911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4765</xdr:row>
      <xdr:rowOff>0</xdr:rowOff>
    </xdr:from>
    <xdr:to>
      <xdr:col>7</xdr:col>
      <xdr:colOff>0</xdr:colOff>
      <xdr:row>4765</xdr:row>
      <xdr:rowOff>0</xdr:rowOff>
    </xdr:to>
    <xdr:sp>
      <xdr:nvSpPr>
        <xdr:cNvPr id="666" name="Line 668"/>
        <xdr:cNvSpPr>
          <a:spLocks/>
        </xdr:cNvSpPr>
      </xdr:nvSpPr>
      <xdr:spPr>
        <a:xfrm>
          <a:off x="10944225" y="95311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4750</xdr:row>
      <xdr:rowOff>0</xdr:rowOff>
    </xdr:from>
    <xdr:to>
      <xdr:col>7</xdr:col>
      <xdr:colOff>0</xdr:colOff>
      <xdr:row>4750</xdr:row>
      <xdr:rowOff>0</xdr:rowOff>
    </xdr:to>
    <xdr:sp>
      <xdr:nvSpPr>
        <xdr:cNvPr id="667" name="Line 669"/>
        <xdr:cNvSpPr>
          <a:spLocks/>
        </xdr:cNvSpPr>
      </xdr:nvSpPr>
      <xdr:spPr>
        <a:xfrm>
          <a:off x="10944225" y="95011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4743</xdr:row>
      <xdr:rowOff>0</xdr:rowOff>
    </xdr:from>
    <xdr:to>
      <xdr:col>7</xdr:col>
      <xdr:colOff>0</xdr:colOff>
      <xdr:row>4743</xdr:row>
      <xdr:rowOff>0</xdr:rowOff>
    </xdr:to>
    <xdr:sp>
      <xdr:nvSpPr>
        <xdr:cNvPr id="668" name="Line 670"/>
        <xdr:cNvSpPr>
          <a:spLocks/>
        </xdr:cNvSpPr>
      </xdr:nvSpPr>
      <xdr:spPr>
        <a:xfrm>
          <a:off x="10944225" y="94871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4815</xdr:row>
      <xdr:rowOff>0</xdr:rowOff>
    </xdr:from>
    <xdr:to>
      <xdr:col>7</xdr:col>
      <xdr:colOff>0</xdr:colOff>
      <xdr:row>4815</xdr:row>
      <xdr:rowOff>0</xdr:rowOff>
    </xdr:to>
    <xdr:sp>
      <xdr:nvSpPr>
        <xdr:cNvPr id="669" name="Line 671"/>
        <xdr:cNvSpPr>
          <a:spLocks/>
        </xdr:cNvSpPr>
      </xdr:nvSpPr>
      <xdr:spPr>
        <a:xfrm>
          <a:off x="10944225" y="96312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4824</xdr:row>
      <xdr:rowOff>0</xdr:rowOff>
    </xdr:from>
    <xdr:to>
      <xdr:col>7</xdr:col>
      <xdr:colOff>0</xdr:colOff>
      <xdr:row>4824</xdr:row>
      <xdr:rowOff>0</xdr:rowOff>
    </xdr:to>
    <xdr:sp>
      <xdr:nvSpPr>
        <xdr:cNvPr id="670" name="Line 672"/>
        <xdr:cNvSpPr>
          <a:spLocks/>
        </xdr:cNvSpPr>
      </xdr:nvSpPr>
      <xdr:spPr>
        <a:xfrm>
          <a:off x="10944225" y="96492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4844</xdr:row>
      <xdr:rowOff>0</xdr:rowOff>
    </xdr:from>
    <xdr:to>
      <xdr:col>7</xdr:col>
      <xdr:colOff>0</xdr:colOff>
      <xdr:row>4844</xdr:row>
      <xdr:rowOff>0</xdr:rowOff>
    </xdr:to>
    <xdr:sp>
      <xdr:nvSpPr>
        <xdr:cNvPr id="671" name="Line 673"/>
        <xdr:cNvSpPr>
          <a:spLocks/>
        </xdr:cNvSpPr>
      </xdr:nvSpPr>
      <xdr:spPr>
        <a:xfrm>
          <a:off x="10944225" y="96892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4829</xdr:row>
      <xdr:rowOff>0</xdr:rowOff>
    </xdr:from>
    <xdr:to>
      <xdr:col>7</xdr:col>
      <xdr:colOff>0</xdr:colOff>
      <xdr:row>4829</xdr:row>
      <xdr:rowOff>0</xdr:rowOff>
    </xdr:to>
    <xdr:sp>
      <xdr:nvSpPr>
        <xdr:cNvPr id="672" name="Line 674"/>
        <xdr:cNvSpPr>
          <a:spLocks/>
        </xdr:cNvSpPr>
      </xdr:nvSpPr>
      <xdr:spPr>
        <a:xfrm>
          <a:off x="10944225" y="96592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4822</xdr:row>
      <xdr:rowOff>0</xdr:rowOff>
    </xdr:from>
    <xdr:to>
      <xdr:col>7</xdr:col>
      <xdr:colOff>0</xdr:colOff>
      <xdr:row>4822</xdr:row>
      <xdr:rowOff>0</xdr:rowOff>
    </xdr:to>
    <xdr:sp>
      <xdr:nvSpPr>
        <xdr:cNvPr id="673" name="Line 675"/>
        <xdr:cNvSpPr>
          <a:spLocks/>
        </xdr:cNvSpPr>
      </xdr:nvSpPr>
      <xdr:spPr>
        <a:xfrm>
          <a:off x="10944225" y="96452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4894</xdr:row>
      <xdr:rowOff>0</xdr:rowOff>
    </xdr:from>
    <xdr:to>
      <xdr:col>7</xdr:col>
      <xdr:colOff>0</xdr:colOff>
      <xdr:row>4894</xdr:row>
      <xdr:rowOff>0</xdr:rowOff>
    </xdr:to>
    <xdr:sp>
      <xdr:nvSpPr>
        <xdr:cNvPr id="674" name="Line 676"/>
        <xdr:cNvSpPr>
          <a:spLocks/>
        </xdr:cNvSpPr>
      </xdr:nvSpPr>
      <xdr:spPr>
        <a:xfrm>
          <a:off x="10944225" y="97892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4903</xdr:row>
      <xdr:rowOff>0</xdr:rowOff>
    </xdr:from>
    <xdr:to>
      <xdr:col>7</xdr:col>
      <xdr:colOff>0</xdr:colOff>
      <xdr:row>4903</xdr:row>
      <xdr:rowOff>0</xdr:rowOff>
    </xdr:to>
    <xdr:sp>
      <xdr:nvSpPr>
        <xdr:cNvPr id="675" name="Line 677"/>
        <xdr:cNvSpPr>
          <a:spLocks/>
        </xdr:cNvSpPr>
      </xdr:nvSpPr>
      <xdr:spPr>
        <a:xfrm>
          <a:off x="10944225" y="98072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4923</xdr:row>
      <xdr:rowOff>0</xdr:rowOff>
    </xdr:from>
    <xdr:to>
      <xdr:col>7</xdr:col>
      <xdr:colOff>0</xdr:colOff>
      <xdr:row>4923</xdr:row>
      <xdr:rowOff>0</xdr:rowOff>
    </xdr:to>
    <xdr:sp>
      <xdr:nvSpPr>
        <xdr:cNvPr id="676" name="Line 678"/>
        <xdr:cNvSpPr>
          <a:spLocks/>
        </xdr:cNvSpPr>
      </xdr:nvSpPr>
      <xdr:spPr>
        <a:xfrm>
          <a:off x="10944225" y="98472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4908</xdr:row>
      <xdr:rowOff>0</xdr:rowOff>
    </xdr:from>
    <xdr:to>
      <xdr:col>7</xdr:col>
      <xdr:colOff>0</xdr:colOff>
      <xdr:row>4908</xdr:row>
      <xdr:rowOff>0</xdr:rowOff>
    </xdr:to>
    <xdr:sp>
      <xdr:nvSpPr>
        <xdr:cNvPr id="677" name="Line 679"/>
        <xdr:cNvSpPr>
          <a:spLocks/>
        </xdr:cNvSpPr>
      </xdr:nvSpPr>
      <xdr:spPr>
        <a:xfrm>
          <a:off x="10944225" y="98172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7</xdr:col>
      <xdr:colOff>0</xdr:colOff>
      <xdr:row>4901</xdr:row>
      <xdr:rowOff>0</xdr:rowOff>
    </xdr:from>
    <xdr:to>
      <xdr:col>7</xdr:col>
      <xdr:colOff>0</xdr:colOff>
      <xdr:row>4901</xdr:row>
      <xdr:rowOff>0</xdr:rowOff>
    </xdr:to>
    <xdr:sp>
      <xdr:nvSpPr>
        <xdr:cNvPr id="678" name="Line 680"/>
        <xdr:cNvSpPr>
          <a:spLocks/>
        </xdr:cNvSpPr>
      </xdr:nvSpPr>
      <xdr:spPr>
        <a:xfrm>
          <a:off x="10944225" y="98032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84</xdr:row>
      <xdr:rowOff>0</xdr:rowOff>
    </xdr:from>
    <xdr:to>
      <xdr:col>14</xdr:col>
      <xdr:colOff>0</xdr:colOff>
      <xdr:row>84</xdr:row>
      <xdr:rowOff>0</xdr:rowOff>
    </xdr:to>
    <xdr:sp>
      <xdr:nvSpPr>
        <xdr:cNvPr id="679" name="Line 681"/>
        <xdr:cNvSpPr>
          <a:spLocks/>
        </xdr:cNvSpPr>
      </xdr:nvSpPr>
      <xdr:spPr>
        <a:xfrm>
          <a:off x="10944225" y="1680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99</xdr:row>
      <xdr:rowOff>0</xdr:rowOff>
    </xdr:from>
    <xdr:to>
      <xdr:col>14</xdr:col>
      <xdr:colOff>0</xdr:colOff>
      <xdr:row>99</xdr:row>
      <xdr:rowOff>0</xdr:rowOff>
    </xdr:to>
    <xdr:sp>
      <xdr:nvSpPr>
        <xdr:cNvPr id="680" name="Line 682"/>
        <xdr:cNvSpPr>
          <a:spLocks/>
        </xdr:cNvSpPr>
      </xdr:nvSpPr>
      <xdr:spPr>
        <a:xfrm>
          <a:off x="10944225" y="1980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559</xdr:row>
      <xdr:rowOff>9525</xdr:rowOff>
    </xdr:from>
    <xdr:to>
      <xdr:col>14</xdr:col>
      <xdr:colOff>0</xdr:colOff>
      <xdr:row>559</xdr:row>
      <xdr:rowOff>9525</xdr:rowOff>
    </xdr:to>
    <xdr:sp>
      <xdr:nvSpPr>
        <xdr:cNvPr id="681" name="Line 683"/>
        <xdr:cNvSpPr>
          <a:spLocks/>
        </xdr:cNvSpPr>
      </xdr:nvSpPr>
      <xdr:spPr>
        <a:xfrm>
          <a:off x="10944225" y="11182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864</xdr:row>
      <xdr:rowOff>9525</xdr:rowOff>
    </xdr:from>
    <xdr:to>
      <xdr:col>14</xdr:col>
      <xdr:colOff>0</xdr:colOff>
      <xdr:row>864</xdr:row>
      <xdr:rowOff>9525</xdr:rowOff>
    </xdr:to>
    <xdr:sp>
      <xdr:nvSpPr>
        <xdr:cNvPr id="682" name="Line 684"/>
        <xdr:cNvSpPr>
          <a:spLocks/>
        </xdr:cNvSpPr>
      </xdr:nvSpPr>
      <xdr:spPr>
        <a:xfrm>
          <a:off x="10944225" y="17283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890</xdr:row>
      <xdr:rowOff>9525</xdr:rowOff>
    </xdr:from>
    <xdr:to>
      <xdr:col>14</xdr:col>
      <xdr:colOff>0</xdr:colOff>
      <xdr:row>890</xdr:row>
      <xdr:rowOff>9525</xdr:rowOff>
    </xdr:to>
    <xdr:sp>
      <xdr:nvSpPr>
        <xdr:cNvPr id="683" name="Line 685"/>
        <xdr:cNvSpPr>
          <a:spLocks/>
        </xdr:cNvSpPr>
      </xdr:nvSpPr>
      <xdr:spPr>
        <a:xfrm>
          <a:off x="10944225" y="17803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11</xdr:col>
      <xdr:colOff>0</xdr:colOff>
      <xdr:row>864</xdr:row>
      <xdr:rowOff>9525</xdr:rowOff>
    </xdr:from>
    <xdr:to>
      <xdr:col>11</xdr:col>
      <xdr:colOff>0</xdr:colOff>
      <xdr:row>864</xdr:row>
      <xdr:rowOff>9525</xdr:rowOff>
    </xdr:to>
    <xdr:sp>
      <xdr:nvSpPr>
        <xdr:cNvPr id="684" name="Line 686"/>
        <xdr:cNvSpPr>
          <a:spLocks/>
        </xdr:cNvSpPr>
      </xdr:nvSpPr>
      <xdr:spPr>
        <a:xfrm>
          <a:off x="10944225" y="17283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1271</xdr:row>
      <xdr:rowOff>9525</xdr:rowOff>
    </xdr:from>
    <xdr:to>
      <xdr:col>14</xdr:col>
      <xdr:colOff>0</xdr:colOff>
      <xdr:row>1271</xdr:row>
      <xdr:rowOff>9525</xdr:rowOff>
    </xdr:to>
    <xdr:sp>
      <xdr:nvSpPr>
        <xdr:cNvPr id="685" name="Line 687"/>
        <xdr:cNvSpPr>
          <a:spLocks/>
        </xdr:cNvSpPr>
      </xdr:nvSpPr>
      <xdr:spPr>
        <a:xfrm>
          <a:off x="10944225" y="25424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1598</xdr:row>
      <xdr:rowOff>0</xdr:rowOff>
    </xdr:from>
    <xdr:to>
      <xdr:col>14</xdr:col>
      <xdr:colOff>0</xdr:colOff>
      <xdr:row>1598</xdr:row>
      <xdr:rowOff>0</xdr:rowOff>
    </xdr:to>
    <xdr:sp>
      <xdr:nvSpPr>
        <xdr:cNvPr id="686" name="Line 688"/>
        <xdr:cNvSpPr>
          <a:spLocks/>
        </xdr:cNvSpPr>
      </xdr:nvSpPr>
      <xdr:spPr>
        <a:xfrm>
          <a:off x="10944225" y="319639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1655</xdr:row>
      <xdr:rowOff>9525</xdr:rowOff>
    </xdr:from>
    <xdr:to>
      <xdr:col>14</xdr:col>
      <xdr:colOff>0</xdr:colOff>
      <xdr:row>1655</xdr:row>
      <xdr:rowOff>9525</xdr:rowOff>
    </xdr:to>
    <xdr:sp>
      <xdr:nvSpPr>
        <xdr:cNvPr id="687" name="Line 689"/>
        <xdr:cNvSpPr>
          <a:spLocks/>
        </xdr:cNvSpPr>
      </xdr:nvSpPr>
      <xdr:spPr>
        <a:xfrm>
          <a:off x="10944225" y="33105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1681</xdr:row>
      <xdr:rowOff>9525</xdr:rowOff>
    </xdr:from>
    <xdr:to>
      <xdr:col>14</xdr:col>
      <xdr:colOff>0</xdr:colOff>
      <xdr:row>1681</xdr:row>
      <xdr:rowOff>9525</xdr:rowOff>
    </xdr:to>
    <xdr:sp>
      <xdr:nvSpPr>
        <xdr:cNvPr id="688" name="Line 690"/>
        <xdr:cNvSpPr>
          <a:spLocks/>
        </xdr:cNvSpPr>
      </xdr:nvSpPr>
      <xdr:spPr>
        <a:xfrm>
          <a:off x="10944225" y="33625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1732</xdr:row>
      <xdr:rowOff>0</xdr:rowOff>
    </xdr:from>
    <xdr:to>
      <xdr:col>14</xdr:col>
      <xdr:colOff>0</xdr:colOff>
      <xdr:row>1732</xdr:row>
      <xdr:rowOff>0</xdr:rowOff>
    </xdr:to>
    <xdr:sp>
      <xdr:nvSpPr>
        <xdr:cNvPr id="689" name="Line 691"/>
        <xdr:cNvSpPr>
          <a:spLocks/>
        </xdr:cNvSpPr>
      </xdr:nvSpPr>
      <xdr:spPr>
        <a:xfrm>
          <a:off x="10944225" y="34644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1835</xdr:row>
      <xdr:rowOff>0</xdr:rowOff>
    </xdr:from>
    <xdr:to>
      <xdr:col>14</xdr:col>
      <xdr:colOff>0</xdr:colOff>
      <xdr:row>1835</xdr:row>
      <xdr:rowOff>0</xdr:rowOff>
    </xdr:to>
    <xdr:sp>
      <xdr:nvSpPr>
        <xdr:cNvPr id="690" name="Line 692"/>
        <xdr:cNvSpPr>
          <a:spLocks/>
        </xdr:cNvSpPr>
      </xdr:nvSpPr>
      <xdr:spPr>
        <a:xfrm>
          <a:off x="10944225" y="36704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2062</xdr:row>
      <xdr:rowOff>9525</xdr:rowOff>
    </xdr:from>
    <xdr:to>
      <xdr:col>14</xdr:col>
      <xdr:colOff>0</xdr:colOff>
      <xdr:row>2062</xdr:row>
      <xdr:rowOff>9525</xdr:rowOff>
    </xdr:to>
    <xdr:sp>
      <xdr:nvSpPr>
        <xdr:cNvPr id="691" name="Line 693"/>
        <xdr:cNvSpPr>
          <a:spLocks/>
        </xdr:cNvSpPr>
      </xdr:nvSpPr>
      <xdr:spPr>
        <a:xfrm>
          <a:off x="10944225" y="41246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2048</xdr:row>
      <xdr:rowOff>0</xdr:rowOff>
    </xdr:from>
    <xdr:to>
      <xdr:col>14</xdr:col>
      <xdr:colOff>0</xdr:colOff>
      <xdr:row>2048</xdr:row>
      <xdr:rowOff>0</xdr:rowOff>
    </xdr:to>
    <xdr:sp>
      <xdr:nvSpPr>
        <xdr:cNvPr id="692" name="Line 694"/>
        <xdr:cNvSpPr>
          <a:spLocks/>
        </xdr:cNvSpPr>
      </xdr:nvSpPr>
      <xdr:spPr>
        <a:xfrm>
          <a:off x="10944225" y="40965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2151</xdr:row>
      <xdr:rowOff>0</xdr:rowOff>
    </xdr:from>
    <xdr:to>
      <xdr:col>14</xdr:col>
      <xdr:colOff>0</xdr:colOff>
      <xdr:row>2151</xdr:row>
      <xdr:rowOff>0</xdr:rowOff>
    </xdr:to>
    <xdr:sp>
      <xdr:nvSpPr>
        <xdr:cNvPr id="693" name="Line 695"/>
        <xdr:cNvSpPr>
          <a:spLocks/>
        </xdr:cNvSpPr>
      </xdr:nvSpPr>
      <xdr:spPr>
        <a:xfrm>
          <a:off x="10944225" y="4302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2151</xdr:row>
      <xdr:rowOff>0</xdr:rowOff>
    </xdr:from>
    <xdr:to>
      <xdr:col>14</xdr:col>
      <xdr:colOff>0</xdr:colOff>
      <xdr:row>2151</xdr:row>
      <xdr:rowOff>0</xdr:rowOff>
    </xdr:to>
    <xdr:sp>
      <xdr:nvSpPr>
        <xdr:cNvPr id="694" name="Line 696"/>
        <xdr:cNvSpPr>
          <a:spLocks/>
        </xdr:cNvSpPr>
      </xdr:nvSpPr>
      <xdr:spPr>
        <a:xfrm>
          <a:off x="10944225" y="4302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2151</xdr:row>
      <xdr:rowOff>0</xdr:rowOff>
    </xdr:from>
    <xdr:to>
      <xdr:col>14</xdr:col>
      <xdr:colOff>0</xdr:colOff>
      <xdr:row>2151</xdr:row>
      <xdr:rowOff>0</xdr:rowOff>
    </xdr:to>
    <xdr:sp>
      <xdr:nvSpPr>
        <xdr:cNvPr id="695" name="Line 697"/>
        <xdr:cNvSpPr>
          <a:spLocks/>
        </xdr:cNvSpPr>
      </xdr:nvSpPr>
      <xdr:spPr>
        <a:xfrm>
          <a:off x="10944225" y="4302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11</xdr:col>
      <xdr:colOff>0</xdr:colOff>
      <xdr:row>2151</xdr:row>
      <xdr:rowOff>0</xdr:rowOff>
    </xdr:from>
    <xdr:to>
      <xdr:col>11</xdr:col>
      <xdr:colOff>0</xdr:colOff>
      <xdr:row>2151</xdr:row>
      <xdr:rowOff>0</xdr:rowOff>
    </xdr:to>
    <xdr:sp>
      <xdr:nvSpPr>
        <xdr:cNvPr id="696" name="Line 698"/>
        <xdr:cNvSpPr>
          <a:spLocks/>
        </xdr:cNvSpPr>
      </xdr:nvSpPr>
      <xdr:spPr>
        <a:xfrm>
          <a:off x="10944225" y="4302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11</xdr:col>
      <xdr:colOff>0</xdr:colOff>
      <xdr:row>2151</xdr:row>
      <xdr:rowOff>0</xdr:rowOff>
    </xdr:from>
    <xdr:to>
      <xdr:col>11</xdr:col>
      <xdr:colOff>0</xdr:colOff>
      <xdr:row>2151</xdr:row>
      <xdr:rowOff>0</xdr:rowOff>
    </xdr:to>
    <xdr:sp>
      <xdr:nvSpPr>
        <xdr:cNvPr id="697" name="Line 699"/>
        <xdr:cNvSpPr>
          <a:spLocks/>
        </xdr:cNvSpPr>
      </xdr:nvSpPr>
      <xdr:spPr>
        <a:xfrm>
          <a:off x="10944225" y="43025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2472</xdr:row>
      <xdr:rowOff>9525</xdr:rowOff>
    </xdr:from>
    <xdr:to>
      <xdr:col>14</xdr:col>
      <xdr:colOff>0</xdr:colOff>
      <xdr:row>2472</xdr:row>
      <xdr:rowOff>9525</xdr:rowOff>
    </xdr:to>
    <xdr:sp>
      <xdr:nvSpPr>
        <xdr:cNvPr id="698" name="Line 700"/>
        <xdr:cNvSpPr>
          <a:spLocks/>
        </xdr:cNvSpPr>
      </xdr:nvSpPr>
      <xdr:spPr>
        <a:xfrm>
          <a:off x="10944225" y="49447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2546</xdr:row>
      <xdr:rowOff>0</xdr:rowOff>
    </xdr:from>
    <xdr:to>
      <xdr:col>14</xdr:col>
      <xdr:colOff>0</xdr:colOff>
      <xdr:row>2546</xdr:row>
      <xdr:rowOff>0</xdr:rowOff>
    </xdr:to>
    <xdr:sp>
      <xdr:nvSpPr>
        <xdr:cNvPr id="699" name="Line 701"/>
        <xdr:cNvSpPr>
          <a:spLocks/>
        </xdr:cNvSpPr>
      </xdr:nvSpPr>
      <xdr:spPr>
        <a:xfrm>
          <a:off x="10944225" y="50926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2775</xdr:row>
      <xdr:rowOff>9525</xdr:rowOff>
    </xdr:from>
    <xdr:to>
      <xdr:col>14</xdr:col>
      <xdr:colOff>0</xdr:colOff>
      <xdr:row>2775</xdr:row>
      <xdr:rowOff>9525</xdr:rowOff>
    </xdr:to>
    <xdr:sp>
      <xdr:nvSpPr>
        <xdr:cNvPr id="700" name="Line 702"/>
        <xdr:cNvSpPr>
          <a:spLocks/>
        </xdr:cNvSpPr>
      </xdr:nvSpPr>
      <xdr:spPr>
        <a:xfrm>
          <a:off x="10944225" y="55507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3080</xdr:row>
      <xdr:rowOff>9525</xdr:rowOff>
    </xdr:from>
    <xdr:to>
      <xdr:col>14</xdr:col>
      <xdr:colOff>0</xdr:colOff>
      <xdr:row>3080</xdr:row>
      <xdr:rowOff>9525</xdr:rowOff>
    </xdr:to>
    <xdr:sp>
      <xdr:nvSpPr>
        <xdr:cNvPr id="701" name="Line 703"/>
        <xdr:cNvSpPr>
          <a:spLocks/>
        </xdr:cNvSpPr>
      </xdr:nvSpPr>
      <xdr:spPr>
        <a:xfrm>
          <a:off x="10944225" y="61608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3105</xdr:row>
      <xdr:rowOff>9525</xdr:rowOff>
    </xdr:from>
    <xdr:to>
      <xdr:col>14</xdr:col>
      <xdr:colOff>0</xdr:colOff>
      <xdr:row>3105</xdr:row>
      <xdr:rowOff>9525</xdr:rowOff>
    </xdr:to>
    <xdr:sp>
      <xdr:nvSpPr>
        <xdr:cNvPr id="702" name="Line 704"/>
        <xdr:cNvSpPr>
          <a:spLocks/>
        </xdr:cNvSpPr>
      </xdr:nvSpPr>
      <xdr:spPr>
        <a:xfrm>
          <a:off x="10944225" y="62108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3163</xdr:row>
      <xdr:rowOff>0</xdr:rowOff>
    </xdr:from>
    <xdr:to>
      <xdr:col>14</xdr:col>
      <xdr:colOff>0</xdr:colOff>
      <xdr:row>3163</xdr:row>
      <xdr:rowOff>0</xdr:rowOff>
    </xdr:to>
    <xdr:sp>
      <xdr:nvSpPr>
        <xdr:cNvPr id="703" name="Line 705"/>
        <xdr:cNvSpPr>
          <a:spLocks/>
        </xdr:cNvSpPr>
      </xdr:nvSpPr>
      <xdr:spPr>
        <a:xfrm>
          <a:off x="10944225" y="63267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3251</xdr:row>
      <xdr:rowOff>9525</xdr:rowOff>
    </xdr:from>
    <xdr:to>
      <xdr:col>14</xdr:col>
      <xdr:colOff>0</xdr:colOff>
      <xdr:row>3251</xdr:row>
      <xdr:rowOff>9525</xdr:rowOff>
    </xdr:to>
    <xdr:sp>
      <xdr:nvSpPr>
        <xdr:cNvPr id="704" name="Line 706"/>
        <xdr:cNvSpPr>
          <a:spLocks/>
        </xdr:cNvSpPr>
      </xdr:nvSpPr>
      <xdr:spPr>
        <a:xfrm>
          <a:off x="10944225" y="6502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3415</xdr:row>
      <xdr:rowOff>0</xdr:rowOff>
    </xdr:from>
    <xdr:to>
      <xdr:col>14</xdr:col>
      <xdr:colOff>0</xdr:colOff>
      <xdr:row>3415</xdr:row>
      <xdr:rowOff>0</xdr:rowOff>
    </xdr:to>
    <xdr:sp>
      <xdr:nvSpPr>
        <xdr:cNvPr id="705" name="Line 707"/>
        <xdr:cNvSpPr>
          <a:spLocks/>
        </xdr:cNvSpPr>
      </xdr:nvSpPr>
      <xdr:spPr>
        <a:xfrm>
          <a:off x="10944225" y="68308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3415</xdr:row>
      <xdr:rowOff>0</xdr:rowOff>
    </xdr:from>
    <xdr:to>
      <xdr:col>14</xdr:col>
      <xdr:colOff>0</xdr:colOff>
      <xdr:row>3415</xdr:row>
      <xdr:rowOff>0</xdr:rowOff>
    </xdr:to>
    <xdr:sp>
      <xdr:nvSpPr>
        <xdr:cNvPr id="706" name="Line 708"/>
        <xdr:cNvSpPr>
          <a:spLocks/>
        </xdr:cNvSpPr>
      </xdr:nvSpPr>
      <xdr:spPr>
        <a:xfrm>
          <a:off x="10944225" y="68308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3415</xdr:row>
      <xdr:rowOff>0</xdr:rowOff>
    </xdr:from>
    <xdr:to>
      <xdr:col>14</xdr:col>
      <xdr:colOff>0</xdr:colOff>
      <xdr:row>3415</xdr:row>
      <xdr:rowOff>0</xdr:rowOff>
    </xdr:to>
    <xdr:sp>
      <xdr:nvSpPr>
        <xdr:cNvPr id="707" name="Line 709"/>
        <xdr:cNvSpPr>
          <a:spLocks/>
        </xdr:cNvSpPr>
      </xdr:nvSpPr>
      <xdr:spPr>
        <a:xfrm>
          <a:off x="10944225" y="68308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3487</xdr:row>
      <xdr:rowOff>9525</xdr:rowOff>
    </xdr:from>
    <xdr:to>
      <xdr:col>14</xdr:col>
      <xdr:colOff>0</xdr:colOff>
      <xdr:row>3487</xdr:row>
      <xdr:rowOff>9525</xdr:rowOff>
    </xdr:to>
    <xdr:sp>
      <xdr:nvSpPr>
        <xdr:cNvPr id="708" name="Line 710"/>
        <xdr:cNvSpPr>
          <a:spLocks/>
        </xdr:cNvSpPr>
      </xdr:nvSpPr>
      <xdr:spPr>
        <a:xfrm>
          <a:off x="10944225" y="697496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3579</xdr:row>
      <xdr:rowOff>0</xdr:rowOff>
    </xdr:from>
    <xdr:to>
      <xdr:col>14</xdr:col>
      <xdr:colOff>0</xdr:colOff>
      <xdr:row>3579</xdr:row>
      <xdr:rowOff>0</xdr:rowOff>
    </xdr:to>
    <xdr:sp>
      <xdr:nvSpPr>
        <xdr:cNvPr id="709" name="Line 711"/>
        <xdr:cNvSpPr>
          <a:spLocks/>
        </xdr:cNvSpPr>
      </xdr:nvSpPr>
      <xdr:spPr>
        <a:xfrm>
          <a:off x="10944225" y="71588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3556</xdr:row>
      <xdr:rowOff>0</xdr:rowOff>
    </xdr:from>
    <xdr:to>
      <xdr:col>14</xdr:col>
      <xdr:colOff>0</xdr:colOff>
      <xdr:row>3556</xdr:row>
      <xdr:rowOff>0</xdr:rowOff>
    </xdr:to>
    <xdr:sp>
      <xdr:nvSpPr>
        <xdr:cNvPr id="710" name="Line 712"/>
        <xdr:cNvSpPr>
          <a:spLocks/>
        </xdr:cNvSpPr>
      </xdr:nvSpPr>
      <xdr:spPr>
        <a:xfrm>
          <a:off x="10944225" y="71128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3557</xdr:row>
      <xdr:rowOff>0</xdr:rowOff>
    </xdr:from>
    <xdr:to>
      <xdr:col>14</xdr:col>
      <xdr:colOff>0</xdr:colOff>
      <xdr:row>3557</xdr:row>
      <xdr:rowOff>0</xdr:rowOff>
    </xdr:to>
    <xdr:sp>
      <xdr:nvSpPr>
        <xdr:cNvPr id="711" name="Line 713"/>
        <xdr:cNvSpPr>
          <a:spLocks/>
        </xdr:cNvSpPr>
      </xdr:nvSpPr>
      <xdr:spPr>
        <a:xfrm>
          <a:off x="10944225" y="7114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4047</xdr:row>
      <xdr:rowOff>0</xdr:rowOff>
    </xdr:from>
    <xdr:to>
      <xdr:col>14</xdr:col>
      <xdr:colOff>0</xdr:colOff>
      <xdr:row>4047</xdr:row>
      <xdr:rowOff>0</xdr:rowOff>
    </xdr:to>
    <xdr:sp>
      <xdr:nvSpPr>
        <xdr:cNvPr id="712" name="Line 714"/>
        <xdr:cNvSpPr>
          <a:spLocks/>
        </xdr:cNvSpPr>
      </xdr:nvSpPr>
      <xdr:spPr>
        <a:xfrm>
          <a:off x="10944225" y="80950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4054</xdr:row>
      <xdr:rowOff>9525</xdr:rowOff>
    </xdr:from>
    <xdr:to>
      <xdr:col>14</xdr:col>
      <xdr:colOff>0</xdr:colOff>
      <xdr:row>4054</xdr:row>
      <xdr:rowOff>9525</xdr:rowOff>
    </xdr:to>
    <xdr:sp>
      <xdr:nvSpPr>
        <xdr:cNvPr id="713" name="Line 715"/>
        <xdr:cNvSpPr>
          <a:spLocks/>
        </xdr:cNvSpPr>
      </xdr:nvSpPr>
      <xdr:spPr>
        <a:xfrm>
          <a:off x="10944225" y="81091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11</xdr:col>
      <xdr:colOff>0</xdr:colOff>
      <xdr:row>4054</xdr:row>
      <xdr:rowOff>9525</xdr:rowOff>
    </xdr:from>
    <xdr:to>
      <xdr:col>11</xdr:col>
      <xdr:colOff>0</xdr:colOff>
      <xdr:row>4054</xdr:row>
      <xdr:rowOff>9525</xdr:rowOff>
    </xdr:to>
    <xdr:sp>
      <xdr:nvSpPr>
        <xdr:cNvPr id="714" name="Line 716"/>
        <xdr:cNvSpPr>
          <a:spLocks/>
        </xdr:cNvSpPr>
      </xdr:nvSpPr>
      <xdr:spPr>
        <a:xfrm>
          <a:off x="10944225" y="81091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4205</xdr:row>
      <xdr:rowOff>0</xdr:rowOff>
    </xdr:from>
    <xdr:to>
      <xdr:col>14</xdr:col>
      <xdr:colOff>0</xdr:colOff>
      <xdr:row>4205</xdr:row>
      <xdr:rowOff>0</xdr:rowOff>
    </xdr:to>
    <xdr:sp>
      <xdr:nvSpPr>
        <xdr:cNvPr id="715" name="Line 717"/>
        <xdr:cNvSpPr>
          <a:spLocks/>
        </xdr:cNvSpPr>
      </xdr:nvSpPr>
      <xdr:spPr>
        <a:xfrm>
          <a:off x="10944225" y="8411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4766</xdr:row>
      <xdr:rowOff>9525</xdr:rowOff>
    </xdr:from>
    <xdr:to>
      <xdr:col>14</xdr:col>
      <xdr:colOff>0</xdr:colOff>
      <xdr:row>4766</xdr:row>
      <xdr:rowOff>9525</xdr:rowOff>
    </xdr:to>
    <xdr:sp>
      <xdr:nvSpPr>
        <xdr:cNvPr id="716" name="Line 718"/>
        <xdr:cNvSpPr>
          <a:spLocks/>
        </xdr:cNvSpPr>
      </xdr:nvSpPr>
      <xdr:spPr>
        <a:xfrm>
          <a:off x="10944225" y="9533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4837</xdr:row>
      <xdr:rowOff>0</xdr:rowOff>
    </xdr:from>
    <xdr:to>
      <xdr:col>14</xdr:col>
      <xdr:colOff>0</xdr:colOff>
      <xdr:row>4837</xdr:row>
      <xdr:rowOff>0</xdr:rowOff>
    </xdr:to>
    <xdr:sp>
      <xdr:nvSpPr>
        <xdr:cNvPr id="717" name="Line 719"/>
        <xdr:cNvSpPr>
          <a:spLocks/>
        </xdr:cNvSpPr>
      </xdr:nvSpPr>
      <xdr:spPr>
        <a:xfrm>
          <a:off x="10944225" y="9675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4837</xdr:row>
      <xdr:rowOff>0</xdr:rowOff>
    </xdr:from>
    <xdr:to>
      <xdr:col>14</xdr:col>
      <xdr:colOff>0</xdr:colOff>
      <xdr:row>4837</xdr:row>
      <xdr:rowOff>0</xdr:rowOff>
    </xdr:to>
    <xdr:sp>
      <xdr:nvSpPr>
        <xdr:cNvPr id="718" name="Line 720"/>
        <xdr:cNvSpPr>
          <a:spLocks/>
        </xdr:cNvSpPr>
      </xdr:nvSpPr>
      <xdr:spPr>
        <a:xfrm>
          <a:off x="10944225" y="96752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163</xdr:row>
      <xdr:rowOff>0</xdr:rowOff>
    </xdr:from>
    <xdr:to>
      <xdr:col>14</xdr:col>
      <xdr:colOff>0</xdr:colOff>
      <xdr:row>163</xdr:row>
      <xdr:rowOff>0</xdr:rowOff>
    </xdr:to>
    <xdr:sp>
      <xdr:nvSpPr>
        <xdr:cNvPr id="719" name="Line 721"/>
        <xdr:cNvSpPr>
          <a:spLocks/>
        </xdr:cNvSpPr>
      </xdr:nvSpPr>
      <xdr:spPr>
        <a:xfrm>
          <a:off x="10944225" y="3260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178</xdr:row>
      <xdr:rowOff>0</xdr:rowOff>
    </xdr:from>
    <xdr:to>
      <xdr:col>14</xdr:col>
      <xdr:colOff>0</xdr:colOff>
      <xdr:row>178</xdr:row>
      <xdr:rowOff>0</xdr:rowOff>
    </xdr:to>
    <xdr:sp>
      <xdr:nvSpPr>
        <xdr:cNvPr id="720" name="Line 722"/>
        <xdr:cNvSpPr>
          <a:spLocks/>
        </xdr:cNvSpPr>
      </xdr:nvSpPr>
      <xdr:spPr>
        <a:xfrm>
          <a:off x="10944225" y="3560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242</xdr:row>
      <xdr:rowOff>0</xdr:rowOff>
    </xdr:from>
    <xdr:to>
      <xdr:col>14</xdr:col>
      <xdr:colOff>0</xdr:colOff>
      <xdr:row>242</xdr:row>
      <xdr:rowOff>0</xdr:rowOff>
    </xdr:to>
    <xdr:sp>
      <xdr:nvSpPr>
        <xdr:cNvPr id="721" name="Line 723"/>
        <xdr:cNvSpPr>
          <a:spLocks/>
        </xdr:cNvSpPr>
      </xdr:nvSpPr>
      <xdr:spPr>
        <a:xfrm>
          <a:off x="10944225" y="484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257</xdr:row>
      <xdr:rowOff>0</xdr:rowOff>
    </xdr:from>
    <xdr:to>
      <xdr:col>14</xdr:col>
      <xdr:colOff>0</xdr:colOff>
      <xdr:row>257</xdr:row>
      <xdr:rowOff>0</xdr:rowOff>
    </xdr:to>
    <xdr:sp>
      <xdr:nvSpPr>
        <xdr:cNvPr id="722" name="Line 724"/>
        <xdr:cNvSpPr>
          <a:spLocks/>
        </xdr:cNvSpPr>
      </xdr:nvSpPr>
      <xdr:spPr>
        <a:xfrm>
          <a:off x="10944225" y="5140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321</xdr:row>
      <xdr:rowOff>0</xdr:rowOff>
    </xdr:from>
    <xdr:to>
      <xdr:col>14</xdr:col>
      <xdr:colOff>0</xdr:colOff>
      <xdr:row>321</xdr:row>
      <xdr:rowOff>0</xdr:rowOff>
    </xdr:to>
    <xdr:sp>
      <xdr:nvSpPr>
        <xdr:cNvPr id="723" name="Line 725"/>
        <xdr:cNvSpPr>
          <a:spLocks/>
        </xdr:cNvSpPr>
      </xdr:nvSpPr>
      <xdr:spPr>
        <a:xfrm>
          <a:off x="10944225" y="6420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336</xdr:row>
      <xdr:rowOff>0</xdr:rowOff>
    </xdr:from>
    <xdr:to>
      <xdr:col>14</xdr:col>
      <xdr:colOff>0</xdr:colOff>
      <xdr:row>336</xdr:row>
      <xdr:rowOff>0</xdr:rowOff>
    </xdr:to>
    <xdr:sp>
      <xdr:nvSpPr>
        <xdr:cNvPr id="724" name="Line 726"/>
        <xdr:cNvSpPr>
          <a:spLocks/>
        </xdr:cNvSpPr>
      </xdr:nvSpPr>
      <xdr:spPr>
        <a:xfrm>
          <a:off x="10944225" y="6720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400</xdr:row>
      <xdr:rowOff>0</xdr:rowOff>
    </xdr:from>
    <xdr:to>
      <xdr:col>14</xdr:col>
      <xdr:colOff>0</xdr:colOff>
      <xdr:row>400</xdr:row>
      <xdr:rowOff>0</xdr:rowOff>
    </xdr:to>
    <xdr:sp>
      <xdr:nvSpPr>
        <xdr:cNvPr id="725" name="Line 727"/>
        <xdr:cNvSpPr>
          <a:spLocks/>
        </xdr:cNvSpPr>
      </xdr:nvSpPr>
      <xdr:spPr>
        <a:xfrm>
          <a:off x="10944225" y="800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415</xdr:row>
      <xdr:rowOff>0</xdr:rowOff>
    </xdr:from>
    <xdr:to>
      <xdr:col>14</xdr:col>
      <xdr:colOff>0</xdr:colOff>
      <xdr:row>415</xdr:row>
      <xdr:rowOff>0</xdr:rowOff>
    </xdr:to>
    <xdr:sp>
      <xdr:nvSpPr>
        <xdr:cNvPr id="726" name="Line 728"/>
        <xdr:cNvSpPr>
          <a:spLocks/>
        </xdr:cNvSpPr>
      </xdr:nvSpPr>
      <xdr:spPr>
        <a:xfrm>
          <a:off x="10944225" y="830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479</xdr:row>
      <xdr:rowOff>0</xdr:rowOff>
    </xdr:from>
    <xdr:to>
      <xdr:col>14</xdr:col>
      <xdr:colOff>0</xdr:colOff>
      <xdr:row>479</xdr:row>
      <xdr:rowOff>0</xdr:rowOff>
    </xdr:to>
    <xdr:sp>
      <xdr:nvSpPr>
        <xdr:cNvPr id="727" name="Line 729"/>
        <xdr:cNvSpPr>
          <a:spLocks/>
        </xdr:cNvSpPr>
      </xdr:nvSpPr>
      <xdr:spPr>
        <a:xfrm>
          <a:off x="10944225" y="9581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494</xdr:row>
      <xdr:rowOff>0</xdr:rowOff>
    </xdr:from>
    <xdr:to>
      <xdr:col>14</xdr:col>
      <xdr:colOff>0</xdr:colOff>
      <xdr:row>494</xdr:row>
      <xdr:rowOff>0</xdr:rowOff>
    </xdr:to>
    <xdr:sp>
      <xdr:nvSpPr>
        <xdr:cNvPr id="728" name="Line 730"/>
        <xdr:cNvSpPr>
          <a:spLocks/>
        </xdr:cNvSpPr>
      </xdr:nvSpPr>
      <xdr:spPr>
        <a:xfrm>
          <a:off x="10944225" y="9881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558</xdr:row>
      <xdr:rowOff>0</xdr:rowOff>
    </xdr:from>
    <xdr:to>
      <xdr:col>14</xdr:col>
      <xdr:colOff>0</xdr:colOff>
      <xdr:row>558</xdr:row>
      <xdr:rowOff>0</xdr:rowOff>
    </xdr:to>
    <xdr:sp>
      <xdr:nvSpPr>
        <xdr:cNvPr id="729" name="Line 731"/>
        <xdr:cNvSpPr>
          <a:spLocks/>
        </xdr:cNvSpPr>
      </xdr:nvSpPr>
      <xdr:spPr>
        <a:xfrm>
          <a:off x="10944225" y="11161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573</xdr:row>
      <xdr:rowOff>0</xdr:rowOff>
    </xdr:from>
    <xdr:to>
      <xdr:col>14</xdr:col>
      <xdr:colOff>0</xdr:colOff>
      <xdr:row>573</xdr:row>
      <xdr:rowOff>0</xdr:rowOff>
    </xdr:to>
    <xdr:sp>
      <xdr:nvSpPr>
        <xdr:cNvPr id="730" name="Line 732"/>
        <xdr:cNvSpPr>
          <a:spLocks/>
        </xdr:cNvSpPr>
      </xdr:nvSpPr>
      <xdr:spPr>
        <a:xfrm>
          <a:off x="10944225" y="1146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637</xdr:row>
      <xdr:rowOff>0</xdr:rowOff>
    </xdr:from>
    <xdr:to>
      <xdr:col>14</xdr:col>
      <xdr:colOff>0</xdr:colOff>
      <xdr:row>637</xdr:row>
      <xdr:rowOff>0</xdr:rowOff>
    </xdr:to>
    <xdr:sp>
      <xdr:nvSpPr>
        <xdr:cNvPr id="731" name="Line 733"/>
        <xdr:cNvSpPr>
          <a:spLocks/>
        </xdr:cNvSpPr>
      </xdr:nvSpPr>
      <xdr:spPr>
        <a:xfrm>
          <a:off x="10944225" y="1274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652</xdr:row>
      <xdr:rowOff>0</xdr:rowOff>
    </xdr:from>
    <xdr:to>
      <xdr:col>14</xdr:col>
      <xdr:colOff>0</xdr:colOff>
      <xdr:row>652</xdr:row>
      <xdr:rowOff>0</xdr:rowOff>
    </xdr:to>
    <xdr:sp>
      <xdr:nvSpPr>
        <xdr:cNvPr id="732" name="Line 734"/>
        <xdr:cNvSpPr>
          <a:spLocks/>
        </xdr:cNvSpPr>
      </xdr:nvSpPr>
      <xdr:spPr>
        <a:xfrm>
          <a:off x="10944225" y="13041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716</xdr:row>
      <xdr:rowOff>0</xdr:rowOff>
    </xdr:from>
    <xdr:to>
      <xdr:col>14</xdr:col>
      <xdr:colOff>0</xdr:colOff>
      <xdr:row>716</xdr:row>
      <xdr:rowOff>0</xdr:rowOff>
    </xdr:to>
    <xdr:sp>
      <xdr:nvSpPr>
        <xdr:cNvPr id="733" name="Line 735"/>
        <xdr:cNvSpPr>
          <a:spLocks/>
        </xdr:cNvSpPr>
      </xdr:nvSpPr>
      <xdr:spPr>
        <a:xfrm>
          <a:off x="10944225" y="14321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731</xdr:row>
      <xdr:rowOff>0</xdr:rowOff>
    </xdr:from>
    <xdr:to>
      <xdr:col>14</xdr:col>
      <xdr:colOff>0</xdr:colOff>
      <xdr:row>731</xdr:row>
      <xdr:rowOff>0</xdr:rowOff>
    </xdr:to>
    <xdr:sp>
      <xdr:nvSpPr>
        <xdr:cNvPr id="734" name="Line 736"/>
        <xdr:cNvSpPr>
          <a:spLocks/>
        </xdr:cNvSpPr>
      </xdr:nvSpPr>
      <xdr:spPr>
        <a:xfrm>
          <a:off x="10944225" y="14621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795</xdr:row>
      <xdr:rowOff>0</xdr:rowOff>
    </xdr:from>
    <xdr:to>
      <xdr:col>14</xdr:col>
      <xdr:colOff>0</xdr:colOff>
      <xdr:row>795</xdr:row>
      <xdr:rowOff>0</xdr:rowOff>
    </xdr:to>
    <xdr:sp>
      <xdr:nvSpPr>
        <xdr:cNvPr id="735" name="Line 737"/>
        <xdr:cNvSpPr>
          <a:spLocks/>
        </xdr:cNvSpPr>
      </xdr:nvSpPr>
      <xdr:spPr>
        <a:xfrm>
          <a:off x="10944225" y="1590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810</xdr:row>
      <xdr:rowOff>0</xdr:rowOff>
    </xdr:from>
    <xdr:to>
      <xdr:col>14</xdr:col>
      <xdr:colOff>0</xdr:colOff>
      <xdr:row>810</xdr:row>
      <xdr:rowOff>0</xdr:rowOff>
    </xdr:to>
    <xdr:sp>
      <xdr:nvSpPr>
        <xdr:cNvPr id="736" name="Line 738"/>
        <xdr:cNvSpPr>
          <a:spLocks/>
        </xdr:cNvSpPr>
      </xdr:nvSpPr>
      <xdr:spPr>
        <a:xfrm>
          <a:off x="10944225" y="162020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874</xdr:row>
      <xdr:rowOff>0</xdr:rowOff>
    </xdr:from>
    <xdr:to>
      <xdr:col>14</xdr:col>
      <xdr:colOff>0</xdr:colOff>
      <xdr:row>874</xdr:row>
      <xdr:rowOff>0</xdr:rowOff>
    </xdr:to>
    <xdr:sp>
      <xdr:nvSpPr>
        <xdr:cNvPr id="737" name="Line 739"/>
        <xdr:cNvSpPr>
          <a:spLocks/>
        </xdr:cNvSpPr>
      </xdr:nvSpPr>
      <xdr:spPr>
        <a:xfrm>
          <a:off x="10944225" y="17482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889</xdr:row>
      <xdr:rowOff>0</xdr:rowOff>
    </xdr:from>
    <xdr:to>
      <xdr:col>14</xdr:col>
      <xdr:colOff>0</xdr:colOff>
      <xdr:row>889</xdr:row>
      <xdr:rowOff>0</xdr:rowOff>
    </xdr:to>
    <xdr:sp>
      <xdr:nvSpPr>
        <xdr:cNvPr id="738" name="Line 740"/>
        <xdr:cNvSpPr>
          <a:spLocks/>
        </xdr:cNvSpPr>
      </xdr:nvSpPr>
      <xdr:spPr>
        <a:xfrm>
          <a:off x="10944225" y="17782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953</xdr:row>
      <xdr:rowOff>0</xdr:rowOff>
    </xdr:from>
    <xdr:to>
      <xdr:col>14</xdr:col>
      <xdr:colOff>0</xdr:colOff>
      <xdr:row>953</xdr:row>
      <xdr:rowOff>0</xdr:rowOff>
    </xdr:to>
    <xdr:sp>
      <xdr:nvSpPr>
        <xdr:cNvPr id="739" name="Line 741"/>
        <xdr:cNvSpPr>
          <a:spLocks/>
        </xdr:cNvSpPr>
      </xdr:nvSpPr>
      <xdr:spPr>
        <a:xfrm>
          <a:off x="10944225" y="19062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968</xdr:row>
      <xdr:rowOff>0</xdr:rowOff>
    </xdr:from>
    <xdr:to>
      <xdr:col>14</xdr:col>
      <xdr:colOff>0</xdr:colOff>
      <xdr:row>968</xdr:row>
      <xdr:rowOff>0</xdr:rowOff>
    </xdr:to>
    <xdr:sp>
      <xdr:nvSpPr>
        <xdr:cNvPr id="740" name="Line 742"/>
        <xdr:cNvSpPr>
          <a:spLocks/>
        </xdr:cNvSpPr>
      </xdr:nvSpPr>
      <xdr:spPr>
        <a:xfrm>
          <a:off x="10944225" y="19362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1032</xdr:row>
      <xdr:rowOff>0</xdr:rowOff>
    </xdr:from>
    <xdr:to>
      <xdr:col>14</xdr:col>
      <xdr:colOff>0</xdr:colOff>
      <xdr:row>1032</xdr:row>
      <xdr:rowOff>0</xdr:rowOff>
    </xdr:to>
    <xdr:sp>
      <xdr:nvSpPr>
        <xdr:cNvPr id="741" name="Line 743"/>
        <xdr:cNvSpPr>
          <a:spLocks/>
        </xdr:cNvSpPr>
      </xdr:nvSpPr>
      <xdr:spPr>
        <a:xfrm>
          <a:off x="10944225" y="20642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1047</xdr:row>
      <xdr:rowOff>0</xdr:rowOff>
    </xdr:from>
    <xdr:to>
      <xdr:col>14</xdr:col>
      <xdr:colOff>0</xdr:colOff>
      <xdr:row>1047</xdr:row>
      <xdr:rowOff>0</xdr:rowOff>
    </xdr:to>
    <xdr:sp>
      <xdr:nvSpPr>
        <xdr:cNvPr id="742" name="Line 744"/>
        <xdr:cNvSpPr>
          <a:spLocks/>
        </xdr:cNvSpPr>
      </xdr:nvSpPr>
      <xdr:spPr>
        <a:xfrm>
          <a:off x="10944225" y="20942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1111</xdr:row>
      <xdr:rowOff>0</xdr:rowOff>
    </xdr:from>
    <xdr:to>
      <xdr:col>14</xdr:col>
      <xdr:colOff>0</xdr:colOff>
      <xdr:row>1111</xdr:row>
      <xdr:rowOff>0</xdr:rowOff>
    </xdr:to>
    <xdr:sp>
      <xdr:nvSpPr>
        <xdr:cNvPr id="743" name="Line 745"/>
        <xdr:cNvSpPr>
          <a:spLocks/>
        </xdr:cNvSpPr>
      </xdr:nvSpPr>
      <xdr:spPr>
        <a:xfrm>
          <a:off x="10944225" y="22222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1126</xdr:row>
      <xdr:rowOff>0</xdr:rowOff>
    </xdr:from>
    <xdr:to>
      <xdr:col>14</xdr:col>
      <xdr:colOff>0</xdr:colOff>
      <xdr:row>1126</xdr:row>
      <xdr:rowOff>0</xdr:rowOff>
    </xdr:to>
    <xdr:sp>
      <xdr:nvSpPr>
        <xdr:cNvPr id="744" name="Line 746"/>
        <xdr:cNvSpPr>
          <a:spLocks/>
        </xdr:cNvSpPr>
      </xdr:nvSpPr>
      <xdr:spPr>
        <a:xfrm>
          <a:off x="10944225" y="22522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1190</xdr:row>
      <xdr:rowOff>0</xdr:rowOff>
    </xdr:from>
    <xdr:to>
      <xdr:col>14</xdr:col>
      <xdr:colOff>0</xdr:colOff>
      <xdr:row>1190</xdr:row>
      <xdr:rowOff>0</xdr:rowOff>
    </xdr:to>
    <xdr:sp>
      <xdr:nvSpPr>
        <xdr:cNvPr id="745" name="Line 747"/>
        <xdr:cNvSpPr>
          <a:spLocks/>
        </xdr:cNvSpPr>
      </xdr:nvSpPr>
      <xdr:spPr>
        <a:xfrm>
          <a:off x="10944225" y="23802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1205</xdr:row>
      <xdr:rowOff>0</xdr:rowOff>
    </xdr:from>
    <xdr:to>
      <xdr:col>14</xdr:col>
      <xdr:colOff>0</xdr:colOff>
      <xdr:row>1205</xdr:row>
      <xdr:rowOff>0</xdr:rowOff>
    </xdr:to>
    <xdr:sp>
      <xdr:nvSpPr>
        <xdr:cNvPr id="746" name="Line 748"/>
        <xdr:cNvSpPr>
          <a:spLocks/>
        </xdr:cNvSpPr>
      </xdr:nvSpPr>
      <xdr:spPr>
        <a:xfrm>
          <a:off x="10944225" y="24103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1269</xdr:row>
      <xdr:rowOff>0</xdr:rowOff>
    </xdr:from>
    <xdr:to>
      <xdr:col>14</xdr:col>
      <xdr:colOff>0</xdr:colOff>
      <xdr:row>1269</xdr:row>
      <xdr:rowOff>0</xdr:rowOff>
    </xdr:to>
    <xdr:sp>
      <xdr:nvSpPr>
        <xdr:cNvPr id="747" name="Line 749"/>
        <xdr:cNvSpPr>
          <a:spLocks/>
        </xdr:cNvSpPr>
      </xdr:nvSpPr>
      <xdr:spPr>
        <a:xfrm>
          <a:off x="10944225" y="25383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1284</xdr:row>
      <xdr:rowOff>0</xdr:rowOff>
    </xdr:from>
    <xdr:to>
      <xdr:col>14</xdr:col>
      <xdr:colOff>0</xdr:colOff>
      <xdr:row>1284</xdr:row>
      <xdr:rowOff>0</xdr:rowOff>
    </xdr:to>
    <xdr:sp>
      <xdr:nvSpPr>
        <xdr:cNvPr id="748" name="Line 750"/>
        <xdr:cNvSpPr>
          <a:spLocks/>
        </xdr:cNvSpPr>
      </xdr:nvSpPr>
      <xdr:spPr>
        <a:xfrm>
          <a:off x="10944225" y="25683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1348</xdr:row>
      <xdr:rowOff>0</xdr:rowOff>
    </xdr:from>
    <xdr:to>
      <xdr:col>14</xdr:col>
      <xdr:colOff>0</xdr:colOff>
      <xdr:row>1348</xdr:row>
      <xdr:rowOff>0</xdr:rowOff>
    </xdr:to>
    <xdr:sp>
      <xdr:nvSpPr>
        <xdr:cNvPr id="749" name="Line 751"/>
        <xdr:cNvSpPr>
          <a:spLocks/>
        </xdr:cNvSpPr>
      </xdr:nvSpPr>
      <xdr:spPr>
        <a:xfrm>
          <a:off x="10944225" y="26963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1363</xdr:row>
      <xdr:rowOff>0</xdr:rowOff>
    </xdr:from>
    <xdr:to>
      <xdr:col>14</xdr:col>
      <xdr:colOff>0</xdr:colOff>
      <xdr:row>1363</xdr:row>
      <xdr:rowOff>0</xdr:rowOff>
    </xdr:to>
    <xdr:sp>
      <xdr:nvSpPr>
        <xdr:cNvPr id="750" name="Line 752"/>
        <xdr:cNvSpPr>
          <a:spLocks/>
        </xdr:cNvSpPr>
      </xdr:nvSpPr>
      <xdr:spPr>
        <a:xfrm>
          <a:off x="10944225" y="272634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1427</xdr:row>
      <xdr:rowOff>0</xdr:rowOff>
    </xdr:from>
    <xdr:to>
      <xdr:col>14</xdr:col>
      <xdr:colOff>0</xdr:colOff>
      <xdr:row>1427</xdr:row>
      <xdr:rowOff>0</xdr:rowOff>
    </xdr:to>
    <xdr:sp>
      <xdr:nvSpPr>
        <xdr:cNvPr id="751" name="Line 753"/>
        <xdr:cNvSpPr>
          <a:spLocks/>
        </xdr:cNvSpPr>
      </xdr:nvSpPr>
      <xdr:spPr>
        <a:xfrm>
          <a:off x="10944225" y="28543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1442</xdr:row>
      <xdr:rowOff>0</xdr:rowOff>
    </xdr:from>
    <xdr:to>
      <xdr:col>14</xdr:col>
      <xdr:colOff>0</xdr:colOff>
      <xdr:row>1442</xdr:row>
      <xdr:rowOff>0</xdr:rowOff>
    </xdr:to>
    <xdr:sp>
      <xdr:nvSpPr>
        <xdr:cNvPr id="752" name="Line 754"/>
        <xdr:cNvSpPr>
          <a:spLocks/>
        </xdr:cNvSpPr>
      </xdr:nvSpPr>
      <xdr:spPr>
        <a:xfrm>
          <a:off x="10944225" y="28843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1506</xdr:row>
      <xdr:rowOff>0</xdr:rowOff>
    </xdr:from>
    <xdr:to>
      <xdr:col>14</xdr:col>
      <xdr:colOff>0</xdr:colOff>
      <xdr:row>1506</xdr:row>
      <xdr:rowOff>0</xdr:rowOff>
    </xdr:to>
    <xdr:sp>
      <xdr:nvSpPr>
        <xdr:cNvPr id="753" name="Line 755"/>
        <xdr:cNvSpPr>
          <a:spLocks/>
        </xdr:cNvSpPr>
      </xdr:nvSpPr>
      <xdr:spPr>
        <a:xfrm>
          <a:off x="10944225" y="30123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1521</xdr:row>
      <xdr:rowOff>0</xdr:rowOff>
    </xdr:from>
    <xdr:to>
      <xdr:col>14</xdr:col>
      <xdr:colOff>0</xdr:colOff>
      <xdr:row>1521</xdr:row>
      <xdr:rowOff>0</xdr:rowOff>
    </xdr:to>
    <xdr:sp>
      <xdr:nvSpPr>
        <xdr:cNvPr id="754" name="Line 756"/>
        <xdr:cNvSpPr>
          <a:spLocks/>
        </xdr:cNvSpPr>
      </xdr:nvSpPr>
      <xdr:spPr>
        <a:xfrm>
          <a:off x="10944225" y="30423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1585</xdr:row>
      <xdr:rowOff>0</xdr:rowOff>
    </xdr:from>
    <xdr:to>
      <xdr:col>14</xdr:col>
      <xdr:colOff>0</xdr:colOff>
      <xdr:row>1585</xdr:row>
      <xdr:rowOff>0</xdr:rowOff>
    </xdr:to>
    <xdr:sp>
      <xdr:nvSpPr>
        <xdr:cNvPr id="755" name="Line 757"/>
        <xdr:cNvSpPr>
          <a:spLocks/>
        </xdr:cNvSpPr>
      </xdr:nvSpPr>
      <xdr:spPr>
        <a:xfrm>
          <a:off x="10944225" y="31703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1600</xdr:row>
      <xdr:rowOff>0</xdr:rowOff>
    </xdr:from>
    <xdr:to>
      <xdr:col>14</xdr:col>
      <xdr:colOff>0</xdr:colOff>
      <xdr:row>1600</xdr:row>
      <xdr:rowOff>0</xdr:rowOff>
    </xdr:to>
    <xdr:sp>
      <xdr:nvSpPr>
        <xdr:cNvPr id="756" name="Line 758"/>
        <xdr:cNvSpPr>
          <a:spLocks/>
        </xdr:cNvSpPr>
      </xdr:nvSpPr>
      <xdr:spPr>
        <a:xfrm>
          <a:off x="10944225" y="3200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1664</xdr:row>
      <xdr:rowOff>0</xdr:rowOff>
    </xdr:from>
    <xdr:to>
      <xdr:col>14</xdr:col>
      <xdr:colOff>0</xdr:colOff>
      <xdr:row>1664</xdr:row>
      <xdr:rowOff>0</xdr:rowOff>
    </xdr:to>
    <xdr:sp>
      <xdr:nvSpPr>
        <xdr:cNvPr id="757" name="Line 759"/>
        <xdr:cNvSpPr>
          <a:spLocks/>
        </xdr:cNvSpPr>
      </xdr:nvSpPr>
      <xdr:spPr>
        <a:xfrm>
          <a:off x="10944225" y="33284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1679</xdr:row>
      <xdr:rowOff>0</xdr:rowOff>
    </xdr:from>
    <xdr:to>
      <xdr:col>14</xdr:col>
      <xdr:colOff>0</xdr:colOff>
      <xdr:row>1679</xdr:row>
      <xdr:rowOff>0</xdr:rowOff>
    </xdr:to>
    <xdr:sp>
      <xdr:nvSpPr>
        <xdr:cNvPr id="758" name="Line 760"/>
        <xdr:cNvSpPr>
          <a:spLocks/>
        </xdr:cNvSpPr>
      </xdr:nvSpPr>
      <xdr:spPr>
        <a:xfrm>
          <a:off x="10944225" y="335841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1743</xdr:row>
      <xdr:rowOff>0</xdr:rowOff>
    </xdr:from>
    <xdr:to>
      <xdr:col>14</xdr:col>
      <xdr:colOff>0</xdr:colOff>
      <xdr:row>1743</xdr:row>
      <xdr:rowOff>0</xdr:rowOff>
    </xdr:to>
    <xdr:sp>
      <xdr:nvSpPr>
        <xdr:cNvPr id="759" name="Line 761"/>
        <xdr:cNvSpPr>
          <a:spLocks/>
        </xdr:cNvSpPr>
      </xdr:nvSpPr>
      <xdr:spPr>
        <a:xfrm>
          <a:off x="10944225" y="34864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1758</xdr:row>
      <xdr:rowOff>0</xdr:rowOff>
    </xdr:from>
    <xdr:to>
      <xdr:col>14</xdr:col>
      <xdr:colOff>0</xdr:colOff>
      <xdr:row>1758</xdr:row>
      <xdr:rowOff>0</xdr:rowOff>
    </xdr:to>
    <xdr:sp>
      <xdr:nvSpPr>
        <xdr:cNvPr id="760" name="Line 762"/>
        <xdr:cNvSpPr>
          <a:spLocks/>
        </xdr:cNvSpPr>
      </xdr:nvSpPr>
      <xdr:spPr>
        <a:xfrm>
          <a:off x="10944225" y="3516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1822</xdr:row>
      <xdr:rowOff>0</xdr:rowOff>
    </xdr:from>
    <xdr:to>
      <xdr:col>14</xdr:col>
      <xdr:colOff>0</xdr:colOff>
      <xdr:row>1822</xdr:row>
      <xdr:rowOff>0</xdr:rowOff>
    </xdr:to>
    <xdr:sp>
      <xdr:nvSpPr>
        <xdr:cNvPr id="761" name="Line 763"/>
        <xdr:cNvSpPr>
          <a:spLocks/>
        </xdr:cNvSpPr>
      </xdr:nvSpPr>
      <xdr:spPr>
        <a:xfrm>
          <a:off x="10944225" y="36444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1837</xdr:row>
      <xdr:rowOff>0</xdr:rowOff>
    </xdr:from>
    <xdr:to>
      <xdr:col>14</xdr:col>
      <xdr:colOff>0</xdr:colOff>
      <xdr:row>1837</xdr:row>
      <xdr:rowOff>0</xdr:rowOff>
    </xdr:to>
    <xdr:sp>
      <xdr:nvSpPr>
        <xdr:cNvPr id="762" name="Line 764"/>
        <xdr:cNvSpPr>
          <a:spLocks/>
        </xdr:cNvSpPr>
      </xdr:nvSpPr>
      <xdr:spPr>
        <a:xfrm>
          <a:off x="10944225" y="36744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1901</xdr:row>
      <xdr:rowOff>0</xdr:rowOff>
    </xdr:from>
    <xdr:to>
      <xdr:col>14</xdr:col>
      <xdr:colOff>0</xdr:colOff>
      <xdr:row>1901</xdr:row>
      <xdr:rowOff>0</xdr:rowOff>
    </xdr:to>
    <xdr:sp>
      <xdr:nvSpPr>
        <xdr:cNvPr id="763" name="Line 765"/>
        <xdr:cNvSpPr>
          <a:spLocks/>
        </xdr:cNvSpPr>
      </xdr:nvSpPr>
      <xdr:spPr>
        <a:xfrm>
          <a:off x="10944225" y="38024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1916</xdr:row>
      <xdr:rowOff>0</xdr:rowOff>
    </xdr:from>
    <xdr:to>
      <xdr:col>14</xdr:col>
      <xdr:colOff>0</xdr:colOff>
      <xdr:row>1916</xdr:row>
      <xdr:rowOff>0</xdr:rowOff>
    </xdr:to>
    <xdr:sp>
      <xdr:nvSpPr>
        <xdr:cNvPr id="764" name="Line 766"/>
        <xdr:cNvSpPr>
          <a:spLocks/>
        </xdr:cNvSpPr>
      </xdr:nvSpPr>
      <xdr:spPr>
        <a:xfrm>
          <a:off x="10944225" y="38324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1980</xdr:row>
      <xdr:rowOff>0</xdr:rowOff>
    </xdr:from>
    <xdr:to>
      <xdr:col>14</xdr:col>
      <xdr:colOff>0</xdr:colOff>
      <xdr:row>1980</xdr:row>
      <xdr:rowOff>0</xdr:rowOff>
    </xdr:to>
    <xdr:sp>
      <xdr:nvSpPr>
        <xdr:cNvPr id="765" name="Line 767"/>
        <xdr:cNvSpPr>
          <a:spLocks/>
        </xdr:cNvSpPr>
      </xdr:nvSpPr>
      <xdr:spPr>
        <a:xfrm>
          <a:off x="10944225" y="3960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1995</xdr:row>
      <xdr:rowOff>0</xdr:rowOff>
    </xdr:from>
    <xdr:to>
      <xdr:col>14</xdr:col>
      <xdr:colOff>0</xdr:colOff>
      <xdr:row>1995</xdr:row>
      <xdr:rowOff>0</xdr:rowOff>
    </xdr:to>
    <xdr:sp>
      <xdr:nvSpPr>
        <xdr:cNvPr id="766" name="Line 768"/>
        <xdr:cNvSpPr>
          <a:spLocks/>
        </xdr:cNvSpPr>
      </xdr:nvSpPr>
      <xdr:spPr>
        <a:xfrm>
          <a:off x="10944225" y="39904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2059</xdr:row>
      <xdr:rowOff>0</xdr:rowOff>
    </xdr:from>
    <xdr:to>
      <xdr:col>14</xdr:col>
      <xdr:colOff>0</xdr:colOff>
      <xdr:row>2059</xdr:row>
      <xdr:rowOff>0</xdr:rowOff>
    </xdr:to>
    <xdr:sp>
      <xdr:nvSpPr>
        <xdr:cNvPr id="767" name="Line 769"/>
        <xdr:cNvSpPr>
          <a:spLocks/>
        </xdr:cNvSpPr>
      </xdr:nvSpPr>
      <xdr:spPr>
        <a:xfrm>
          <a:off x="10944225" y="41185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2074</xdr:row>
      <xdr:rowOff>0</xdr:rowOff>
    </xdr:from>
    <xdr:to>
      <xdr:col>14</xdr:col>
      <xdr:colOff>0</xdr:colOff>
      <xdr:row>2074</xdr:row>
      <xdr:rowOff>0</xdr:rowOff>
    </xdr:to>
    <xdr:sp>
      <xdr:nvSpPr>
        <xdr:cNvPr id="768" name="Line 770"/>
        <xdr:cNvSpPr>
          <a:spLocks/>
        </xdr:cNvSpPr>
      </xdr:nvSpPr>
      <xdr:spPr>
        <a:xfrm>
          <a:off x="10944225" y="414851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2138</xdr:row>
      <xdr:rowOff>0</xdr:rowOff>
    </xdr:from>
    <xdr:to>
      <xdr:col>14</xdr:col>
      <xdr:colOff>0</xdr:colOff>
      <xdr:row>2138</xdr:row>
      <xdr:rowOff>0</xdr:rowOff>
    </xdr:to>
    <xdr:sp>
      <xdr:nvSpPr>
        <xdr:cNvPr id="769" name="Line 771"/>
        <xdr:cNvSpPr>
          <a:spLocks/>
        </xdr:cNvSpPr>
      </xdr:nvSpPr>
      <xdr:spPr>
        <a:xfrm>
          <a:off x="10944225" y="4276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2153</xdr:row>
      <xdr:rowOff>0</xdr:rowOff>
    </xdr:from>
    <xdr:to>
      <xdr:col>14</xdr:col>
      <xdr:colOff>0</xdr:colOff>
      <xdr:row>2153</xdr:row>
      <xdr:rowOff>0</xdr:rowOff>
    </xdr:to>
    <xdr:sp>
      <xdr:nvSpPr>
        <xdr:cNvPr id="770" name="Line 772"/>
        <xdr:cNvSpPr>
          <a:spLocks/>
        </xdr:cNvSpPr>
      </xdr:nvSpPr>
      <xdr:spPr>
        <a:xfrm>
          <a:off x="10944225" y="430653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2217</xdr:row>
      <xdr:rowOff>0</xdr:rowOff>
    </xdr:from>
    <xdr:to>
      <xdr:col>14</xdr:col>
      <xdr:colOff>0</xdr:colOff>
      <xdr:row>2217</xdr:row>
      <xdr:rowOff>0</xdr:rowOff>
    </xdr:to>
    <xdr:sp>
      <xdr:nvSpPr>
        <xdr:cNvPr id="771" name="Line 773"/>
        <xdr:cNvSpPr>
          <a:spLocks/>
        </xdr:cNvSpPr>
      </xdr:nvSpPr>
      <xdr:spPr>
        <a:xfrm>
          <a:off x="10944225" y="44345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2232</xdr:row>
      <xdr:rowOff>0</xdr:rowOff>
    </xdr:from>
    <xdr:to>
      <xdr:col>14</xdr:col>
      <xdr:colOff>0</xdr:colOff>
      <xdr:row>2232</xdr:row>
      <xdr:rowOff>0</xdr:rowOff>
    </xdr:to>
    <xdr:sp>
      <xdr:nvSpPr>
        <xdr:cNvPr id="772" name="Line 774"/>
        <xdr:cNvSpPr>
          <a:spLocks/>
        </xdr:cNvSpPr>
      </xdr:nvSpPr>
      <xdr:spPr>
        <a:xfrm>
          <a:off x="10944225" y="44645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2296</xdr:row>
      <xdr:rowOff>0</xdr:rowOff>
    </xdr:from>
    <xdr:to>
      <xdr:col>14</xdr:col>
      <xdr:colOff>0</xdr:colOff>
      <xdr:row>2296</xdr:row>
      <xdr:rowOff>0</xdr:rowOff>
    </xdr:to>
    <xdr:sp>
      <xdr:nvSpPr>
        <xdr:cNvPr id="773" name="Line 775"/>
        <xdr:cNvSpPr>
          <a:spLocks/>
        </xdr:cNvSpPr>
      </xdr:nvSpPr>
      <xdr:spPr>
        <a:xfrm>
          <a:off x="10944225" y="4592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2311</xdr:row>
      <xdr:rowOff>0</xdr:rowOff>
    </xdr:from>
    <xdr:to>
      <xdr:col>14</xdr:col>
      <xdr:colOff>0</xdr:colOff>
      <xdr:row>2311</xdr:row>
      <xdr:rowOff>0</xdr:rowOff>
    </xdr:to>
    <xdr:sp>
      <xdr:nvSpPr>
        <xdr:cNvPr id="774" name="Line 776"/>
        <xdr:cNvSpPr>
          <a:spLocks/>
        </xdr:cNvSpPr>
      </xdr:nvSpPr>
      <xdr:spPr>
        <a:xfrm>
          <a:off x="10944225" y="46225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2375</xdr:row>
      <xdr:rowOff>0</xdr:rowOff>
    </xdr:from>
    <xdr:to>
      <xdr:col>14</xdr:col>
      <xdr:colOff>0</xdr:colOff>
      <xdr:row>2375</xdr:row>
      <xdr:rowOff>0</xdr:rowOff>
    </xdr:to>
    <xdr:sp>
      <xdr:nvSpPr>
        <xdr:cNvPr id="775" name="Line 777"/>
        <xdr:cNvSpPr>
          <a:spLocks/>
        </xdr:cNvSpPr>
      </xdr:nvSpPr>
      <xdr:spPr>
        <a:xfrm>
          <a:off x="10944225" y="47505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2390</xdr:row>
      <xdr:rowOff>0</xdr:rowOff>
    </xdr:from>
    <xdr:to>
      <xdr:col>14</xdr:col>
      <xdr:colOff>0</xdr:colOff>
      <xdr:row>2390</xdr:row>
      <xdr:rowOff>0</xdr:rowOff>
    </xdr:to>
    <xdr:sp>
      <xdr:nvSpPr>
        <xdr:cNvPr id="776" name="Line 778"/>
        <xdr:cNvSpPr>
          <a:spLocks/>
        </xdr:cNvSpPr>
      </xdr:nvSpPr>
      <xdr:spPr>
        <a:xfrm>
          <a:off x="10944225" y="47805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2454</xdr:row>
      <xdr:rowOff>0</xdr:rowOff>
    </xdr:from>
    <xdr:to>
      <xdr:col>14</xdr:col>
      <xdr:colOff>0</xdr:colOff>
      <xdr:row>2454</xdr:row>
      <xdr:rowOff>0</xdr:rowOff>
    </xdr:to>
    <xdr:sp>
      <xdr:nvSpPr>
        <xdr:cNvPr id="777" name="Line 779"/>
        <xdr:cNvSpPr>
          <a:spLocks/>
        </xdr:cNvSpPr>
      </xdr:nvSpPr>
      <xdr:spPr>
        <a:xfrm>
          <a:off x="10944225" y="49086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2469</xdr:row>
      <xdr:rowOff>0</xdr:rowOff>
    </xdr:from>
    <xdr:to>
      <xdr:col>14</xdr:col>
      <xdr:colOff>0</xdr:colOff>
      <xdr:row>2469</xdr:row>
      <xdr:rowOff>0</xdr:rowOff>
    </xdr:to>
    <xdr:sp>
      <xdr:nvSpPr>
        <xdr:cNvPr id="778" name="Line 780"/>
        <xdr:cNvSpPr>
          <a:spLocks/>
        </xdr:cNvSpPr>
      </xdr:nvSpPr>
      <xdr:spPr>
        <a:xfrm>
          <a:off x="10944225" y="49386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2533</xdr:row>
      <xdr:rowOff>0</xdr:rowOff>
    </xdr:from>
    <xdr:to>
      <xdr:col>14</xdr:col>
      <xdr:colOff>0</xdr:colOff>
      <xdr:row>2533</xdr:row>
      <xdr:rowOff>0</xdr:rowOff>
    </xdr:to>
    <xdr:sp>
      <xdr:nvSpPr>
        <xdr:cNvPr id="779" name="Line 781"/>
        <xdr:cNvSpPr>
          <a:spLocks/>
        </xdr:cNvSpPr>
      </xdr:nvSpPr>
      <xdr:spPr>
        <a:xfrm>
          <a:off x="10944225" y="50666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2548</xdr:row>
      <xdr:rowOff>0</xdr:rowOff>
    </xdr:from>
    <xdr:to>
      <xdr:col>14</xdr:col>
      <xdr:colOff>0</xdr:colOff>
      <xdr:row>2548</xdr:row>
      <xdr:rowOff>0</xdr:rowOff>
    </xdr:to>
    <xdr:sp>
      <xdr:nvSpPr>
        <xdr:cNvPr id="780" name="Line 782"/>
        <xdr:cNvSpPr>
          <a:spLocks/>
        </xdr:cNvSpPr>
      </xdr:nvSpPr>
      <xdr:spPr>
        <a:xfrm>
          <a:off x="10944225" y="50966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2612</xdr:row>
      <xdr:rowOff>0</xdr:rowOff>
    </xdr:from>
    <xdr:to>
      <xdr:col>14</xdr:col>
      <xdr:colOff>0</xdr:colOff>
      <xdr:row>2612</xdr:row>
      <xdr:rowOff>0</xdr:rowOff>
    </xdr:to>
    <xdr:sp>
      <xdr:nvSpPr>
        <xdr:cNvPr id="781" name="Line 783"/>
        <xdr:cNvSpPr>
          <a:spLocks/>
        </xdr:cNvSpPr>
      </xdr:nvSpPr>
      <xdr:spPr>
        <a:xfrm>
          <a:off x="10944225" y="52246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2627</xdr:row>
      <xdr:rowOff>0</xdr:rowOff>
    </xdr:from>
    <xdr:to>
      <xdr:col>14</xdr:col>
      <xdr:colOff>0</xdr:colOff>
      <xdr:row>2627</xdr:row>
      <xdr:rowOff>0</xdr:rowOff>
    </xdr:to>
    <xdr:sp>
      <xdr:nvSpPr>
        <xdr:cNvPr id="782" name="Line 784"/>
        <xdr:cNvSpPr>
          <a:spLocks/>
        </xdr:cNvSpPr>
      </xdr:nvSpPr>
      <xdr:spPr>
        <a:xfrm>
          <a:off x="10944225" y="52546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2691</xdr:row>
      <xdr:rowOff>0</xdr:rowOff>
    </xdr:from>
    <xdr:to>
      <xdr:col>14</xdr:col>
      <xdr:colOff>0</xdr:colOff>
      <xdr:row>2691</xdr:row>
      <xdr:rowOff>0</xdr:rowOff>
    </xdr:to>
    <xdr:sp>
      <xdr:nvSpPr>
        <xdr:cNvPr id="783" name="Line 785"/>
        <xdr:cNvSpPr>
          <a:spLocks/>
        </xdr:cNvSpPr>
      </xdr:nvSpPr>
      <xdr:spPr>
        <a:xfrm>
          <a:off x="10944225" y="53826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2706</xdr:row>
      <xdr:rowOff>0</xdr:rowOff>
    </xdr:from>
    <xdr:to>
      <xdr:col>14</xdr:col>
      <xdr:colOff>0</xdr:colOff>
      <xdr:row>2706</xdr:row>
      <xdr:rowOff>0</xdr:rowOff>
    </xdr:to>
    <xdr:sp>
      <xdr:nvSpPr>
        <xdr:cNvPr id="784" name="Line 786"/>
        <xdr:cNvSpPr>
          <a:spLocks/>
        </xdr:cNvSpPr>
      </xdr:nvSpPr>
      <xdr:spPr>
        <a:xfrm>
          <a:off x="10944225" y="5412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2770</xdr:row>
      <xdr:rowOff>0</xdr:rowOff>
    </xdr:from>
    <xdr:to>
      <xdr:col>14</xdr:col>
      <xdr:colOff>0</xdr:colOff>
      <xdr:row>2770</xdr:row>
      <xdr:rowOff>0</xdr:rowOff>
    </xdr:to>
    <xdr:sp>
      <xdr:nvSpPr>
        <xdr:cNvPr id="785" name="Line 787"/>
        <xdr:cNvSpPr>
          <a:spLocks/>
        </xdr:cNvSpPr>
      </xdr:nvSpPr>
      <xdr:spPr>
        <a:xfrm>
          <a:off x="10944225" y="55406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2785</xdr:row>
      <xdr:rowOff>0</xdr:rowOff>
    </xdr:from>
    <xdr:to>
      <xdr:col>14</xdr:col>
      <xdr:colOff>0</xdr:colOff>
      <xdr:row>2785</xdr:row>
      <xdr:rowOff>0</xdr:rowOff>
    </xdr:to>
    <xdr:sp>
      <xdr:nvSpPr>
        <xdr:cNvPr id="786" name="Line 788"/>
        <xdr:cNvSpPr>
          <a:spLocks/>
        </xdr:cNvSpPr>
      </xdr:nvSpPr>
      <xdr:spPr>
        <a:xfrm>
          <a:off x="10944225" y="55706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2849</xdr:row>
      <xdr:rowOff>0</xdr:rowOff>
    </xdr:from>
    <xdr:to>
      <xdr:col>14</xdr:col>
      <xdr:colOff>0</xdr:colOff>
      <xdr:row>2849</xdr:row>
      <xdr:rowOff>0</xdr:rowOff>
    </xdr:to>
    <xdr:sp>
      <xdr:nvSpPr>
        <xdr:cNvPr id="787" name="Line 789"/>
        <xdr:cNvSpPr>
          <a:spLocks/>
        </xdr:cNvSpPr>
      </xdr:nvSpPr>
      <xdr:spPr>
        <a:xfrm>
          <a:off x="10944225" y="56987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2864</xdr:row>
      <xdr:rowOff>0</xdr:rowOff>
    </xdr:from>
    <xdr:to>
      <xdr:col>14</xdr:col>
      <xdr:colOff>0</xdr:colOff>
      <xdr:row>2864</xdr:row>
      <xdr:rowOff>0</xdr:rowOff>
    </xdr:to>
    <xdr:sp>
      <xdr:nvSpPr>
        <xdr:cNvPr id="788" name="Line 790"/>
        <xdr:cNvSpPr>
          <a:spLocks/>
        </xdr:cNvSpPr>
      </xdr:nvSpPr>
      <xdr:spPr>
        <a:xfrm>
          <a:off x="10944225" y="57287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2928</xdr:row>
      <xdr:rowOff>0</xdr:rowOff>
    </xdr:from>
    <xdr:to>
      <xdr:col>14</xdr:col>
      <xdr:colOff>0</xdr:colOff>
      <xdr:row>2928</xdr:row>
      <xdr:rowOff>0</xdr:rowOff>
    </xdr:to>
    <xdr:sp>
      <xdr:nvSpPr>
        <xdr:cNvPr id="789" name="Line 791"/>
        <xdr:cNvSpPr>
          <a:spLocks/>
        </xdr:cNvSpPr>
      </xdr:nvSpPr>
      <xdr:spPr>
        <a:xfrm>
          <a:off x="10944225" y="5856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2943</xdr:row>
      <xdr:rowOff>0</xdr:rowOff>
    </xdr:from>
    <xdr:to>
      <xdr:col>14</xdr:col>
      <xdr:colOff>0</xdr:colOff>
      <xdr:row>2943</xdr:row>
      <xdr:rowOff>0</xdr:rowOff>
    </xdr:to>
    <xdr:sp>
      <xdr:nvSpPr>
        <xdr:cNvPr id="790" name="Line 792"/>
        <xdr:cNvSpPr>
          <a:spLocks/>
        </xdr:cNvSpPr>
      </xdr:nvSpPr>
      <xdr:spPr>
        <a:xfrm>
          <a:off x="10944225" y="58867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3007</xdr:row>
      <xdr:rowOff>0</xdr:rowOff>
    </xdr:from>
    <xdr:to>
      <xdr:col>14</xdr:col>
      <xdr:colOff>0</xdr:colOff>
      <xdr:row>3007</xdr:row>
      <xdr:rowOff>0</xdr:rowOff>
    </xdr:to>
    <xdr:sp>
      <xdr:nvSpPr>
        <xdr:cNvPr id="791" name="Line 793"/>
        <xdr:cNvSpPr>
          <a:spLocks/>
        </xdr:cNvSpPr>
      </xdr:nvSpPr>
      <xdr:spPr>
        <a:xfrm>
          <a:off x="10944225" y="60147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3022</xdr:row>
      <xdr:rowOff>0</xdr:rowOff>
    </xdr:from>
    <xdr:to>
      <xdr:col>14</xdr:col>
      <xdr:colOff>0</xdr:colOff>
      <xdr:row>3022</xdr:row>
      <xdr:rowOff>0</xdr:rowOff>
    </xdr:to>
    <xdr:sp>
      <xdr:nvSpPr>
        <xdr:cNvPr id="792" name="Line 794"/>
        <xdr:cNvSpPr>
          <a:spLocks/>
        </xdr:cNvSpPr>
      </xdr:nvSpPr>
      <xdr:spPr>
        <a:xfrm>
          <a:off x="10944225" y="60447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3086</xdr:row>
      <xdr:rowOff>0</xdr:rowOff>
    </xdr:from>
    <xdr:to>
      <xdr:col>14</xdr:col>
      <xdr:colOff>0</xdr:colOff>
      <xdr:row>3086</xdr:row>
      <xdr:rowOff>0</xdr:rowOff>
    </xdr:to>
    <xdr:sp>
      <xdr:nvSpPr>
        <xdr:cNvPr id="793" name="Line 795"/>
        <xdr:cNvSpPr>
          <a:spLocks/>
        </xdr:cNvSpPr>
      </xdr:nvSpPr>
      <xdr:spPr>
        <a:xfrm>
          <a:off x="10944225" y="61727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3101</xdr:row>
      <xdr:rowOff>0</xdr:rowOff>
    </xdr:from>
    <xdr:to>
      <xdr:col>14</xdr:col>
      <xdr:colOff>0</xdr:colOff>
      <xdr:row>3101</xdr:row>
      <xdr:rowOff>0</xdr:rowOff>
    </xdr:to>
    <xdr:sp>
      <xdr:nvSpPr>
        <xdr:cNvPr id="794" name="Line 796"/>
        <xdr:cNvSpPr>
          <a:spLocks/>
        </xdr:cNvSpPr>
      </xdr:nvSpPr>
      <xdr:spPr>
        <a:xfrm>
          <a:off x="10944225" y="62027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3165</xdr:row>
      <xdr:rowOff>0</xdr:rowOff>
    </xdr:from>
    <xdr:to>
      <xdr:col>14</xdr:col>
      <xdr:colOff>0</xdr:colOff>
      <xdr:row>3165</xdr:row>
      <xdr:rowOff>0</xdr:rowOff>
    </xdr:to>
    <xdr:sp>
      <xdr:nvSpPr>
        <xdr:cNvPr id="795" name="Line 797"/>
        <xdr:cNvSpPr>
          <a:spLocks/>
        </xdr:cNvSpPr>
      </xdr:nvSpPr>
      <xdr:spPr>
        <a:xfrm>
          <a:off x="10944225" y="63307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3180</xdr:row>
      <xdr:rowOff>0</xdr:rowOff>
    </xdr:from>
    <xdr:to>
      <xdr:col>14</xdr:col>
      <xdr:colOff>0</xdr:colOff>
      <xdr:row>3180</xdr:row>
      <xdr:rowOff>0</xdr:rowOff>
    </xdr:to>
    <xdr:sp>
      <xdr:nvSpPr>
        <xdr:cNvPr id="796" name="Line 798"/>
        <xdr:cNvSpPr>
          <a:spLocks/>
        </xdr:cNvSpPr>
      </xdr:nvSpPr>
      <xdr:spPr>
        <a:xfrm>
          <a:off x="10944225" y="63607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3244</xdr:row>
      <xdr:rowOff>0</xdr:rowOff>
    </xdr:from>
    <xdr:to>
      <xdr:col>14</xdr:col>
      <xdr:colOff>0</xdr:colOff>
      <xdr:row>3244</xdr:row>
      <xdr:rowOff>0</xdr:rowOff>
    </xdr:to>
    <xdr:sp>
      <xdr:nvSpPr>
        <xdr:cNvPr id="797" name="Line 799"/>
        <xdr:cNvSpPr>
          <a:spLocks/>
        </xdr:cNvSpPr>
      </xdr:nvSpPr>
      <xdr:spPr>
        <a:xfrm>
          <a:off x="10944225" y="64888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3259</xdr:row>
      <xdr:rowOff>0</xdr:rowOff>
    </xdr:from>
    <xdr:to>
      <xdr:col>14</xdr:col>
      <xdr:colOff>0</xdr:colOff>
      <xdr:row>3259</xdr:row>
      <xdr:rowOff>0</xdr:rowOff>
    </xdr:to>
    <xdr:sp>
      <xdr:nvSpPr>
        <xdr:cNvPr id="798" name="Line 800"/>
        <xdr:cNvSpPr>
          <a:spLocks/>
        </xdr:cNvSpPr>
      </xdr:nvSpPr>
      <xdr:spPr>
        <a:xfrm>
          <a:off x="10944225" y="65188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3323</xdr:row>
      <xdr:rowOff>0</xdr:rowOff>
    </xdr:from>
    <xdr:to>
      <xdr:col>14</xdr:col>
      <xdr:colOff>0</xdr:colOff>
      <xdr:row>3323</xdr:row>
      <xdr:rowOff>0</xdr:rowOff>
    </xdr:to>
    <xdr:sp>
      <xdr:nvSpPr>
        <xdr:cNvPr id="799" name="Line 801"/>
        <xdr:cNvSpPr>
          <a:spLocks/>
        </xdr:cNvSpPr>
      </xdr:nvSpPr>
      <xdr:spPr>
        <a:xfrm>
          <a:off x="10944225" y="66468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3338</xdr:row>
      <xdr:rowOff>0</xdr:rowOff>
    </xdr:from>
    <xdr:to>
      <xdr:col>14</xdr:col>
      <xdr:colOff>0</xdr:colOff>
      <xdr:row>3338</xdr:row>
      <xdr:rowOff>0</xdr:rowOff>
    </xdr:to>
    <xdr:sp>
      <xdr:nvSpPr>
        <xdr:cNvPr id="800" name="Line 802"/>
        <xdr:cNvSpPr>
          <a:spLocks/>
        </xdr:cNvSpPr>
      </xdr:nvSpPr>
      <xdr:spPr>
        <a:xfrm>
          <a:off x="10944225" y="66768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3402</xdr:row>
      <xdr:rowOff>0</xdr:rowOff>
    </xdr:from>
    <xdr:to>
      <xdr:col>14</xdr:col>
      <xdr:colOff>0</xdr:colOff>
      <xdr:row>3402</xdr:row>
      <xdr:rowOff>0</xdr:rowOff>
    </xdr:to>
    <xdr:sp>
      <xdr:nvSpPr>
        <xdr:cNvPr id="801" name="Line 803"/>
        <xdr:cNvSpPr>
          <a:spLocks/>
        </xdr:cNvSpPr>
      </xdr:nvSpPr>
      <xdr:spPr>
        <a:xfrm>
          <a:off x="10944225" y="68048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3417</xdr:row>
      <xdr:rowOff>0</xdr:rowOff>
    </xdr:from>
    <xdr:to>
      <xdr:col>14</xdr:col>
      <xdr:colOff>0</xdr:colOff>
      <xdr:row>3417</xdr:row>
      <xdr:rowOff>0</xdr:rowOff>
    </xdr:to>
    <xdr:sp>
      <xdr:nvSpPr>
        <xdr:cNvPr id="802" name="Line 804"/>
        <xdr:cNvSpPr>
          <a:spLocks/>
        </xdr:cNvSpPr>
      </xdr:nvSpPr>
      <xdr:spPr>
        <a:xfrm>
          <a:off x="10944225" y="68348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3481</xdr:row>
      <xdr:rowOff>0</xdr:rowOff>
    </xdr:from>
    <xdr:to>
      <xdr:col>14</xdr:col>
      <xdr:colOff>0</xdr:colOff>
      <xdr:row>3481</xdr:row>
      <xdr:rowOff>0</xdr:rowOff>
    </xdr:to>
    <xdr:sp>
      <xdr:nvSpPr>
        <xdr:cNvPr id="803" name="Line 805"/>
        <xdr:cNvSpPr>
          <a:spLocks/>
        </xdr:cNvSpPr>
      </xdr:nvSpPr>
      <xdr:spPr>
        <a:xfrm>
          <a:off x="10944225" y="69628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3496</xdr:row>
      <xdr:rowOff>0</xdr:rowOff>
    </xdr:from>
    <xdr:to>
      <xdr:col>14</xdr:col>
      <xdr:colOff>0</xdr:colOff>
      <xdr:row>3496</xdr:row>
      <xdr:rowOff>0</xdr:rowOff>
    </xdr:to>
    <xdr:sp>
      <xdr:nvSpPr>
        <xdr:cNvPr id="804" name="Line 806"/>
        <xdr:cNvSpPr>
          <a:spLocks/>
        </xdr:cNvSpPr>
      </xdr:nvSpPr>
      <xdr:spPr>
        <a:xfrm>
          <a:off x="10944225" y="6992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3560</xdr:row>
      <xdr:rowOff>0</xdr:rowOff>
    </xdr:from>
    <xdr:to>
      <xdr:col>14</xdr:col>
      <xdr:colOff>0</xdr:colOff>
      <xdr:row>3560</xdr:row>
      <xdr:rowOff>0</xdr:rowOff>
    </xdr:to>
    <xdr:sp>
      <xdr:nvSpPr>
        <xdr:cNvPr id="805" name="Line 807"/>
        <xdr:cNvSpPr>
          <a:spLocks/>
        </xdr:cNvSpPr>
      </xdr:nvSpPr>
      <xdr:spPr>
        <a:xfrm>
          <a:off x="10944225" y="71208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3575</xdr:row>
      <xdr:rowOff>0</xdr:rowOff>
    </xdr:from>
    <xdr:to>
      <xdr:col>14</xdr:col>
      <xdr:colOff>0</xdr:colOff>
      <xdr:row>3575</xdr:row>
      <xdr:rowOff>0</xdr:rowOff>
    </xdr:to>
    <xdr:sp>
      <xdr:nvSpPr>
        <xdr:cNvPr id="806" name="Line 808"/>
        <xdr:cNvSpPr>
          <a:spLocks/>
        </xdr:cNvSpPr>
      </xdr:nvSpPr>
      <xdr:spPr>
        <a:xfrm>
          <a:off x="10944225" y="71508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3639</xdr:row>
      <xdr:rowOff>0</xdr:rowOff>
    </xdr:from>
    <xdr:to>
      <xdr:col>14</xdr:col>
      <xdr:colOff>0</xdr:colOff>
      <xdr:row>3639</xdr:row>
      <xdr:rowOff>0</xdr:rowOff>
    </xdr:to>
    <xdr:sp>
      <xdr:nvSpPr>
        <xdr:cNvPr id="807" name="Line 809"/>
        <xdr:cNvSpPr>
          <a:spLocks/>
        </xdr:cNvSpPr>
      </xdr:nvSpPr>
      <xdr:spPr>
        <a:xfrm>
          <a:off x="10944225" y="7278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3654</xdr:row>
      <xdr:rowOff>0</xdr:rowOff>
    </xdr:from>
    <xdr:to>
      <xdr:col>14</xdr:col>
      <xdr:colOff>0</xdr:colOff>
      <xdr:row>3654</xdr:row>
      <xdr:rowOff>0</xdr:rowOff>
    </xdr:to>
    <xdr:sp>
      <xdr:nvSpPr>
        <xdr:cNvPr id="808" name="Line 810"/>
        <xdr:cNvSpPr>
          <a:spLocks/>
        </xdr:cNvSpPr>
      </xdr:nvSpPr>
      <xdr:spPr>
        <a:xfrm>
          <a:off x="10944225" y="730891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3718</xdr:row>
      <xdr:rowOff>0</xdr:rowOff>
    </xdr:from>
    <xdr:to>
      <xdr:col>14</xdr:col>
      <xdr:colOff>0</xdr:colOff>
      <xdr:row>3718</xdr:row>
      <xdr:rowOff>0</xdr:rowOff>
    </xdr:to>
    <xdr:sp>
      <xdr:nvSpPr>
        <xdr:cNvPr id="809" name="Line 811"/>
        <xdr:cNvSpPr>
          <a:spLocks/>
        </xdr:cNvSpPr>
      </xdr:nvSpPr>
      <xdr:spPr>
        <a:xfrm>
          <a:off x="10944225" y="74369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3733</xdr:row>
      <xdr:rowOff>0</xdr:rowOff>
    </xdr:from>
    <xdr:to>
      <xdr:col>14</xdr:col>
      <xdr:colOff>0</xdr:colOff>
      <xdr:row>3733</xdr:row>
      <xdr:rowOff>0</xdr:rowOff>
    </xdr:to>
    <xdr:sp>
      <xdr:nvSpPr>
        <xdr:cNvPr id="810" name="Line 812"/>
        <xdr:cNvSpPr>
          <a:spLocks/>
        </xdr:cNvSpPr>
      </xdr:nvSpPr>
      <xdr:spPr>
        <a:xfrm>
          <a:off x="10944225" y="74669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3797</xdr:row>
      <xdr:rowOff>0</xdr:rowOff>
    </xdr:from>
    <xdr:to>
      <xdr:col>14</xdr:col>
      <xdr:colOff>0</xdr:colOff>
      <xdr:row>3797</xdr:row>
      <xdr:rowOff>0</xdr:rowOff>
    </xdr:to>
    <xdr:sp>
      <xdr:nvSpPr>
        <xdr:cNvPr id="811" name="Line 813"/>
        <xdr:cNvSpPr>
          <a:spLocks/>
        </xdr:cNvSpPr>
      </xdr:nvSpPr>
      <xdr:spPr>
        <a:xfrm>
          <a:off x="10944225" y="75949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3812</xdr:row>
      <xdr:rowOff>0</xdr:rowOff>
    </xdr:from>
    <xdr:to>
      <xdr:col>14</xdr:col>
      <xdr:colOff>0</xdr:colOff>
      <xdr:row>3812</xdr:row>
      <xdr:rowOff>0</xdr:rowOff>
    </xdr:to>
    <xdr:sp>
      <xdr:nvSpPr>
        <xdr:cNvPr id="812" name="Line 814"/>
        <xdr:cNvSpPr>
          <a:spLocks/>
        </xdr:cNvSpPr>
      </xdr:nvSpPr>
      <xdr:spPr>
        <a:xfrm>
          <a:off x="10944225" y="7624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3876</xdr:row>
      <xdr:rowOff>0</xdr:rowOff>
    </xdr:from>
    <xdr:to>
      <xdr:col>14</xdr:col>
      <xdr:colOff>0</xdr:colOff>
      <xdr:row>3876</xdr:row>
      <xdr:rowOff>0</xdr:rowOff>
    </xdr:to>
    <xdr:sp>
      <xdr:nvSpPr>
        <xdr:cNvPr id="813" name="Line 815"/>
        <xdr:cNvSpPr>
          <a:spLocks/>
        </xdr:cNvSpPr>
      </xdr:nvSpPr>
      <xdr:spPr>
        <a:xfrm>
          <a:off x="10944225" y="77529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3891</xdr:row>
      <xdr:rowOff>0</xdr:rowOff>
    </xdr:from>
    <xdr:to>
      <xdr:col>14</xdr:col>
      <xdr:colOff>0</xdr:colOff>
      <xdr:row>3891</xdr:row>
      <xdr:rowOff>0</xdr:rowOff>
    </xdr:to>
    <xdr:sp>
      <xdr:nvSpPr>
        <xdr:cNvPr id="814" name="Line 816"/>
        <xdr:cNvSpPr>
          <a:spLocks/>
        </xdr:cNvSpPr>
      </xdr:nvSpPr>
      <xdr:spPr>
        <a:xfrm>
          <a:off x="10944225" y="778297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3955</xdr:row>
      <xdr:rowOff>0</xdr:rowOff>
    </xdr:from>
    <xdr:to>
      <xdr:col>14</xdr:col>
      <xdr:colOff>0</xdr:colOff>
      <xdr:row>3955</xdr:row>
      <xdr:rowOff>0</xdr:rowOff>
    </xdr:to>
    <xdr:sp>
      <xdr:nvSpPr>
        <xdr:cNvPr id="815" name="Line 817"/>
        <xdr:cNvSpPr>
          <a:spLocks/>
        </xdr:cNvSpPr>
      </xdr:nvSpPr>
      <xdr:spPr>
        <a:xfrm>
          <a:off x="10944225" y="79109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3970</xdr:row>
      <xdr:rowOff>0</xdr:rowOff>
    </xdr:from>
    <xdr:to>
      <xdr:col>14</xdr:col>
      <xdr:colOff>0</xdr:colOff>
      <xdr:row>3970</xdr:row>
      <xdr:rowOff>0</xdr:rowOff>
    </xdr:to>
    <xdr:sp>
      <xdr:nvSpPr>
        <xdr:cNvPr id="816" name="Line 818"/>
        <xdr:cNvSpPr>
          <a:spLocks/>
        </xdr:cNvSpPr>
      </xdr:nvSpPr>
      <xdr:spPr>
        <a:xfrm>
          <a:off x="10944225" y="79409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4034</xdr:row>
      <xdr:rowOff>0</xdr:rowOff>
    </xdr:from>
    <xdr:to>
      <xdr:col>14</xdr:col>
      <xdr:colOff>0</xdr:colOff>
      <xdr:row>4034</xdr:row>
      <xdr:rowOff>0</xdr:rowOff>
    </xdr:to>
    <xdr:sp>
      <xdr:nvSpPr>
        <xdr:cNvPr id="817" name="Line 819"/>
        <xdr:cNvSpPr>
          <a:spLocks/>
        </xdr:cNvSpPr>
      </xdr:nvSpPr>
      <xdr:spPr>
        <a:xfrm>
          <a:off x="10944225" y="80690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4049</xdr:row>
      <xdr:rowOff>0</xdr:rowOff>
    </xdr:from>
    <xdr:to>
      <xdr:col>14</xdr:col>
      <xdr:colOff>0</xdr:colOff>
      <xdr:row>4049</xdr:row>
      <xdr:rowOff>0</xdr:rowOff>
    </xdr:to>
    <xdr:sp>
      <xdr:nvSpPr>
        <xdr:cNvPr id="818" name="Line 820"/>
        <xdr:cNvSpPr>
          <a:spLocks/>
        </xdr:cNvSpPr>
      </xdr:nvSpPr>
      <xdr:spPr>
        <a:xfrm>
          <a:off x="10944225" y="80990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4113</xdr:row>
      <xdr:rowOff>0</xdr:rowOff>
    </xdr:from>
    <xdr:to>
      <xdr:col>14</xdr:col>
      <xdr:colOff>0</xdr:colOff>
      <xdr:row>4113</xdr:row>
      <xdr:rowOff>0</xdr:rowOff>
    </xdr:to>
    <xdr:sp>
      <xdr:nvSpPr>
        <xdr:cNvPr id="819" name="Line 821"/>
        <xdr:cNvSpPr>
          <a:spLocks/>
        </xdr:cNvSpPr>
      </xdr:nvSpPr>
      <xdr:spPr>
        <a:xfrm>
          <a:off x="10944225" y="82270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4128</xdr:row>
      <xdr:rowOff>0</xdr:rowOff>
    </xdr:from>
    <xdr:to>
      <xdr:col>14</xdr:col>
      <xdr:colOff>0</xdr:colOff>
      <xdr:row>4128</xdr:row>
      <xdr:rowOff>0</xdr:rowOff>
    </xdr:to>
    <xdr:sp>
      <xdr:nvSpPr>
        <xdr:cNvPr id="820" name="Line 822"/>
        <xdr:cNvSpPr>
          <a:spLocks/>
        </xdr:cNvSpPr>
      </xdr:nvSpPr>
      <xdr:spPr>
        <a:xfrm>
          <a:off x="10944225" y="82570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4192</xdr:row>
      <xdr:rowOff>0</xdr:rowOff>
    </xdr:from>
    <xdr:to>
      <xdr:col>14</xdr:col>
      <xdr:colOff>0</xdr:colOff>
      <xdr:row>4192</xdr:row>
      <xdr:rowOff>0</xdr:rowOff>
    </xdr:to>
    <xdr:sp>
      <xdr:nvSpPr>
        <xdr:cNvPr id="821" name="Line 823"/>
        <xdr:cNvSpPr>
          <a:spLocks/>
        </xdr:cNvSpPr>
      </xdr:nvSpPr>
      <xdr:spPr>
        <a:xfrm>
          <a:off x="10944225" y="8385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4207</xdr:row>
      <xdr:rowOff>0</xdr:rowOff>
    </xdr:from>
    <xdr:to>
      <xdr:col>14</xdr:col>
      <xdr:colOff>0</xdr:colOff>
      <xdr:row>4207</xdr:row>
      <xdr:rowOff>0</xdr:rowOff>
    </xdr:to>
    <xdr:sp>
      <xdr:nvSpPr>
        <xdr:cNvPr id="822" name="Line 824"/>
        <xdr:cNvSpPr>
          <a:spLocks/>
        </xdr:cNvSpPr>
      </xdr:nvSpPr>
      <xdr:spPr>
        <a:xfrm>
          <a:off x="10944225" y="8415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4271</xdr:row>
      <xdr:rowOff>0</xdr:rowOff>
    </xdr:from>
    <xdr:to>
      <xdr:col>14</xdr:col>
      <xdr:colOff>0</xdr:colOff>
      <xdr:row>4271</xdr:row>
      <xdr:rowOff>0</xdr:rowOff>
    </xdr:to>
    <xdr:sp>
      <xdr:nvSpPr>
        <xdr:cNvPr id="823" name="Line 825"/>
        <xdr:cNvSpPr>
          <a:spLocks/>
        </xdr:cNvSpPr>
      </xdr:nvSpPr>
      <xdr:spPr>
        <a:xfrm>
          <a:off x="10944225" y="85430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4286</xdr:row>
      <xdr:rowOff>0</xdr:rowOff>
    </xdr:from>
    <xdr:to>
      <xdr:col>14</xdr:col>
      <xdr:colOff>0</xdr:colOff>
      <xdr:row>4286</xdr:row>
      <xdr:rowOff>0</xdr:rowOff>
    </xdr:to>
    <xdr:sp>
      <xdr:nvSpPr>
        <xdr:cNvPr id="824" name="Line 826"/>
        <xdr:cNvSpPr>
          <a:spLocks/>
        </xdr:cNvSpPr>
      </xdr:nvSpPr>
      <xdr:spPr>
        <a:xfrm>
          <a:off x="10944225" y="857307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4350</xdr:row>
      <xdr:rowOff>0</xdr:rowOff>
    </xdr:from>
    <xdr:to>
      <xdr:col>14</xdr:col>
      <xdr:colOff>0</xdr:colOff>
      <xdr:row>4350</xdr:row>
      <xdr:rowOff>0</xdr:rowOff>
    </xdr:to>
    <xdr:sp>
      <xdr:nvSpPr>
        <xdr:cNvPr id="825" name="Line 827"/>
        <xdr:cNvSpPr>
          <a:spLocks/>
        </xdr:cNvSpPr>
      </xdr:nvSpPr>
      <xdr:spPr>
        <a:xfrm>
          <a:off x="10944225" y="87010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4365</xdr:row>
      <xdr:rowOff>0</xdr:rowOff>
    </xdr:from>
    <xdr:to>
      <xdr:col>14</xdr:col>
      <xdr:colOff>0</xdr:colOff>
      <xdr:row>4365</xdr:row>
      <xdr:rowOff>0</xdr:rowOff>
    </xdr:to>
    <xdr:sp>
      <xdr:nvSpPr>
        <xdr:cNvPr id="826" name="Line 828"/>
        <xdr:cNvSpPr>
          <a:spLocks/>
        </xdr:cNvSpPr>
      </xdr:nvSpPr>
      <xdr:spPr>
        <a:xfrm>
          <a:off x="10944225" y="87310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4429</xdr:row>
      <xdr:rowOff>0</xdr:rowOff>
    </xdr:from>
    <xdr:to>
      <xdr:col>14</xdr:col>
      <xdr:colOff>0</xdr:colOff>
      <xdr:row>4429</xdr:row>
      <xdr:rowOff>0</xdr:rowOff>
    </xdr:to>
    <xdr:sp>
      <xdr:nvSpPr>
        <xdr:cNvPr id="827" name="Line 829"/>
        <xdr:cNvSpPr>
          <a:spLocks/>
        </xdr:cNvSpPr>
      </xdr:nvSpPr>
      <xdr:spPr>
        <a:xfrm>
          <a:off x="10944225" y="88591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4444</xdr:row>
      <xdr:rowOff>0</xdr:rowOff>
    </xdr:from>
    <xdr:to>
      <xdr:col>14</xdr:col>
      <xdr:colOff>0</xdr:colOff>
      <xdr:row>4444</xdr:row>
      <xdr:rowOff>0</xdr:rowOff>
    </xdr:to>
    <xdr:sp>
      <xdr:nvSpPr>
        <xdr:cNvPr id="828" name="Line 830"/>
        <xdr:cNvSpPr>
          <a:spLocks/>
        </xdr:cNvSpPr>
      </xdr:nvSpPr>
      <xdr:spPr>
        <a:xfrm>
          <a:off x="10944225" y="88891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4508</xdr:row>
      <xdr:rowOff>0</xdr:rowOff>
    </xdr:from>
    <xdr:to>
      <xdr:col>14</xdr:col>
      <xdr:colOff>0</xdr:colOff>
      <xdr:row>4508</xdr:row>
      <xdr:rowOff>0</xdr:rowOff>
    </xdr:to>
    <xdr:sp>
      <xdr:nvSpPr>
        <xdr:cNvPr id="829" name="Line 831"/>
        <xdr:cNvSpPr>
          <a:spLocks/>
        </xdr:cNvSpPr>
      </xdr:nvSpPr>
      <xdr:spPr>
        <a:xfrm>
          <a:off x="10944225" y="90171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4523</xdr:row>
      <xdr:rowOff>0</xdr:rowOff>
    </xdr:from>
    <xdr:to>
      <xdr:col>14</xdr:col>
      <xdr:colOff>0</xdr:colOff>
      <xdr:row>4523</xdr:row>
      <xdr:rowOff>0</xdr:rowOff>
    </xdr:to>
    <xdr:sp>
      <xdr:nvSpPr>
        <xdr:cNvPr id="830" name="Line 832"/>
        <xdr:cNvSpPr>
          <a:spLocks/>
        </xdr:cNvSpPr>
      </xdr:nvSpPr>
      <xdr:spPr>
        <a:xfrm>
          <a:off x="10944225" y="90471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4587</xdr:row>
      <xdr:rowOff>0</xdr:rowOff>
    </xdr:from>
    <xdr:to>
      <xdr:col>14</xdr:col>
      <xdr:colOff>0</xdr:colOff>
      <xdr:row>4587</xdr:row>
      <xdr:rowOff>0</xdr:rowOff>
    </xdr:to>
    <xdr:sp>
      <xdr:nvSpPr>
        <xdr:cNvPr id="831" name="Line 833"/>
        <xdr:cNvSpPr>
          <a:spLocks/>
        </xdr:cNvSpPr>
      </xdr:nvSpPr>
      <xdr:spPr>
        <a:xfrm>
          <a:off x="10944225" y="91751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4602</xdr:row>
      <xdr:rowOff>0</xdr:rowOff>
    </xdr:from>
    <xdr:to>
      <xdr:col>14</xdr:col>
      <xdr:colOff>0</xdr:colOff>
      <xdr:row>4602</xdr:row>
      <xdr:rowOff>0</xdr:rowOff>
    </xdr:to>
    <xdr:sp>
      <xdr:nvSpPr>
        <xdr:cNvPr id="832" name="Line 834"/>
        <xdr:cNvSpPr>
          <a:spLocks/>
        </xdr:cNvSpPr>
      </xdr:nvSpPr>
      <xdr:spPr>
        <a:xfrm>
          <a:off x="10944225" y="9205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4666</xdr:row>
      <xdr:rowOff>0</xdr:rowOff>
    </xdr:from>
    <xdr:to>
      <xdr:col>14</xdr:col>
      <xdr:colOff>0</xdr:colOff>
      <xdr:row>4666</xdr:row>
      <xdr:rowOff>0</xdr:rowOff>
    </xdr:to>
    <xdr:sp>
      <xdr:nvSpPr>
        <xdr:cNvPr id="833" name="Line 835"/>
        <xdr:cNvSpPr>
          <a:spLocks/>
        </xdr:cNvSpPr>
      </xdr:nvSpPr>
      <xdr:spPr>
        <a:xfrm>
          <a:off x="10944225" y="93331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4681</xdr:row>
      <xdr:rowOff>0</xdr:rowOff>
    </xdr:from>
    <xdr:to>
      <xdr:col>14</xdr:col>
      <xdr:colOff>0</xdr:colOff>
      <xdr:row>4681</xdr:row>
      <xdr:rowOff>0</xdr:rowOff>
    </xdr:to>
    <xdr:sp>
      <xdr:nvSpPr>
        <xdr:cNvPr id="834" name="Line 836"/>
        <xdr:cNvSpPr>
          <a:spLocks/>
        </xdr:cNvSpPr>
      </xdr:nvSpPr>
      <xdr:spPr>
        <a:xfrm>
          <a:off x="10944225" y="93631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4745</xdr:row>
      <xdr:rowOff>0</xdr:rowOff>
    </xdr:from>
    <xdr:to>
      <xdr:col>14</xdr:col>
      <xdr:colOff>0</xdr:colOff>
      <xdr:row>4745</xdr:row>
      <xdr:rowOff>0</xdr:rowOff>
    </xdr:to>
    <xdr:sp>
      <xdr:nvSpPr>
        <xdr:cNvPr id="835" name="Line 837"/>
        <xdr:cNvSpPr>
          <a:spLocks/>
        </xdr:cNvSpPr>
      </xdr:nvSpPr>
      <xdr:spPr>
        <a:xfrm>
          <a:off x="10944225" y="94911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4760</xdr:row>
      <xdr:rowOff>0</xdr:rowOff>
    </xdr:from>
    <xdr:to>
      <xdr:col>14</xdr:col>
      <xdr:colOff>0</xdr:colOff>
      <xdr:row>4760</xdr:row>
      <xdr:rowOff>0</xdr:rowOff>
    </xdr:to>
    <xdr:sp>
      <xdr:nvSpPr>
        <xdr:cNvPr id="836" name="Line 838"/>
        <xdr:cNvSpPr>
          <a:spLocks/>
        </xdr:cNvSpPr>
      </xdr:nvSpPr>
      <xdr:spPr>
        <a:xfrm>
          <a:off x="10944225" y="95211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4824</xdr:row>
      <xdr:rowOff>0</xdr:rowOff>
    </xdr:from>
    <xdr:to>
      <xdr:col>14</xdr:col>
      <xdr:colOff>0</xdr:colOff>
      <xdr:row>4824</xdr:row>
      <xdr:rowOff>0</xdr:rowOff>
    </xdr:to>
    <xdr:sp>
      <xdr:nvSpPr>
        <xdr:cNvPr id="837" name="Line 839"/>
        <xdr:cNvSpPr>
          <a:spLocks/>
        </xdr:cNvSpPr>
      </xdr:nvSpPr>
      <xdr:spPr>
        <a:xfrm>
          <a:off x="10944225" y="96492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14</xdr:col>
      <xdr:colOff>0</xdr:colOff>
      <xdr:row>4839</xdr:row>
      <xdr:rowOff>0</xdr:rowOff>
    </xdr:from>
    <xdr:to>
      <xdr:col>14</xdr:col>
      <xdr:colOff>0</xdr:colOff>
      <xdr:row>4839</xdr:row>
      <xdr:rowOff>0</xdr:rowOff>
    </xdr:to>
    <xdr:sp>
      <xdr:nvSpPr>
        <xdr:cNvPr id="838" name="Line 840"/>
        <xdr:cNvSpPr>
          <a:spLocks/>
        </xdr:cNvSpPr>
      </xdr:nvSpPr>
      <xdr:spPr>
        <a:xfrm>
          <a:off x="10944225" y="96792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98</xdr:row>
      <xdr:rowOff>0</xdr:rowOff>
    </xdr:from>
    <xdr:to>
      <xdr:col>13</xdr:col>
      <xdr:colOff>0</xdr:colOff>
      <xdr:row>98</xdr:row>
      <xdr:rowOff>0</xdr:rowOff>
    </xdr:to>
    <xdr:sp>
      <xdr:nvSpPr>
        <xdr:cNvPr id="839" name="Line 841"/>
        <xdr:cNvSpPr>
          <a:spLocks/>
        </xdr:cNvSpPr>
      </xdr:nvSpPr>
      <xdr:spPr>
        <a:xfrm>
          <a:off x="109442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98</xdr:row>
      <xdr:rowOff>0</xdr:rowOff>
    </xdr:from>
    <xdr:to>
      <xdr:col>13</xdr:col>
      <xdr:colOff>0</xdr:colOff>
      <xdr:row>98</xdr:row>
      <xdr:rowOff>0</xdr:rowOff>
    </xdr:to>
    <xdr:sp>
      <xdr:nvSpPr>
        <xdr:cNvPr id="840" name="Line 842"/>
        <xdr:cNvSpPr>
          <a:spLocks/>
        </xdr:cNvSpPr>
      </xdr:nvSpPr>
      <xdr:spPr>
        <a:xfrm>
          <a:off x="10944225" y="1960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468</xdr:row>
      <xdr:rowOff>0</xdr:rowOff>
    </xdr:from>
    <xdr:to>
      <xdr:col>13</xdr:col>
      <xdr:colOff>0</xdr:colOff>
      <xdr:row>468</xdr:row>
      <xdr:rowOff>0</xdr:rowOff>
    </xdr:to>
    <xdr:sp>
      <xdr:nvSpPr>
        <xdr:cNvPr id="841" name="Line 843"/>
        <xdr:cNvSpPr>
          <a:spLocks/>
        </xdr:cNvSpPr>
      </xdr:nvSpPr>
      <xdr:spPr>
        <a:xfrm>
          <a:off x="10944225" y="9361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554</xdr:row>
      <xdr:rowOff>9525</xdr:rowOff>
    </xdr:from>
    <xdr:to>
      <xdr:col>13</xdr:col>
      <xdr:colOff>0</xdr:colOff>
      <xdr:row>554</xdr:row>
      <xdr:rowOff>9525</xdr:rowOff>
    </xdr:to>
    <xdr:sp>
      <xdr:nvSpPr>
        <xdr:cNvPr id="842" name="Line 844"/>
        <xdr:cNvSpPr>
          <a:spLocks/>
        </xdr:cNvSpPr>
      </xdr:nvSpPr>
      <xdr:spPr>
        <a:xfrm>
          <a:off x="10944225" y="11082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883</xdr:row>
      <xdr:rowOff>9525</xdr:rowOff>
    </xdr:from>
    <xdr:to>
      <xdr:col>13</xdr:col>
      <xdr:colOff>0</xdr:colOff>
      <xdr:row>883</xdr:row>
      <xdr:rowOff>9525</xdr:rowOff>
    </xdr:to>
    <xdr:sp>
      <xdr:nvSpPr>
        <xdr:cNvPr id="843" name="Line 845"/>
        <xdr:cNvSpPr>
          <a:spLocks/>
        </xdr:cNvSpPr>
      </xdr:nvSpPr>
      <xdr:spPr>
        <a:xfrm>
          <a:off x="10944225" y="17663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1021</xdr:row>
      <xdr:rowOff>0</xdr:rowOff>
    </xdr:from>
    <xdr:to>
      <xdr:col>13</xdr:col>
      <xdr:colOff>0</xdr:colOff>
      <xdr:row>1021</xdr:row>
      <xdr:rowOff>0</xdr:rowOff>
    </xdr:to>
    <xdr:sp>
      <xdr:nvSpPr>
        <xdr:cNvPr id="844" name="Line 846"/>
        <xdr:cNvSpPr>
          <a:spLocks/>
        </xdr:cNvSpPr>
      </xdr:nvSpPr>
      <xdr:spPr>
        <a:xfrm>
          <a:off x="10944225" y="20422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1179</xdr:row>
      <xdr:rowOff>0</xdr:rowOff>
    </xdr:from>
    <xdr:to>
      <xdr:col>13</xdr:col>
      <xdr:colOff>0</xdr:colOff>
      <xdr:row>1179</xdr:row>
      <xdr:rowOff>0</xdr:rowOff>
    </xdr:to>
    <xdr:sp>
      <xdr:nvSpPr>
        <xdr:cNvPr id="845" name="Line 847"/>
        <xdr:cNvSpPr>
          <a:spLocks/>
        </xdr:cNvSpPr>
      </xdr:nvSpPr>
      <xdr:spPr>
        <a:xfrm>
          <a:off x="10944225" y="23582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1277</xdr:row>
      <xdr:rowOff>0</xdr:rowOff>
    </xdr:from>
    <xdr:to>
      <xdr:col>13</xdr:col>
      <xdr:colOff>0</xdr:colOff>
      <xdr:row>1277</xdr:row>
      <xdr:rowOff>0</xdr:rowOff>
    </xdr:to>
    <xdr:sp>
      <xdr:nvSpPr>
        <xdr:cNvPr id="846" name="Line 848"/>
        <xdr:cNvSpPr>
          <a:spLocks/>
        </xdr:cNvSpPr>
      </xdr:nvSpPr>
      <xdr:spPr>
        <a:xfrm>
          <a:off x="10944225" y="25543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1277</xdr:row>
      <xdr:rowOff>0</xdr:rowOff>
    </xdr:from>
    <xdr:to>
      <xdr:col>13</xdr:col>
      <xdr:colOff>0</xdr:colOff>
      <xdr:row>1277</xdr:row>
      <xdr:rowOff>0</xdr:rowOff>
    </xdr:to>
    <xdr:sp>
      <xdr:nvSpPr>
        <xdr:cNvPr id="847" name="Line 849"/>
        <xdr:cNvSpPr>
          <a:spLocks/>
        </xdr:cNvSpPr>
      </xdr:nvSpPr>
      <xdr:spPr>
        <a:xfrm>
          <a:off x="10944225" y="25543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1277</xdr:row>
      <xdr:rowOff>0</xdr:rowOff>
    </xdr:from>
    <xdr:to>
      <xdr:col>13</xdr:col>
      <xdr:colOff>0</xdr:colOff>
      <xdr:row>1277</xdr:row>
      <xdr:rowOff>0</xdr:rowOff>
    </xdr:to>
    <xdr:sp>
      <xdr:nvSpPr>
        <xdr:cNvPr id="848" name="Line 850"/>
        <xdr:cNvSpPr>
          <a:spLocks/>
        </xdr:cNvSpPr>
      </xdr:nvSpPr>
      <xdr:spPr>
        <a:xfrm>
          <a:off x="10944225" y="25543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1277</xdr:row>
      <xdr:rowOff>0</xdr:rowOff>
    </xdr:from>
    <xdr:to>
      <xdr:col>13</xdr:col>
      <xdr:colOff>0</xdr:colOff>
      <xdr:row>1277</xdr:row>
      <xdr:rowOff>0</xdr:rowOff>
    </xdr:to>
    <xdr:sp>
      <xdr:nvSpPr>
        <xdr:cNvPr id="849" name="Line 851"/>
        <xdr:cNvSpPr>
          <a:spLocks/>
        </xdr:cNvSpPr>
      </xdr:nvSpPr>
      <xdr:spPr>
        <a:xfrm>
          <a:off x="10944225" y="25543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1277</xdr:row>
      <xdr:rowOff>0</xdr:rowOff>
    </xdr:from>
    <xdr:to>
      <xdr:col>13</xdr:col>
      <xdr:colOff>0</xdr:colOff>
      <xdr:row>1277</xdr:row>
      <xdr:rowOff>0</xdr:rowOff>
    </xdr:to>
    <xdr:sp>
      <xdr:nvSpPr>
        <xdr:cNvPr id="850" name="Line 852"/>
        <xdr:cNvSpPr>
          <a:spLocks/>
        </xdr:cNvSpPr>
      </xdr:nvSpPr>
      <xdr:spPr>
        <a:xfrm>
          <a:off x="10944225" y="25543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1266</xdr:row>
      <xdr:rowOff>9525</xdr:rowOff>
    </xdr:from>
    <xdr:to>
      <xdr:col>13</xdr:col>
      <xdr:colOff>0</xdr:colOff>
      <xdr:row>1266</xdr:row>
      <xdr:rowOff>9525</xdr:rowOff>
    </xdr:to>
    <xdr:sp>
      <xdr:nvSpPr>
        <xdr:cNvPr id="851" name="Line 853"/>
        <xdr:cNvSpPr>
          <a:spLocks/>
        </xdr:cNvSpPr>
      </xdr:nvSpPr>
      <xdr:spPr>
        <a:xfrm>
          <a:off x="10944225" y="25324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11</xdr:col>
      <xdr:colOff>0</xdr:colOff>
      <xdr:row>1277</xdr:row>
      <xdr:rowOff>0</xdr:rowOff>
    </xdr:from>
    <xdr:to>
      <xdr:col>11</xdr:col>
      <xdr:colOff>0</xdr:colOff>
      <xdr:row>1277</xdr:row>
      <xdr:rowOff>0</xdr:rowOff>
    </xdr:to>
    <xdr:sp>
      <xdr:nvSpPr>
        <xdr:cNvPr id="852" name="Line 854"/>
        <xdr:cNvSpPr>
          <a:spLocks/>
        </xdr:cNvSpPr>
      </xdr:nvSpPr>
      <xdr:spPr>
        <a:xfrm>
          <a:off x="10944225" y="25543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1435</xdr:row>
      <xdr:rowOff>0</xdr:rowOff>
    </xdr:from>
    <xdr:to>
      <xdr:col>13</xdr:col>
      <xdr:colOff>0</xdr:colOff>
      <xdr:row>1435</xdr:row>
      <xdr:rowOff>0</xdr:rowOff>
    </xdr:to>
    <xdr:sp>
      <xdr:nvSpPr>
        <xdr:cNvPr id="853" name="Line 855"/>
        <xdr:cNvSpPr>
          <a:spLocks/>
        </xdr:cNvSpPr>
      </xdr:nvSpPr>
      <xdr:spPr>
        <a:xfrm>
          <a:off x="10944225" y="28703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1435</xdr:row>
      <xdr:rowOff>0</xdr:rowOff>
    </xdr:from>
    <xdr:to>
      <xdr:col>13</xdr:col>
      <xdr:colOff>0</xdr:colOff>
      <xdr:row>1435</xdr:row>
      <xdr:rowOff>0</xdr:rowOff>
    </xdr:to>
    <xdr:sp>
      <xdr:nvSpPr>
        <xdr:cNvPr id="854" name="Line 856"/>
        <xdr:cNvSpPr>
          <a:spLocks/>
        </xdr:cNvSpPr>
      </xdr:nvSpPr>
      <xdr:spPr>
        <a:xfrm>
          <a:off x="10944225" y="28703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1435</xdr:row>
      <xdr:rowOff>0</xdr:rowOff>
    </xdr:from>
    <xdr:to>
      <xdr:col>13</xdr:col>
      <xdr:colOff>0</xdr:colOff>
      <xdr:row>1435</xdr:row>
      <xdr:rowOff>0</xdr:rowOff>
    </xdr:to>
    <xdr:sp>
      <xdr:nvSpPr>
        <xdr:cNvPr id="855" name="Line 857"/>
        <xdr:cNvSpPr>
          <a:spLocks/>
        </xdr:cNvSpPr>
      </xdr:nvSpPr>
      <xdr:spPr>
        <a:xfrm>
          <a:off x="10944225" y="28703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1416</xdr:row>
      <xdr:rowOff>0</xdr:rowOff>
    </xdr:from>
    <xdr:to>
      <xdr:col>13</xdr:col>
      <xdr:colOff>0</xdr:colOff>
      <xdr:row>1416</xdr:row>
      <xdr:rowOff>0</xdr:rowOff>
    </xdr:to>
    <xdr:sp>
      <xdr:nvSpPr>
        <xdr:cNvPr id="856" name="Line 858"/>
        <xdr:cNvSpPr>
          <a:spLocks/>
        </xdr:cNvSpPr>
      </xdr:nvSpPr>
      <xdr:spPr>
        <a:xfrm>
          <a:off x="10944225" y="2832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1416</xdr:row>
      <xdr:rowOff>0</xdr:rowOff>
    </xdr:from>
    <xdr:to>
      <xdr:col>13</xdr:col>
      <xdr:colOff>0</xdr:colOff>
      <xdr:row>1416</xdr:row>
      <xdr:rowOff>0</xdr:rowOff>
    </xdr:to>
    <xdr:sp>
      <xdr:nvSpPr>
        <xdr:cNvPr id="857" name="Line 859"/>
        <xdr:cNvSpPr>
          <a:spLocks/>
        </xdr:cNvSpPr>
      </xdr:nvSpPr>
      <xdr:spPr>
        <a:xfrm>
          <a:off x="10944225" y="2832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1416</xdr:row>
      <xdr:rowOff>0</xdr:rowOff>
    </xdr:from>
    <xdr:to>
      <xdr:col>13</xdr:col>
      <xdr:colOff>0</xdr:colOff>
      <xdr:row>1416</xdr:row>
      <xdr:rowOff>0</xdr:rowOff>
    </xdr:to>
    <xdr:sp>
      <xdr:nvSpPr>
        <xdr:cNvPr id="858" name="Line 860"/>
        <xdr:cNvSpPr>
          <a:spLocks/>
        </xdr:cNvSpPr>
      </xdr:nvSpPr>
      <xdr:spPr>
        <a:xfrm>
          <a:off x="10944225" y="28323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11</xdr:col>
      <xdr:colOff>0</xdr:colOff>
      <xdr:row>1435</xdr:row>
      <xdr:rowOff>0</xdr:rowOff>
    </xdr:from>
    <xdr:to>
      <xdr:col>11</xdr:col>
      <xdr:colOff>0</xdr:colOff>
      <xdr:row>1435</xdr:row>
      <xdr:rowOff>0</xdr:rowOff>
    </xdr:to>
    <xdr:sp>
      <xdr:nvSpPr>
        <xdr:cNvPr id="859" name="Line 861"/>
        <xdr:cNvSpPr>
          <a:spLocks/>
        </xdr:cNvSpPr>
      </xdr:nvSpPr>
      <xdr:spPr>
        <a:xfrm>
          <a:off x="10944225" y="28703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11</xdr:col>
      <xdr:colOff>0</xdr:colOff>
      <xdr:row>1435</xdr:row>
      <xdr:rowOff>0</xdr:rowOff>
    </xdr:from>
    <xdr:to>
      <xdr:col>11</xdr:col>
      <xdr:colOff>0</xdr:colOff>
      <xdr:row>1435</xdr:row>
      <xdr:rowOff>0</xdr:rowOff>
    </xdr:to>
    <xdr:sp>
      <xdr:nvSpPr>
        <xdr:cNvPr id="860" name="Line 862"/>
        <xdr:cNvSpPr>
          <a:spLocks/>
        </xdr:cNvSpPr>
      </xdr:nvSpPr>
      <xdr:spPr>
        <a:xfrm>
          <a:off x="10944225" y="28703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1674</xdr:row>
      <xdr:rowOff>9525</xdr:rowOff>
    </xdr:from>
    <xdr:to>
      <xdr:col>13</xdr:col>
      <xdr:colOff>0</xdr:colOff>
      <xdr:row>1674</xdr:row>
      <xdr:rowOff>9525</xdr:rowOff>
    </xdr:to>
    <xdr:sp>
      <xdr:nvSpPr>
        <xdr:cNvPr id="861" name="Line 863"/>
        <xdr:cNvSpPr>
          <a:spLocks/>
        </xdr:cNvSpPr>
      </xdr:nvSpPr>
      <xdr:spPr>
        <a:xfrm>
          <a:off x="10944225" y="33485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1830</xdr:row>
      <xdr:rowOff>0</xdr:rowOff>
    </xdr:from>
    <xdr:to>
      <xdr:col>13</xdr:col>
      <xdr:colOff>0</xdr:colOff>
      <xdr:row>1830</xdr:row>
      <xdr:rowOff>0</xdr:rowOff>
    </xdr:to>
    <xdr:sp>
      <xdr:nvSpPr>
        <xdr:cNvPr id="862" name="Line 864"/>
        <xdr:cNvSpPr>
          <a:spLocks/>
        </xdr:cNvSpPr>
      </xdr:nvSpPr>
      <xdr:spPr>
        <a:xfrm>
          <a:off x="10944225" y="36604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1978</xdr:row>
      <xdr:rowOff>0</xdr:rowOff>
    </xdr:from>
    <xdr:to>
      <xdr:col>13</xdr:col>
      <xdr:colOff>0</xdr:colOff>
      <xdr:row>1978</xdr:row>
      <xdr:rowOff>0</xdr:rowOff>
    </xdr:to>
    <xdr:sp>
      <xdr:nvSpPr>
        <xdr:cNvPr id="863" name="Line 865"/>
        <xdr:cNvSpPr>
          <a:spLocks/>
        </xdr:cNvSpPr>
      </xdr:nvSpPr>
      <xdr:spPr>
        <a:xfrm>
          <a:off x="10944225" y="39564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2057</xdr:row>
      <xdr:rowOff>9525</xdr:rowOff>
    </xdr:from>
    <xdr:to>
      <xdr:col>13</xdr:col>
      <xdr:colOff>0</xdr:colOff>
      <xdr:row>2057</xdr:row>
      <xdr:rowOff>9525</xdr:rowOff>
    </xdr:to>
    <xdr:sp>
      <xdr:nvSpPr>
        <xdr:cNvPr id="864" name="Line 866"/>
        <xdr:cNvSpPr>
          <a:spLocks/>
        </xdr:cNvSpPr>
      </xdr:nvSpPr>
      <xdr:spPr>
        <a:xfrm>
          <a:off x="10944225" y="41146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2465</xdr:row>
      <xdr:rowOff>9525</xdr:rowOff>
    </xdr:from>
    <xdr:to>
      <xdr:col>13</xdr:col>
      <xdr:colOff>0</xdr:colOff>
      <xdr:row>2465</xdr:row>
      <xdr:rowOff>9525</xdr:rowOff>
    </xdr:to>
    <xdr:sp>
      <xdr:nvSpPr>
        <xdr:cNvPr id="865" name="Line 867"/>
        <xdr:cNvSpPr>
          <a:spLocks/>
        </xdr:cNvSpPr>
      </xdr:nvSpPr>
      <xdr:spPr>
        <a:xfrm>
          <a:off x="10944225" y="49307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2769</xdr:row>
      <xdr:rowOff>9525</xdr:rowOff>
    </xdr:from>
    <xdr:to>
      <xdr:col>13</xdr:col>
      <xdr:colOff>0</xdr:colOff>
      <xdr:row>2769</xdr:row>
      <xdr:rowOff>9525</xdr:rowOff>
    </xdr:to>
    <xdr:sp>
      <xdr:nvSpPr>
        <xdr:cNvPr id="866" name="Line 868"/>
        <xdr:cNvSpPr>
          <a:spLocks/>
        </xdr:cNvSpPr>
      </xdr:nvSpPr>
      <xdr:spPr>
        <a:xfrm>
          <a:off x="10944225" y="55387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3075</xdr:row>
      <xdr:rowOff>9525</xdr:rowOff>
    </xdr:from>
    <xdr:to>
      <xdr:col>13</xdr:col>
      <xdr:colOff>0</xdr:colOff>
      <xdr:row>3075</xdr:row>
      <xdr:rowOff>9525</xdr:rowOff>
    </xdr:to>
    <xdr:sp>
      <xdr:nvSpPr>
        <xdr:cNvPr id="867" name="Line 869"/>
        <xdr:cNvSpPr>
          <a:spLocks/>
        </xdr:cNvSpPr>
      </xdr:nvSpPr>
      <xdr:spPr>
        <a:xfrm>
          <a:off x="10944225" y="61508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3098</xdr:row>
      <xdr:rowOff>9525</xdr:rowOff>
    </xdr:from>
    <xdr:to>
      <xdr:col>13</xdr:col>
      <xdr:colOff>0</xdr:colOff>
      <xdr:row>3098</xdr:row>
      <xdr:rowOff>9525</xdr:rowOff>
    </xdr:to>
    <xdr:sp>
      <xdr:nvSpPr>
        <xdr:cNvPr id="868" name="Line 870"/>
        <xdr:cNvSpPr>
          <a:spLocks/>
        </xdr:cNvSpPr>
      </xdr:nvSpPr>
      <xdr:spPr>
        <a:xfrm>
          <a:off x="10944225" y="6196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3245</xdr:row>
      <xdr:rowOff>9525</xdr:rowOff>
    </xdr:from>
    <xdr:to>
      <xdr:col>13</xdr:col>
      <xdr:colOff>0</xdr:colOff>
      <xdr:row>3245</xdr:row>
      <xdr:rowOff>9525</xdr:rowOff>
    </xdr:to>
    <xdr:sp>
      <xdr:nvSpPr>
        <xdr:cNvPr id="869" name="Line 872"/>
        <xdr:cNvSpPr>
          <a:spLocks/>
        </xdr:cNvSpPr>
      </xdr:nvSpPr>
      <xdr:spPr>
        <a:xfrm>
          <a:off x="10944225" y="64909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3327</xdr:row>
      <xdr:rowOff>0</xdr:rowOff>
    </xdr:from>
    <xdr:to>
      <xdr:col>13</xdr:col>
      <xdr:colOff>0</xdr:colOff>
      <xdr:row>3327</xdr:row>
      <xdr:rowOff>0</xdr:rowOff>
    </xdr:to>
    <xdr:sp>
      <xdr:nvSpPr>
        <xdr:cNvPr id="870" name="Line 873"/>
        <xdr:cNvSpPr>
          <a:spLocks/>
        </xdr:cNvSpPr>
      </xdr:nvSpPr>
      <xdr:spPr>
        <a:xfrm>
          <a:off x="10944225" y="6654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3327</xdr:row>
      <xdr:rowOff>0</xdr:rowOff>
    </xdr:from>
    <xdr:to>
      <xdr:col>13</xdr:col>
      <xdr:colOff>0</xdr:colOff>
      <xdr:row>3327</xdr:row>
      <xdr:rowOff>0</xdr:rowOff>
    </xdr:to>
    <xdr:sp>
      <xdr:nvSpPr>
        <xdr:cNvPr id="871" name="Line 874"/>
        <xdr:cNvSpPr>
          <a:spLocks/>
        </xdr:cNvSpPr>
      </xdr:nvSpPr>
      <xdr:spPr>
        <a:xfrm>
          <a:off x="10944225" y="66548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3481</xdr:row>
      <xdr:rowOff>9525</xdr:rowOff>
    </xdr:from>
    <xdr:to>
      <xdr:col>13</xdr:col>
      <xdr:colOff>0</xdr:colOff>
      <xdr:row>3481</xdr:row>
      <xdr:rowOff>9525</xdr:rowOff>
    </xdr:to>
    <xdr:sp>
      <xdr:nvSpPr>
        <xdr:cNvPr id="872" name="Line 875"/>
        <xdr:cNvSpPr>
          <a:spLocks/>
        </xdr:cNvSpPr>
      </xdr:nvSpPr>
      <xdr:spPr>
        <a:xfrm>
          <a:off x="10944225" y="696296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3554</xdr:row>
      <xdr:rowOff>0</xdr:rowOff>
    </xdr:from>
    <xdr:to>
      <xdr:col>13</xdr:col>
      <xdr:colOff>0</xdr:colOff>
      <xdr:row>3554</xdr:row>
      <xdr:rowOff>0</xdr:rowOff>
    </xdr:to>
    <xdr:sp>
      <xdr:nvSpPr>
        <xdr:cNvPr id="873" name="Line 876"/>
        <xdr:cNvSpPr>
          <a:spLocks/>
        </xdr:cNvSpPr>
      </xdr:nvSpPr>
      <xdr:spPr>
        <a:xfrm>
          <a:off x="10944225" y="71088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3564</xdr:row>
      <xdr:rowOff>0</xdr:rowOff>
    </xdr:from>
    <xdr:to>
      <xdr:col>13</xdr:col>
      <xdr:colOff>0</xdr:colOff>
      <xdr:row>3564</xdr:row>
      <xdr:rowOff>0</xdr:rowOff>
    </xdr:to>
    <xdr:sp>
      <xdr:nvSpPr>
        <xdr:cNvPr id="874" name="Line 877"/>
        <xdr:cNvSpPr>
          <a:spLocks/>
        </xdr:cNvSpPr>
      </xdr:nvSpPr>
      <xdr:spPr>
        <a:xfrm>
          <a:off x="10944225" y="71288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3568</xdr:row>
      <xdr:rowOff>0</xdr:rowOff>
    </xdr:from>
    <xdr:to>
      <xdr:col>13</xdr:col>
      <xdr:colOff>0</xdr:colOff>
      <xdr:row>3568</xdr:row>
      <xdr:rowOff>0</xdr:rowOff>
    </xdr:to>
    <xdr:sp>
      <xdr:nvSpPr>
        <xdr:cNvPr id="875" name="Line 878"/>
        <xdr:cNvSpPr>
          <a:spLocks/>
        </xdr:cNvSpPr>
      </xdr:nvSpPr>
      <xdr:spPr>
        <a:xfrm>
          <a:off x="10944225" y="71368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4047</xdr:row>
      <xdr:rowOff>9525</xdr:rowOff>
    </xdr:from>
    <xdr:to>
      <xdr:col>13</xdr:col>
      <xdr:colOff>0</xdr:colOff>
      <xdr:row>4047</xdr:row>
      <xdr:rowOff>9525</xdr:rowOff>
    </xdr:to>
    <xdr:sp>
      <xdr:nvSpPr>
        <xdr:cNvPr id="876" name="Line 879"/>
        <xdr:cNvSpPr>
          <a:spLocks/>
        </xdr:cNvSpPr>
      </xdr:nvSpPr>
      <xdr:spPr>
        <a:xfrm>
          <a:off x="10944225" y="8095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11</xdr:col>
      <xdr:colOff>0</xdr:colOff>
      <xdr:row>4047</xdr:row>
      <xdr:rowOff>9525</xdr:rowOff>
    </xdr:from>
    <xdr:to>
      <xdr:col>11</xdr:col>
      <xdr:colOff>0</xdr:colOff>
      <xdr:row>4047</xdr:row>
      <xdr:rowOff>9525</xdr:rowOff>
    </xdr:to>
    <xdr:sp>
      <xdr:nvSpPr>
        <xdr:cNvPr id="877" name="Line 880"/>
        <xdr:cNvSpPr>
          <a:spLocks/>
        </xdr:cNvSpPr>
      </xdr:nvSpPr>
      <xdr:spPr>
        <a:xfrm>
          <a:off x="10944225" y="8095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13</xdr:col>
      <xdr:colOff>0</xdr:colOff>
      <xdr:row>4759</xdr:row>
      <xdr:rowOff>9525</xdr:rowOff>
    </xdr:from>
    <xdr:to>
      <xdr:col>13</xdr:col>
      <xdr:colOff>0</xdr:colOff>
      <xdr:row>4759</xdr:row>
      <xdr:rowOff>9525</xdr:rowOff>
    </xdr:to>
    <xdr:sp>
      <xdr:nvSpPr>
        <xdr:cNvPr id="878" name="Line 881"/>
        <xdr:cNvSpPr>
          <a:spLocks/>
        </xdr:cNvSpPr>
      </xdr:nvSpPr>
      <xdr:spPr>
        <a:xfrm>
          <a:off x="10944225" y="95192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67"/>
  <sheetViews>
    <sheetView tabSelected="1" zoomScale="75" zoomScaleNormal="75" workbookViewId="0" topLeftCell="A1">
      <selection activeCell="A1" sqref="A1"/>
    </sheetView>
  </sheetViews>
  <sheetFormatPr defaultColWidth="8.796875" defaultRowHeight="15.75"/>
  <cols>
    <col min="1" max="1" width="52.69921875" style="0" customWidth="1"/>
    <col min="2" max="2" width="14.69921875" style="0" customWidth="1"/>
    <col min="3" max="3" width="5.69921875" style="0" customWidth="1"/>
    <col min="4" max="4" width="15.69921875" style="0" customWidth="1"/>
    <col min="5" max="5" width="5.69921875" style="0" customWidth="1"/>
    <col min="6" max="6" width="14.69921875" style="0" customWidth="1"/>
    <col min="7" max="7" width="5.69921875" style="0" customWidth="1"/>
    <col min="8" max="9" width="12.69921875" style="0" hidden="1" customWidth="1"/>
    <col min="10" max="10" width="1.69921875" style="0" hidden="1" customWidth="1"/>
    <col min="11" max="11" width="12.69921875" style="0" hidden="1" customWidth="1"/>
    <col min="12" max="12" width="1.69921875" style="0" hidden="1" customWidth="1"/>
    <col min="13" max="13" width="12.69921875" style="0" hidden="1" customWidth="1"/>
    <col min="14" max="14" width="1.69921875" style="0" hidden="1" customWidth="1"/>
    <col min="15" max="15" width="5.69921875" style="0" hidden="1" customWidth="1"/>
    <col min="16" max="16" width="12.69921875" style="0" hidden="1" customWidth="1"/>
  </cols>
  <sheetData>
    <row r="1" ht="15.75">
      <c r="A1" s="18" t="s">
        <v>24</v>
      </c>
    </row>
    <row r="2" ht="15.75">
      <c r="A2" s="18" t="s">
        <v>25</v>
      </c>
    </row>
    <row r="3" ht="15.75">
      <c r="A3" s="18" t="s">
        <v>67</v>
      </c>
    </row>
    <row r="4" ht="15.75">
      <c r="A4" s="18" t="s">
        <v>26</v>
      </c>
    </row>
    <row r="5" ht="15.75">
      <c r="A5" s="18" t="s">
        <v>27</v>
      </c>
    </row>
    <row r="6" ht="15.75">
      <c r="A6" s="18" t="s">
        <v>28</v>
      </c>
    </row>
    <row r="7" ht="15.75">
      <c r="A7" s="18" t="s">
        <v>29</v>
      </c>
    </row>
    <row r="8" ht="15.75">
      <c r="A8" s="18" t="s">
        <v>30</v>
      </c>
    </row>
    <row r="9" ht="15.75">
      <c r="A9" s="18" t="s">
        <v>31</v>
      </c>
    </row>
    <row r="10" ht="15.75">
      <c r="A10" s="18" t="s">
        <v>68</v>
      </c>
    </row>
    <row r="11" ht="15.75">
      <c r="A11" s="18" t="s">
        <v>32</v>
      </c>
    </row>
    <row r="12" ht="15.75">
      <c r="A12" s="18" t="s">
        <v>33</v>
      </c>
    </row>
    <row r="13" ht="15.75">
      <c r="A13" s="18" t="s">
        <v>69</v>
      </c>
    </row>
    <row r="14" ht="15.75">
      <c r="A14" s="18" t="s">
        <v>34</v>
      </c>
    </row>
    <row r="15" ht="15.75">
      <c r="A15" s="18" t="s">
        <v>35</v>
      </c>
    </row>
    <row r="16" ht="15.75">
      <c r="A16" s="18" t="s">
        <v>36</v>
      </c>
    </row>
    <row r="17" ht="15.75">
      <c r="A17" s="18" t="s">
        <v>37</v>
      </c>
    </row>
    <row r="18" ht="15.75">
      <c r="A18" s="18" t="s">
        <v>70</v>
      </c>
    </row>
    <row r="19" ht="15.75">
      <c r="A19" s="18" t="s">
        <v>38</v>
      </c>
    </row>
    <row r="20" ht="15.75">
      <c r="A20" s="18" t="s">
        <v>39</v>
      </c>
    </row>
    <row r="21" ht="15.75">
      <c r="A21" s="18" t="s">
        <v>40</v>
      </c>
    </row>
    <row r="22" ht="15.75">
      <c r="A22" s="18" t="s">
        <v>41</v>
      </c>
    </row>
    <row r="23" ht="15.75">
      <c r="A23" s="18" t="s">
        <v>42</v>
      </c>
    </row>
    <row r="24" ht="15.75">
      <c r="A24" s="18" t="s">
        <v>43</v>
      </c>
    </row>
    <row r="25" ht="15.75">
      <c r="A25" s="18" t="s">
        <v>71</v>
      </c>
    </row>
    <row r="26" ht="15.75">
      <c r="A26" s="18" t="s">
        <v>44</v>
      </c>
    </row>
    <row r="27" ht="15.75">
      <c r="A27" s="18" t="s">
        <v>45</v>
      </c>
    </row>
    <row r="28" ht="15.75">
      <c r="A28" s="18" t="s">
        <v>46</v>
      </c>
    </row>
    <row r="29" ht="15.75">
      <c r="A29" s="18" t="s">
        <v>47</v>
      </c>
    </row>
    <row r="30" ht="15.75">
      <c r="A30" s="18" t="s">
        <v>48</v>
      </c>
    </row>
    <row r="31" ht="15.75">
      <c r="A31" s="18" t="s">
        <v>49</v>
      </c>
    </row>
    <row r="32" ht="15.75">
      <c r="A32" s="18" t="s">
        <v>50</v>
      </c>
    </row>
    <row r="33" ht="15.75">
      <c r="A33" s="18" t="s">
        <v>51</v>
      </c>
    </row>
    <row r="34" ht="15.75">
      <c r="A34" s="18" t="s">
        <v>52</v>
      </c>
    </row>
    <row r="35" ht="15.75">
      <c r="A35" s="18" t="s">
        <v>53</v>
      </c>
    </row>
    <row r="36" ht="15.75">
      <c r="A36" s="18" t="s">
        <v>72</v>
      </c>
    </row>
    <row r="37" ht="15.75">
      <c r="A37" s="18" t="s">
        <v>73</v>
      </c>
    </row>
    <row r="38" ht="15.75">
      <c r="A38" s="18" t="s">
        <v>74</v>
      </c>
    </row>
    <row r="39" ht="15.75">
      <c r="A39" s="18" t="s">
        <v>75</v>
      </c>
    </row>
    <row r="40" ht="15.75">
      <c r="A40" s="18" t="s">
        <v>76</v>
      </c>
    </row>
    <row r="41" ht="15.75">
      <c r="A41" s="18" t="s">
        <v>77</v>
      </c>
    </row>
    <row r="42" ht="15.75">
      <c r="A42" s="18" t="s">
        <v>77</v>
      </c>
    </row>
    <row r="43" ht="15.75">
      <c r="A43" s="18" t="s">
        <v>78</v>
      </c>
    </row>
    <row r="44" ht="15.75">
      <c r="A44" s="18" t="s">
        <v>54</v>
      </c>
    </row>
    <row r="45" ht="15.75">
      <c r="A45" s="18" t="s">
        <v>55</v>
      </c>
    </row>
    <row r="46" ht="15.75">
      <c r="A46" s="18" t="s">
        <v>56</v>
      </c>
    </row>
    <row r="47" ht="15.75">
      <c r="A47" s="18" t="s">
        <v>79</v>
      </c>
    </row>
    <row r="48" ht="15.75">
      <c r="A48" s="18" t="s">
        <v>57</v>
      </c>
    </row>
    <row r="49" ht="15.75">
      <c r="A49" s="18" t="s">
        <v>58</v>
      </c>
    </row>
    <row r="50" ht="15.75">
      <c r="A50" s="18" t="s">
        <v>80</v>
      </c>
    </row>
    <row r="51" ht="15.75">
      <c r="A51" s="18" t="s">
        <v>81</v>
      </c>
    </row>
    <row r="52" ht="15.75">
      <c r="A52" s="18" t="s">
        <v>82</v>
      </c>
    </row>
    <row r="53" ht="15.75">
      <c r="A53" s="18" t="s">
        <v>83</v>
      </c>
    </row>
    <row r="54" ht="15.75">
      <c r="A54" s="18" t="s">
        <v>59</v>
      </c>
    </row>
    <row r="55" ht="15.75">
      <c r="A55" s="18" t="s">
        <v>60</v>
      </c>
    </row>
    <row r="56" ht="15.75">
      <c r="A56" s="18" t="s">
        <v>61</v>
      </c>
    </row>
    <row r="57" ht="15.75">
      <c r="A57" s="18" t="s">
        <v>62</v>
      </c>
    </row>
    <row r="58" ht="15.75">
      <c r="A58" s="18" t="s">
        <v>84</v>
      </c>
    </row>
    <row r="59" ht="15.75">
      <c r="A59" s="18" t="s">
        <v>63</v>
      </c>
    </row>
    <row r="60" ht="15.75">
      <c r="A60" s="18" t="s">
        <v>64</v>
      </c>
    </row>
    <row r="61" ht="15.75">
      <c r="A61" s="18" t="s">
        <v>85</v>
      </c>
    </row>
    <row r="62" ht="15.75">
      <c r="A62" s="18" t="s">
        <v>65</v>
      </c>
    </row>
    <row r="63" ht="15.75">
      <c r="A63" s="18" t="s">
        <v>66</v>
      </c>
    </row>
    <row r="65" spans="1:7" s="5" customFormat="1" ht="15.75">
      <c r="A65" s="23" t="s">
        <v>138</v>
      </c>
      <c r="B65" s="23"/>
      <c r="C65" s="23"/>
      <c r="D65" s="23"/>
      <c r="E65" s="23"/>
      <c r="F65" s="23"/>
      <c r="G65" s="23"/>
    </row>
    <row r="66" spans="1:5" s="5" customFormat="1" ht="15.75">
      <c r="A66" s="4"/>
      <c r="B66" s="4"/>
      <c r="C66" s="3"/>
      <c r="D66" s="4"/>
      <c r="E66" s="3"/>
    </row>
    <row r="67" spans="1:7" s="5" customFormat="1" ht="15.75">
      <c r="A67" s="23" t="s">
        <v>139</v>
      </c>
      <c r="B67" s="23"/>
      <c r="C67" s="23"/>
      <c r="D67" s="23"/>
      <c r="E67" s="23"/>
      <c r="F67" s="23"/>
      <c r="G67" s="23"/>
    </row>
    <row r="68" spans="1:7" s="5" customFormat="1" ht="15.75">
      <c r="A68" s="23" t="s">
        <v>24</v>
      </c>
      <c r="B68" s="23"/>
      <c r="C68" s="23"/>
      <c r="D68" s="23"/>
      <c r="E68" s="23"/>
      <c r="F68" s="23"/>
      <c r="G68" s="23"/>
    </row>
    <row r="69" spans="1:5" s="5" customFormat="1" ht="15.75">
      <c r="A69" s="4"/>
      <c r="B69" s="4"/>
      <c r="C69" s="3"/>
      <c r="D69" s="6"/>
      <c r="E69" s="7"/>
    </row>
    <row r="70" spans="1:5" s="5" customFormat="1" ht="15.75">
      <c r="A70" s="4"/>
      <c r="B70" s="8"/>
      <c r="C70" s="9"/>
      <c r="D70" s="8"/>
      <c r="E70" s="9"/>
    </row>
    <row r="71" spans="1:7" s="5" customFormat="1" ht="15.75">
      <c r="A71" s="4"/>
      <c r="B71" s="2">
        <v>1985</v>
      </c>
      <c r="C71" s="1"/>
      <c r="D71" s="2">
        <v>1986</v>
      </c>
      <c r="E71" s="1"/>
      <c r="F71" s="2">
        <v>1987</v>
      </c>
      <c r="G71" s="1"/>
    </row>
    <row r="72" spans="1:7" s="5" customFormat="1" ht="15.75">
      <c r="A72" s="4"/>
      <c r="B72" s="3"/>
      <c r="C72" s="3"/>
      <c r="D72" s="3"/>
      <c r="E72" s="3"/>
      <c r="F72" s="3"/>
      <c r="G72" s="3"/>
    </row>
    <row r="73" spans="1:16" s="5" customFormat="1" ht="15.75">
      <c r="A73" s="4" t="s">
        <v>0</v>
      </c>
      <c r="B73" s="3">
        <f aca="true" t="shared" si="0" ref="B73:F80">I73</f>
        <v>68697605</v>
      </c>
      <c r="C73" s="3"/>
      <c r="D73" s="3">
        <f t="shared" si="0"/>
        <v>65857135</v>
      </c>
      <c r="E73" s="3"/>
      <c r="F73" s="3">
        <f t="shared" si="0"/>
        <v>73202880</v>
      </c>
      <c r="G73" s="3"/>
      <c r="H73" s="20" t="s">
        <v>24</v>
      </c>
      <c r="I73" s="17">
        <v>68697605</v>
      </c>
      <c r="J73" s="20"/>
      <c r="K73" s="17">
        <v>65857135</v>
      </c>
      <c r="L73" s="17"/>
      <c r="M73" s="17">
        <v>73202880</v>
      </c>
      <c r="N73" s="20">
        <v>1</v>
      </c>
      <c r="O73" s="20" t="s">
        <v>95</v>
      </c>
      <c r="P73" s="20" t="s">
        <v>95</v>
      </c>
    </row>
    <row r="74" spans="1:16" s="5" customFormat="1" ht="15.75">
      <c r="A74" s="4" t="s">
        <v>1</v>
      </c>
      <c r="B74" s="3">
        <f t="shared" si="0"/>
        <v>5277468</v>
      </c>
      <c r="C74" s="3"/>
      <c r="D74" s="3">
        <f t="shared" si="0"/>
        <v>4901624</v>
      </c>
      <c r="E74" s="3"/>
      <c r="F74" s="3">
        <f t="shared" si="0"/>
        <v>6088921</v>
      </c>
      <c r="G74" s="3"/>
      <c r="H74" s="20" t="s">
        <v>24</v>
      </c>
      <c r="I74" s="17">
        <v>5277468</v>
      </c>
      <c r="J74" s="20"/>
      <c r="K74" s="17">
        <v>4901624</v>
      </c>
      <c r="L74" s="17"/>
      <c r="M74" s="17">
        <v>6088921</v>
      </c>
      <c r="N74" s="20">
        <v>2</v>
      </c>
      <c r="O74" s="20" t="s">
        <v>145</v>
      </c>
      <c r="P74" s="20" t="s">
        <v>96</v>
      </c>
    </row>
    <row r="75" spans="1:16" s="5" customFormat="1" ht="15.75">
      <c r="A75" s="4" t="s">
        <v>86</v>
      </c>
      <c r="B75" s="3">
        <f t="shared" si="0"/>
        <v>1546285</v>
      </c>
      <c r="C75" s="3"/>
      <c r="D75" s="3">
        <f t="shared" si="0"/>
        <v>672462</v>
      </c>
      <c r="E75" s="3"/>
      <c r="F75" s="3">
        <f t="shared" si="0"/>
        <v>1251250</v>
      </c>
      <c r="G75" s="3"/>
      <c r="H75" s="20" t="s">
        <v>24</v>
      </c>
      <c r="I75" s="17">
        <v>1546285</v>
      </c>
      <c r="J75" s="20"/>
      <c r="K75" s="17">
        <v>672462</v>
      </c>
      <c r="L75" s="17"/>
      <c r="M75" s="17">
        <v>1251250</v>
      </c>
      <c r="N75" s="20">
        <v>3</v>
      </c>
      <c r="O75" s="20" t="s">
        <v>102</v>
      </c>
      <c r="P75" s="20" t="s">
        <v>97</v>
      </c>
    </row>
    <row r="76" spans="1:16" s="5" customFormat="1" ht="15.75">
      <c r="A76" s="4" t="s">
        <v>91</v>
      </c>
      <c r="B76" s="3">
        <f t="shared" si="0"/>
        <v>8618709</v>
      </c>
      <c r="C76" s="3"/>
      <c r="D76" s="3">
        <f t="shared" si="0"/>
        <v>8213961</v>
      </c>
      <c r="E76" s="3"/>
      <c r="F76" s="3">
        <f t="shared" si="0"/>
        <v>8597243</v>
      </c>
      <c r="G76" s="3"/>
      <c r="H76" s="20" t="s">
        <v>24</v>
      </c>
      <c r="I76" s="17">
        <v>8618709</v>
      </c>
      <c r="J76" s="20"/>
      <c r="K76" s="17">
        <v>8213961</v>
      </c>
      <c r="L76" s="17"/>
      <c r="M76" s="17">
        <v>8597243</v>
      </c>
      <c r="N76" s="20">
        <v>4</v>
      </c>
      <c r="O76" s="20" t="s">
        <v>103</v>
      </c>
      <c r="P76" s="20" t="s">
        <v>98</v>
      </c>
    </row>
    <row r="77" spans="1:16" s="5" customFormat="1" ht="15.75">
      <c r="A77" s="4" t="s">
        <v>2</v>
      </c>
      <c r="B77" s="3">
        <f t="shared" si="0"/>
        <v>0</v>
      </c>
      <c r="C77" s="3"/>
      <c r="D77" s="3">
        <f t="shared" si="0"/>
        <v>0</v>
      </c>
      <c r="E77" s="3"/>
      <c r="F77" s="3">
        <f t="shared" si="0"/>
        <v>2760904</v>
      </c>
      <c r="G77" s="3"/>
      <c r="H77" s="20" t="s">
        <v>24</v>
      </c>
      <c r="I77" s="17">
        <v>0</v>
      </c>
      <c r="J77" s="20"/>
      <c r="K77" s="17">
        <v>0</v>
      </c>
      <c r="L77" s="17"/>
      <c r="M77" s="17">
        <v>2760904</v>
      </c>
      <c r="N77" s="20">
        <v>5</v>
      </c>
      <c r="O77" s="20" t="s">
        <v>104</v>
      </c>
      <c r="P77" s="20" t="s">
        <v>99</v>
      </c>
    </row>
    <row r="78" spans="1:16" s="5" customFormat="1" ht="15.75">
      <c r="A78" s="4" t="s">
        <v>144</v>
      </c>
      <c r="B78" s="3">
        <f t="shared" si="0"/>
        <v>0</v>
      </c>
      <c r="C78" s="3"/>
      <c r="D78" s="3">
        <f t="shared" si="0"/>
        <v>0</v>
      </c>
      <c r="E78" s="3"/>
      <c r="F78" s="3">
        <f t="shared" si="0"/>
        <v>43100</v>
      </c>
      <c r="G78" s="3"/>
      <c r="H78" s="20" t="s">
        <v>24</v>
      </c>
      <c r="I78" s="17">
        <v>0</v>
      </c>
      <c r="J78" s="20"/>
      <c r="K78" s="17">
        <v>0</v>
      </c>
      <c r="L78" s="17"/>
      <c r="M78" s="17">
        <v>43100</v>
      </c>
      <c r="N78" s="20">
        <v>6</v>
      </c>
      <c r="O78" s="20" t="s">
        <v>146</v>
      </c>
      <c r="P78" s="20" t="s">
        <v>100</v>
      </c>
    </row>
    <row r="79" spans="1:16" s="5" customFormat="1" ht="15.75">
      <c r="A79" s="4" t="s">
        <v>3</v>
      </c>
      <c r="B79" s="3">
        <f t="shared" si="0"/>
        <v>740126</v>
      </c>
      <c r="C79" s="3"/>
      <c r="D79" s="3">
        <f t="shared" si="0"/>
        <v>608524</v>
      </c>
      <c r="E79" s="3"/>
      <c r="F79" s="3">
        <f t="shared" si="0"/>
        <v>809923</v>
      </c>
      <c r="G79" s="3"/>
      <c r="H79" s="20" t="s">
        <v>24</v>
      </c>
      <c r="I79" s="17">
        <v>740126</v>
      </c>
      <c r="J79" s="20"/>
      <c r="K79" s="17">
        <v>608524</v>
      </c>
      <c r="L79" s="17"/>
      <c r="M79" s="17">
        <v>809923</v>
      </c>
      <c r="N79" s="20">
        <v>7</v>
      </c>
      <c r="O79" s="20" t="s">
        <v>106</v>
      </c>
      <c r="P79" s="20" t="s">
        <v>101</v>
      </c>
    </row>
    <row r="80" spans="1:16" s="5" customFormat="1" ht="15.75">
      <c r="A80" s="4" t="s">
        <v>4</v>
      </c>
      <c r="B80" s="3">
        <f t="shared" si="0"/>
        <v>0</v>
      </c>
      <c r="C80" s="3"/>
      <c r="D80" s="3">
        <f t="shared" si="0"/>
        <v>0</v>
      </c>
      <c r="E80" s="3"/>
      <c r="F80" s="3">
        <f t="shared" si="0"/>
        <v>0</v>
      </c>
      <c r="G80" s="3"/>
      <c r="H80" s="20" t="s">
        <v>24</v>
      </c>
      <c r="I80" s="17">
        <v>0</v>
      </c>
      <c r="J80" s="20"/>
      <c r="K80" s="17">
        <v>0</v>
      </c>
      <c r="L80" s="17"/>
      <c r="M80" s="17">
        <v>0</v>
      </c>
      <c r="N80" s="20">
        <v>8</v>
      </c>
      <c r="O80" s="20" t="s">
        <v>107</v>
      </c>
      <c r="P80" s="20" t="s">
        <v>102</v>
      </c>
    </row>
    <row r="81" spans="1:16" s="5" customFormat="1" ht="15.75">
      <c r="A81" s="4"/>
      <c r="B81" s="3"/>
      <c r="C81" s="3"/>
      <c r="D81" s="3"/>
      <c r="E81" s="3"/>
      <c r="F81" s="3"/>
      <c r="G81" s="3"/>
      <c r="H81" s="20" t="s">
        <v>24</v>
      </c>
      <c r="I81" s="17">
        <v>23934370</v>
      </c>
      <c r="J81" s="20"/>
      <c r="K81" s="17">
        <v>25128396</v>
      </c>
      <c r="L81" s="17"/>
      <c r="M81" s="17">
        <v>28529265</v>
      </c>
      <c r="N81" s="20">
        <v>9</v>
      </c>
      <c r="O81" s="20" t="s">
        <v>108</v>
      </c>
      <c r="P81" s="20" t="s">
        <v>103</v>
      </c>
    </row>
    <row r="82" spans="1:16" s="5" customFormat="1" ht="15.75">
      <c r="A82" s="4" t="s">
        <v>5</v>
      </c>
      <c r="B82" s="3">
        <f>I81</f>
        <v>23934370</v>
      </c>
      <c r="C82" s="3"/>
      <c r="D82" s="3">
        <f>K81</f>
        <v>25128396</v>
      </c>
      <c r="E82" s="3"/>
      <c r="F82" s="3">
        <f>M81</f>
        <v>28529265</v>
      </c>
      <c r="G82" s="3"/>
      <c r="H82" s="20" t="s">
        <v>24</v>
      </c>
      <c r="I82" s="17">
        <v>340620</v>
      </c>
      <c r="J82" s="20"/>
      <c r="K82" s="17">
        <v>323672</v>
      </c>
      <c r="L82" s="17"/>
      <c r="M82" s="17">
        <v>9147323</v>
      </c>
      <c r="N82" s="20">
        <v>10</v>
      </c>
      <c r="O82" s="20" t="s">
        <v>109</v>
      </c>
      <c r="P82" s="20" t="s">
        <v>104</v>
      </c>
    </row>
    <row r="83" spans="1:16" s="5" customFormat="1" ht="15.75">
      <c r="A83" s="4" t="s">
        <v>6</v>
      </c>
      <c r="B83" s="3">
        <f>I82</f>
        <v>340620</v>
      </c>
      <c r="C83" s="3"/>
      <c r="D83" s="3">
        <f>K82</f>
        <v>323672</v>
      </c>
      <c r="E83" s="3"/>
      <c r="F83" s="3">
        <f>M82</f>
        <v>9147323</v>
      </c>
      <c r="G83" s="3"/>
      <c r="H83" s="20" t="s">
        <v>24</v>
      </c>
      <c r="I83" s="17">
        <v>0</v>
      </c>
      <c r="J83" s="20"/>
      <c r="K83" s="17">
        <v>0</v>
      </c>
      <c r="L83" s="17"/>
      <c r="M83" s="17">
        <v>759224</v>
      </c>
      <c r="N83" s="20">
        <v>11</v>
      </c>
      <c r="O83" s="20" t="s">
        <v>110</v>
      </c>
      <c r="P83" s="20" t="s">
        <v>105</v>
      </c>
    </row>
    <row r="84" spans="1:16" s="5" customFormat="1" ht="15.75">
      <c r="A84" s="4" t="s">
        <v>7</v>
      </c>
      <c r="B84" s="10">
        <f>I83</f>
        <v>0</v>
      </c>
      <c r="C84" s="3"/>
      <c r="D84" s="10">
        <f>K83</f>
        <v>0</v>
      </c>
      <c r="E84" s="3"/>
      <c r="F84" s="10">
        <f>M83</f>
        <v>759224</v>
      </c>
      <c r="G84" s="3"/>
      <c r="H84" s="20" t="s">
        <v>24</v>
      </c>
      <c r="I84" s="17">
        <v>25778010</v>
      </c>
      <c r="J84" s="20"/>
      <c r="K84" s="17">
        <v>26734288</v>
      </c>
      <c r="L84" s="17"/>
      <c r="M84" s="17">
        <v>29861513</v>
      </c>
      <c r="N84" s="20">
        <v>12</v>
      </c>
      <c r="O84" s="20" t="s">
        <v>147</v>
      </c>
      <c r="P84" s="20" t="s">
        <v>106</v>
      </c>
    </row>
    <row r="85" spans="1:16" s="5" customFormat="1" ht="15.75">
      <c r="A85" s="4"/>
      <c r="B85" s="3"/>
      <c r="C85" s="3"/>
      <c r="D85" s="3"/>
      <c r="E85" s="3"/>
      <c r="F85" s="3"/>
      <c r="G85" s="3"/>
      <c r="H85" s="20" t="s">
        <v>24</v>
      </c>
      <c r="I85" s="17">
        <v>0</v>
      </c>
      <c r="J85" s="20"/>
      <c r="K85" s="17">
        <v>97490</v>
      </c>
      <c r="L85" s="17"/>
      <c r="M85" s="17">
        <v>105545</v>
      </c>
      <c r="N85" s="20">
        <v>13</v>
      </c>
      <c r="O85" s="20" t="s">
        <v>113</v>
      </c>
      <c r="P85" s="20" t="s">
        <v>107</v>
      </c>
    </row>
    <row r="86" spans="1:16" s="5" customFormat="1" ht="15.75">
      <c r="A86" s="4" t="s">
        <v>8</v>
      </c>
      <c r="B86" s="3">
        <f>SUM(B81:B85)</f>
        <v>24274990</v>
      </c>
      <c r="C86" s="3"/>
      <c r="D86" s="3">
        <f>SUM(D81:D85)</f>
        <v>25452068</v>
      </c>
      <c r="E86" s="3"/>
      <c r="F86" s="3">
        <f>SUM(F81:F85)</f>
        <v>38435812</v>
      </c>
      <c r="G86" s="3"/>
      <c r="H86" s="20" t="s">
        <v>24</v>
      </c>
      <c r="I86" s="17">
        <v>0</v>
      </c>
      <c r="J86" s="20"/>
      <c r="K86" s="17">
        <v>0</v>
      </c>
      <c r="L86" s="17"/>
      <c r="M86" s="17">
        <v>364058</v>
      </c>
      <c r="N86" s="20">
        <v>14</v>
      </c>
      <c r="O86" s="20" t="s">
        <v>114</v>
      </c>
      <c r="P86" s="20" t="s">
        <v>108</v>
      </c>
    </row>
    <row r="87" spans="1:16" s="5" customFormat="1" ht="15.75">
      <c r="A87" s="4"/>
      <c r="B87" s="3"/>
      <c r="C87" s="3"/>
      <c r="D87" s="3"/>
      <c r="E87" s="3"/>
      <c r="F87" s="3"/>
      <c r="G87" s="3"/>
      <c r="H87" s="20" t="s">
        <v>24</v>
      </c>
      <c r="I87" s="17">
        <v>103380</v>
      </c>
      <c r="J87" s="20"/>
      <c r="K87" s="17">
        <v>205978</v>
      </c>
      <c r="L87" s="17"/>
      <c r="M87" s="17">
        <v>200000</v>
      </c>
      <c r="N87" s="20">
        <v>15</v>
      </c>
      <c r="O87" s="20" t="s">
        <v>115</v>
      </c>
      <c r="P87" s="20" t="s">
        <v>109</v>
      </c>
    </row>
    <row r="88" spans="1:16" s="5" customFormat="1" ht="15.75">
      <c r="A88" s="4" t="s">
        <v>9</v>
      </c>
      <c r="B88" s="3">
        <f>I84</f>
        <v>25778010</v>
      </c>
      <c r="C88" s="3"/>
      <c r="D88" s="3">
        <f>K84</f>
        <v>26734288</v>
      </c>
      <c r="E88" s="3"/>
      <c r="F88" s="3">
        <f>M84</f>
        <v>29861513</v>
      </c>
      <c r="G88" s="3"/>
      <c r="H88" s="20" t="s">
        <v>24</v>
      </c>
      <c r="I88" s="17">
        <v>15524100</v>
      </c>
      <c r="J88" s="20"/>
      <c r="K88" s="17">
        <v>14851970</v>
      </c>
      <c r="L88" s="17"/>
      <c r="M88" s="17">
        <v>15989373</v>
      </c>
      <c r="N88" s="20">
        <v>16</v>
      </c>
      <c r="O88" s="20" t="s">
        <v>116</v>
      </c>
      <c r="P88" s="20" t="s">
        <v>110</v>
      </c>
    </row>
    <row r="89" spans="1:16" s="5" customFormat="1" ht="15.75">
      <c r="A89" s="4" t="s">
        <v>10</v>
      </c>
      <c r="B89" s="3">
        <f>I85</f>
        <v>0</v>
      </c>
      <c r="C89" s="3"/>
      <c r="D89" s="3">
        <f>K85</f>
        <v>97490</v>
      </c>
      <c r="E89" s="3"/>
      <c r="F89" s="3">
        <f>M85</f>
        <v>105545</v>
      </c>
      <c r="G89" s="4"/>
      <c r="H89" s="20" t="s">
        <v>24</v>
      </c>
      <c r="I89" s="17">
        <v>0</v>
      </c>
      <c r="J89" s="20"/>
      <c r="K89" s="17">
        <v>140986</v>
      </c>
      <c r="L89" s="17"/>
      <c r="M89" s="17">
        <v>118217</v>
      </c>
      <c r="N89" s="20">
        <v>17</v>
      </c>
      <c r="O89" s="20" t="s">
        <v>117</v>
      </c>
      <c r="P89" s="20" t="s">
        <v>111</v>
      </c>
    </row>
    <row r="90" spans="1:16" s="5" customFormat="1" ht="15.75">
      <c r="A90" s="4" t="s">
        <v>11</v>
      </c>
      <c r="B90" s="3">
        <f>I86</f>
        <v>0</v>
      </c>
      <c r="C90" s="3"/>
      <c r="D90" s="3">
        <f>K86</f>
        <v>0</v>
      </c>
      <c r="E90" s="3"/>
      <c r="F90" s="3">
        <f>M86</f>
        <v>364058</v>
      </c>
      <c r="G90" s="3"/>
      <c r="H90" s="20" t="s">
        <v>24</v>
      </c>
      <c r="I90" s="17">
        <v>643814</v>
      </c>
      <c r="J90" s="20"/>
      <c r="K90" s="17">
        <v>616135</v>
      </c>
      <c r="L90" s="17"/>
      <c r="M90" s="17">
        <v>643814</v>
      </c>
      <c r="N90" s="20">
        <v>18</v>
      </c>
      <c r="O90" s="20" t="s">
        <v>118</v>
      </c>
      <c r="P90" s="20" t="s">
        <v>112</v>
      </c>
    </row>
    <row r="91" spans="1:16" s="5" customFormat="1" ht="15.75">
      <c r="A91" s="4" t="s">
        <v>12</v>
      </c>
      <c r="B91" s="10">
        <f>I87</f>
        <v>103380</v>
      </c>
      <c r="C91" s="3"/>
      <c r="D91" s="10">
        <f>K87</f>
        <v>205978</v>
      </c>
      <c r="E91" s="3"/>
      <c r="F91" s="10">
        <f>M87</f>
        <v>200000</v>
      </c>
      <c r="G91" s="3"/>
      <c r="H91" s="20" t="s">
        <v>24</v>
      </c>
      <c r="I91" s="17">
        <v>116350</v>
      </c>
      <c r="J91" s="20"/>
      <c r="K91" s="17">
        <v>112113</v>
      </c>
      <c r="L91" s="17"/>
      <c r="M91" s="17">
        <v>127638</v>
      </c>
      <c r="N91" s="20">
        <v>19</v>
      </c>
      <c r="O91" s="20" t="s">
        <v>119</v>
      </c>
      <c r="P91" s="20" t="s">
        <v>113</v>
      </c>
    </row>
    <row r="92" spans="1:16" s="5" customFormat="1" ht="15.75">
      <c r="A92" s="4"/>
      <c r="B92" s="3"/>
      <c r="C92" s="3"/>
      <c r="D92" s="3"/>
      <c r="E92" s="3"/>
      <c r="F92" s="3"/>
      <c r="G92" s="3"/>
      <c r="H92" s="20" t="s">
        <v>24</v>
      </c>
      <c r="I92" s="17">
        <v>0</v>
      </c>
      <c r="J92" s="20"/>
      <c r="K92" s="17">
        <v>0</v>
      </c>
      <c r="L92" s="17"/>
      <c r="M92" s="17">
        <v>122558</v>
      </c>
      <c r="N92" s="20">
        <v>20</v>
      </c>
      <c r="O92" s="20" t="s">
        <v>120</v>
      </c>
      <c r="P92" s="20" t="s">
        <v>114</v>
      </c>
    </row>
    <row r="93" spans="1:16" s="5" customFormat="1" ht="15.75">
      <c r="A93" s="4" t="s">
        <v>13</v>
      </c>
      <c r="B93" s="3">
        <f>SUM(B87:B92)</f>
        <v>25881390</v>
      </c>
      <c r="C93" s="3"/>
      <c r="D93" s="3">
        <f>SUM(D87:D92)</f>
        <v>27037756</v>
      </c>
      <c r="E93" s="3"/>
      <c r="F93" s="3">
        <f>SUM(F87:F92)</f>
        <v>30531116</v>
      </c>
      <c r="G93" s="3"/>
      <c r="H93" s="20" t="s">
        <v>24</v>
      </c>
      <c r="I93" s="17">
        <v>2028614</v>
      </c>
      <c r="J93" s="20"/>
      <c r="K93" s="17">
        <v>1941392</v>
      </c>
      <c r="L93" s="17"/>
      <c r="M93" s="17">
        <v>2142736</v>
      </c>
      <c r="N93" s="20">
        <v>21</v>
      </c>
      <c r="O93" s="20" t="s">
        <v>121</v>
      </c>
      <c r="P93" s="20" t="s">
        <v>115</v>
      </c>
    </row>
    <row r="94" spans="1:16" s="5" customFormat="1" ht="15.75">
      <c r="A94" s="4"/>
      <c r="B94" s="3"/>
      <c r="C94" s="3"/>
      <c r="D94" s="3"/>
      <c r="E94" s="3"/>
      <c r="F94" s="3"/>
      <c r="G94" s="3"/>
      <c r="H94" s="20" t="s">
        <v>24</v>
      </c>
      <c r="I94" s="17">
        <v>69965405</v>
      </c>
      <c r="J94" s="20"/>
      <c r="K94" s="17">
        <v>69342897</v>
      </c>
      <c r="L94" s="17"/>
      <c r="M94" s="17">
        <v>79352325</v>
      </c>
      <c r="N94" s="20">
        <v>22</v>
      </c>
      <c r="O94" s="20" t="s">
        <v>148</v>
      </c>
      <c r="P94" s="20" t="s">
        <v>116</v>
      </c>
    </row>
    <row r="95" spans="1:16" s="5" customFormat="1" ht="15.75">
      <c r="A95" s="4" t="s">
        <v>14</v>
      </c>
      <c r="B95" s="3">
        <f aca="true" t="shared" si="1" ref="B95:B100">I88</f>
        <v>15524100</v>
      </c>
      <c r="C95" s="3"/>
      <c r="D95" s="3">
        <f aca="true" t="shared" si="2" ref="D95:D100">K88</f>
        <v>14851970</v>
      </c>
      <c r="E95" s="3"/>
      <c r="F95" s="3">
        <f aca="true" t="shared" si="3" ref="F95:F100">M88</f>
        <v>15989373</v>
      </c>
      <c r="G95" s="3"/>
      <c r="H95" s="20" t="s">
        <v>24</v>
      </c>
      <c r="I95" s="17">
        <v>6477886</v>
      </c>
      <c r="J95" s="20"/>
      <c r="K95" s="17">
        <v>6186664</v>
      </c>
      <c r="L95" s="17"/>
      <c r="M95" s="17">
        <v>6485822</v>
      </c>
      <c r="N95" s="20">
        <v>23</v>
      </c>
      <c r="O95" s="20" t="s">
        <v>149</v>
      </c>
      <c r="P95" s="20" t="s">
        <v>117</v>
      </c>
    </row>
    <row r="96" spans="1:16" s="5" customFormat="1" ht="15.75">
      <c r="A96" s="4" t="s">
        <v>90</v>
      </c>
      <c r="B96" s="3">
        <f t="shared" si="1"/>
        <v>0</v>
      </c>
      <c r="C96" s="3"/>
      <c r="D96" s="3">
        <f t="shared" si="2"/>
        <v>140986</v>
      </c>
      <c r="E96" s="3"/>
      <c r="F96" s="3">
        <f t="shared" si="3"/>
        <v>118217</v>
      </c>
      <c r="G96" s="3"/>
      <c r="H96" s="20" t="s">
        <v>24</v>
      </c>
      <c r="I96" s="17">
        <v>11742646</v>
      </c>
      <c r="J96" s="20"/>
      <c r="K96" s="17">
        <v>11215670</v>
      </c>
      <c r="L96" s="17"/>
      <c r="M96" s="17">
        <v>11752593</v>
      </c>
      <c r="N96" s="20">
        <v>24</v>
      </c>
      <c r="O96" s="20" t="s">
        <v>150</v>
      </c>
      <c r="P96" s="20" t="s">
        <v>118</v>
      </c>
    </row>
    <row r="97" spans="1:16" s="5" customFormat="1" ht="15.75">
      <c r="A97" s="4" t="s">
        <v>89</v>
      </c>
      <c r="B97" s="3">
        <f t="shared" si="1"/>
        <v>643814</v>
      </c>
      <c r="C97" s="3"/>
      <c r="D97" s="3">
        <f t="shared" si="2"/>
        <v>616135</v>
      </c>
      <c r="E97" s="3"/>
      <c r="F97" s="3">
        <f t="shared" si="3"/>
        <v>643814</v>
      </c>
      <c r="G97" s="3"/>
      <c r="H97" s="20" t="s">
        <v>24</v>
      </c>
      <c r="I97" s="17">
        <v>2793071</v>
      </c>
      <c r="J97" s="20"/>
      <c r="K97" s="17">
        <v>2810492</v>
      </c>
      <c r="L97" s="17"/>
      <c r="M97" s="17">
        <v>2927598</v>
      </c>
      <c r="N97" s="20">
        <v>25</v>
      </c>
      <c r="O97" s="20" t="s">
        <v>151</v>
      </c>
      <c r="P97" s="20" t="s">
        <v>119</v>
      </c>
    </row>
    <row r="98" spans="1:16" s="5" customFormat="1" ht="15.75">
      <c r="A98" s="4" t="s">
        <v>88</v>
      </c>
      <c r="B98" s="3">
        <f t="shared" si="1"/>
        <v>116350</v>
      </c>
      <c r="C98" s="3"/>
      <c r="D98" s="3">
        <f t="shared" si="2"/>
        <v>112113</v>
      </c>
      <c r="E98" s="3"/>
      <c r="F98" s="3">
        <f t="shared" si="3"/>
        <v>127638</v>
      </c>
      <c r="G98" s="3"/>
      <c r="H98" s="20" t="s">
        <v>24</v>
      </c>
      <c r="I98" s="17">
        <v>1130143</v>
      </c>
      <c r="J98" s="20"/>
      <c r="K98" s="17">
        <v>1081547</v>
      </c>
      <c r="L98" s="17"/>
      <c r="M98" s="17">
        <v>1130155</v>
      </c>
      <c r="N98" s="20">
        <v>26</v>
      </c>
      <c r="O98" s="20" t="s">
        <v>152</v>
      </c>
      <c r="P98" s="20" t="s">
        <v>120</v>
      </c>
    </row>
    <row r="99" spans="1:16" s="5" customFormat="1" ht="15.75">
      <c r="A99" s="4" t="s">
        <v>92</v>
      </c>
      <c r="B99" s="3">
        <f t="shared" si="1"/>
        <v>0</v>
      </c>
      <c r="C99" s="3"/>
      <c r="D99" s="3">
        <f t="shared" si="2"/>
        <v>0</v>
      </c>
      <c r="E99" s="3"/>
      <c r="F99" s="3">
        <f t="shared" si="3"/>
        <v>122558</v>
      </c>
      <c r="G99" s="3"/>
      <c r="H99" s="20" t="s">
        <v>24</v>
      </c>
      <c r="I99" s="17">
        <v>0</v>
      </c>
      <c r="J99" s="20"/>
      <c r="K99" s="17">
        <v>0</v>
      </c>
      <c r="L99" s="17"/>
      <c r="M99" s="17">
        <v>142300</v>
      </c>
      <c r="N99" s="20">
        <v>27</v>
      </c>
      <c r="O99" s="20" t="s">
        <v>153</v>
      </c>
      <c r="P99" s="20" t="s">
        <v>121</v>
      </c>
    </row>
    <row r="100" spans="1:16" s="5" customFormat="1" ht="15.75">
      <c r="A100" s="4" t="s">
        <v>15</v>
      </c>
      <c r="B100" s="10">
        <f t="shared" si="1"/>
        <v>2028614</v>
      </c>
      <c r="C100" s="3"/>
      <c r="D100" s="10">
        <f t="shared" si="2"/>
        <v>1941392</v>
      </c>
      <c r="E100" s="3"/>
      <c r="F100" s="10">
        <f t="shared" si="3"/>
        <v>2142736</v>
      </c>
      <c r="G100" s="3"/>
      <c r="H100" s="20" t="s">
        <v>24</v>
      </c>
      <c r="I100" s="17">
        <v>0</v>
      </c>
      <c r="J100" s="20"/>
      <c r="K100" s="17">
        <v>165996</v>
      </c>
      <c r="L100" s="17"/>
      <c r="M100" s="17">
        <v>266015</v>
      </c>
      <c r="N100" s="20">
        <v>28</v>
      </c>
      <c r="O100" s="20" t="s">
        <v>154</v>
      </c>
      <c r="P100" s="20" t="s">
        <v>122</v>
      </c>
    </row>
    <row r="101" spans="1:16" s="5" customFormat="1" ht="15.75">
      <c r="A101" s="4"/>
      <c r="B101" s="3"/>
      <c r="C101" s="3"/>
      <c r="D101" s="3"/>
      <c r="E101" s="3"/>
      <c r="F101" s="3"/>
      <c r="G101" s="3"/>
      <c r="H101" s="20"/>
      <c r="I101" s="17"/>
      <c r="J101" s="20"/>
      <c r="K101" s="17"/>
      <c r="L101" s="17"/>
      <c r="M101" s="17"/>
      <c r="N101" s="20"/>
      <c r="O101" s="20"/>
      <c r="P101" s="20"/>
    </row>
    <row r="102" spans="1:16" s="5" customFormat="1" ht="15.75">
      <c r="A102" s="4" t="s">
        <v>16</v>
      </c>
      <c r="B102" s="3">
        <f>SUM(B94:B101)</f>
        <v>18312878</v>
      </c>
      <c r="C102" s="3"/>
      <c r="D102" s="3">
        <f>SUM(D94:D101)</f>
        <v>17662596</v>
      </c>
      <c r="E102" s="3"/>
      <c r="F102" s="3">
        <f>SUM(F94:F101)</f>
        <v>19144336</v>
      </c>
      <c r="G102" s="3"/>
      <c r="H102" s="20"/>
      <c r="I102" s="17"/>
      <c r="J102" s="20"/>
      <c r="K102" s="17"/>
      <c r="L102" s="17"/>
      <c r="M102" s="17"/>
      <c r="N102" s="17"/>
      <c r="O102" s="20"/>
      <c r="P102" s="20"/>
    </row>
    <row r="103" spans="1:16" s="5" customFormat="1" ht="15.75">
      <c r="A103" s="4"/>
      <c r="B103" s="3"/>
      <c r="C103" s="3"/>
      <c r="D103" s="3"/>
      <c r="E103" s="3"/>
      <c r="F103" s="3"/>
      <c r="G103" s="3"/>
      <c r="H103" s="20"/>
      <c r="I103" s="17"/>
      <c r="J103" s="20"/>
      <c r="K103" s="17"/>
      <c r="L103" s="17"/>
      <c r="M103" s="17"/>
      <c r="N103" s="17"/>
      <c r="O103" s="20"/>
      <c r="P103" s="20"/>
    </row>
    <row r="104" spans="1:16" s="5" customFormat="1" ht="15.75">
      <c r="A104" s="4" t="s">
        <v>17</v>
      </c>
      <c r="B104" s="3">
        <f aca="true" t="shared" si="4" ref="B104:B110">I94</f>
        <v>69965405</v>
      </c>
      <c r="C104" s="3"/>
      <c r="D104" s="3">
        <f aca="true" t="shared" si="5" ref="D104:D110">K94</f>
        <v>69342897</v>
      </c>
      <c r="E104" s="3"/>
      <c r="F104" s="3">
        <f aca="true" t="shared" si="6" ref="F104:F110">M94</f>
        <v>79352325</v>
      </c>
      <c r="G104" s="3"/>
      <c r="H104" s="20"/>
      <c r="I104" s="17"/>
      <c r="J104" s="20"/>
      <c r="K104" s="17"/>
      <c r="L104" s="17"/>
      <c r="M104" s="17"/>
      <c r="N104" s="17"/>
      <c r="O104" s="20"/>
      <c r="P104" s="20"/>
    </row>
    <row r="105" spans="1:16" s="5" customFormat="1" ht="15.75">
      <c r="A105" s="4" t="s">
        <v>18</v>
      </c>
      <c r="B105" s="3">
        <f t="shared" si="4"/>
        <v>6477886</v>
      </c>
      <c r="C105" s="3"/>
      <c r="D105" s="3">
        <f t="shared" si="5"/>
        <v>6186664</v>
      </c>
      <c r="E105" s="3"/>
      <c r="F105" s="3">
        <f t="shared" si="6"/>
        <v>6485822</v>
      </c>
      <c r="G105" s="3"/>
      <c r="H105" s="20"/>
      <c r="I105" s="17"/>
      <c r="J105" s="20"/>
      <c r="K105" s="17"/>
      <c r="L105" s="17"/>
      <c r="M105" s="17"/>
      <c r="N105" s="17"/>
      <c r="O105" s="20"/>
      <c r="P105" s="20"/>
    </row>
    <row r="106" spans="1:16" s="5" customFormat="1" ht="15.75">
      <c r="A106" s="4" t="s">
        <v>19</v>
      </c>
      <c r="B106" s="3">
        <f t="shared" si="4"/>
        <v>11742646</v>
      </c>
      <c r="C106" s="3"/>
      <c r="D106" s="3">
        <f t="shared" si="5"/>
        <v>11215670</v>
      </c>
      <c r="E106" s="3"/>
      <c r="F106" s="3">
        <f t="shared" si="6"/>
        <v>11752593</v>
      </c>
      <c r="G106" s="3"/>
      <c r="H106" s="20"/>
      <c r="I106" s="17"/>
      <c r="J106" s="20"/>
      <c r="K106" s="17"/>
      <c r="L106" s="17"/>
      <c r="M106" s="17"/>
      <c r="N106" s="20"/>
      <c r="O106" s="20"/>
      <c r="P106" s="20"/>
    </row>
    <row r="107" spans="1:16" s="5" customFormat="1" ht="15.75">
      <c r="A107" s="4" t="s">
        <v>20</v>
      </c>
      <c r="B107" s="3">
        <f t="shared" si="4"/>
        <v>2793071</v>
      </c>
      <c r="C107" s="3"/>
      <c r="D107" s="3">
        <f t="shared" si="5"/>
        <v>2810492</v>
      </c>
      <c r="E107" s="3"/>
      <c r="F107" s="3">
        <f t="shared" si="6"/>
        <v>2927598</v>
      </c>
      <c r="G107" s="3"/>
      <c r="H107" s="20"/>
      <c r="I107" s="17"/>
      <c r="J107" s="20"/>
      <c r="K107" s="17"/>
      <c r="L107" s="17"/>
      <c r="M107" s="17"/>
      <c r="N107" s="20"/>
      <c r="O107" s="20"/>
      <c r="P107" s="20"/>
    </row>
    <row r="108" spans="1:7" s="5" customFormat="1" ht="15.75">
      <c r="A108" s="4" t="s">
        <v>21</v>
      </c>
      <c r="B108" s="3">
        <f t="shared" si="4"/>
        <v>1130143</v>
      </c>
      <c r="C108" s="3"/>
      <c r="D108" s="3">
        <f t="shared" si="5"/>
        <v>1081547</v>
      </c>
      <c r="E108" s="3"/>
      <c r="F108" s="3">
        <f t="shared" si="6"/>
        <v>1130155</v>
      </c>
      <c r="G108" s="3"/>
    </row>
    <row r="109" spans="1:7" s="5" customFormat="1" ht="15.75">
      <c r="A109" s="4" t="s">
        <v>22</v>
      </c>
      <c r="B109" s="3">
        <f t="shared" si="4"/>
        <v>0</v>
      </c>
      <c r="C109" s="3"/>
      <c r="D109" s="3">
        <f t="shared" si="5"/>
        <v>0</v>
      </c>
      <c r="E109" s="3"/>
      <c r="F109" s="3">
        <f t="shared" si="6"/>
        <v>142300</v>
      </c>
      <c r="G109" s="3"/>
    </row>
    <row r="110" spans="1:7" s="5" customFormat="1" ht="15.75">
      <c r="A110" s="4" t="s">
        <v>87</v>
      </c>
      <c r="B110" s="10">
        <f t="shared" si="4"/>
        <v>0</v>
      </c>
      <c r="C110" s="3"/>
      <c r="D110" s="10">
        <f t="shared" si="5"/>
        <v>165996</v>
      </c>
      <c r="E110" s="3"/>
      <c r="F110" s="10">
        <f t="shared" si="6"/>
        <v>266015</v>
      </c>
      <c r="G110" s="3"/>
    </row>
    <row r="111" spans="1:7" s="5" customFormat="1" ht="15.75">
      <c r="A111" s="12"/>
      <c r="B111" s="3"/>
      <c r="C111" s="3"/>
      <c r="D111" s="3"/>
      <c r="E111" s="3"/>
      <c r="F111" s="3"/>
      <c r="G111" s="3"/>
    </row>
    <row r="112" spans="1:7" s="5" customFormat="1" ht="15.75">
      <c r="A112" s="17" t="s">
        <v>23</v>
      </c>
      <c r="B112" s="3">
        <f>SUM(B72:B81)+B86+B93+SUM(B101:B111)</f>
        <v>245458602</v>
      </c>
      <c r="C112" s="3"/>
      <c r="D112" s="3">
        <f>SUM(D72:D81)+D86+D93+SUM(D101:D111)</f>
        <v>241209392</v>
      </c>
      <c r="E112" s="3"/>
      <c r="F112" s="3">
        <f>SUM(F72:F81)+F86+F93+SUM(F101:F111)</f>
        <v>282922293</v>
      </c>
      <c r="G112" s="3"/>
    </row>
    <row r="113" spans="1:7" s="5" customFormat="1" ht="15.75">
      <c r="A113" s="4"/>
      <c r="B113" s="3"/>
      <c r="C113" s="3"/>
      <c r="D113" s="3"/>
      <c r="E113" s="3"/>
      <c r="F113" s="3"/>
      <c r="G113" s="3"/>
    </row>
    <row r="114" spans="1:7" s="5" customFormat="1" ht="15.75">
      <c r="A114" s="4"/>
      <c r="B114" s="3"/>
      <c r="C114" s="3"/>
      <c r="D114" s="3"/>
      <c r="E114" s="3"/>
      <c r="F114" s="3"/>
      <c r="G114" s="3"/>
    </row>
    <row r="115" spans="1:7" s="5" customFormat="1" ht="15.75">
      <c r="A115" s="4"/>
      <c r="B115" s="3"/>
      <c r="C115" s="3"/>
      <c r="D115" s="3"/>
      <c r="E115" s="3"/>
      <c r="F115" s="3"/>
      <c r="G115" s="3"/>
    </row>
    <row r="116" spans="1:7" s="5" customFormat="1" ht="15.75">
      <c r="A116" s="4"/>
      <c r="B116" s="3"/>
      <c r="C116" s="3"/>
      <c r="D116" s="3"/>
      <c r="E116" s="3"/>
      <c r="F116" s="3"/>
      <c r="G116" s="3"/>
    </row>
    <row r="117" spans="1:7" s="5" customFormat="1" ht="15.75">
      <c r="A117" s="4"/>
      <c r="B117" s="3"/>
      <c r="C117" s="3"/>
      <c r="D117" s="3"/>
      <c r="E117" s="3"/>
      <c r="F117" s="3"/>
      <c r="G117" s="3"/>
    </row>
    <row r="118" spans="1:7" s="5" customFormat="1" ht="15.75">
      <c r="A118" s="4"/>
      <c r="B118" s="3"/>
      <c r="C118" s="3"/>
      <c r="D118" s="3"/>
      <c r="E118" s="3"/>
      <c r="F118" s="3"/>
      <c r="G118" s="3"/>
    </row>
    <row r="119" spans="1:7" s="5" customFormat="1" ht="15.75">
      <c r="A119" s="4"/>
      <c r="B119" s="3"/>
      <c r="C119" s="3"/>
      <c r="D119" s="3"/>
      <c r="E119" s="3"/>
      <c r="F119" s="3"/>
      <c r="G119" s="3"/>
    </row>
    <row r="120" spans="1:7" s="5" customFormat="1" ht="15.75">
      <c r="A120" s="4"/>
      <c r="B120" s="3"/>
      <c r="C120" s="3"/>
      <c r="D120" s="3"/>
      <c r="E120" s="3"/>
      <c r="F120" s="3"/>
      <c r="G120" s="3"/>
    </row>
    <row r="121" spans="1:7" s="5" customFormat="1" ht="15.75">
      <c r="A121" s="4"/>
      <c r="B121" s="3"/>
      <c r="C121" s="3"/>
      <c r="D121" s="3"/>
      <c r="E121" s="3"/>
      <c r="F121" s="3"/>
      <c r="G121" s="3"/>
    </row>
    <row r="122" spans="1:7" s="5" customFormat="1" ht="15.75">
      <c r="A122" s="12"/>
      <c r="B122" s="3"/>
      <c r="C122" s="3"/>
      <c r="D122" s="3"/>
      <c r="E122" s="3"/>
      <c r="F122" s="3"/>
      <c r="G122" s="3"/>
    </row>
    <row r="123" spans="1:7" s="5" customFormat="1" ht="15.75">
      <c r="A123" s="17"/>
      <c r="B123" s="4"/>
      <c r="C123" s="4"/>
      <c r="D123" s="4"/>
      <c r="E123" s="4"/>
      <c r="F123" s="4"/>
      <c r="G123" s="3"/>
    </row>
    <row r="124" spans="1:7" s="5" customFormat="1" ht="15.75">
      <c r="A124" s="4"/>
      <c r="B124" s="3"/>
      <c r="C124" s="3"/>
      <c r="D124" s="3"/>
      <c r="E124" s="3"/>
      <c r="F124" s="3"/>
      <c r="G124" s="3"/>
    </row>
    <row r="125" spans="1:7" s="5" customFormat="1" ht="15.75">
      <c r="A125" s="4"/>
      <c r="B125" s="3"/>
      <c r="C125" s="3"/>
      <c r="D125" s="3"/>
      <c r="E125" s="3"/>
      <c r="F125" s="3"/>
      <c r="G125" s="3"/>
    </row>
    <row r="126" spans="1:7" s="5" customFormat="1" ht="15.75">
      <c r="A126" s="4"/>
      <c r="B126" s="4"/>
      <c r="C126" s="4"/>
      <c r="D126" s="4"/>
      <c r="E126" s="4"/>
      <c r="F126" s="4"/>
      <c r="G126" s="4"/>
    </row>
    <row r="127" spans="1:7" s="5" customFormat="1" ht="15.75">
      <c r="A127" s="12"/>
      <c r="B127" s="3"/>
      <c r="C127" s="3"/>
      <c r="D127" s="3"/>
      <c r="E127" s="3"/>
      <c r="F127" s="3"/>
      <c r="G127" s="3"/>
    </row>
    <row r="128" spans="1:7" s="5" customFormat="1" ht="15.75">
      <c r="A128" s="17"/>
      <c r="B128" s="4"/>
      <c r="C128" s="4"/>
      <c r="D128" s="4"/>
      <c r="E128" s="4"/>
      <c r="F128" s="4"/>
      <c r="G128" s="4"/>
    </row>
    <row r="129" spans="1:7" s="5" customFormat="1" ht="15.75">
      <c r="A129" s="4"/>
      <c r="B129" s="3"/>
      <c r="C129" s="3"/>
      <c r="D129" s="3"/>
      <c r="E129" s="3"/>
      <c r="F129" s="3"/>
      <c r="G129" s="3"/>
    </row>
    <row r="130" spans="1:7" s="5" customFormat="1" ht="15.75">
      <c r="A130" s="4"/>
      <c r="B130" s="3"/>
      <c r="C130" s="3"/>
      <c r="D130" s="3"/>
      <c r="E130" s="3"/>
      <c r="F130" s="3"/>
      <c r="G130" s="3"/>
    </row>
    <row r="131" spans="1:7" s="5" customFormat="1" ht="15.75">
      <c r="A131" s="4"/>
      <c r="B131" s="4"/>
      <c r="C131" s="4"/>
      <c r="D131" s="4"/>
      <c r="E131" s="4"/>
      <c r="F131" s="4"/>
      <c r="G131" s="4"/>
    </row>
    <row r="132" spans="1:7" s="5" customFormat="1" ht="15.75">
      <c r="A132" s="4"/>
      <c r="B132" s="3"/>
      <c r="C132" s="3"/>
      <c r="D132" s="3"/>
      <c r="E132" s="3"/>
      <c r="F132" s="3"/>
      <c r="G132" s="3"/>
    </row>
    <row r="133" spans="1:7" s="5" customFormat="1" ht="15.75">
      <c r="A133" s="4"/>
      <c r="B133" s="3"/>
      <c r="C133" s="3"/>
      <c r="D133" s="3"/>
      <c r="E133" s="3"/>
      <c r="F133" s="3"/>
      <c r="G133" s="3"/>
    </row>
    <row r="134" spans="1:7" s="5" customFormat="1" ht="15.75">
      <c r="A134" s="12"/>
      <c r="B134" s="3"/>
      <c r="C134" s="3"/>
      <c r="D134" s="3"/>
      <c r="E134" s="3"/>
      <c r="F134" s="3"/>
      <c r="G134" s="3"/>
    </row>
    <row r="135" spans="1:7" s="5" customFormat="1" ht="15.75">
      <c r="A135" s="17"/>
      <c r="B135" s="3"/>
      <c r="C135" s="3"/>
      <c r="D135" s="3"/>
      <c r="E135" s="3"/>
      <c r="F135" s="3"/>
      <c r="G135" s="3"/>
    </row>
    <row r="136" spans="1:7" s="5" customFormat="1" ht="15.75">
      <c r="A136" s="11"/>
      <c r="B136" s="3"/>
      <c r="C136" s="3"/>
      <c r="D136" s="3"/>
      <c r="E136" s="3"/>
      <c r="F136" s="3"/>
      <c r="G136" s="3"/>
    </row>
    <row r="137" spans="1:7" s="5" customFormat="1" ht="15.75">
      <c r="A137" s="12"/>
      <c r="B137" s="3"/>
      <c r="C137" s="3"/>
      <c r="D137" s="3"/>
      <c r="E137" s="3"/>
      <c r="F137" s="3"/>
      <c r="G137" s="3"/>
    </row>
    <row r="138" spans="1:7" s="5" customFormat="1" ht="15.75">
      <c r="A138" s="12"/>
      <c r="B138" s="3"/>
      <c r="C138" s="3"/>
      <c r="D138" s="3"/>
      <c r="E138" s="3"/>
      <c r="F138" s="3"/>
      <c r="G138" s="3"/>
    </row>
    <row r="139" spans="1:7" s="5" customFormat="1" ht="15.75">
      <c r="A139" s="12"/>
      <c r="B139" s="3"/>
      <c r="C139" s="3"/>
      <c r="D139" s="3"/>
      <c r="E139" s="3"/>
      <c r="F139" s="3"/>
      <c r="G139" s="3"/>
    </row>
    <row r="140" spans="1:7" s="5" customFormat="1" ht="15.75">
      <c r="A140" s="12"/>
      <c r="B140" s="3"/>
      <c r="C140" s="3"/>
      <c r="D140" s="3"/>
      <c r="E140" s="3"/>
      <c r="F140" s="3"/>
      <c r="G140" s="3"/>
    </row>
    <row r="141" spans="1:6" s="5" customFormat="1" ht="15.75">
      <c r="A141" s="13"/>
      <c r="B141" s="4"/>
      <c r="C141" s="3"/>
      <c r="D141" s="4"/>
      <c r="E141" s="3"/>
      <c r="F141" s="4"/>
    </row>
    <row r="142" spans="1:6" s="5" customFormat="1" ht="15.75">
      <c r="A142" s="14" t="s">
        <v>93</v>
      </c>
      <c r="B142" s="4"/>
      <c r="C142" s="3"/>
      <c r="D142" s="4"/>
      <c r="E142" s="3"/>
      <c r="F142" s="4"/>
    </row>
    <row r="143" spans="1:6" s="5" customFormat="1" ht="15.75">
      <c r="A143" s="4"/>
      <c r="B143" s="4"/>
      <c r="C143" s="3"/>
      <c r="D143" s="4"/>
      <c r="E143" s="3"/>
      <c r="F143" s="4"/>
    </row>
    <row r="144" spans="1:7" s="5" customFormat="1" ht="15.75">
      <c r="A144" s="23" t="s">
        <v>138</v>
      </c>
      <c r="B144" s="23"/>
      <c r="C144" s="23"/>
      <c r="D144" s="23"/>
      <c r="E144" s="23"/>
      <c r="F144" s="23"/>
      <c r="G144" s="23"/>
    </row>
    <row r="145" spans="1:6" s="5" customFormat="1" ht="15.75">
      <c r="A145" s="4"/>
      <c r="B145" s="4"/>
      <c r="C145" s="3"/>
      <c r="D145" s="4"/>
      <c r="E145" s="3"/>
      <c r="F145" s="4"/>
    </row>
    <row r="146" spans="1:7" s="5" customFormat="1" ht="15.75">
      <c r="A146" s="23" t="s">
        <v>139</v>
      </c>
      <c r="B146" s="23"/>
      <c r="C146" s="23"/>
      <c r="D146" s="23"/>
      <c r="E146" s="23"/>
      <c r="F146" s="23"/>
      <c r="G146" s="23"/>
    </row>
    <row r="147" spans="1:7" s="5" customFormat="1" ht="15.75">
      <c r="A147" s="23" t="s">
        <v>25</v>
      </c>
      <c r="B147" s="23"/>
      <c r="C147" s="23"/>
      <c r="D147" s="23"/>
      <c r="E147" s="23"/>
      <c r="F147" s="23"/>
      <c r="G147" s="23"/>
    </row>
    <row r="148" spans="1:6" s="5" customFormat="1" ht="15.75">
      <c r="A148" s="4"/>
      <c r="B148" s="4"/>
      <c r="C148" s="3"/>
      <c r="D148" s="6"/>
      <c r="E148" s="7"/>
      <c r="F148" s="6"/>
    </row>
    <row r="149" spans="1:6" s="5" customFormat="1" ht="15.75">
      <c r="A149" s="4"/>
      <c r="B149" s="8"/>
      <c r="C149" s="9"/>
      <c r="D149" s="8"/>
      <c r="E149" s="9"/>
      <c r="F149" s="8"/>
    </row>
    <row r="150" spans="1:7" s="5" customFormat="1" ht="15.75">
      <c r="A150" s="4"/>
      <c r="B150" s="2">
        <v>1985</v>
      </c>
      <c r="C150" s="1"/>
      <c r="D150" s="2">
        <v>1986</v>
      </c>
      <c r="E150" s="1"/>
      <c r="F150" s="2">
        <v>1987</v>
      </c>
      <c r="G150" s="1"/>
    </row>
    <row r="151" spans="1:7" s="5" customFormat="1" ht="15.75">
      <c r="A151" s="4"/>
      <c r="B151" s="3"/>
      <c r="C151" s="3"/>
      <c r="D151" s="3"/>
      <c r="E151" s="3"/>
      <c r="F151" s="3"/>
      <c r="G151" s="3"/>
    </row>
    <row r="152" spans="1:16" s="5" customFormat="1" ht="15.75">
      <c r="A152" s="4" t="s">
        <v>0</v>
      </c>
      <c r="B152" s="3">
        <f aca="true" t="shared" si="7" ref="B152:B159">I152</f>
        <v>9294740</v>
      </c>
      <c r="C152" s="3"/>
      <c r="D152" s="3">
        <f aca="true" t="shared" si="8" ref="D152:D159">K152</f>
        <v>10904262</v>
      </c>
      <c r="E152" s="3"/>
      <c r="F152" s="3">
        <f aca="true" t="shared" si="9" ref="F152:F159">M152</f>
        <v>12940443</v>
      </c>
      <c r="G152" s="3"/>
      <c r="H152" s="20" t="s">
        <v>25</v>
      </c>
      <c r="I152" s="17">
        <v>9294740</v>
      </c>
      <c r="J152" s="20"/>
      <c r="K152" s="17">
        <v>10904262</v>
      </c>
      <c r="L152" s="17"/>
      <c r="M152" s="17">
        <v>12940443</v>
      </c>
      <c r="N152" s="20">
        <v>1</v>
      </c>
      <c r="O152" s="20" t="s">
        <v>95</v>
      </c>
      <c r="P152" s="20" t="s">
        <v>95</v>
      </c>
    </row>
    <row r="153" spans="1:16" s="5" customFormat="1" ht="15.75">
      <c r="A153" s="4" t="s">
        <v>1</v>
      </c>
      <c r="B153" s="3">
        <f t="shared" si="7"/>
        <v>68172456</v>
      </c>
      <c r="C153" s="3"/>
      <c r="D153" s="3">
        <f t="shared" si="8"/>
        <v>69194179</v>
      </c>
      <c r="E153" s="3"/>
      <c r="F153" s="3">
        <f t="shared" si="9"/>
        <v>70523049</v>
      </c>
      <c r="G153" s="3"/>
      <c r="H153" s="20" t="s">
        <v>25</v>
      </c>
      <c r="I153" s="17">
        <v>68172456</v>
      </c>
      <c r="J153" s="20"/>
      <c r="K153" s="17">
        <v>69194179</v>
      </c>
      <c r="L153" s="17"/>
      <c r="M153" s="17">
        <v>70523049</v>
      </c>
      <c r="N153" s="20">
        <v>2</v>
      </c>
      <c r="O153" s="20" t="s">
        <v>145</v>
      </c>
      <c r="P153" s="20" t="s">
        <v>96</v>
      </c>
    </row>
    <row r="154" spans="1:16" s="5" customFormat="1" ht="15.75">
      <c r="A154" s="4" t="s">
        <v>86</v>
      </c>
      <c r="B154" s="3">
        <f t="shared" si="7"/>
        <v>445500</v>
      </c>
      <c r="C154" s="3"/>
      <c r="D154" s="3">
        <f t="shared" si="8"/>
        <v>193758</v>
      </c>
      <c r="E154" s="3"/>
      <c r="F154" s="3">
        <f t="shared" si="9"/>
        <v>360000</v>
      </c>
      <c r="G154" s="3"/>
      <c r="H154" s="20" t="s">
        <v>25</v>
      </c>
      <c r="I154" s="17">
        <v>445500</v>
      </c>
      <c r="J154" s="20"/>
      <c r="K154" s="17">
        <v>193758</v>
      </c>
      <c r="L154" s="17"/>
      <c r="M154" s="17">
        <v>360000</v>
      </c>
      <c r="N154" s="20">
        <v>3</v>
      </c>
      <c r="O154" s="20" t="s">
        <v>102</v>
      </c>
      <c r="P154" s="20" t="s">
        <v>97</v>
      </c>
    </row>
    <row r="155" spans="1:16" s="5" customFormat="1" ht="15.75">
      <c r="A155" s="4" t="s">
        <v>91</v>
      </c>
      <c r="B155" s="3">
        <f t="shared" si="7"/>
        <v>2473405</v>
      </c>
      <c r="C155" s="3"/>
      <c r="D155" s="3">
        <f t="shared" si="8"/>
        <v>2366706</v>
      </c>
      <c r="E155" s="3"/>
      <c r="F155" s="3">
        <f t="shared" si="9"/>
        <v>2473533</v>
      </c>
      <c r="G155" s="3"/>
      <c r="H155" s="20" t="s">
        <v>25</v>
      </c>
      <c r="I155" s="17">
        <v>2473405</v>
      </c>
      <c r="J155" s="20"/>
      <c r="K155" s="17">
        <v>2366706</v>
      </c>
      <c r="L155" s="17"/>
      <c r="M155" s="17">
        <v>2473533</v>
      </c>
      <c r="N155" s="20">
        <v>4</v>
      </c>
      <c r="O155" s="20" t="s">
        <v>103</v>
      </c>
      <c r="P155" s="20" t="s">
        <v>98</v>
      </c>
    </row>
    <row r="156" spans="1:16" s="5" customFormat="1" ht="15.75">
      <c r="A156" s="4" t="s">
        <v>2</v>
      </c>
      <c r="B156" s="3">
        <f t="shared" si="7"/>
        <v>0</v>
      </c>
      <c r="C156" s="3"/>
      <c r="D156" s="3">
        <f t="shared" si="8"/>
        <v>0</v>
      </c>
      <c r="E156" s="3"/>
      <c r="F156" s="3">
        <f t="shared" si="9"/>
        <v>795505</v>
      </c>
      <c r="G156" s="3"/>
      <c r="H156" s="20" t="s">
        <v>25</v>
      </c>
      <c r="I156" s="17">
        <v>0</v>
      </c>
      <c r="J156" s="20"/>
      <c r="K156" s="17">
        <v>0</v>
      </c>
      <c r="L156" s="17"/>
      <c r="M156" s="17">
        <v>795505</v>
      </c>
      <c r="N156" s="20">
        <v>5</v>
      </c>
      <c r="O156" s="20" t="s">
        <v>104</v>
      </c>
      <c r="P156" s="20" t="s">
        <v>99</v>
      </c>
    </row>
    <row r="157" spans="1:16" s="5" customFormat="1" ht="15.75">
      <c r="A157" s="4" t="s">
        <v>144</v>
      </c>
      <c r="B157" s="3">
        <f t="shared" si="7"/>
        <v>0</v>
      </c>
      <c r="C157" s="3"/>
      <c r="D157" s="3">
        <f t="shared" si="8"/>
        <v>0</v>
      </c>
      <c r="E157" s="3"/>
      <c r="F157" s="3">
        <f t="shared" si="9"/>
        <v>0</v>
      </c>
      <c r="G157" s="3"/>
      <c r="H157" s="20" t="s">
        <v>25</v>
      </c>
      <c r="I157" s="17">
        <v>0</v>
      </c>
      <c r="J157" s="20"/>
      <c r="K157" s="17">
        <v>0</v>
      </c>
      <c r="L157" s="17"/>
      <c r="M157" s="17">
        <v>0</v>
      </c>
      <c r="N157" s="20">
        <v>6</v>
      </c>
      <c r="O157" s="20" t="s">
        <v>146</v>
      </c>
      <c r="P157" s="20" t="s">
        <v>100</v>
      </c>
    </row>
    <row r="158" spans="1:16" s="5" customFormat="1" ht="15.75">
      <c r="A158" s="4" t="s">
        <v>3</v>
      </c>
      <c r="B158" s="3">
        <f t="shared" si="7"/>
        <v>6865613</v>
      </c>
      <c r="C158" s="3"/>
      <c r="D158" s="3">
        <f t="shared" si="8"/>
        <v>7397825</v>
      </c>
      <c r="E158" s="3"/>
      <c r="F158" s="3">
        <f t="shared" si="9"/>
        <v>6489615</v>
      </c>
      <c r="G158" s="3"/>
      <c r="H158" s="20" t="s">
        <v>25</v>
      </c>
      <c r="I158" s="17">
        <f>6797853+67760</f>
        <v>6865613</v>
      </c>
      <c r="J158" s="20"/>
      <c r="K158" s="17">
        <f>7366253+31572</f>
        <v>7397825</v>
      </c>
      <c r="L158" s="17"/>
      <c r="M158" s="17">
        <v>6489615</v>
      </c>
      <c r="N158" s="20">
        <v>7</v>
      </c>
      <c r="O158" s="20" t="s">
        <v>106</v>
      </c>
      <c r="P158" s="20" t="s">
        <v>101</v>
      </c>
    </row>
    <row r="159" spans="1:16" s="5" customFormat="1" ht="15.75">
      <c r="A159" s="4" t="s">
        <v>4</v>
      </c>
      <c r="B159" s="3">
        <f t="shared" si="7"/>
        <v>0</v>
      </c>
      <c r="C159" s="3"/>
      <c r="D159" s="3">
        <f t="shared" si="8"/>
        <v>0</v>
      </c>
      <c r="E159" s="3"/>
      <c r="F159" s="3">
        <f t="shared" si="9"/>
        <v>0</v>
      </c>
      <c r="G159" s="3"/>
      <c r="H159" s="20" t="s">
        <v>25</v>
      </c>
      <c r="I159" s="17">
        <v>0</v>
      </c>
      <c r="J159" s="20"/>
      <c r="K159" s="17">
        <v>0</v>
      </c>
      <c r="L159" s="17"/>
      <c r="M159" s="17">
        <v>0</v>
      </c>
      <c r="N159" s="20">
        <v>8</v>
      </c>
      <c r="O159" s="20" t="s">
        <v>107</v>
      </c>
      <c r="P159" s="20" t="s">
        <v>102</v>
      </c>
    </row>
    <row r="160" spans="1:16" s="5" customFormat="1" ht="15.75">
      <c r="A160" s="4"/>
      <c r="B160" s="3"/>
      <c r="C160" s="3"/>
      <c r="D160" s="3"/>
      <c r="E160" s="3"/>
      <c r="F160" s="3"/>
      <c r="G160" s="3"/>
      <c r="H160" s="20" t="s">
        <v>25</v>
      </c>
      <c r="I160" s="17">
        <v>2331572</v>
      </c>
      <c r="J160" s="20"/>
      <c r="K160" s="17">
        <v>2490141</v>
      </c>
      <c r="L160" s="17"/>
      <c r="M160" s="17">
        <v>2870943</v>
      </c>
      <c r="N160" s="20">
        <v>9</v>
      </c>
      <c r="O160" s="20" t="s">
        <v>108</v>
      </c>
      <c r="P160" s="20" t="s">
        <v>103</v>
      </c>
    </row>
    <row r="161" spans="1:16" s="5" customFormat="1" ht="15.75">
      <c r="A161" s="4" t="s">
        <v>5</v>
      </c>
      <c r="B161" s="3">
        <f>I160</f>
        <v>2331572</v>
      </c>
      <c r="C161" s="3"/>
      <c r="D161" s="3">
        <f>K160</f>
        <v>2490141</v>
      </c>
      <c r="E161" s="3"/>
      <c r="F161" s="3">
        <f>M160</f>
        <v>2870943</v>
      </c>
      <c r="G161" s="3"/>
      <c r="H161" s="20" t="s">
        <v>25</v>
      </c>
      <c r="I161" s="17">
        <v>70762</v>
      </c>
      <c r="J161" s="20"/>
      <c r="K161" s="17">
        <v>83532</v>
      </c>
      <c r="L161" s="17"/>
      <c r="M161" s="17">
        <v>998778</v>
      </c>
      <c r="N161" s="20">
        <v>10</v>
      </c>
      <c r="O161" s="20" t="s">
        <v>109</v>
      </c>
      <c r="P161" s="20" t="s">
        <v>104</v>
      </c>
    </row>
    <row r="162" spans="1:16" s="5" customFormat="1" ht="15.75">
      <c r="A162" s="4" t="s">
        <v>6</v>
      </c>
      <c r="B162" s="3">
        <f>I161</f>
        <v>70762</v>
      </c>
      <c r="C162" s="3"/>
      <c r="D162" s="3">
        <f>K161</f>
        <v>83532</v>
      </c>
      <c r="E162" s="3"/>
      <c r="F162" s="3">
        <f>M161</f>
        <v>998778</v>
      </c>
      <c r="G162" s="3"/>
      <c r="H162" s="20" t="s">
        <v>25</v>
      </c>
      <c r="I162" s="17">
        <v>0</v>
      </c>
      <c r="J162" s="20"/>
      <c r="K162" s="17">
        <v>0</v>
      </c>
      <c r="L162" s="17"/>
      <c r="M162" s="17">
        <v>244444</v>
      </c>
      <c r="N162" s="20">
        <v>11</v>
      </c>
      <c r="O162" s="20" t="s">
        <v>110</v>
      </c>
      <c r="P162" s="20" t="s">
        <v>105</v>
      </c>
    </row>
    <row r="163" spans="1:16" s="5" customFormat="1" ht="15.75">
      <c r="A163" s="4" t="s">
        <v>7</v>
      </c>
      <c r="B163" s="10">
        <f>I162</f>
        <v>0</v>
      </c>
      <c r="C163" s="3"/>
      <c r="D163" s="10">
        <f>K162</f>
        <v>0</v>
      </c>
      <c r="E163" s="3"/>
      <c r="F163" s="10">
        <f>M162</f>
        <v>244444</v>
      </c>
      <c r="G163" s="3"/>
      <c r="H163" s="20" t="s">
        <v>25</v>
      </c>
      <c r="I163" s="17">
        <v>3677696</v>
      </c>
      <c r="J163" s="20"/>
      <c r="K163" s="17">
        <v>3812853</v>
      </c>
      <c r="L163" s="17"/>
      <c r="M163" s="17">
        <v>4258724</v>
      </c>
      <c r="N163" s="20">
        <v>12</v>
      </c>
      <c r="O163" s="20" t="s">
        <v>147</v>
      </c>
      <c r="P163" s="20" t="s">
        <v>106</v>
      </c>
    </row>
    <row r="164" spans="1:16" s="5" customFormat="1" ht="15.75">
      <c r="A164" s="4"/>
      <c r="B164" s="3"/>
      <c r="C164" s="3"/>
      <c r="D164" s="3"/>
      <c r="E164" s="3"/>
      <c r="F164" s="3"/>
      <c r="G164" s="3"/>
      <c r="H164" s="20" t="s">
        <v>25</v>
      </c>
      <c r="I164" s="17">
        <v>0</v>
      </c>
      <c r="J164" s="20"/>
      <c r="K164" s="17">
        <v>50000</v>
      </c>
      <c r="L164" s="17"/>
      <c r="M164" s="17">
        <v>50000</v>
      </c>
      <c r="N164" s="20">
        <v>13</v>
      </c>
      <c r="O164" s="20" t="s">
        <v>113</v>
      </c>
      <c r="P164" s="20" t="s">
        <v>107</v>
      </c>
    </row>
    <row r="165" spans="1:16" s="5" customFormat="1" ht="15.75">
      <c r="A165" s="4" t="s">
        <v>8</v>
      </c>
      <c r="B165" s="3">
        <f>SUM(B160:B164)</f>
        <v>2402334</v>
      </c>
      <c r="C165" s="3"/>
      <c r="D165" s="3">
        <f>SUM(D160:D164)</f>
        <v>2573673</v>
      </c>
      <c r="E165" s="3"/>
      <c r="F165" s="3">
        <f>SUM(F160:F164)</f>
        <v>4114165</v>
      </c>
      <c r="G165" s="3"/>
      <c r="H165" s="20" t="s">
        <v>25</v>
      </c>
      <c r="I165" s="17">
        <v>0</v>
      </c>
      <c r="J165" s="20"/>
      <c r="K165" s="17">
        <v>0</v>
      </c>
      <c r="L165" s="17"/>
      <c r="M165" s="17">
        <v>250101</v>
      </c>
      <c r="N165" s="20">
        <v>14</v>
      </c>
      <c r="O165" s="20" t="s">
        <v>114</v>
      </c>
      <c r="P165" s="20" t="s">
        <v>108</v>
      </c>
    </row>
    <row r="166" spans="1:16" s="5" customFormat="1" ht="15.75">
      <c r="A166" s="4"/>
      <c r="B166" s="3"/>
      <c r="C166" s="3"/>
      <c r="D166" s="3"/>
      <c r="E166" s="3"/>
      <c r="F166" s="3"/>
      <c r="G166" s="3"/>
      <c r="H166" s="20" t="s">
        <v>25</v>
      </c>
      <c r="I166" s="17">
        <v>96500</v>
      </c>
      <c r="J166" s="20"/>
      <c r="K166" s="17">
        <v>200429</v>
      </c>
      <c r="L166" s="17"/>
      <c r="M166" s="17">
        <v>203691</v>
      </c>
      <c r="N166" s="20">
        <v>15</v>
      </c>
      <c r="O166" s="20" t="s">
        <v>115</v>
      </c>
      <c r="P166" s="20" t="s">
        <v>109</v>
      </c>
    </row>
    <row r="167" spans="1:16" s="5" customFormat="1" ht="15.75">
      <c r="A167" s="4" t="s">
        <v>9</v>
      </c>
      <c r="B167" s="3">
        <f>I163</f>
        <v>3677696</v>
      </c>
      <c r="C167" s="3"/>
      <c r="D167" s="3">
        <f>K163</f>
        <v>3812853</v>
      </c>
      <c r="E167" s="3"/>
      <c r="F167" s="3">
        <f>M163</f>
        <v>4258724</v>
      </c>
      <c r="G167" s="3"/>
      <c r="H167" s="20" t="s">
        <v>25</v>
      </c>
      <c r="I167" s="17">
        <v>1566045</v>
      </c>
      <c r="J167" s="20"/>
      <c r="K167" s="17">
        <v>1498242</v>
      </c>
      <c r="L167" s="17"/>
      <c r="M167" s="17">
        <v>2247363</v>
      </c>
      <c r="N167" s="20">
        <v>16</v>
      </c>
      <c r="O167" s="20" t="s">
        <v>116</v>
      </c>
      <c r="P167" s="20" t="s">
        <v>110</v>
      </c>
    </row>
    <row r="168" spans="1:16" s="5" customFormat="1" ht="15.75">
      <c r="A168" s="4" t="s">
        <v>10</v>
      </c>
      <c r="B168" s="3">
        <f>I164</f>
        <v>0</v>
      </c>
      <c r="C168" s="3"/>
      <c r="D168" s="3">
        <f>K164</f>
        <v>50000</v>
      </c>
      <c r="E168" s="3"/>
      <c r="F168" s="3">
        <f>M164</f>
        <v>50000</v>
      </c>
      <c r="G168" s="4"/>
      <c r="H168" s="20" t="s">
        <v>25</v>
      </c>
      <c r="I168" s="17">
        <v>0</v>
      </c>
      <c r="J168" s="20"/>
      <c r="K168" s="17">
        <v>35890</v>
      </c>
      <c r="L168" s="17"/>
      <c r="M168" s="17">
        <v>29937</v>
      </c>
      <c r="N168" s="20">
        <v>17</v>
      </c>
      <c r="O168" s="20" t="s">
        <v>117</v>
      </c>
      <c r="P168" s="20" t="s">
        <v>111</v>
      </c>
    </row>
    <row r="169" spans="1:16" s="5" customFormat="1" ht="15.75">
      <c r="A169" s="4" t="s">
        <v>11</v>
      </c>
      <c r="B169" s="3">
        <f>I165</f>
        <v>0</v>
      </c>
      <c r="C169" s="3"/>
      <c r="D169" s="3">
        <f>K165</f>
        <v>0</v>
      </c>
      <c r="E169" s="3"/>
      <c r="F169" s="3">
        <f>M165</f>
        <v>250101</v>
      </c>
      <c r="G169" s="3"/>
      <c r="H169" s="20" t="s">
        <v>25</v>
      </c>
      <c r="I169" s="17">
        <v>47511</v>
      </c>
      <c r="J169" s="20"/>
      <c r="K169" s="17">
        <v>45468</v>
      </c>
      <c r="L169" s="17"/>
      <c r="M169" s="17">
        <v>47511</v>
      </c>
      <c r="N169" s="20">
        <v>18</v>
      </c>
      <c r="O169" s="20" t="s">
        <v>118</v>
      </c>
      <c r="P169" s="20" t="s">
        <v>112</v>
      </c>
    </row>
    <row r="170" spans="1:16" s="5" customFormat="1" ht="15.75">
      <c r="A170" s="4" t="s">
        <v>12</v>
      </c>
      <c r="B170" s="10">
        <f>I166</f>
        <v>96500</v>
      </c>
      <c r="C170" s="3"/>
      <c r="D170" s="10">
        <f>K166</f>
        <v>200429</v>
      </c>
      <c r="E170" s="3"/>
      <c r="F170" s="10">
        <f>M166</f>
        <v>203691</v>
      </c>
      <c r="G170" s="3"/>
      <c r="H170" s="20" t="s">
        <v>25</v>
      </c>
      <c r="I170" s="17">
        <v>116350</v>
      </c>
      <c r="J170" s="20"/>
      <c r="K170" s="17">
        <v>112113</v>
      </c>
      <c r="L170" s="17"/>
      <c r="M170" s="17">
        <v>120000</v>
      </c>
      <c r="N170" s="20">
        <v>19</v>
      </c>
      <c r="O170" s="20" t="s">
        <v>119</v>
      </c>
      <c r="P170" s="20" t="s">
        <v>113</v>
      </c>
    </row>
    <row r="171" spans="1:16" s="5" customFormat="1" ht="15.75">
      <c r="A171" s="4"/>
      <c r="B171" s="3"/>
      <c r="C171" s="3"/>
      <c r="D171" s="3"/>
      <c r="E171" s="3"/>
      <c r="F171" s="3"/>
      <c r="G171" s="3"/>
      <c r="H171" s="20" t="s">
        <v>25</v>
      </c>
      <c r="I171" s="17">
        <v>0</v>
      </c>
      <c r="J171" s="20"/>
      <c r="K171" s="17">
        <v>0</v>
      </c>
      <c r="L171" s="17"/>
      <c r="M171" s="17">
        <v>75000</v>
      </c>
      <c r="N171" s="20">
        <v>20</v>
      </c>
      <c r="O171" s="20" t="s">
        <v>120</v>
      </c>
      <c r="P171" s="20" t="s">
        <v>114</v>
      </c>
    </row>
    <row r="172" spans="1:16" s="5" customFormat="1" ht="15.75">
      <c r="A172" s="4" t="s">
        <v>13</v>
      </c>
      <c r="B172" s="3">
        <f>SUM(B166:B171)</f>
        <v>3774196</v>
      </c>
      <c r="C172" s="3"/>
      <c r="D172" s="3">
        <f>SUM(D166:D171)</f>
        <v>4063282</v>
      </c>
      <c r="E172" s="3"/>
      <c r="F172" s="3">
        <f>SUM(F166:F171)</f>
        <v>4762516</v>
      </c>
      <c r="G172" s="3"/>
      <c r="H172" s="20" t="s">
        <v>25</v>
      </c>
      <c r="I172" s="17">
        <v>335822</v>
      </c>
      <c r="J172" s="20"/>
      <c r="K172" s="17">
        <v>321383</v>
      </c>
      <c r="L172" s="17"/>
      <c r="M172" s="17">
        <v>345270</v>
      </c>
      <c r="N172" s="20">
        <v>21</v>
      </c>
      <c r="O172" s="20" t="s">
        <v>121</v>
      </c>
      <c r="P172" s="20" t="s">
        <v>115</v>
      </c>
    </row>
    <row r="173" spans="1:16" s="5" customFormat="1" ht="15.75">
      <c r="A173" s="4"/>
      <c r="B173" s="3"/>
      <c r="C173" s="3"/>
      <c r="D173" s="3"/>
      <c r="E173" s="3"/>
      <c r="F173" s="3"/>
      <c r="G173" s="3"/>
      <c r="H173" s="20" t="s">
        <v>25</v>
      </c>
      <c r="I173" s="17">
        <v>2008162</v>
      </c>
      <c r="J173" s="20"/>
      <c r="K173" s="17">
        <v>2217147</v>
      </c>
      <c r="L173" s="17"/>
      <c r="M173" s="17">
        <v>3124286</v>
      </c>
      <c r="N173" s="20">
        <v>22</v>
      </c>
      <c r="O173" s="20" t="s">
        <v>148</v>
      </c>
      <c r="P173" s="20" t="s">
        <v>116</v>
      </c>
    </row>
    <row r="174" spans="1:16" s="5" customFormat="1" ht="15.75">
      <c r="A174" s="4" t="s">
        <v>14</v>
      </c>
      <c r="B174" s="3">
        <f aca="true" t="shared" si="10" ref="B174:B179">I167</f>
        <v>1566045</v>
      </c>
      <c r="C174" s="3"/>
      <c r="D174" s="3">
        <f aca="true" t="shared" si="11" ref="D174:D179">K167</f>
        <v>1498242</v>
      </c>
      <c r="E174" s="3"/>
      <c r="F174" s="3">
        <f aca="true" t="shared" si="12" ref="F174:F179">M167</f>
        <v>2247363</v>
      </c>
      <c r="G174" s="3"/>
      <c r="H174" s="20" t="s">
        <v>25</v>
      </c>
      <c r="I174" s="17">
        <v>383357</v>
      </c>
      <c r="J174" s="20"/>
      <c r="K174" s="17">
        <v>366121</v>
      </c>
      <c r="L174" s="17"/>
      <c r="M174" s="17">
        <v>383824</v>
      </c>
      <c r="N174" s="20">
        <v>23</v>
      </c>
      <c r="O174" s="20" t="s">
        <v>149</v>
      </c>
      <c r="P174" s="20" t="s">
        <v>117</v>
      </c>
    </row>
    <row r="175" spans="1:16" s="5" customFormat="1" ht="15.75">
      <c r="A175" s="4" t="s">
        <v>90</v>
      </c>
      <c r="B175" s="3">
        <f t="shared" si="10"/>
        <v>0</v>
      </c>
      <c r="C175" s="3"/>
      <c r="D175" s="3">
        <f t="shared" si="11"/>
        <v>35890</v>
      </c>
      <c r="E175" s="3"/>
      <c r="F175" s="3">
        <f t="shared" si="12"/>
        <v>29937</v>
      </c>
      <c r="G175" s="3"/>
      <c r="H175" s="20" t="s">
        <v>25</v>
      </c>
      <c r="I175" s="17">
        <v>576110</v>
      </c>
      <c r="J175" s="20"/>
      <c r="K175" s="17">
        <v>565278</v>
      </c>
      <c r="L175" s="17"/>
      <c r="M175" s="17">
        <v>635826</v>
      </c>
      <c r="N175" s="20">
        <v>24</v>
      </c>
      <c r="O175" s="20" t="s">
        <v>150</v>
      </c>
      <c r="P175" s="20" t="s">
        <v>118</v>
      </c>
    </row>
    <row r="176" spans="1:16" s="5" customFormat="1" ht="15.75">
      <c r="A176" s="4" t="s">
        <v>89</v>
      </c>
      <c r="B176" s="3">
        <f t="shared" si="10"/>
        <v>47511</v>
      </c>
      <c r="C176" s="3"/>
      <c r="D176" s="3">
        <f t="shared" si="11"/>
        <v>45468</v>
      </c>
      <c r="E176" s="3"/>
      <c r="F176" s="3">
        <f t="shared" si="12"/>
        <v>47511</v>
      </c>
      <c r="G176" s="3"/>
      <c r="H176" s="20" t="s">
        <v>25</v>
      </c>
      <c r="I176" s="17">
        <v>176586</v>
      </c>
      <c r="J176" s="20"/>
      <c r="K176" s="17">
        <v>173977</v>
      </c>
      <c r="L176" s="17"/>
      <c r="M176" s="17">
        <v>181227</v>
      </c>
      <c r="N176" s="20">
        <v>25</v>
      </c>
      <c r="O176" s="20" t="s">
        <v>151</v>
      </c>
      <c r="P176" s="20" t="s">
        <v>119</v>
      </c>
    </row>
    <row r="177" spans="1:16" s="5" customFormat="1" ht="15.75">
      <c r="A177" s="4" t="s">
        <v>88</v>
      </c>
      <c r="B177" s="3">
        <f t="shared" si="10"/>
        <v>116350</v>
      </c>
      <c r="C177" s="3"/>
      <c r="D177" s="3">
        <f t="shared" si="11"/>
        <v>112113</v>
      </c>
      <c r="E177" s="3"/>
      <c r="F177" s="3">
        <f t="shared" si="12"/>
        <v>120000</v>
      </c>
      <c r="G177" s="3"/>
      <c r="H177" s="20" t="s">
        <v>25</v>
      </c>
      <c r="I177" s="17">
        <v>120651</v>
      </c>
      <c r="J177" s="20"/>
      <c r="K177" s="17">
        <v>115463</v>
      </c>
      <c r="L177" s="17"/>
      <c r="M177" s="17">
        <v>120653</v>
      </c>
      <c r="N177" s="20">
        <v>26</v>
      </c>
      <c r="O177" s="20" t="s">
        <v>152</v>
      </c>
      <c r="P177" s="20" t="s">
        <v>120</v>
      </c>
    </row>
    <row r="178" spans="1:16" s="5" customFormat="1" ht="15.75">
      <c r="A178" s="4" t="s">
        <v>92</v>
      </c>
      <c r="B178" s="3">
        <f t="shared" si="10"/>
        <v>0</v>
      </c>
      <c r="C178" s="3"/>
      <c r="D178" s="3">
        <f t="shared" si="11"/>
        <v>0</v>
      </c>
      <c r="E178" s="3"/>
      <c r="F178" s="3">
        <f t="shared" si="12"/>
        <v>75000</v>
      </c>
      <c r="G178" s="3"/>
      <c r="H178" s="20" t="s">
        <v>25</v>
      </c>
      <c r="I178" s="17">
        <v>0</v>
      </c>
      <c r="J178" s="20"/>
      <c r="K178" s="17">
        <v>0</v>
      </c>
      <c r="L178" s="17"/>
      <c r="M178" s="17">
        <v>27325</v>
      </c>
      <c r="N178" s="20">
        <v>27</v>
      </c>
      <c r="O178" s="20" t="s">
        <v>153</v>
      </c>
      <c r="P178" s="20" t="s">
        <v>121</v>
      </c>
    </row>
    <row r="179" spans="1:16" s="5" customFormat="1" ht="15.75">
      <c r="A179" s="4" t="s">
        <v>15</v>
      </c>
      <c r="B179" s="10">
        <f t="shared" si="10"/>
        <v>335822</v>
      </c>
      <c r="C179" s="3"/>
      <c r="D179" s="10">
        <f t="shared" si="11"/>
        <v>321383</v>
      </c>
      <c r="E179" s="3"/>
      <c r="F179" s="10">
        <f t="shared" si="12"/>
        <v>345270</v>
      </c>
      <c r="G179" s="3"/>
      <c r="H179" s="20" t="s">
        <v>25</v>
      </c>
      <c r="I179" s="17">
        <v>0</v>
      </c>
      <c r="J179" s="20"/>
      <c r="K179" s="17">
        <v>20158</v>
      </c>
      <c r="L179" s="17"/>
      <c r="M179" s="17">
        <v>33677</v>
      </c>
      <c r="N179" s="20">
        <v>28</v>
      </c>
      <c r="O179" s="20" t="s">
        <v>154</v>
      </c>
      <c r="P179" s="20" t="s">
        <v>122</v>
      </c>
    </row>
    <row r="180" spans="1:16" s="5" customFormat="1" ht="15.75">
      <c r="A180" s="4"/>
      <c r="B180" s="3"/>
      <c r="C180" s="3"/>
      <c r="D180" s="3"/>
      <c r="E180" s="3"/>
      <c r="F180" s="3"/>
      <c r="G180" s="3"/>
      <c r="H180" s="20"/>
      <c r="I180" s="17"/>
      <c r="J180" s="20"/>
      <c r="K180" s="17"/>
      <c r="L180" s="17"/>
      <c r="M180" s="17"/>
      <c r="N180" s="20"/>
      <c r="O180" s="20"/>
      <c r="P180" s="20"/>
    </row>
    <row r="181" spans="1:16" s="5" customFormat="1" ht="15.75">
      <c r="A181" s="4" t="s">
        <v>16</v>
      </c>
      <c r="B181" s="3">
        <f>SUM(B173:B180)</f>
        <v>2065728</v>
      </c>
      <c r="C181" s="3"/>
      <c r="D181" s="3">
        <f>SUM(D173:D180)</f>
        <v>2013096</v>
      </c>
      <c r="E181" s="3"/>
      <c r="F181" s="3">
        <f>SUM(F173:F180)</f>
        <v>2865081</v>
      </c>
      <c r="G181" s="3"/>
      <c r="H181" s="20"/>
      <c r="I181" s="17"/>
      <c r="J181" s="20"/>
      <c r="K181" s="17"/>
      <c r="L181" s="17"/>
      <c r="M181" s="17"/>
      <c r="N181" s="17"/>
      <c r="O181" s="20"/>
      <c r="P181" s="20"/>
    </row>
    <row r="182" spans="1:16" s="5" customFormat="1" ht="15.75">
      <c r="A182" s="4"/>
      <c r="B182" s="3"/>
      <c r="C182" s="3"/>
      <c r="D182" s="3"/>
      <c r="E182" s="3"/>
      <c r="F182" s="3"/>
      <c r="G182" s="3"/>
      <c r="H182" s="20"/>
      <c r="I182" s="17"/>
      <c r="J182" s="20"/>
      <c r="K182" s="17"/>
      <c r="L182" s="17"/>
      <c r="M182" s="17"/>
      <c r="N182" s="17"/>
      <c r="O182" s="20"/>
      <c r="P182" s="20"/>
    </row>
    <row r="183" spans="1:16" s="5" customFormat="1" ht="15.75">
      <c r="A183" s="4" t="s">
        <v>17</v>
      </c>
      <c r="B183" s="3">
        <f aca="true" t="shared" si="13" ref="B183:B189">I173</f>
        <v>2008162</v>
      </c>
      <c r="C183" s="3"/>
      <c r="D183" s="3">
        <f aca="true" t="shared" si="14" ref="D183:D189">K173</f>
        <v>2217147</v>
      </c>
      <c r="E183" s="3"/>
      <c r="F183" s="3">
        <f aca="true" t="shared" si="15" ref="F183:F189">M173</f>
        <v>3124286</v>
      </c>
      <c r="G183" s="3"/>
      <c r="H183" s="20"/>
      <c r="I183" s="17"/>
      <c r="J183" s="20"/>
      <c r="K183" s="17"/>
      <c r="L183" s="17"/>
      <c r="M183" s="17"/>
      <c r="N183" s="17"/>
      <c r="O183" s="20"/>
      <c r="P183" s="20"/>
    </row>
    <row r="184" spans="1:16" s="5" customFormat="1" ht="15.75">
      <c r="A184" s="4" t="s">
        <v>18</v>
      </c>
      <c r="B184" s="3">
        <f t="shared" si="13"/>
        <v>383357</v>
      </c>
      <c r="C184" s="3"/>
      <c r="D184" s="3">
        <f t="shared" si="14"/>
        <v>366121</v>
      </c>
      <c r="E184" s="3"/>
      <c r="F184" s="3">
        <f t="shared" si="15"/>
        <v>383824</v>
      </c>
      <c r="G184" s="3"/>
      <c r="H184" s="20"/>
      <c r="I184" s="17"/>
      <c r="J184" s="20"/>
      <c r="K184" s="17"/>
      <c r="L184" s="17"/>
      <c r="M184" s="17"/>
      <c r="N184" s="17"/>
      <c r="O184" s="20"/>
      <c r="P184" s="20"/>
    </row>
    <row r="185" spans="1:16" s="5" customFormat="1" ht="15.75">
      <c r="A185" s="4" t="s">
        <v>19</v>
      </c>
      <c r="B185" s="3">
        <f t="shared" si="13"/>
        <v>576110</v>
      </c>
      <c r="C185" s="3"/>
      <c r="D185" s="3">
        <f t="shared" si="14"/>
        <v>565278</v>
      </c>
      <c r="E185" s="3"/>
      <c r="F185" s="3">
        <f t="shared" si="15"/>
        <v>635826</v>
      </c>
      <c r="G185" s="3"/>
      <c r="H185" s="20"/>
      <c r="I185" s="17"/>
      <c r="J185" s="20"/>
      <c r="K185" s="17"/>
      <c r="L185" s="17"/>
      <c r="M185" s="17"/>
      <c r="N185" s="20"/>
      <c r="O185" s="20"/>
      <c r="P185" s="20"/>
    </row>
    <row r="186" spans="1:16" s="5" customFormat="1" ht="15.75">
      <c r="A186" s="4" t="s">
        <v>20</v>
      </c>
      <c r="B186" s="3">
        <f t="shared" si="13"/>
        <v>176586</v>
      </c>
      <c r="C186" s="3"/>
      <c r="D186" s="3">
        <f t="shared" si="14"/>
        <v>173977</v>
      </c>
      <c r="E186" s="3"/>
      <c r="F186" s="3">
        <f t="shared" si="15"/>
        <v>181227</v>
      </c>
      <c r="G186" s="3"/>
      <c r="H186" s="20"/>
      <c r="I186" s="17"/>
      <c r="J186" s="20"/>
      <c r="K186" s="17"/>
      <c r="L186" s="17"/>
      <c r="M186" s="17"/>
      <c r="N186" s="20"/>
      <c r="O186" s="20"/>
      <c r="P186" s="20"/>
    </row>
    <row r="187" spans="1:7" s="5" customFormat="1" ht="15.75">
      <c r="A187" s="4" t="s">
        <v>21</v>
      </c>
      <c r="B187" s="3">
        <f t="shared" si="13"/>
        <v>120651</v>
      </c>
      <c r="C187" s="3"/>
      <c r="D187" s="3">
        <f t="shared" si="14"/>
        <v>115463</v>
      </c>
      <c r="E187" s="3"/>
      <c r="F187" s="3">
        <f t="shared" si="15"/>
        <v>120653</v>
      </c>
      <c r="G187" s="3"/>
    </row>
    <row r="188" spans="1:7" s="5" customFormat="1" ht="15.75">
      <c r="A188" s="4" t="s">
        <v>22</v>
      </c>
      <c r="B188" s="3">
        <f t="shared" si="13"/>
        <v>0</v>
      </c>
      <c r="C188" s="3"/>
      <c r="D188" s="3">
        <f t="shared" si="14"/>
        <v>0</v>
      </c>
      <c r="E188" s="3"/>
      <c r="F188" s="3">
        <f t="shared" si="15"/>
        <v>27325</v>
      </c>
      <c r="G188" s="3"/>
    </row>
    <row r="189" spans="1:7" s="5" customFormat="1" ht="15.75">
      <c r="A189" s="4" t="s">
        <v>87</v>
      </c>
      <c r="B189" s="10">
        <f t="shared" si="13"/>
        <v>0</v>
      </c>
      <c r="C189" s="3"/>
      <c r="D189" s="10">
        <f t="shared" si="14"/>
        <v>20158</v>
      </c>
      <c r="E189" s="3"/>
      <c r="F189" s="10">
        <f t="shared" si="15"/>
        <v>33677</v>
      </c>
      <c r="G189" s="3"/>
    </row>
    <row r="190" spans="1:7" s="5" customFormat="1" ht="15.75">
      <c r="A190" s="12"/>
      <c r="B190" s="3"/>
      <c r="C190" s="3"/>
      <c r="D190" s="3"/>
      <c r="E190" s="3"/>
      <c r="F190" s="3"/>
      <c r="G190" s="3"/>
    </row>
    <row r="191" spans="1:7" s="5" customFormat="1" ht="15.75">
      <c r="A191" s="17" t="s">
        <v>23</v>
      </c>
      <c r="B191" s="3">
        <f>SUM(B151:B160)+B165+B172+SUM(B180:B190)</f>
        <v>98758838</v>
      </c>
      <c r="C191" s="3"/>
      <c r="D191" s="3">
        <f>SUM(D151:D160)+D165+D172+SUM(D180:D190)</f>
        <v>102164925</v>
      </c>
      <c r="E191" s="3"/>
      <c r="F191" s="3">
        <f>SUM(F151:F160)+F165+F172+SUM(F180:F190)</f>
        <v>109830725</v>
      </c>
      <c r="G191" s="3"/>
    </row>
    <row r="192" spans="1:7" s="5" customFormat="1" ht="15.75">
      <c r="A192" s="4"/>
      <c r="B192" s="3"/>
      <c r="C192" s="3"/>
      <c r="D192" s="3"/>
      <c r="E192" s="3"/>
      <c r="F192" s="3"/>
      <c r="G192" s="3"/>
    </row>
    <row r="193" spans="1:7" s="5" customFormat="1" ht="15.75">
      <c r="A193" s="4"/>
      <c r="B193" s="3"/>
      <c r="C193" s="3"/>
      <c r="D193" s="3"/>
      <c r="E193" s="3"/>
      <c r="F193" s="3"/>
      <c r="G193" s="3"/>
    </row>
    <row r="194" spans="1:7" s="5" customFormat="1" ht="15.75">
      <c r="A194" s="4"/>
      <c r="B194" s="3"/>
      <c r="C194" s="3"/>
      <c r="D194" s="3"/>
      <c r="E194" s="3"/>
      <c r="F194" s="3"/>
      <c r="G194" s="3"/>
    </row>
    <row r="195" spans="1:7" s="5" customFormat="1" ht="15.75">
      <c r="A195" s="4"/>
      <c r="B195" s="3"/>
      <c r="C195" s="3"/>
      <c r="D195" s="3"/>
      <c r="E195" s="3"/>
      <c r="F195" s="3"/>
      <c r="G195" s="3"/>
    </row>
    <row r="196" spans="1:7" s="5" customFormat="1" ht="15.75">
      <c r="A196" s="4"/>
      <c r="B196" s="3"/>
      <c r="C196" s="3"/>
      <c r="D196" s="3"/>
      <c r="E196" s="3"/>
      <c r="F196" s="3"/>
      <c r="G196" s="3"/>
    </row>
    <row r="197" spans="1:7" s="5" customFormat="1" ht="15.75">
      <c r="A197" s="4"/>
      <c r="B197" s="3"/>
      <c r="C197" s="3"/>
      <c r="D197" s="3"/>
      <c r="E197" s="3"/>
      <c r="F197" s="3"/>
      <c r="G197" s="3"/>
    </row>
    <row r="198" spans="1:7" s="5" customFormat="1" ht="15.75">
      <c r="A198" s="4"/>
      <c r="B198" s="3"/>
      <c r="C198" s="3"/>
      <c r="D198" s="3"/>
      <c r="E198" s="3"/>
      <c r="F198" s="3"/>
      <c r="G198" s="3"/>
    </row>
    <row r="199" spans="1:7" s="5" customFormat="1" ht="15.75">
      <c r="A199" s="4"/>
      <c r="B199" s="3"/>
      <c r="C199" s="3"/>
      <c r="D199" s="3"/>
      <c r="E199" s="3"/>
      <c r="F199" s="3"/>
      <c r="G199" s="3"/>
    </row>
    <row r="200" spans="1:7" s="5" customFormat="1" ht="15.75">
      <c r="A200" s="4"/>
      <c r="B200" s="3"/>
      <c r="C200" s="3"/>
      <c r="D200" s="3"/>
      <c r="E200" s="3"/>
      <c r="F200" s="3"/>
      <c r="G200" s="3"/>
    </row>
    <row r="201" spans="1:7" s="5" customFormat="1" ht="15.75">
      <c r="A201" s="12"/>
      <c r="B201" s="3"/>
      <c r="C201" s="3"/>
      <c r="D201" s="3"/>
      <c r="E201" s="3"/>
      <c r="F201" s="3"/>
      <c r="G201" s="3"/>
    </row>
    <row r="202" spans="1:7" s="5" customFormat="1" ht="15.75">
      <c r="A202" s="17"/>
      <c r="B202" s="4"/>
      <c r="C202" s="4"/>
      <c r="D202" s="4"/>
      <c r="E202" s="4"/>
      <c r="F202" s="4"/>
      <c r="G202" s="3"/>
    </row>
    <row r="203" spans="1:7" s="5" customFormat="1" ht="15.75">
      <c r="A203" s="4"/>
      <c r="B203" s="3"/>
      <c r="C203" s="3"/>
      <c r="D203" s="3"/>
      <c r="E203" s="3"/>
      <c r="F203" s="3"/>
      <c r="G203" s="3"/>
    </row>
    <row r="204" spans="1:7" s="5" customFormat="1" ht="15.75">
      <c r="A204" s="4"/>
      <c r="B204" s="3"/>
      <c r="C204" s="3"/>
      <c r="D204" s="3"/>
      <c r="E204" s="3"/>
      <c r="F204" s="3"/>
      <c r="G204" s="3"/>
    </row>
    <row r="205" spans="1:7" s="5" customFormat="1" ht="15.75">
      <c r="A205" s="4"/>
      <c r="B205" s="4"/>
      <c r="C205" s="4"/>
      <c r="D205" s="4"/>
      <c r="E205" s="4"/>
      <c r="F205" s="4"/>
      <c r="G205" s="4"/>
    </row>
    <row r="206" spans="1:7" s="5" customFormat="1" ht="15.75">
      <c r="A206" s="12"/>
      <c r="B206" s="3"/>
      <c r="C206" s="3"/>
      <c r="D206" s="3"/>
      <c r="E206" s="3"/>
      <c r="F206" s="3"/>
      <c r="G206" s="3"/>
    </row>
    <row r="207" spans="1:7" s="5" customFormat="1" ht="15.75">
      <c r="A207" s="17"/>
      <c r="B207" s="4"/>
      <c r="C207" s="4"/>
      <c r="D207" s="4"/>
      <c r="E207" s="4"/>
      <c r="F207" s="4"/>
      <c r="G207" s="4"/>
    </row>
    <row r="208" spans="1:7" s="5" customFormat="1" ht="15.75">
      <c r="A208" s="4"/>
      <c r="B208" s="3"/>
      <c r="C208" s="3"/>
      <c r="D208" s="3"/>
      <c r="E208" s="3"/>
      <c r="F208" s="3"/>
      <c r="G208" s="3"/>
    </row>
    <row r="209" spans="1:7" s="5" customFormat="1" ht="15.75">
      <c r="A209" s="4"/>
      <c r="B209" s="3"/>
      <c r="C209" s="3"/>
      <c r="D209" s="3"/>
      <c r="E209" s="3"/>
      <c r="F209" s="3"/>
      <c r="G209" s="3"/>
    </row>
    <row r="210" spans="1:7" s="5" customFormat="1" ht="15.75">
      <c r="A210" s="4"/>
      <c r="B210" s="4"/>
      <c r="C210" s="4"/>
      <c r="D210" s="4"/>
      <c r="E210" s="4"/>
      <c r="F210" s="4"/>
      <c r="G210" s="4"/>
    </row>
    <row r="211" spans="1:7" s="5" customFormat="1" ht="15.75">
      <c r="A211" s="4"/>
      <c r="B211" s="3"/>
      <c r="C211" s="3"/>
      <c r="D211" s="3"/>
      <c r="E211" s="3"/>
      <c r="F211" s="3"/>
      <c r="G211" s="3"/>
    </row>
    <row r="212" spans="1:7" s="5" customFormat="1" ht="15.75">
      <c r="A212" s="4"/>
      <c r="B212" s="3"/>
      <c r="C212" s="3"/>
      <c r="D212" s="3"/>
      <c r="E212" s="3"/>
      <c r="F212" s="3"/>
      <c r="G212" s="3"/>
    </row>
    <row r="213" spans="1:7" s="5" customFormat="1" ht="15.75">
      <c r="A213" s="12"/>
      <c r="B213" s="3"/>
      <c r="C213" s="3"/>
      <c r="D213" s="3"/>
      <c r="E213" s="3"/>
      <c r="F213" s="3"/>
      <c r="G213" s="3"/>
    </row>
    <row r="214" spans="1:7" s="5" customFormat="1" ht="15.75">
      <c r="A214" s="17"/>
      <c r="B214" s="3"/>
      <c r="C214" s="3"/>
      <c r="D214" s="3"/>
      <c r="E214" s="3"/>
      <c r="F214" s="3"/>
      <c r="G214" s="3"/>
    </row>
    <row r="215" spans="1:7" s="5" customFormat="1" ht="15.75">
      <c r="A215" s="11"/>
      <c r="B215" s="3"/>
      <c r="C215" s="3"/>
      <c r="D215" s="3"/>
      <c r="E215" s="3"/>
      <c r="F215" s="3"/>
      <c r="G215" s="3"/>
    </row>
    <row r="216" spans="1:7" s="5" customFormat="1" ht="15.75">
      <c r="A216" s="12"/>
      <c r="B216" s="3"/>
      <c r="C216" s="3"/>
      <c r="D216" s="3"/>
      <c r="E216" s="3"/>
      <c r="F216" s="3"/>
      <c r="G216" s="3"/>
    </row>
    <row r="217" spans="1:7" s="5" customFormat="1" ht="15.75">
      <c r="A217" s="12"/>
      <c r="B217" s="3"/>
      <c r="C217" s="3"/>
      <c r="D217" s="3"/>
      <c r="E217" s="3"/>
      <c r="F217" s="3"/>
      <c r="G217" s="3"/>
    </row>
    <row r="218" spans="1:7" s="5" customFormat="1" ht="15.75">
      <c r="A218" s="12"/>
      <c r="B218" s="3"/>
      <c r="C218" s="3"/>
      <c r="D218" s="3"/>
      <c r="E218" s="3"/>
      <c r="F218" s="3"/>
      <c r="G218" s="3"/>
    </row>
    <row r="219" spans="1:7" s="5" customFormat="1" ht="15.75">
      <c r="A219" s="12"/>
      <c r="B219" s="3"/>
      <c r="C219" s="3"/>
      <c r="D219" s="3"/>
      <c r="E219" s="3"/>
      <c r="F219" s="3"/>
      <c r="G219" s="3"/>
    </row>
    <row r="220" spans="1:6" s="5" customFormat="1" ht="15.75">
      <c r="A220" s="13"/>
      <c r="B220" s="4"/>
      <c r="C220" s="3"/>
      <c r="D220" s="4"/>
      <c r="E220" s="3"/>
      <c r="F220" s="4"/>
    </row>
    <row r="221" spans="1:6" s="5" customFormat="1" ht="15.75">
      <c r="A221" s="14" t="s">
        <v>93</v>
      </c>
      <c r="B221" s="4"/>
      <c r="C221" s="3"/>
      <c r="D221" s="4"/>
      <c r="E221" s="3"/>
      <c r="F221" s="4"/>
    </row>
    <row r="222" spans="1:6" s="5" customFormat="1" ht="15.75">
      <c r="A222" s="4"/>
      <c r="B222" s="4"/>
      <c r="C222" s="3"/>
      <c r="D222" s="4"/>
      <c r="E222" s="3"/>
      <c r="F222" s="4"/>
    </row>
    <row r="223" spans="1:7" s="5" customFormat="1" ht="15.75">
      <c r="A223" s="23" t="s">
        <v>138</v>
      </c>
      <c r="B223" s="23"/>
      <c r="C223" s="23"/>
      <c r="D223" s="23"/>
      <c r="E223" s="23"/>
      <c r="F223" s="23"/>
      <c r="G223" s="23"/>
    </row>
    <row r="224" spans="1:6" s="5" customFormat="1" ht="15.75">
      <c r="A224" s="4"/>
      <c r="B224" s="15"/>
      <c r="C224" s="16"/>
      <c r="D224" s="15"/>
      <c r="E224" s="16"/>
      <c r="F224" s="15"/>
    </row>
    <row r="225" spans="1:7" s="5" customFormat="1" ht="15.75">
      <c r="A225" s="23" t="s">
        <v>139</v>
      </c>
      <c r="B225" s="23"/>
      <c r="C225" s="23"/>
      <c r="D225" s="23"/>
      <c r="E225" s="23"/>
      <c r="F225" s="23"/>
      <c r="G225" s="23"/>
    </row>
    <row r="226" spans="1:7" s="5" customFormat="1" ht="15.75">
      <c r="A226" s="23" t="s">
        <v>123</v>
      </c>
      <c r="B226" s="23"/>
      <c r="C226" s="23"/>
      <c r="D226" s="23"/>
      <c r="E226" s="23"/>
      <c r="F226" s="23"/>
      <c r="G226" s="23"/>
    </row>
    <row r="227" spans="1:6" s="5" customFormat="1" ht="15.75">
      <c r="A227" s="4"/>
      <c r="B227" s="4"/>
      <c r="C227" s="3"/>
      <c r="D227" s="6"/>
      <c r="E227" s="7"/>
      <c r="F227" s="6"/>
    </row>
    <row r="228" spans="1:6" s="5" customFormat="1" ht="15.75">
      <c r="A228" s="4"/>
      <c r="B228" s="8"/>
      <c r="C228" s="9"/>
      <c r="D228" s="8"/>
      <c r="E228" s="9"/>
      <c r="F228" s="8"/>
    </row>
    <row r="229" spans="1:7" s="5" customFormat="1" ht="15.75">
      <c r="A229" s="4"/>
      <c r="B229" s="2">
        <v>1985</v>
      </c>
      <c r="C229" s="1"/>
      <c r="D229" s="2">
        <v>1986</v>
      </c>
      <c r="E229" s="1"/>
      <c r="F229" s="2">
        <v>1987</v>
      </c>
      <c r="G229" s="1"/>
    </row>
    <row r="230" spans="1:7" s="5" customFormat="1" ht="15.75">
      <c r="A230" s="4"/>
      <c r="B230" s="3"/>
      <c r="C230" s="3"/>
      <c r="D230" s="3"/>
      <c r="E230" s="3"/>
      <c r="F230" s="3"/>
      <c r="G230" s="3"/>
    </row>
    <row r="231" spans="1:16" s="5" customFormat="1" ht="15.75">
      <c r="A231" s="4" t="s">
        <v>0</v>
      </c>
      <c r="B231" s="3">
        <f aca="true" t="shared" si="16" ref="B231:B238">I231</f>
        <v>1806623</v>
      </c>
      <c r="C231" s="3"/>
      <c r="D231" s="3">
        <f aca="true" t="shared" si="17" ref="D231:D238">K231</f>
        <v>1722575</v>
      </c>
      <c r="E231" s="3"/>
      <c r="F231" s="3">
        <f aca="true" t="shared" si="18" ref="F231:F238">M231</f>
        <v>1920608</v>
      </c>
      <c r="G231" s="3"/>
      <c r="H231" s="20" t="s">
        <v>123</v>
      </c>
      <c r="I231" s="17">
        <v>1806623</v>
      </c>
      <c r="J231" s="20"/>
      <c r="K231" s="17">
        <v>1722575</v>
      </c>
      <c r="L231" s="17"/>
      <c r="M231" s="17">
        <v>1920608</v>
      </c>
      <c r="N231" s="20">
        <v>1</v>
      </c>
      <c r="O231" s="20" t="s">
        <v>95</v>
      </c>
      <c r="P231" s="20" t="s">
        <v>95</v>
      </c>
    </row>
    <row r="232" spans="1:16" s="5" customFormat="1" ht="15.75">
      <c r="A232" s="4" t="s">
        <v>1</v>
      </c>
      <c r="B232" s="3">
        <f t="shared" si="16"/>
        <v>0</v>
      </c>
      <c r="C232" s="3"/>
      <c r="D232" s="3">
        <f t="shared" si="17"/>
        <v>0</v>
      </c>
      <c r="E232" s="3"/>
      <c r="F232" s="3">
        <f t="shared" si="18"/>
        <v>0</v>
      </c>
      <c r="G232" s="3"/>
      <c r="H232" s="20" t="s">
        <v>123</v>
      </c>
      <c r="I232" s="17">
        <v>0</v>
      </c>
      <c r="J232" s="20"/>
      <c r="K232" s="17">
        <v>0</v>
      </c>
      <c r="L232" s="17"/>
      <c r="M232" s="17">
        <v>0</v>
      </c>
      <c r="N232" s="20">
        <v>2</v>
      </c>
      <c r="O232" s="20" t="s">
        <v>145</v>
      </c>
      <c r="P232" s="20" t="s">
        <v>96</v>
      </c>
    </row>
    <row r="233" spans="1:16" s="5" customFormat="1" ht="15.75">
      <c r="A233" s="4" t="s">
        <v>86</v>
      </c>
      <c r="B233" s="3">
        <f t="shared" si="16"/>
        <v>45481</v>
      </c>
      <c r="C233" s="3"/>
      <c r="D233" s="3">
        <f t="shared" si="17"/>
        <v>19583</v>
      </c>
      <c r="E233" s="3"/>
      <c r="F233" s="3">
        <f t="shared" si="18"/>
        <v>52566</v>
      </c>
      <c r="G233" s="3"/>
      <c r="H233" s="20" t="s">
        <v>123</v>
      </c>
      <c r="I233" s="17">
        <v>45481</v>
      </c>
      <c r="J233" s="20"/>
      <c r="K233" s="17">
        <v>19583</v>
      </c>
      <c r="L233" s="17"/>
      <c r="M233" s="17">
        <v>52566</v>
      </c>
      <c r="N233" s="20">
        <v>3</v>
      </c>
      <c r="O233" s="20" t="s">
        <v>102</v>
      </c>
      <c r="P233" s="20" t="s">
        <v>97</v>
      </c>
    </row>
    <row r="234" spans="1:16" s="5" customFormat="1" ht="15.75">
      <c r="A234" s="4" t="s">
        <v>91</v>
      </c>
      <c r="B234" s="3">
        <f t="shared" si="16"/>
        <v>483834</v>
      </c>
      <c r="C234" s="3"/>
      <c r="D234" s="3">
        <f t="shared" si="17"/>
        <v>460449</v>
      </c>
      <c r="E234" s="3"/>
      <c r="F234" s="3">
        <f t="shared" si="18"/>
        <v>481495</v>
      </c>
      <c r="G234" s="3"/>
      <c r="H234" s="20" t="s">
        <v>123</v>
      </c>
      <c r="I234" s="17">
        <v>483834</v>
      </c>
      <c r="J234" s="20"/>
      <c r="K234" s="17">
        <v>460449</v>
      </c>
      <c r="L234" s="17"/>
      <c r="M234" s="17">
        <v>481495</v>
      </c>
      <c r="N234" s="20">
        <v>4</v>
      </c>
      <c r="O234" s="20" t="s">
        <v>103</v>
      </c>
      <c r="P234" s="20" t="s">
        <v>98</v>
      </c>
    </row>
    <row r="235" spans="1:16" s="5" customFormat="1" ht="15.75">
      <c r="A235" s="4" t="s">
        <v>2</v>
      </c>
      <c r="B235" s="3">
        <f t="shared" si="16"/>
        <v>0</v>
      </c>
      <c r="C235" s="3"/>
      <c r="D235" s="3">
        <f t="shared" si="17"/>
        <v>0</v>
      </c>
      <c r="E235" s="3"/>
      <c r="F235" s="3">
        <f t="shared" si="18"/>
        <v>255601</v>
      </c>
      <c r="G235" s="3"/>
      <c r="H235" s="20" t="s">
        <v>123</v>
      </c>
      <c r="I235" s="21">
        <v>0</v>
      </c>
      <c r="J235" s="20"/>
      <c r="K235" s="21">
        <v>0</v>
      </c>
      <c r="L235" s="17"/>
      <c r="M235" s="21">
        <v>255601</v>
      </c>
      <c r="N235" s="20">
        <v>5</v>
      </c>
      <c r="O235" s="20" t="s">
        <v>104</v>
      </c>
      <c r="P235" s="20" t="s">
        <v>99</v>
      </c>
    </row>
    <row r="236" spans="1:16" s="5" customFormat="1" ht="15.75">
      <c r="A236" s="4" t="s">
        <v>144</v>
      </c>
      <c r="B236" s="3">
        <f t="shared" si="16"/>
        <v>0</v>
      </c>
      <c r="C236" s="3"/>
      <c r="D236" s="3">
        <f t="shared" si="17"/>
        <v>0</v>
      </c>
      <c r="E236" s="3"/>
      <c r="F236" s="3">
        <f t="shared" si="18"/>
        <v>0</v>
      </c>
      <c r="G236" s="3"/>
      <c r="H236" s="20" t="s">
        <v>123</v>
      </c>
      <c r="I236" s="17">
        <v>0</v>
      </c>
      <c r="J236" s="20"/>
      <c r="K236" s="17">
        <v>0</v>
      </c>
      <c r="L236" s="17"/>
      <c r="M236" s="17">
        <v>0</v>
      </c>
      <c r="N236" s="20">
        <v>6</v>
      </c>
      <c r="O236" s="20" t="s">
        <v>146</v>
      </c>
      <c r="P236" s="20" t="s">
        <v>100</v>
      </c>
    </row>
    <row r="237" spans="1:16" s="5" customFormat="1" ht="15.75">
      <c r="A237" s="4" t="s">
        <v>3</v>
      </c>
      <c r="B237" s="3">
        <f t="shared" si="16"/>
        <v>0</v>
      </c>
      <c r="C237" s="3"/>
      <c r="D237" s="3">
        <f t="shared" si="17"/>
        <v>0</v>
      </c>
      <c r="E237" s="3"/>
      <c r="F237" s="3">
        <f t="shared" si="18"/>
        <v>0</v>
      </c>
      <c r="G237" s="3"/>
      <c r="H237" s="20" t="s">
        <v>123</v>
      </c>
      <c r="I237" s="17">
        <v>0</v>
      </c>
      <c r="J237" s="20"/>
      <c r="K237" s="17">
        <v>0</v>
      </c>
      <c r="L237" s="17"/>
      <c r="M237" s="17">
        <v>0</v>
      </c>
      <c r="N237" s="20">
        <v>7</v>
      </c>
      <c r="O237" s="20" t="s">
        <v>106</v>
      </c>
      <c r="P237" s="20" t="s">
        <v>101</v>
      </c>
    </row>
    <row r="238" spans="1:16" s="5" customFormat="1" ht="15.75">
      <c r="A238" s="4" t="s">
        <v>4</v>
      </c>
      <c r="B238" s="3">
        <f t="shared" si="16"/>
        <v>0</v>
      </c>
      <c r="C238" s="3"/>
      <c r="D238" s="3">
        <f t="shared" si="17"/>
        <v>0</v>
      </c>
      <c r="E238" s="3"/>
      <c r="F238" s="3">
        <f t="shared" si="18"/>
        <v>0</v>
      </c>
      <c r="G238" s="3"/>
      <c r="H238" s="20" t="s">
        <v>123</v>
      </c>
      <c r="I238" s="17">
        <v>0</v>
      </c>
      <c r="J238" s="20"/>
      <c r="K238" s="17">
        <v>0</v>
      </c>
      <c r="L238" s="17"/>
      <c r="M238" s="17">
        <v>0</v>
      </c>
      <c r="N238" s="20">
        <v>8</v>
      </c>
      <c r="O238" s="20" t="s">
        <v>107</v>
      </c>
      <c r="P238" s="20" t="s">
        <v>102</v>
      </c>
    </row>
    <row r="239" spans="1:16" s="5" customFormat="1" ht="15.75">
      <c r="A239" s="4"/>
      <c r="B239" s="3"/>
      <c r="C239" s="3"/>
      <c r="D239" s="3"/>
      <c r="E239" s="3"/>
      <c r="F239" s="3"/>
      <c r="G239" s="3"/>
      <c r="H239" s="20" t="s">
        <v>123</v>
      </c>
      <c r="I239" s="17">
        <v>572170</v>
      </c>
      <c r="J239" s="20"/>
      <c r="K239" s="17">
        <v>586353</v>
      </c>
      <c r="L239" s="17"/>
      <c r="M239" s="17">
        <v>833692</v>
      </c>
      <c r="N239" s="20">
        <v>9</v>
      </c>
      <c r="O239" s="20" t="s">
        <v>108</v>
      </c>
      <c r="P239" s="20" t="s">
        <v>103</v>
      </c>
    </row>
    <row r="240" spans="1:16" s="5" customFormat="1" ht="15.75">
      <c r="A240" s="4" t="s">
        <v>5</v>
      </c>
      <c r="B240" s="3">
        <f>I239</f>
        <v>572170</v>
      </c>
      <c r="C240" s="3"/>
      <c r="D240" s="3">
        <f>K239</f>
        <v>586353</v>
      </c>
      <c r="E240" s="3"/>
      <c r="F240" s="3">
        <f>M239</f>
        <v>833692</v>
      </c>
      <c r="G240" s="3"/>
      <c r="H240" s="20" t="s">
        <v>123</v>
      </c>
      <c r="I240" s="17">
        <v>1565</v>
      </c>
      <c r="J240" s="20"/>
      <c r="K240" s="17">
        <v>550</v>
      </c>
      <c r="L240" s="17"/>
      <c r="M240" s="17">
        <v>33897</v>
      </c>
      <c r="N240" s="20">
        <v>10</v>
      </c>
      <c r="O240" s="20" t="s">
        <v>109</v>
      </c>
      <c r="P240" s="20" t="s">
        <v>104</v>
      </c>
    </row>
    <row r="241" spans="1:16" s="5" customFormat="1" ht="15.75">
      <c r="A241" s="4" t="s">
        <v>6</v>
      </c>
      <c r="B241" s="3">
        <f>I240</f>
        <v>1565</v>
      </c>
      <c r="C241" s="3"/>
      <c r="D241" s="3">
        <f>K240</f>
        <v>550</v>
      </c>
      <c r="E241" s="3"/>
      <c r="F241" s="3">
        <f>M240</f>
        <v>33897</v>
      </c>
      <c r="G241" s="3"/>
      <c r="H241" s="20" t="s">
        <v>123</v>
      </c>
      <c r="I241" s="17">
        <v>0</v>
      </c>
      <c r="J241" s="20"/>
      <c r="K241" s="17">
        <v>0</v>
      </c>
      <c r="L241" s="17"/>
      <c r="M241" s="17">
        <v>75869</v>
      </c>
      <c r="N241" s="20">
        <v>11</v>
      </c>
      <c r="O241" s="20" t="s">
        <v>110</v>
      </c>
      <c r="P241" s="20" t="s">
        <v>105</v>
      </c>
    </row>
    <row r="242" spans="1:16" s="5" customFormat="1" ht="15.75">
      <c r="A242" s="4" t="s">
        <v>7</v>
      </c>
      <c r="B242" s="10">
        <f>I241</f>
        <v>0</v>
      </c>
      <c r="C242" s="3"/>
      <c r="D242" s="10">
        <f>K241</f>
        <v>0</v>
      </c>
      <c r="E242" s="3"/>
      <c r="F242" s="10">
        <f>M241</f>
        <v>75869</v>
      </c>
      <c r="G242" s="3"/>
      <c r="H242" s="20" t="s">
        <v>123</v>
      </c>
      <c r="I242" s="17">
        <v>298666</v>
      </c>
      <c r="J242" s="20"/>
      <c r="K242" s="17">
        <v>314955</v>
      </c>
      <c r="L242" s="17"/>
      <c r="M242" s="17">
        <v>347132</v>
      </c>
      <c r="N242" s="20">
        <v>12</v>
      </c>
      <c r="O242" s="20" t="s">
        <v>147</v>
      </c>
      <c r="P242" s="20" t="s">
        <v>106</v>
      </c>
    </row>
    <row r="243" spans="1:16" s="5" customFormat="1" ht="15.75">
      <c r="A243" s="4"/>
      <c r="B243" s="3"/>
      <c r="C243" s="3"/>
      <c r="D243" s="3"/>
      <c r="E243" s="3"/>
      <c r="F243" s="3"/>
      <c r="G243" s="3"/>
      <c r="H243" s="20" t="s">
        <v>123</v>
      </c>
      <c r="I243" s="17">
        <v>0</v>
      </c>
      <c r="J243" s="20"/>
      <c r="K243" s="17">
        <v>30010</v>
      </c>
      <c r="L243" s="17"/>
      <c r="M243" s="17">
        <v>30014</v>
      </c>
      <c r="N243" s="20">
        <v>13</v>
      </c>
      <c r="O243" s="20" t="s">
        <v>113</v>
      </c>
      <c r="P243" s="20" t="s">
        <v>107</v>
      </c>
    </row>
    <row r="244" spans="1:16" s="5" customFormat="1" ht="15.75">
      <c r="A244" s="4" t="s">
        <v>8</v>
      </c>
      <c r="B244" s="3">
        <f>SUM(B239:B243)</f>
        <v>573735</v>
      </c>
      <c r="C244" s="3"/>
      <c r="D244" s="3">
        <f>SUM(D239:D243)</f>
        <v>586903</v>
      </c>
      <c r="E244" s="3"/>
      <c r="F244" s="3">
        <f>SUM(F239:F243)</f>
        <v>943458</v>
      </c>
      <c r="G244" s="3"/>
      <c r="H244" s="20" t="s">
        <v>123</v>
      </c>
      <c r="I244" s="17">
        <v>0</v>
      </c>
      <c r="J244" s="20"/>
      <c r="K244" s="17">
        <v>0</v>
      </c>
      <c r="L244" s="17"/>
      <c r="M244" s="17">
        <v>37952</v>
      </c>
      <c r="N244" s="20">
        <v>14</v>
      </c>
      <c r="O244" s="20" t="s">
        <v>114</v>
      </c>
      <c r="P244" s="20" t="s">
        <v>108</v>
      </c>
    </row>
    <row r="245" spans="1:16" s="5" customFormat="1" ht="15.75">
      <c r="A245" s="4"/>
      <c r="B245" s="3"/>
      <c r="C245" s="3"/>
      <c r="D245" s="3"/>
      <c r="E245" s="3"/>
      <c r="F245" s="3"/>
      <c r="G245" s="3"/>
      <c r="H245" s="20" t="s">
        <v>123</v>
      </c>
      <c r="I245" s="17">
        <v>6315</v>
      </c>
      <c r="J245" s="20"/>
      <c r="K245" s="17">
        <v>13209</v>
      </c>
      <c r="L245" s="17"/>
      <c r="M245" s="17">
        <v>14788</v>
      </c>
      <c r="N245" s="20">
        <v>15</v>
      </c>
      <c r="O245" s="20" t="s">
        <v>115</v>
      </c>
      <c r="P245" s="20" t="s">
        <v>109</v>
      </c>
    </row>
    <row r="246" spans="1:16" s="5" customFormat="1" ht="15.75">
      <c r="A246" s="4" t="s">
        <v>9</v>
      </c>
      <c r="B246" s="3">
        <f>I242</f>
        <v>298666</v>
      </c>
      <c r="C246" s="3"/>
      <c r="D246" s="3">
        <f>K242</f>
        <v>314955</v>
      </c>
      <c r="E246" s="3"/>
      <c r="F246" s="3">
        <f>M242</f>
        <v>347132</v>
      </c>
      <c r="G246" s="3"/>
      <c r="H246" s="20" t="s">
        <v>123</v>
      </c>
      <c r="I246" s="17">
        <v>191167</v>
      </c>
      <c r="J246" s="20"/>
      <c r="K246" s="17">
        <v>182890</v>
      </c>
      <c r="L246" s="17"/>
      <c r="M246" s="17">
        <v>191167</v>
      </c>
      <c r="N246" s="20">
        <v>16</v>
      </c>
      <c r="O246" s="20" t="s">
        <v>116</v>
      </c>
      <c r="P246" s="20" t="s">
        <v>110</v>
      </c>
    </row>
    <row r="247" spans="1:16" s="5" customFormat="1" ht="15.75">
      <c r="A247" s="4" t="s">
        <v>10</v>
      </c>
      <c r="B247" s="3">
        <f>I243</f>
        <v>0</v>
      </c>
      <c r="C247" s="3"/>
      <c r="D247" s="3">
        <f>K243</f>
        <v>30010</v>
      </c>
      <c r="E247" s="3"/>
      <c r="F247" s="3">
        <f>M243</f>
        <v>30014</v>
      </c>
      <c r="G247" s="4"/>
      <c r="H247" s="20" t="s">
        <v>123</v>
      </c>
      <c r="I247" s="17">
        <v>0</v>
      </c>
      <c r="J247" s="20"/>
      <c r="K247" s="17">
        <v>8657</v>
      </c>
      <c r="L247" s="17"/>
      <c r="M247" s="17">
        <v>1207</v>
      </c>
      <c r="N247" s="20">
        <v>17</v>
      </c>
      <c r="O247" s="20" t="s">
        <v>117</v>
      </c>
      <c r="P247" s="20" t="s">
        <v>111</v>
      </c>
    </row>
    <row r="248" spans="1:16" s="5" customFormat="1" ht="15.75">
      <c r="A248" s="4" t="s">
        <v>11</v>
      </c>
      <c r="B248" s="3">
        <f>I244</f>
        <v>0</v>
      </c>
      <c r="C248" s="3"/>
      <c r="D248" s="3">
        <f>K244</f>
        <v>0</v>
      </c>
      <c r="E248" s="3"/>
      <c r="F248" s="3">
        <f>M244</f>
        <v>37952</v>
      </c>
      <c r="G248" s="3"/>
      <c r="H248" s="20" t="s">
        <v>123</v>
      </c>
      <c r="I248" s="17">
        <v>8833</v>
      </c>
      <c r="J248" s="20"/>
      <c r="K248" s="17">
        <v>8453</v>
      </c>
      <c r="L248" s="17"/>
      <c r="M248" s="17">
        <v>8833</v>
      </c>
      <c r="N248" s="20">
        <v>18</v>
      </c>
      <c r="O248" s="20" t="s">
        <v>118</v>
      </c>
      <c r="P248" s="20" t="s">
        <v>112</v>
      </c>
    </row>
    <row r="249" spans="1:16" s="5" customFormat="1" ht="15.75">
      <c r="A249" s="4" t="s">
        <v>12</v>
      </c>
      <c r="B249" s="10">
        <f>I245</f>
        <v>6315</v>
      </c>
      <c r="C249" s="3"/>
      <c r="D249" s="10">
        <f>K245</f>
        <v>13209</v>
      </c>
      <c r="E249" s="3"/>
      <c r="F249" s="10">
        <f>M245</f>
        <v>14788</v>
      </c>
      <c r="G249" s="3"/>
      <c r="H249" s="20" t="s">
        <v>123</v>
      </c>
      <c r="I249" s="17">
        <v>0</v>
      </c>
      <c r="J249" s="20"/>
      <c r="K249" s="17">
        <v>48180</v>
      </c>
      <c r="L249" s="17"/>
      <c r="M249" s="17">
        <v>50000</v>
      </c>
      <c r="N249" s="20">
        <v>19</v>
      </c>
      <c r="O249" s="20" t="s">
        <v>119</v>
      </c>
      <c r="P249" s="20" t="s">
        <v>113</v>
      </c>
    </row>
    <row r="250" spans="1:16" s="5" customFormat="1" ht="15.75">
      <c r="A250" s="4"/>
      <c r="B250" s="3"/>
      <c r="C250" s="3"/>
      <c r="D250" s="3"/>
      <c r="E250" s="3"/>
      <c r="F250" s="3"/>
      <c r="G250" s="3"/>
      <c r="H250" s="20" t="s">
        <v>123</v>
      </c>
      <c r="I250" s="17">
        <v>0</v>
      </c>
      <c r="J250" s="20"/>
      <c r="K250" s="17">
        <v>0</v>
      </c>
      <c r="L250" s="17"/>
      <c r="M250" s="17">
        <v>0</v>
      </c>
      <c r="N250" s="20">
        <v>20</v>
      </c>
      <c r="O250" s="20" t="s">
        <v>120</v>
      </c>
      <c r="P250" s="20" t="s">
        <v>114</v>
      </c>
    </row>
    <row r="251" spans="1:16" s="5" customFormat="1" ht="15.75">
      <c r="A251" s="4" t="s">
        <v>13</v>
      </c>
      <c r="B251" s="3">
        <f>SUM(B245:B250)</f>
        <v>304981</v>
      </c>
      <c r="C251" s="3"/>
      <c r="D251" s="3">
        <f>SUM(D245:D250)</f>
        <v>358174</v>
      </c>
      <c r="E251" s="3"/>
      <c r="F251" s="3">
        <f>SUM(F245:F250)</f>
        <v>429886</v>
      </c>
      <c r="G251" s="3"/>
      <c r="H251" s="20" t="s">
        <v>123</v>
      </c>
      <c r="I251" s="17">
        <v>139265</v>
      </c>
      <c r="J251" s="20"/>
      <c r="K251" s="17">
        <v>133277</v>
      </c>
      <c r="L251" s="17"/>
      <c r="M251" s="17">
        <v>139265</v>
      </c>
      <c r="N251" s="20">
        <v>21</v>
      </c>
      <c r="O251" s="20" t="s">
        <v>121</v>
      </c>
      <c r="P251" s="20" t="s">
        <v>115</v>
      </c>
    </row>
    <row r="252" spans="1:16" s="5" customFormat="1" ht="15.75">
      <c r="A252" s="4"/>
      <c r="B252" s="3"/>
      <c r="C252" s="3"/>
      <c r="D252" s="3"/>
      <c r="E252" s="3"/>
      <c r="F252" s="3"/>
      <c r="G252" s="3"/>
      <c r="H252" s="20" t="s">
        <v>123</v>
      </c>
      <c r="I252" s="17">
        <v>0</v>
      </c>
      <c r="J252" s="20"/>
      <c r="K252" s="17">
        <v>0</v>
      </c>
      <c r="L252" s="17"/>
      <c r="M252" s="17">
        <v>0</v>
      </c>
      <c r="N252" s="20">
        <v>22</v>
      </c>
      <c r="O252" s="20" t="s">
        <v>148</v>
      </c>
      <c r="P252" s="20" t="s">
        <v>116</v>
      </c>
    </row>
    <row r="253" spans="1:16" s="5" customFormat="1" ht="15.75">
      <c r="A253" s="4" t="s">
        <v>14</v>
      </c>
      <c r="B253" s="3">
        <f aca="true" t="shared" si="19" ref="B253:B258">I246</f>
        <v>191167</v>
      </c>
      <c r="C253" s="3"/>
      <c r="D253" s="3">
        <f aca="true" t="shared" si="20" ref="D253:D258">K246</f>
        <v>182890</v>
      </c>
      <c r="E253" s="3"/>
      <c r="F253" s="3">
        <f aca="true" t="shared" si="21" ref="F253:F258">M246</f>
        <v>191167</v>
      </c>
      <c r="G253" s="3"/>
      <c r="H253" s="20" t="s">
        <v>123</v>
      </c>
      <c r="I253" s="17">
        <v>0</v>
      </c>
      <c r="J253" s="20"/>
      <c r="K253" s="17">
        <v>0</v>
      </c>
      <c r="L253" s="17"/>
      <c r="M253" s="17">
        <v>0</v>
      </c>
      <c r="N253" s="20">
        <v>23</v>
      </c>
      <c r="O253" s="20" t="s">
        <v>149</v>
      </c>
      <c r="P253" s="20" t="s">
        <v>117</v>
      </c>
    </row>
    <row r="254" spans="1:16" s="5" customFormat="1" ht="15.75">
      <c r="A254" s="4" t="s">
        <v>90</v>
      </c>
      <c r="B254" s="3">
        <f t="shared" si="19"/>
        <v>0</v>
      </c>
      <c r="C254" s="3"/>
      <c r="D254" s="3">
        <f t="shared" si="20"/>
        <v>8657</v>
      </c>
      <c r="E254" s="3"/>
      <c r="F254" s="3">
        <f t="shared" si="21"/>
        <v>1207</v>
      </c>
      <c r="G254" s="3"/>
      <c r="H254" s="20" t="s">
        <v>123</v>
      </c>
      <c r="I254" s="17">
        <v>0</v>
      </c>
      <c r="J254" s="20"/>
      <c r="K254" s="17">
        <v>0</v>
      </c>
      <c r="L254" s="17"/>
      <c r="M254" s="17">
        <v>0</v>
      </c>
      <c r="N254" s="20">
        <v>24</v>
      </c>
      <c r="O254" s="20" t="s">
        <v>150</v>
      </c>
      <c r="P254" s="20" t="s">
        <v>118</v>
      </c>
    </row>
    <row r="255" spans="1:16" s="5" customFormat="1" ht="15.75">
      <c r="A255" s="4" t="s">
        <v>89</v>
      </c>
      <c r="B255" s="3">
        <f t="shared" si="19"/>
        <v>8833</v>
      </c>
      <c r="C255" s="3"/>
      <c r="D255" s="3">
        <f t="shared" si="20"/>
        <v>8453</v>
      </c>
      <c r="E255" s="3"/>
      <c r="F255" s="3">
        <f t="shared" si="21"/>
        <v>8833</v>
      </c>
      <c r="G255" s="3"/>
      <c r="H255" s="20" t="s">
        <v>123</v>
      </c>
      <c r="I255" s="17">
        <v>0</v>
      </c>
      <c r="J255" s="20"/>
      <c r="K255" s="17">
        <v>0</v>
      </c>
      <c r="L255" s="17"/>
      <c r="M255" s="17">
        <v>0</v>
      </c>
      <c r="N255" s="20">
        <v>25</v>
      </c>
      <c r="O255" s="20" t="s">
        <v>151</v>
      </c>
      <c r="P255" s="20" t="s">
        <v>119</v>
      </c>
    </row>
    <row r="256" spans="1:16" s="5" customFormat="1" ht="15.75">
      <c r="A256" s="4" t="s">
        <v>88</v>
      </c>
      <c r="B256" s="3">
        <f t="shared" si="19"/>
        <v>0</v>
      </c>
      <c r="C256" s="3"/>
      <c r="D256" s="3">
        <f t="shared" si="20"/>
        <v>48180</v>
      </c>
      <c r="E256" s="3"/>
      <c r="F256" s="3">
        <f t="shared" si="21"/>
        <v>50000</v>
      </c>
      <c r="G256" s="3"/>
      <c r="H256" s="20" t="s">
        <v>123</v>
      </c>
      <c r="I256" s="17">
        <v>0</v>
      </c>
      <c r="J256" s="20"/>
      <c r="K256" s="17">
        <v>5192</v>
      </c>
      <c r="L256" s="17"/>
      <c r="M256" s="17">
        <v>0</v>
      </c>
      <c r="N256" s="20">
        <v>26</v>
      </c>
      <c r="O256" s="20" t="s">
        <v>152</v>
      </c>
      <c r="P256" s="20" t="s">
        <v>120</v>
      </c>
    </row>
    <row r="257" spans="1:16" s="5" customFormat="1" ht="15.75">
      <c r="A257" s="4" t="s">
        <v>92</v>
      </c>
      <c r="B257" s="3">
        <f t="shared" si="19"/>
        <v>0</v>
      </c>
      <c r="C257" s="3"/>
      <c r="D257" s="3">
        <f t="shared" si="20"/>
        <v>0</v>
      </c>
      <c r="E257" s="3"/>
      <c r="F257" s="3">
        <f t="shared" si="21"/>
        <v>0</v>
      </c>
      <c r="G257" s="3"/>
      <c r="H257" s="20" t="s">
        <v>123</v>
      </c>
      <c r="I257" s="17">
        <v>0</v>
      </c>
      <c r="J257" s="20"/>
      <c r="K257" s="17">
        <v>0</v>
      </c>
      <c r="L257" s="17"/>
      <c r="M257" s="17">
        <v>0</v>
      </c>
      <c r="N257" s="20">
        <v>27</v>
      </c>
      <c r="O257" s="20" t="s">
        <v>153</v>
      </c>
      <c r="P257" s="20" t="s">
        <v>121</v>
      </c>
    </row>
    <row r="258" spans="1:16" s="5" customFormat="1" ht="15.75">
      <c r="A258" s="4" t="s">
        <v>15</v>
      </c>
      <c r="B258" s="10">
        <f t="shared" si="19"/>
        <v>139265</v>
      </c>
      <c r="C258" s="3"/>
      <c r="D258" s="10">
        <f t="shared" si="20"/>
        <v>133277</v>
      </c>
      <c r="E258" s="3"/>
      <c r="F258" s="10">
        <f t="shared" si="21"/>
        <v>139265</v>
      </c>
      <c r="G258" s="3"/>
      <c r="H258" s="20" t="s">
        <v>123</v>
      </c>
      <c r="I258" s="17">
        <v>0</v>
      </c>
      <c r="J258" s="20"/>
      <c r="K258" s="17">
        <v>1416</v>
      </c>
      <c r="L258" s="17"/>
      <c r="M258" s="17">
        <v>0</v>
      </c>
      <c r="N258" s="20">
        <v>28</v>
      </c>
      <c r="O258" s="20" t="s">
        <v>154</v>
      </c>
      <c r="P258" s="20" t="s">
        <v>122</v>
      </c>
    </row>
    <row r="259" spans="1:16" s="5" customFormat="1" ht="15.75">
      <c r="A259" s="4"/>
      <c r="B259" s="3"/>
      <c r="C259" s="3"/>
      <c r="D259" s="3"/>
      <c r="E259" s="3"/>
      <c r="F259" s="3"/>
      <c r="G259" s="3"/>
      <c r="H259" s="20"/>
      <c r="I259" s="17"/>
      <c r="J259" s="20"/>
      <c r="K259" s="17"/>
      <c r="L259" s="17"/>
      <c r="M259" s="17"/>
      <c r="N259" s="20"/>
      <c r="O259" s="20"/>
      <c r="P259" s="20"/>
    </row>
    <row r="260" spans="1:16" s="5" customFormat="1" ht="15.75">
      <c r="A260" s="4" t="s">
        <v>16</v>
      </c>
      <c r="B260" s="3">
        <f>SUM(B252:B259)</f>
        <v>339265</v>
      </c>
      <c r="C260" s="3"/>
      <c r="D260" s="3">
        <f>SUM(D252:D259)</f>
        <v>381457</v>
      </c>
      <c r="E260" s="3"/>
      <c r="F260" s="3">
        <f>SUM(F252:F259)</f>
        <v>390472</v>
      </c>
      <c r="G260" s="3"/>
      <c r="H260" s="20"/>
      <c r="I260" s="17"/>
      <c r="J260" s="20"/>
      <c r="K260" s="17"/>
      <c r="L260" s="17"/>
      <c r="M260" s="17"/>
      <c r="N260" s="17"/>
      <c r="O260" s="20"/>
      <c r="P260" s="20"/>
    </row>
    <row r="261" spans="1:16" s="5" customFormat="1" ht="15.75">
      <c r="A261" s="4"/>
      <c r="B261" s="3"/>
      <c r="C261" s="3"/>
      <c r="D261" s="3"/>
      <c r="E261" s="3"/>
      <c r="F261" s="3"/>
      <c r="G261" s="3"/>
      <c r="H261" s="20"/>
      <c r="I261" s="17"/>
      <c r="J261" s="20"/>
      <c r="K261" s="17"/>
      <c r="L261" s="17"/>
      <c r="M261" s="17"/>
      <c r="N261" s="17"/>
      <c r="O261" s="20"/>
      <c r="P261" s="20"/>
    </row>
    <row r="262" spans="1:16" s="5" customFormat="1" ht="15.75">
      <c r="A262" s="4" t="s">
        <v>17</v>
      </c>
      <c r="B262" s="3">
        <f aca="true" t="shared" si="22" ref="B262:B268">I252</f>
        <v>0</v>
      </c>
      <c r="C262" s="3"/>
      <c r="D262" s="3">
        <f aca="true" t="shared" si="23" ref="D262:D268">K252</f>
        <v>0</v>
      </c>
      <c r="E262" s="3"/>
      <c r="F262" s="3">
        <f aca="true" t="shared" si="24" ref="F262:F268">M252</f>
        <v>0</v>
      </c>
      <c r="G262" s="3"/>
      <c r="H262" s="20"/>
      <c r="I262" s="17"/>
      <c r="J262" s="20"/>
      <c r="K262" s="17"/>
      <c r="L262" s="17"/>
      <c r="M262" s="17"/>
      <c r="N262" s="17"/>
      <c r="O262" s="20"/>
      <c r="P262" s="20"/>
    </row>
    <row r="263" spans="1:16" s="5" customFormat="1" ht="15.75">
      <c r="A263" s="4" t="s">
        <v>18</v>
      </c>
      <c r="B263" s="3">
        <f t="shared" si="22"/>
        <v>0</v>
      </c>
      <c r="C263" s="3"/>
      <c r="D263" s="3">
        <f t="shared" si="23"/>
        <v>0</v>
      </c>
      <c r="E263" s="3"/>
      <c r="F263" s="3">
        <f t="shared" si="24"/>
        <v>0</v>
      </c>
      <c r="G263" s="3"/>
      <c r="H263" s="20"/>
      <c r="I263" s="17"/>
      <c r="J263" s="20"/>
      <c r="K263" s="17"/>
      <c r="L263" s="17"/>
      <c r="M263" s="17"/>
      <c r="N263" s="17"/>
      <c r="O263" s="20"/>
      <c r="P263" s="20"/>
    </row>
    <row r="264" spans="1:16" s="5" customFormat="1" ht="15.75">
      <c r="A264" s="4" t="s">
        <v>19</v>
      </c>
      <c r="B264" s="3">
        <f t="shared" si="22"/>
        <v>0</v>
      </c>
      <c r="C264" s="3"/>
      <c r="D264" s="3">
        <f t="shared" si="23"/>
        <v>0</v>
      </c>
      <c r="E264" s="3"/>
      <c r="F264" s="3">
        <f t="shared" si="24"/>
        <v>0</v>
      </c>
      <c r="G264" s="3"/>
      <c r="H264" s="20"/>
      <c r="I264" s="17"/>
      <c r="J264" s="20"/>
      <c r="K264" s="17"/>
      <c r="L264" s="17"/>
      <c r="M264" s="17"/>
      <c r="N264" s="20"/>
      <c r="O264" s="20"/>
      <c r="P264" s="20"/>
    </row>
    <row r="265" spans="1:16" s="5" customFormat="1" ht="15.75">
      <c r="A265" s="4" t="s">
        <v>20</v>
      </c>
      <c r="B265" s="3">
        <f t="shared" si="22"/>
        <v>0</v>
      </c>
      <c r="C265" s="3"/>
      <c r="D265" s="3">
        <f t="shared" si="23"/>
        <v>0</v>
      </c>
      <c r="E265" s="3"/>
      <c r="F265" s="3">
        <f t="shared" si="24"/>
        <v>0</v>
      </c>
      <c r="G265" s="3"/>
      <c r="H265" s="20"/>
      <c r="I265" s="17"/>
      <c r="J265" s="20"/>
      <c r="K265" s="17"/>
      <c r="L265" s="17"/>
      <c r="M265" s="17"/>
      <c r="N265" s="20"/>
      <c r="O265" s="20"/>
      <c r="P265" s="20"/>
    </row>
    <row r="266" spans="1:7" s="5" customFormat="1" ht="15.75">
      <c r="A266" s="4" t="s">
        <v>21</v>
      </c>
      <c r="B266" s="3">
        <f t="shared" si="22"/>
        <v>0</v>
      </c>
      <c r="C266" s="3"/>
      <c r="D266" s="3">
        <f t="shared" si="23"/>
        <v>5192</v>
      </c>
      <c r="E266" s="3"/>
      <c r="F266" s="3">
        <f t="shared" si="24"/>
        <v>0</v>
      </c>
      <c r="G266" s="3"/>
    </row>
    <row r="267" spans="1:7" s="5" customFormat="1" ht="15.75">
      <c r="A267" s="4" t="s">
        <v>22</v>
      </c>
      <c r="B267" s="3">
        <f t="shared" si="22"/>
        <v>0</v>
      </c>
      <c r="C267" s="3"/>
      <c r="D267" s="3">
        <f t="shared" si="23"/>
        <v>0</v>
      </c>
      <c r="E267" s="3"/>
      <c r="F267" s="3">
        <f t="shared" si="24"/>
        <v>0</v>
      </c>
      <c r="G267" s="3"/>
    </row>
    <row r="268" spans="1:7" s="5" customFormat="1" ht="15.75">
      <c r="A268" s="4" t="s">
        <v>87</v>
      </c>
      <c r="B268" s="10">
        <f t="shared" si="22"/>
        <v>0</v>
      </c>
      <c r="C268" s="3"/>
      <c r="D268" s="10">
        <f t="shared" si="23"/>
        <v>1416</v>
      </c>
      <c r="E268" s="3"/>
      <c r="F268" s="10">
        <f t="shared" si="24"/>
        <v>0</v>
      </c>
      <c r="G268" s="3"/>
    </row>
    <row r="269" spans="1:7" s="5" customFormat="1" ht="15.75">
      <c r="A269" s="12"/>
      <c r="B269" s="3"/>
      <c r="C269" s="3"/>
      <c r="D269" s="3"/>
      <c r="E269" s="3"/>
      <c r="F269" s="3"/>
      <c r="G269" s="3"/>
    </row>
    <row r="270" spans="1:7" s="5" customFormat="1" ht="15.75">
      <c r="A270" s="17" t="s">
        <v>23</v>
      </c>
      <c r="B270" s="3">
        <f>SUM(B230:B239)+B244+B251+SUM(B259:B269)</f>
        <v>3553919</v>
      </c>
      <c r="C270" s="3"/>
      <c r="D270" s="3">
        <f>SUM(D230:D239)+D244+D251+SUM(D259:D269)</f>
        <v>3535749</v>
      </c>
      <c r="E270" s="3"/>
      <c r="F270" s="3">
        <f>SUM(F230:F239)+F244+F251+SUM(F259:F269)</f>
        <v>4474086</v>
      </c>
      <c r="G270" s="3"/>
    </row>
    <row r="271" spans="1:7" s="5" customFormat="1" ht="15.75">
      <c r="A271" s="4"/>
      <c r="B271" s="3"/>
      <c r="C271" s="3"/>
      <c r="D271" s="3"/>
      <c r="E271" s="3"/>
      <c r="F271" s="3"/>
      <c r="G271" s="3"/>
    </row>
    <row r="272" spans="1:7" s="5" customFormat="1" ht="15.75">
      <c r="A272" s="4"/>
      <c r="B272" s="3"/>
      <c r="C272" s="3"/>
      <c r="D272" s="3"/>
      <c r="E272" s="3"/>
      <c r="F272" s="3"/>
      <c r="G272" s="3"/>
    </row>
    <row r="273" spans="1:7" s="5" customFormat="1" ht="15.75">
      <c r="A273" s="4"/>
      <c r="B273" s="3"/>
      <c r="C273" s="3"/>
      <c r="D273" s="3"/>
      <c r="E273" s="3"/>
      <c r="F273" s="3"/>
      <c r="G273" s="3"/>
    </row>
    <row r="274" spans="1:7" s="5" customFormat="1" ht="15.75">
      <c r="A274" s="4"/>
      <c r="B274" s="3"/>
      <c r="C274" s="3"/>
      <c r="D274" s="3"/>
      <c r="E274" s="3"/>
      <c r="F274" s="3"/>
      <c r="G274" s="3"/>
    </row>
    <row r="275" spans="1:7" s="5" customFormat="1" ht="15.75">
      <c r="A275" s="4"/>
      <c r="B275" s="3"/>
      <c r="C275" s="3"/>
      <c r="D275" s="3"/>
      <c r="E275" s="3"/>
      <c r="F275" s="3"/>
      <c r="G275" s="3"/>
    </row>
    <row r="276" spans="1:7" s="5" customFormat="1" ht="15.75">
      <c r="A276" s="4"/>
      <c r="B276" s="3"/>
      <c r="C276" s="3"/>
      <c r="D276" s="3"/>
      <c r="E276" s="3"/>
      <c r="F276" s="3"/>
      <c r="G276" s="3"/>
    </row>
    <row r="277" spans="1:7" s="5" customFormat="1" ht="15.75">
      <c r="A277" s="4"/>
      <c r="B277" s="3"/>
      <c r="C277" s="3"/>
      <c r="D277" s="3"/>
      <c r="E277" s="3"/>
      <c r="F277" s="3"/>
      <c r="G277" s="3"/>
    </row>
    <row r="278" spans="1:7" s="5" customFormat="1" ht="15.75">
      <c r="A278" s="4"/>
      <c r="B278" s="3"/>
      <c r="C278" s="3"/>
      <c r="D278" s="3"/>
      <c r="E278" s="3"/>
      <c r="F278" s="3"/>
      <c r="G278" s="3"/>
    </row>
    <row r="279" spans="1:7" s="5" customFormat="1" ht="15.75">
      <c r="A279" s="4"/>
      <c r="B279" s="3"/>
      <c r="C279" s="3"/>
      <c r="D279" s="3"/>
      <c r="E279" s="3"/>
      <c r="F279" s="3"/>
      <c r="G279" s="3"/>
    </row>
    <row r="280" spans="1:7" s="5" customFormat="1" ht="15.75">
      <c r="A280" s="12"/>
      <c r="B280" s="3"/>
      <c r="C280" s="3"/>
      <c r="D280" s="3"/>
      <c r="E280" s="3"/>
      <c r="F280" s="3"/>
      <c r="G280" s="3"/>
    </row>
    <row r="281" spans="1:7" s="5" customFormat="1" ht="15.75">
      <c r="A281" s="17"/>
      <c r="B281" s="4"/>
      <c r="C281" s="4"/>
      <c r="D281" s="4"/>
      <c r="E281" s="4"/>
      <c r="F281" s="4"/>
      <c r="G281" s="3"/>
    </row>
    <row r="282" spans="1:7" s="5" customFormat="1" ht="15.75">
      <c r="A282" s="4"/>
      <c r="B282" s="3"/>
      <c r="C282" s="3"/>
      <c r="D282" s="3"/>
      <c r="E282" s="3"/>
      <c r="F282" s="3"/>
      <c r="G282" s="3"/>
    </row>
    <row r="283" spans="1:7" s="5" customFormat="1" ht="15.75">
      <c r="A283" s="4"/>
      <c r="B283" s="3"/>
      <c r="C283" s="3"/>
      <c r="D283" s="3"/>
      <c r="E283" s="3"/>
      <c r="F283" s="3"/>
      <c r="G283" s="3"/>
    </row>
    <row r="284" spans="1:7" s="5" customFormat="1" ht="15.75">
      <c r="A284" s="4"/>
      <c r="B284" s="4"/>
      <c r="C284" s="4"/>
      <c r="D284" s="4"/>
      <c r="E284" s="4"/>
      <c r="F284" s="4"/>
      <c r="G284" s="4"/>
    </row>
    <row r="285" spans="1:7" s="5" customFormat="1" ht="15.75">
      <c r="A285" s="12"/>
      <c r="B285" s="3"/>
      <c r="C285" s="3"/>
      <c r="D285" s="3"/>
      <c r="E285" s="3"/>
      <c r="F285" s="3"/>
      <c r="G285" s="3"/>
    </row>
    <row r="286" spans="1:7" s="5" customFormat="1" ht="15.75">
      <c r="A286" s="17"/>
      <c r="B286" s="4"/>
      <c r="C286" s="4"/>
      <c r="D286" s="4"/>
      <c r="E286" s="4"/>
      <c r="F286" s="4"/>
      <c r="G286" s="4"/>
    </row>
    <row r="287" spans="1:7" s="5" customFormat="1" ht="15.75">
      <c r="A287" s="4"/>
      <c r="B287" s="3"/>
      <c r="C287" s="3"/>
      <c r="D287" s="3"/>
      <c r="E287" s="3"/>
      <c r="F287" s="3"/>
      <c r="G287" s="3"/>
    </row>
    <row r="288" spans="1:7" s="5" customFormat="1" ht="15.75">
      <c r="A288" s="4"/>
      <c r="B288" s="3"/>
      <c r="C288" s="3"/>
      <c r="D288" s="3"/>
      <c r="E288" s="3"/>
      <c r="F288" s="3"/>
      <c r="G288" s="3"/>
    </row>
    <row r="289" spans="1:7" s="5" customFormat="1" ht="15.75">
      <c r="A289" s="4"/>
      <c r="B289" s="4"/>
      <c r="C289" s="4"/>
      <c r="D289" s="4"/>
      <c r="E289" s="4"/>
      <c r="F289" s="4"/>
      <c r="G289" s="4"/>
    </row>
    <row r="290" spans="1:7" s="5" customFormat="1" ht="15.75">
      <c r="A290" s="4"/>
      <c r="B290" s="3"/>
      <c r="C290" s="3"/>
      <c r="D290" s="3"/>
      <c r="E290" s="3"/>
      <c r="F290" s="3"/>
      <c r="G290" s="3"/>
    </row>
    <row r="291" spans="1:7" s="5" customFormat="1" ht="15.75">
      <c r="A291" s="4"/>
      <c r="B291" s="3"/>
      <c r="C291" s="3"/>
      <c r="D291" s="3"/>
      <c r="E291" s="3"/>
      <c r="F291" s="3"/>
      <c r="G291" s="3"/>
    </row>
    <row r="292" spans="1:7" s="5" customFormat="1" ht="15.75">
      <c r="A292" s="12"/>
      <c r="B292" s="3"/>
      <c r="C292" s="3"/>
      <c r="D292" s="3"/>
      <c r="E292" s="3"/>
      <c r="F292" s="3"/>
      <c r="G292" s="3"/>
    </row>
    <row r="293" spans="1:7" s="5" customFormat="1" ht="15.75">
      <c r="A293" s="17"/>
      <c r="B293" s="3"/>
      <c r="C293" s="3"/>
      <c r="D293" s="3"/>
      <c r="E293" s="3"/>
      <c r="F293" s="3"/>
      <c r="G293" s="3"/>
    </row>
    <row r="294" spans="1:7" s="5" customFormat="1" ht="15.75">
      <c r="A294" s="11"/>
      <c r="B294" s="3"/>
      <c r="C294" s="3"/>
      <c r="D294" s="3"/>
      <c r="E294" s="3"/>
      <c r="F294" s="3"/>
      <c r="G294" s="3"/>
    </row>
    <row r="295" spans="1:7" s="5" customFormat="1" ht="15.75">
      <c r="A295" s="12"/>
      <c r="B295" s="3"/>
      <c r="C295" s="3"/>
      <c r="D295" s="3"/>
      <c r="E295" s="3"/>
      <c r="F295" s="3"/>
      <c r="G295" s="3"/>
    </row>
    <row r="296" spans="1:7" s="5" customFormat="1" ht="15.75">
      <c r="A296" s="12"/>
      <c r="B296" s="3"/>
      <c r="C296" s="3"/>
      <c r="D296" s="3"/>
      <c r="E296" s="3"/>
      <c r="F296" s="3"/>
      <c r="G296" s="3"/>
    </row>
    <row r="297" spans="1:7" s="5" customFormat="1" ht="15.75">
      <c r="A297" s="12"/>
      <c r="B297" s="3"/>
      <c r="C297" s="3"/>
      <c r="D297" s="3"/>
      <c r="E297" s="3"/>
      <c r="F297" s="3"/>
      <c r="G297" s="3"/>
    </row>
    <row r="298" spans="1:7" s="5" customFormat="1" ht="15.75">
      <c r="A298" s="12"/>
      <c r="B298" s="3"/>
      <c r="C298" s="3"/>
      <c r="D298" s="3"/>
      <c r="E298" s="3"/>
      <c r="F298" s="3"/>
      <c r="G298" s="3"/>
    </row>
    <row r="299" spans="1:6" s="5" customFormat="1" ht="15.75">
      <c r="A299" s="13"/>
      <c r="B299" s="4"/>
      <c r="C299" s="3"/>
      <c r="D299" s="4"/>
      <c r="E299" s="3"/>
      <c r="F299" s="4"/>
    </row>
    <row r="300" spans="1:6" s="5" customFormat="1" ht="15.75">
      <c r="A300" s="14" t="s">
        <v>93</v>
      </c>
      <c r="B300" s="4"/>
      <c r="C300" s="3"/>
      <c r="D300" s="4"/>
      <c r="E300" s="3"/>
      <c r="F300" s="4"/>
    </row>
    <row r="301" spans="1:6" s="5" customFormat="1" ht="15.75">
      <c r="A301" s="4"/>
      <c r="B301" s="4"/>
      <c r="C301" s="3"/>
      <c r="D301" s="4"/>
      <c r="E301" s="3"/>
      <c r="F301" s="4"/>
    </row>
    <row r="302" spans="1:7" s="5" customFormat="1" ht="15.75">
      <c r="A302" s="23" t="s">
        <v>138</v>
      </c>
      <c r="B302" s="23"/>
      <c r="C302" s="23"/>
      <c r="D302" s="23"/>
      <c r="E302" s="23"/>
      <c r="F302" s="23"/>
      <c r="G302" s="23"/>
    </row>
    <row r="303" spans="1:6" s="5" customFormat="1" ht="15.75">
      <c r="A303" s="4"/>
      <c r="B303" s="4"/>
      <c r="C303" s="3"/>
      <c r="D303" s="4"/>
      <c r="E303" s="3"/>
      <c r="F303" s="4"/>
    </row>
    <row r="304" spans="1:7" s="5" customFormat="1" ht="15.75">
      <c r="A304" s="23" t="s">
        <v>139</v>
      </c>
      <c r="B304" s="23"/>
      <c r="C304" s="23"/>
      <c r="D304" s="23"/>
      <c r="E304" s="23"/>
      <c r="F304" s="23"/>
      <c r="G304" s="23"/>
    </row>
    <row r="305" spans="1:7" s="5" customFormat="1" ht="15.75">
      <c r="A305" s="23" t="s">
        <v>26</v>
      </c>
      <c r="B305" s="23"/>
      <c r="C305" s="23"/>
      <c r="D305" s="23"/>
      <c r="E305" s="23"/>
      <c r="F305" s="23"/>
      <c r="G305" s="23"/>
    </row>
    <row r="306" spans="1:6" s="5" customFormat="1" ht="15.75">
      <c r="A306" s="4"/>
      <c r="B306" s="4"/>
      <c r="C306" s="3"/>
      <c r="D306" s="6"/>
      <c r="E306" s="7"/>
      <c r="F306" s="6"/>
    </row>
    <row r="307" spans="1:6" s="5" customFormat="1" ht="15.75">
      <c r="A307" s="4"/>
      <c r="B307" s="8"/>
      <c r="C307" s="9"/>
      <c r="D307" s="8"/>
      <c r="E307" s="9"/>
      <c r="F307" s="8"/>
    </row>
    <row r="308" spans="1:7" s="5" customFormat="1" ht="15.75">
      <c r="A308" s="4"/>
      <c r="B308" s="2">
        <v>1985</v>
      </c>
      <c r="C308" s="1"/>
      <c r="D308" s="2">
        <v>1986</v>
      </c>
      <c r="E308" s="1"/>
      <c r="F308" s="2">
        <v>1987</v>
      </c>
      <c r="G308" s="1"/>
    </row>
    <row r="309" spans="1:7" s="5" customFormat="1" ht="15.75">
      <c r="A309" s="4"/>
      <c r="B309" s="3"/>
      <c r="C309" s="3"/>
      <c r="D309" s="3"/>
      <c r="E309" s="3"/>
      <c r="F309" s="3"/>
      <c r="G309" s="3"/>
    </row>
    <row r="310" spans="1:16" s="5" customFormat="1" ht="15.75">
      <c r="A310" s="4" t="s">
        <v>0</v>
      </c>
      <c r="B310" s="3">
        <f aca="true" t="shared" si="25" ref="B310:B317">I310</f>
        <v>40169557</v>
      </c>
      <c r="C310" s="3"/>
      <c r="D310" s="3">
        <f aca="true" t="shared" si="26" ref="D310:D317">K310</f>
        <v>39328439</v>
      </c>
      <c r="E310" s="3"/>
      <c r="F310" s="3">
        <f aca="true" t="shared" si="27" ref="F310:F317">M310</f>
        <v>41975301</v>
      </c>
      <c r="G310" s="3"/>
      <c r="H310" s="20" t="s">
        <v>26</v>
      </c>
      <c r="I310" s="17">
        <v>40169557</v>
      </c>
      <c r="J310" s="20"/>
      <c r="K310" s="17">
        <v>39328439</v>
      </c>
      <c r="L310" s="17"/>
      <c r="M310" s="17">
        <v>41975301</v>
      </c>
      <c r="N310" s="20">
        <v>1</v>
      </c>
      <c r="O310" s="20" t="s">
        <v>95</v>
      </c>
      <c r="P310" s="20" t="s">
        <v>95</v>
      </c>
    </row>
    <row r="311" spans="1:16" s="5" customFormat="1" ht="15.75">
      <c r="A311" s="4" t="s">
        <v>1</v>
      </c>
      <c r="B311" s="3">
        <f t="shared" si="25"/>
        <v>32702632</v>
      </c>
      <c r="C311" s="3"/>
      <c r="D311" s="3">
        <f t="shared" si="26"/>
        <v>48247605</v>
      </c>
      <c r="E311" s="3"/>
      <c r="F311" s="3">
        <f t="shared" si="27"/>
        <v>55979864</v>
      </c>
      <c r="G311" s="3"/>
      <c r="H311" s="20" t="s">
        <v>26</v>
      </c>
      <c r="I311" s="17">
        <v>32702632</v>
      </c>
      <c r="J311" s="20"/>
      <c r="K311" s="17">
        <v>48247605</v>
      </c>
      <c r="L311" s="17"/>
      <c r="M311" s="17">
        <v>55979864</v>
      </c>
      <c r="N311" s="20">
        <v>2</v>
      </c>
      <c r="O311" s="20" t="s">
        <v>145</v>
      </c>
      <c r="P311" s="20" t="s">
        <v>96</v>
      </c>
    </row>
    <row r="312" spans="1:16" s="5" customFormat="1" ht="15.75">
      <c r="A312" s="4" t="s">
        <v>86</v>
      </c>
      <c r="B312" s="3">
        <f t="shared" si="25"/>
        <v>1105839</v>
      </c>
      <c r="C312" s="3"/>
      <c r="D312" s="3">
        <f t="shared" si="26"/>
        <v>491541</v>
      </c>
      <c r="E312" s="3"/>
      <c r="F312" s="3">
        <f t="shared" si="27"/>
        <v>900532</v>
      </c>
      <c r="G312" s="3"/>
      <c r="H312" s="20" t="s">
        <v>26</v>
      </c>
      <c r="I312" s="17">
        <v>1105839</v>
      </c>
      <c r="J312" s="20"/>
      <c r="K312" s="17">
        <v>491541</v>
      </c>
      <c r="L312" s="17"/>
      <c r="M312" s="17">
        <v>900532</v>
      </c>
      <c r="N312" s="20">
        <v>3</v>
      </c>
      <c r="O312" s="20" t="s">
        <v>102</v>
      </c>
      <c r="P312" s="20" t="s">
        <v>97</v>
      </c>
    </row>
    <row r="313" spans="1:16" s="5" customFormat="1" ht="15.75">
      <c r="A313" s="4" t="s">
        <v>91</v>
      </c>
      <c r="B313" s="3">
        <f t="shared" si="25"/>
        <v>6026851</v>
      </c>
      <c r="C313" s="3"/>
      <c r="D313" s="3">
        <f t="shared" si="26"/>
        <v>6004063</v>
      </c>
      <c r="E313" s="3"/>
      <c r="F313" s="3">
        <f t="shared" si="27"/>
        <v>6187489</v>
      </c>
      <c r="G313" s="3"/>
      <c r="H313" s="20" t="s">
        <v>26</v>
      </c>
      <c r="I313" s="17">
        <v>6026851</v>
      </c>
      <c r="J313" s="20"/>
      <c r="K313" s="17">
        <v>6004063</v>
      </c>
      <c r="L313" s="17"/>
      <c r="M313" s="17">
        <v>6187489</v>
      </c>
      <c r="N313" s="20">
        <v>4</v>
      </c>
      <c r="O313" s="20" t="s">
        <v>103</v>
      </c>
      <c r="P313" s="20" t="s">
        <v>98</v>
      </c>
    </row>
    <row r="314" spans="1:16" s="5" customFormat="1" ht="15.75">
      <c r="A314" s="4" t="s">
        <v>2</v>
      </c>
      <c r="B314" s="3">
        <f t="shared" si="25"/>
        <v>0</v>
      </c>
      <c r="C314" s="3"/>
      <c r="D314" s="3">
        <f t="shared" si="26"/>
        <v>0</v>
      </c>
      <c r="E314" s="3"/>
      <c r="F314" s="3">
        <f t="shared" si="27"/>
        <v>2018106</v>
      </c>
      <c r="G314" s="3"/>
      <c r="H314" s="20" t="s">
        <v>26</v>
      </c>
      <c r="I314" s="17">
        <v>0</v>
      </c>
      <c r="J314" s="20"/>
      <c r="K314" s="17">
        <v>0</v>
      </c>
      <c r="L314" s="17"/>
      <c r="M314" s="17">
        <v>2018106</v>
      </c>
      <c r="N314" s="20">
        <v>5</v>
      </c>
      <c r="O314" s="20" t="s">
        <v>104</v>
      </c>
      <c r="P314" s="20" t="s">
        <v>99</v>
      </c>
    </row>
    <row r="315" spans="1:16" s="5" customFormat="1" ht="15.75">
      <c r="A315" s="4" t="s">
        <v>144</v>
      </c>
      <c r="B315" s="3">
        <f t="shared" si="25"/>
        <v>0</v>
      </c>
      <c r="C315" s="3"/>
      <c r="D315" s="3">
        <f t="shared" si="26"/>
        <v>0</v>
      </c>
      <c r="E315" s="3"/>
      <c r="F315" s="3">
        <f t="shared" si="27"/>
        <v>115700</v>
      </c>
      <c r="G315" s="3"/>
      <c r="H315" s="20" t="s">
        <v>26</v>
      </c>
      <c r="I315" s="17">
        <v>0</v>
      </c>
      <c r="J315" s="20"/>
      <c r="K315" s="17">
        <v>0</v>
      </c>
      <c r="L315" s="17"/>
      <c r="M315" s="17">
        <v>115700</v>
      </c>
      <c r="N315" s="20">
        <v>6</v>
      </c>
      <c r="O315" s="20" t="s">
        <v>146</v>
      </c>
      <c r="P315" s="20" t="s">
        <v>100</v>
      </c>
    </row>
    <row r="316" spans="1:16" s="5" customFormat="1" ht="15.75">
      <c r="A316" s="4" t="s">
        <v>3</v>
      </c>
      <c r="B316" s="3">
        <f t="shared" si="25"/>
        <v>4414440</v>
      </c>
      <c r="C316" s="3"/>
      <c r="D316" s="3">
        <f t="shared" si="26"/>
        <v>4311761</v>
      </c>
      <c r="E316" s="3"/>
      <c r="F316" s="3">
        <f t="shared" si="27"/>
        <v>4512050</v>
      </c>
      <c r="G316" s="3"/>
      <c r="H316" s="20" t="s">
        <v>26</v>
      </c>
      <c r="I316" s="17">
        <f>3968167+446273</f>
        <v>4414440</v>
      </c>
      <c r="J316" s="20"/>
      <c r="K316" s="17">
        <f>4050108+261653</f>
        <v>4311761</v>
      </c>
      <c r="L316" s="17"/>
      <c r="M316" s="17">
        <f>4257963+254087</f>
        <v>4512050</v>
      </c>
      <c r="N316" s="20">
        <v>7</v>
      </c>
      <c r="O316" s="20" t="s">
        <v>106</v>
      </c>
      <c r="P316" s="20" t="s">
        <v>101</v>
      </c>
    </row>
    <row r="317" spans="1:16" s="5" customFormat="1" ht="15.75">
      <c r="A317" s="4" t="s">
        <v>4</v>
      </c>
      <c r="B317" s="3">
        <f t="shared" si="25"/>
        <v>311720</v>
      </c>
      <c r="C317" s="3"/>
      <c r="D317" s="3">
        <f t="shared" si="26"/>
        <v>337717</v>
      </c>
      <c r="E317" s="3"/>
      <c r="F317" s="3">
        <f t="shared" si="27"/>
        <v>478253</v>
      </c>
      <c r="G317" s="3"/>
      <c r="H317" s="20" t="s">
        <v>26</v>
      </c>
      <c r="I317" s="17">
        <v>311720</v>
      </c>
      <c r="J317" s="20"/>
      <c r="K317" s="17">
        <v>337717</v>
      </c>
      <c r="L317" s="17"/>
      <c r="M317" s="17">
        <v>478253</v>
      </c>
      <c r="N317" s="20">
        <v>8</v>
      </c>
      <c r="O317" s="20" t="s">
        <v>107</v>
      </c>
      <c r="P317" s="20" t="s">
        <v>102</v>
      </c>
    </row>
    <row r="318" spans="1:16" s="5" customFormat="1" ht="15.75">
      <c r="A318" s="4"/>
      <c r="B318" s="3"/>
      <c r="C318" s="3"/>
      <c r="D318" s="3"/>
      <c r="E318" s="3"/>
      <c r="F318" s="3"/>
      <c r="G318" s="3"/>
      <c r="H318" s="20" t="s">
        <v>26</v>
      </c>
      <c r="I318" s="17">
        <v>13738979</v>
      </c>
      <c r="J318" s="20"/>
      <c r="K318" s="17">
        <v>14102816</v>
      </c>
      <c r="L318" s="17"/>
      <c r="M318" s="17">
        <v>16403720</v>
      </c>
      <c r="N318" s="20">
        <v>9</v>
      </c>
      <c r="O318" s="20" t="s">
        <v>108</v>
      </c>
      <c r="P318" s="20" t="s">
        <v>103</v>
      </c>
    </row>
    <row r="319" spans="1:16" s="5" customFormat="1" ht="15.75">
      <c r="A319" s="4" t="s">
        <v>5</v>
      </c>
      <c r="B319" s="3">
        <f>I318</f>
        <v>13738979</v>
      </c>
      <c r="C319" s="3"/>
      <c r="D319" s="3">
        <f>K318</f>
        <v>14102816</v>
      </c>
      <c r="E319" s="3"/>
      <c r="F319" s="3">
        <f>M318</f>
        <v>16403720</v>
      </c>
      <c r="G319" s="3"/>
      <c r="H319" s="20" t="s">
        <v>26</v>
      </c>
      <c r="I319" s="17">
        <v>233191</v>
      </c>
      <c r="J319" s="20"/>
      <c r="K319" s="17">
        <v>254118</v>
      </c>
      <c r="L319" s="17"/>
      <c r="M319" s="17">
        <v>1447378</v>
      </c>
      <c r="N319" s="20">
        <v>10</v>
      </c>
      <c r="O319" s="20" t="s">
        <v>109</v>
      </c>
      <c r="P319" s="20" t="s">
        <v>104</v>
      </c>
    </row>
    <row r="320" spans="1:16" s="5" customFormat="1" ht="15.75">
      <c r="A320" s="4" t="s">
        <v>6</v>
      </c>
      <c r="B320" s="3">
        <f>I319</f>
        <v>233191</v>
      </c>
      <c r="C320" s="3"/>
      <c r="D320" s="3">
        <f>K319</f>
        <v>254118</v>
      </c>
      <c r="E320" s="3"/>
      <c r="F320" s="3">
        <f>M319</f>
        <v>1447378</v>
      </c>
      <c r="G320" s="3"/>
      <c r="H320" s="20" t="s">
        <v>26</v>
      </c>
      <c r="I320" s="17">
        <v>0</v>
      </c>
      <c r="J320" s="20"/>
      <c r="K320" s="17">
        <v>0</v>
      </c>
      <c r="L320" s="17"/>
      <c r="M320" s="17">
        <v>711501</v>
      </c>
      <c r="N320" s="20">
        <v>11</v>
      </c>
      <c r="O320" s="20" t="s">
        <v>110</v>
      </c>
      <c r="P320" s="20" t="s">
        <v>105</v>
      </c>
    </row>
    <row r="321" spans="1:16" s="5" customFormat="1" ht="15.75">
      <c r="A321" s="4" t="s">
        <v>7</v>
      </c>
      <c r="B321" s="10">
        <f>I320</f>
        <v>0</v>
      </c>
      <c r="C321" s="3"/>
      <c r="D321" s="10">
        <f>K320</f>
        <v>0</v>
      </c>
      <c r="E321" s="3"/>
      <c r="F321" s="10">
        <f>M320</f>
        <v>711501</v>
      </c>
      <c r="G321" s="3"/>
      <c r="H321" s="20" t="s">
        <v>26</v>
      </c>
      <c r="I321" s="17">
        <v>13278397</v>
      </c>
      <c r="J321" s="20"/>
      <c r="K321" s="17">
        <v>13852675</v>
      </c>
      <c r="L321" s="17"/>
      <c r="M321" s="17">
        <v>15961744</v>
      </c>
      <c r="N321" s="20">
        <v>12</v>
      </c>
      <c r="O321" s="20" t="s">
        <v>147</v>
      </c>
      <c r="P321" s="20" t="s">
        <v>106</v>
      </c>
    </row>
    <row r="322" spans="1:16" s="5" customFormat="1" ht="15.75">
      <c r="A322" s="4"/>
      <c r="B322" s="3"/>
      <c r="C322" s="3"/>
      <c r="D322" s="3"/>
      <c r="E322" s="3"/>
      <c r="F322" s="3"/>
      <c r="G322" s="3"/>
      <c r="H322" s="20" t="s">
        <v>26</v>
      </c>
      <c r="I322" s="17">
        <v>0</v>
      </c>
      <c r="J322" s="20"/>
      <c r="K322" s="17">
        <v>73821</v>
      </c>
      <c r="L322" s="17"/>
      <c r="M322" s="17">
        <v>86654</v>
      </c>
      <c r="N322" s="20">
        <v>13</v>
      </c>
      <c r="O322" s="20" t="s">
        <v>113</v>
      </c>
      <c r="P322" s="20" t="s">
        <v>107</v>
      </c>
    </row>
    <row r="323" spans="1:16" s="5" customFormat="1" ht="15.75">
      <c r="A323" s="4" t="s">
        <v>8</v>
      </c>
      <c r="B323" s="3">
        <f>SUM(B318:B322)</f>
        <v>13972170</v>
      </c>
      <c r="C323" s="3"/>
      <c r="D323" s="3">
        <f>SUM(D318:D322)</f>
        <v>14356934</v>
      </c>
      <c r="E323" s="3"/>
      <c r="F323" s="3">
        <f>SUM(F318:F322)</f>
        <v>18562599</v>
      </c>
      <c r="G323" s="3"/>
      <c r="H323" s="20" t="s">
        <v>26</v>
      </c>
      <c r="I323" s="17">
        <v>0</v>
      </c>
      <c r="J323" s="20"/>
      <c r="K323" s="17">
        <v>0</v>
      </c>
      <c r="L323" s="17"/>
      <c r="M323" s="17">
        <v>288548</v>
      </c>
      <c r="N323" s="20">
        <v>14</v>
      </c>
      <c r="O323" s="20" t="s">
        <v>114</v>
      </c>
      <c r="P323" s="20" t="s">
        <v>108</v>
      </c>
    </row>
    <row r="324" spans="1:16" s="5" customFormat="1" ht="15.75">
      <c r="A324" s="4"/>
      <c r="B324" s="3"/>
      <c r="C324" s="3"/>
      <c r="D324" s="3"/>
      <c r="E324" s="3"/>
      <c r="F324" s="3"/>
      <c r="G324" s="3"/>
      <c r="H324" s="20" t="s">
        <v>26</v>
      </c>
      <c r="I324" s="17">
        <v>95553</v>
      </c>
      <c r="J324" s="20"/>
      <c r="K324" s="17">
        <v>200000</v>
      </c>
      <c r="L324" s="17"/>
      <c r="M324" s="17">
        <v>222577</v>
      </c>
      <c r="N324" s="20">
        <v>15</v>
      </c>
      <c r="O324" s="20" t="s">
        <v>115</v>
      </c>
      <c r="P324" s="20" t="s">
        <v>109</v>
      </c>
    </row>
    <row r="325" spans="1:16" s="5" customFormat="1" ht="15.75">
      <c r="A325" s="4" t="s">
        <v>9</v>
      </c>
      <c r="B325" s="3">
        <f>I321</f>
        <v>13278397</v>
      </c>
      <c r="C325" s="3"/>
      <c r="D325" s="3">
        <f>K321</f>
        <v>13852675</v>
      </c>
      <c r="E325" s="3"/>
      <c r="F325" s="3">
        <f>M321</f>
        <v>15961744</v>
      </c>
      <c r="G325" s="3"/>
      <c r="H325" s="20" t="s">
        <v>26</v>
      </c>
      <c r="I325" s="17">
        <v>9957410</v>
      </c>
      <c r="J325" s="20"/>
      <c r="K325" s="17">
        <v>9526295</v>
      </c>
      <c r="L325" s="17"/>
      <c r="M325" s="17">
        <v>10519244</v>
      </c>
      <c r="N325" s="20">
        <v>16</v>
      </c>
      <c r="O325" s="20" t="s">
        <v>116</v>
      </c>
      <c r="P325" s="20" t="s">
        <v>110</v>
      </c>
    </row>
    <row r="326" spans="1:16" s="5" customFormat="1" ht="15.75">
      <c r="A326" s="4" t="s">
        <v>10</v>
      </c>
      <c r="B326" s="3">
        <f>I322</f>
        <v>0</v>
      </c>
      <c r="C326" s="3"/>
      <c r="D326" s="3">
        <f>K322</f>
        <v>73821</v>
      </c>
      <c r="E326" s="3"/>
      <c r="F326" s="3">
        <f>M322</f>
        <v>86654</v>
      </c>
      <c r="G326" s="4"/>
      <c r="H326" s="20" t="s">
        <v>26</v>
      </c>
      <c r="I326" s="17">
        <v>0</v>
      </c>
      <c r="J326" s="20"/>
      <c r="K326" s="17">
        <v>92765</v>
      </c>
      <c r="L326" s="17"/>
      <c r="M326" s="17">
        <v>77774</v>
      </c>
      <c r="N326" s="20">
        <v>17</v>
      </c>
      <c r="O326" s="20" t="s">
        <v>117</v>
      </c>
      <c r="P326" s="20" t="s">
        <v>111</v>
      </c>
    </row>
    <row r="327" spans="1:16" s="5" customFormat="1" ht="15.75">
      <c r="A327" s="4" t="s">
        <v>11</v>
      </c>
      <c r="B327" s="3">
        <f>I323</f>
        <v>0</v>
      </c>
      <c r="C327" s="3"/>
      <c r="D327" s="3">
        <f>K323</f>
        <v>0</v>
      </c>
      <c r="E327" s="3"/>
      <c r="F327" s="3">
        <f>M323</f>
        <v>288548</v>
      </c>
      <c r="G327" s="3"/>
      <c r="H327" s="20" t="s">
        <v>26</v>
      </c>
      <c r="I327" s="17">
        <v>399045</v>
      </c>
      <c r="J327" s="20"/>
      <c r="K327" s="17">
        <v>381889</v>
      </c>
      <c r="L327" s="17"/>
      <c r="M327" s="17">
        <v>399045</v>
      </c>
      <c r="N327" s="20">
        <v>18</v>
      </c>
      <c r="O327" s="20" t="s">
        <v>118</v>
      </c>
      <c r="P327" s="20" t="s">
        <v>112</v>
      </c>
    </row>
    <row r="328" spans="1:16" s="5" customFormat="1" ht="15.75">
      <c r="A328" s="4" t="s">
        <v>12</v>
      </c>
      <c r="B328" s="10">
        <f>I324</f>
        <v>95553</v>
      </c>
      <c r="C328" s="3"/>
      <c r="D328" s="10">
        <f>K324</f>
        <v>200000</v>
      </c>
      <c r="E328" s="3"/>
      <c r="F328" s="10">
        <f>M324</f>
        <v>222577</v>
      </c>
      <c r="G328" s="3"/>
      <c r="H328" s="20" t="s">
        <v>26</v>
      </c>
      <c r="I328" s="17">
        <v>116350</v>
      </c>
      <c r="J328" s="20"/>
      <c r="K328" s="17">
        <v>112113</v>
      </c>
      <c r="L328" s="17"/>
      <c r="M328" s="17">
        <v>120000</v>
      </c>
      <c r="N328" s="20">
        <v>19</v>
      </c>
      <c r="O328" s="20" t="s">
        <v>119</v>
      </c>
      <c r="P328" s="20" t="s">
        <v>113</v>
      </c>
    </row>
    <row r="329" spans="1:16" s="5" customFormat="1" ht="15.75">
      <c r="A329" s="4"/>
      <c r="B329" s="3"/>
      <c r="C329" s="3"/>
      <c r="D329" s="3"/>
      <c r="E329" s="3"/>
      <c r="F329" s="3"/>
      <c r="G329" s="3"/>
      <c r="H329" s="20" t="s">
        <v>26</v>
      </c>
      <c r="I329" s="17">
        <v>0</v>
      </c>
      <c r="J329" s="20"/>
      <c r="K329" s="17">
        <v>0</v>
      </c>
      <c r="L329" s="17"/>
      <c r="M329" s="17">
        <v>75000</v>
      </c>
      <c r="N329" s="20">
        <v>20</v>
      </c>
      <c r="O329" s="20" t="s">
        <v>120</v>
      </c>
      <c r="P329" s="20" t="s">
        <v>114</v>
      </c>
    </row>
    <row r="330" spans="1:16" s="5" customFormat="1" ht="15.75">
      <c r="A330" s="4" t="s">
        <v>13</v>
      </c>
      <c r="B330" s="3">
        <f>SUM(B324:B329)</f>
        <v>13373950</v>
      </c>
      <c r="C330" s="3"/>
      <c r="D330" s="3">
        <f>SUM(D324:D329)</f>
        <v>14126496</v>
      </c>
      <c r="E330" s="3"/>
      <c r="F330" s="3">
        <f>SUM(F324:F329)</f>
        <v>16559523</v>
      </c>
      <c r="G330" s="3"/>
      <c r="H330" s="20" t="s">
        <v>26</v>
      </c>
      <c r="I330" s="17">
        <v>1118198</v>
      </c>
      <c r="J330" s="20"/>
      <c r="K330" s="17">
        <v>1070120</v>
      </c>
      <c r="L330" s="17"/>
      <c r="M330" s="17">
        <v>1176024</v>
      </c>
      <c r="N330" s="20">
        <v>21</v>
      </c>
      <c r="O330" s="20" t="s">
        <v>121</v>
      </c>
      <c r="P330" s="20" t="s">
        <v>115</v>
      </c>
    </row>
    <row r="331" spans="1:16" s="5" customFormat="1" ht="15.75">
      <c r="A331" s="4"/>
      <c r="B331" s="3"/>
      <c r="C331" s="3"/>
      <c r="D331" s="3"/>
      <c r="E331" s="3"/>
      <c r="F331" s="3"/>
      <c r="G331" s="3"/>
      <c r="H331" s="20" t="s">
        <v>26</v>
      </c>
      <c r="I331" s="17">
        <v>77699768</v>
      </c>
      <c r="J331" s="20"/>
      <c r="K331" s="17">
        <v>75642413</v>
      </c>
      <c r="L331" s="17"/>
      <c r="M331" s="17">
        <v>74553165</v>
      </c>
      <c r="N331" s="20">
        <v>22</v>
      </c>
      <c r="O331" s="20" t="s">
        <v>148</v>
      </c>
      <c r="P331" s="20" t="s">
        <v>116</v>
      </c>
    </row>
    <row r="332" spans="1:16" s="5" customFormat="1" ht="15.75">
      <c r="A332" s="4" t="s">
        <v>14</v>
      </c>
      <c r="B332" s="3">
        <f aca="true" t="shared" si="28" ref="B332:B337">I325</f>
        <v>9957410</v>
      </c>
      <c r="C332" s="3"/>
      <c r="D332" s="3">
        <f aca="true" t="shared" si="29" ref="D332:D337">K325</f>
        <v>9526295</v>
      </c>
      <c r="E332" s="3"/>
      <c r="F332" s="3">
        <f aca="true" t="shared" si="30" ref="F332:F337">M325</f>
        <v>10519244</v>
      </c>
      <c r="G332" s="3"/>
      <c r="H332" s="20" t="s">
        <v>26</v>
      </c>
      <c r="I332" s="17">
        <v>5531101</v>
      </c>
      <c r="J332" s="20"/>
      <c r="K332" s="17">
        <v>5282422</v>
      </c>
      <c r="L332" s="17"/>
      <c r="M332" s="17">
        <v>5537871</v>
      </c>
      <c r="N332" s="20">
        <v>23</v>
      </c>
      <c r="O332" s="20" t="s">
        <v>149</v>
      </c>
      <c r="P332" s="20" t="s">
        <v>117</v>
      </c>
    </row>
    <row r="333" spans="1:16" s="5" customFormat="1" ht="15.75">
      <c r="A333" s="4" t="s">
        <v>90</v>
      </c>
      <c r="B333" s="3">
        <f t="shared" si="28"/>
        <v>0</v>
      </c>
      <c r="C333" s="3"/>
      <c r="D333" s="3">
        <f t="shared" si="29"/>
        <v>92765</v>
      </c>
      <c r="E333" s="3"/>
      <c r="F333" s="3">
        <f t="shared" si="30"/>
        <v>77774</v>
      </c>
      <c r="G333" s="3"/>
      <c r="H333" s="20" t="s">
        <v>26</v>
      </c>
      <c r="I333" s="17">
        <v>6372716</v>
      </c>
      <c r="J333" s="20"/>
      <c r="K333" s="17">
        <v>6086724</v>
      </c>
      <c r="L333" s="17"/>
      <c r="M333" s="17">
        <v>6378089</v>
      </c>
      <c r="N333" s="20">
        <v>24</v>
      </c>
      <c r="O333" s="20" t="s">
        <v>150</v>
      </c>
      <c r="P333" s="20" t="s">
        <v>118</v>
      </c>
    </row>
    <row r="334" spans="1:16" s="5" customFormat="1" ht="15.75">
      <c r="A334" s="4" t="s">
        <v>89</v>
      </c>
      <c r="B334" s="3">
        <f t="shared" si="28"/>
        <v>399045</v>
      </c>
      <c r="C334" s="3"/>
      <c r="D334" s="3">
        <f t="shared" si="29"/>
        <v>381889</v>
      </c>
      <c r="E334" s="3"/>
      <c r="F334" s="3">
        <f t="shared" si="30"/>
        <v>399045</v>
      </c>
      <c r="G334" s="3"/>
      <c r="H334" s="20" t="s">
        <v>26</v>
      </c>
      <c r="I334" s="17">
        <v>2469238</v>
      </c>
      <c r="J334" s="20"/>
      <c r="K334" s="17">
        <v>2468728</v>
      </c>
      <c r="L334" s="17"/>
      <c r="M334" s="17">
        <v>2571592</v>
      </c>
      <c r="N334" s="20">
        <v>25</v>
      </c>
      <c r="O334" s="20" t="s">
        <v>151</v>
      </c>
      <c r="P334" s="20" t="s">
        <v>119</v>
      </c>
    </row>
    <row r="335" spans="1:16" s="5" customFormat="1" ht="15.75">
      <c r="A335" s="4" t="s">
        <v>88</v>
      </c>
      <c r="B335" s="3">
        <f t="shared" si="28"/>
        <v>116350</v>
      </c>
      <c r="C335" s="3"/>
      <c r="D335" s="3">
        <f t="shared" si="29"/>
        <v>112113</v>
      </c>
      <c r="E335" s="3"/>
      <c r="F335" s="3">
        <f t="shared" si="30"/>
        <v>120000</v>
      </c>
      <c r="G335" s="3"/>
      <c r="H335" s="20" t="s">
        <v>26</v>
      </c>
      <c r="I335" s="17">
        <v>1293036</v>
      </c>
      <c r="J335" s="20"/>
      <c r="K335" s="17">
        <v>1237435</v>
      </c>
      <c r="L335" s="17"/>
      <c r="M335" s="17">
        <v>1293050</v>
      </c>
      <c r="N335" s="20">
        <v>26</v>
      </c>
      <c r="O335" s="20" t="s">
        <v>152</v>
      </c>
      <c r="P335" s="20" t="s">
        <v>120</v>
      </c>
    </row>
    <row r="336" spans="1:16" s="5" customFormat="1" ht="15.75">
      <c r="A336" s="4" t="s">
        <v>92</v>
      </c>
      <c r="B336" s="3">
        <f t="shared" si="28"/>
        <v>0</v>
      </c>
      <c r="C336" s="3"/>
      <c r="D336" s="3">
        <f t="shared" si="29"/>
        <v>0</v>
      </c>
      <c r="E336" s="3"/>
      <c r="F336" s="3">
        <f t="shared" si="30"/>
        <v>75000</v>
      </c>
      <c r="G336" s="3"/>
      <c r="H336" s="20" t="s">
        <v>26</v>
      </c>
      <c r="I336" s="17">
        <v>0</v>
      </c>
      <c r="J336" s="20"/>
      <c r="K336" s="17">
        <v>0</v>
      </c>
      <c r="L336" s="17"/>
      <c r="M336" s="17">
        <v>107650</v>
      </c>
      <c r="N336" s="20">
        <v>27</v>
      </c>
      <c r="O336" s="20" t="s">
        <v>153</v>
      </c>
      <c r="P336" s="20" t="s">
        <v>121</v>
      </c>
    </row>
    <row r="337" spans="1:16" s="5" customFormat="1" ht="15.75">
      <c r="A337" s="4" t="s">
        <v>15</v>
      </c>
      <c r="B337" s="10">
        <f t="shared" si="28"/>
        <v>1118198</v>
      </c>
      <c r="C337" s="3"/>
      <c r="D337" s="10">
        <f t="shared" si="29"/>
        <v>1070120</v>
      </c>
      <c r="E337" s="3"/>
      <c r="F337" s="10">
        <f t="shared" si="30"/>
        <v>1176024</v>
      </c>
      <c r="G337" s="3"/>
      <c r="H337" s="20" t="s">
        <v>26</v>
      </c>
      <c r="I337" s="17">
        <v>0</v>
      </c>
      <c r="J337" s="20"/>
      <c r="K337" s="17">
        <v>124465</v>
      </c>
      <c r="L337" s="17"/>
      <c r="M337" s="17">
        <v>204863</v>
      </c>
      <c r="N337" s="20">
        <v>28</v>
      </c>
      <c r="O337" s="20" t="s">
        <v>154</v>
      </c>
      <c r="P337" s="20" t="s">
        <v>122</v>
      </c>
    </row>
    <row r="338" spans="1:16" s="5" customFormat="1" ht="15.75">
      <c r="A338" s="4"/>
      <c r="B338" s="3"/>
      <c r="C338" s="3"/>
      <c r="D338" s="3"/>
      <c r="E338" s="3"/>
      <c r="F338" s="3"/>
      <c r="G338" s="3"/>
      <c r="H338" s="20"/>
      <c r="I338" s="17"/>
      <c r="J338" s="20"/>
      <c r="K338" s="17"/>
      <c r="L338" s="17"/>
      <c r="M338" s="17"/>
      <c r="N338" s="20"/>
      <c r="O338" s="20"/>
      <c r="P338" s="20"/>
    </row>
    <row r="339" spans="1:16" s="5" customFormat="1" ht="15.75">
      <c r="A339" s="4" t="s">
        <v>16</v>
      </c>
      <c r="B339" s="3">
        <f>SUM(B331:B338)</f>
        <v>11591003</v>
      </c>
      <c r="C339" s="3"/>
      <c r="D339" s="3">
        <f>SUM(D331:D338)</f>
        <v>11183182</v>
      </c>
      <c r="E339" s="3"/>
      <c r="F339" s="3">
        <f>SUM(F331:F338)</f>
        <v>12367087</v>
      </c>
      <c r="G339" s="3"/>
      <c r="H339" s="20"/>
      <c r="I339" s="17"/>
      <c r="J339" s="20"/>
      <c r="K339" s="17"/>
      <c r="L339" s="17"/>
      <c r="M339" s="17"/>
      <c r="N339" s="17"/>
      <c r="O339" s="20"/>
      <c r="P339" s="20"/>
    </row>
    <row r="340" spans="1:16" s="5" customFormat="1" ht="15.75">
      <c r="A340" s="4"/>
      <c r="B340" s="3"/>
      <c r="C340" s="3"/>
      <c r="D340" s="3"/>
      <c r="E340" s="3"/>
      <c r="F340" s="3"/>
      <c r="G340" s="3"/>
      <c r="H340" s="20"/>
      <c r="I340" s="17"/>
      <c r="J340" s="20"/>
      <c r="K340" s="17"/>
      <c r="L340" s="17"/>
      <c r="M340" s="17"/>
      <c r="N340" s="17"/>
      <c r="O340" s="20"/>
      <c r="P340" s="20"/>
    </row>
    <row r="341" spans="1:16" s="5" customFormat="1" ht="15.75">
      <c r="A341" s="4" t="s">
        <v>17</v>
      </c>
      <c r="B341" s="3">
        <f aca="true" t="shared" si="31" ref="B341:B347">I331</f>
        <v>77699768</v>
      </c>
      <c r="C341" s="3"/>
      <c r="D341" s="3">
        <f aca="true" t="shared" si="32" ref="D341:D347">K331</f>
        <v>75642413</v>
      </c>
      <c r="E341" s="3"/>
      <c r="F341" s="3">
        <f aca="true" t="shared" si="33" ref="F341:F347">M331</f>
        <v>74553165</v>
      </c>
      <c r="G341" s="3"/>
      <c r="H341" s="20"/>
      <c r="I341" s="17"/>
      <c r="J341" s="20"/>
      <c r="K341" s="17"/>
      <c r="L341" s="17"/>
      <c r="M341" s="17"/>
      <c r="N341" s="17"/>
      <c r="O341" s="20"/>
      <c r="P341" s="20"/>
    </row>
    <row r="342" spans="1:16" s="5" customFormat="1" ht="15.75">
      <c r="A342" s="4" t="s">
        <v>18</v>
      </c>
      <c r="B342" s="3">
        <f t="shared" si="31"/>
        <v>5531101</v>
      </c>
      <c r="C342" s="3"/>
      <c r="D342" s="3">
        <f t="shared" si="32"/>
        <v>5282422</v>
      </c>
      <c r="E342" s="3"/>
      <c r="F342" s="3">
        <f t="shared" si="33"/>
        <v>5537871</v>
      </c>
      <c r="G342" s="3"/>
      <c r="H342" s="20"/>
      <c r="I342" s="17"/>
      <c r="J342" s="20"/>
      <c r="K342" s="17"/>
      <c r="L342" s="17"/>
      <c r="M342" s="17"/>
      <c r="N342" s="17"/>
      <c r="O342" s="20"/>
      <c r="P342" s="20"/>
    </row>
    <row r="343" spans="1:16" s="5" customFormat="1" ht="15.75">
      <c r="A343" s="4" t="s">
        <v>19</v>
      </c>
      <c r="B343" s="3">
        <f t="shared" si="31"/>
        <v>6372716</v>
      </c>
      <c r="C343" s="3"/>
      <c r="D343" s="3">
        <f t="shared" si="32"/>
        <v>6086724</v>
      </c>
      <c r="E343" s="3"/>
      <c r="F343" s="3">
        <f t="shared" si="33"/>
        <v>6378089</v>
      </c>
      <c r="G343" s="3"/>
      <c r="H343" s="20"/>
      <c r="I343" s="17"/>
      <c r="J343" s="20"/>
      <c r="K343" s="17"/>
      <c r="L343" s="17"/>
      <c r="M343" s="17"/>
      <c r="N343" s="20"/>
      <c r="O343" s="20"/>
      <c r="P343" s="20"/>
    </row>
    <row r="344" spans="1:16" s="5" customFormat="1" ht="15.75">
      <c r="A344" s="4" t="s">
        <v>20</v>
      </c>
      <c r="B344" s="3">
        <f t="shared" si="31"/>
        <v>2469238</v>
      </c>
      <c r="C344" s="3"/>
      <c r="D344" s="3">
        <f t="shared" si="32"/>
        <v>2468728</v>
      </c>
      <c r="E344" s="3"/>
      <c r="F344" s="3">
        <f t="shared" si="33"/>
        <v>2571592</v>
      </c>
      <c r="G344" s="3"/>
      <c r="H344" s="20"/>
      <c r="I344" s="17"/>
      <c r="J344" s="20"/>
      <c r="K344" s="17"/>
      <c r="L344" s="17"/>
      <c r="M344" s="17"/>
      <c r="N344" s="20"/>
      <c r="O344" s="20"/>
      <c r="P344" s="20"/>
    </row>
    <row r="345" spans="1:7" s="5" customFormat="1" ht="15.75">
      <c r="A345" s="4" t="s">
        <v>21</v>
      </c>
      <c r="B345" s="3">
        <f t="shared" si="31"/>
        <v>1293036</v>
      </c>
      <c r="C345" s="3"/>
      <c r="D345" s="3">
        <f t="shared" si="32"/>
        <v>1237435</v>
      </c>
      <c r="E345" s="3"/>
      <c r="F345" s="3">
        <f t="shared" si="33"/>
        <v>1293050</v>
      </c>
      <c r="G345" s="3"/>
    </row>
    <row r="346" spans="1:7" s="5" customFormat="1" ht="15.75">
      <c r="A346" s="4" t="s">
        <v>22</v>
      </c>
      <c r="B346" s="3">
        <f t="shared" si="31"/>
        <v>0</v>
      </c>
      <c r="C346" s="3"/>
      <c r="D346" s="3">
        <f t="shared" si="32"/>
        <v>0</v>
      </c>
      <c r="E346" s="3"/>
      <c r="F346" s="3">
        <f t="shared" si="33"/>
        <v>107650</v>
      </c>
      <c r="G346" s="3"/>
    </row>
    <row r="347" spans="1:7" s="5" customFormat="1" ht="15.75">
      <c r="A347" s="4" t="s">
        <v>87</v>
      </c>
      <c r="B347" s="10">
        <f t="shared" si="31"/>
        <v>0</v>
      </c>
      <c r="C347" s="3"/>
      <c r="D347" s="10">
        <f t="shared" si="32"/>
        <v>124465</v>
      </c>
      <c r="E347" s="3"/>
      <c r="F347" s="10">
        <f t="shared" si="33"/>
        <v>204863</v>
      </c>
      <c r="G347" s="3"/>
    </row>
    <row r="348" spans="1:7" s="5" customFormat="1" ht="15.75">
      <c r="A348" s="12"/>
      <c r="B348" s="3"/>
      <c r="C348" s="3"/>
      <c r="D348" s="3"/>
      <c r="E348" s="3"/>
      <c r="F348" s="3"/>
      <c r="G348" s="3"/>
    </row>
    <row r="349" spans="1:7" s="5" customFormat="1" ht="15.75">
      <c r="A349" s="17" t="s">
        <v>23</v>
      </c>
      <c r="B349" s="3">
        <f>SUM(B309:B318)+B323+B330+SUM(B338:B348)</f>
        <v>217034021</v>
      </c>
      <c r="C349" s="3"/>
      <c r="D349" s="3">
        <f>SUM(D309:D318)+D323+D330+SUM(D338:D348)</f>
        <v>229229925</v>
      </c>
      <c r="E349" s="3"/>
      <c r="F349" s="3">
        <f>SUM(F309:F318)+F323+F330+SUM(F338:F348)</f>
        <v>250302784</v>
      </c>
      <c r="G349" s="3"/>
    </row>
    <row r="350" spans="1:7" s="5" customFormat="1" ht="15.75">
      <c r="A350" s="4"/>
      <c r="B350" s="3"/>
      <c r="C350" s="3"/>
      <c r="D350" s="3"/>
      <c r="E350" s="3"/>
      <c r="F350" s="3"/>
      <c r="G350" s="3"/>
    </row>
    <row r="351" spans="1:7" s="5" customFormat="1" ht="15.75">
      <c r="A351" s="4"/>
      <c r="B351" s="3"/>
      <c r="C351" s="3"/>
      <c r="D351" s="3"/>
      <c r="E351" s="3"/>
      <c r="F351" s="3"/>
      <c r="G351" s="3"/>
    </row>
    <row r="352" spans="1:7" s="5" customFormat="1" ht="15.75">
      <c r="A352" s="4"/>
      <c r="B352" s="3"/>
      <c r="C352" s="3"/>
      <c r="D352" s="3"/>
      <c r="E352" s="3"/>
      <c r="F352" s="3"/>
      <c r="G352" s="3"/>
    </row>
    <row r="353" spans="1:7" s="5" customFormat="1" ht="15.75">
      <c r="A353" s="4"/>
      <c r="B353" s="3"/>
      <c r="C353" s="3"/>
      <c r="D353" s="3"/>
      <c r="E353" s="3"/>
      <c r="F353" s="3"/>
      <c r="G353" s="3"/>
    </row>
    <row r="354" spans="1:7" s="5" customFormat="1" ht="15.75">
      <c r="A354" s="4"/>
      <c r="B354" s="3"/>
      <c r="C354" s="3"/>
      <c r="D354" s="3"/>
      <c r="E354" s="3"/>
      <c r="F354" s="3"/>
      <c r="G354" s="3"/>
    </row>
    <row r="355" spans="1:7" s="5" customFormat="1" ht="15.75">
      <c r="A355" s="4"/>
      <c r="B355" s="3"/>
      <c r="C355" s="3"/>
      <c r="D355" s="3"/>
      <c r="E355" s="3"/>
      <c r="F355" s="3"/>
      <c r="G355" s="3"/>
    </row>
    <row r="356" spans="1:7" s="5" customFormat="1" ht="15.75">
      <c r="A356" s="4"/>
      <c r="B356" s="3"/>
      <c r="C356" s="3"/>
      <c r="D356" s="3"/>
      <c r="E356" s="3"/>
      <c r="F356" s="3"/>
      <c r="G356" s="3"/>
    </row>
    <row r="357" spans="1:7" s="5" customFormat="1" ht="15.75">
      <c r="A357" s="4"/>
      <c r="B357" s="3"/>
      <c r="C357" s="3"/>
      <c r="D357" s="3"/>
      <c r="E357" s="3"/>
      <c r="F357" s="3"/>
      <c r="G357" s="3"/>
    </row>
    <row r="358" spans="1:7" s="5" customFormat="1" ht="15.75">
      <c r="A358" s="4"/>
      <c r="B358" s="3"/>
      <c r="C358" s="3"/>
      <c r="D358" s="3"/>
      <c r="E358" s="3"/>
      <c r="F358" s="3"/>
      <c r="G358" s="3"/>
    </row>
    <row r="359" spans="1:7" s="5" customFormat="1" ht="15.75">
      <c r="A359" s="12"/>
      <c r="B359" s="3"/>
      <c r="C359" s="3"/>
      <c r="D359" s="3"/>
      <c r="E359" s="3"/>
      <c r="F359" s="3"/>
      <c r="G359" s="3"/>
    </row>
    <row r="360" spans="1:7" s="5" customFormat="1" ht="15.75">
      <c r="A360" s="17"/>
      <c r="B360" s="4"/>
      <c r="C360" s="4"/>
      <c r="D360" s="4"/>
      <c r="E360" s="4"/>
      <c r="F360" s="4"/>
      <c r="G360" s="3"/>
    </row>
    <row r="361" spans="1:7" s="5" customFormat="1" ht="15.75">
      <c r="A361" s="4"/>
      <c r="B361" s="3"/>
      <c r="C361" s="3"/>
      <c r="D361" s="3"/>
      <c r="E361" s="3"/>
      <c r="F361" s="3"/>
      <c r="G361" s="3"/>
    </row>
    <row r="362" spans="1:7" s="5" customFormat="1" ht="15.75">
      <c r="A362" s="4"/>
      <c r="B362" s="3"/>
      <c r="C362" s="3"/>
      <c r="D362" s="3"/>
      <c r="E362" s="3"/>
      <c r="F362" s="3"/>
      <c r="G362" s="3"/>
    </row>
    <row r="363" spans="1:7" s="5" customFormat="1" ht="15.75">
      <c r="A363" s="4"/>
      <c r="B363" s="4"/>
      <c r="C363" s="4"/>
      <c r="D363" s="4"/>
      <c r="E363" s="4"/>
      <c r="F363" s="4"/>
      <c r="G363" s="4"/>
    </row>
    <row r="364" spans="1:7" s="5" customFormat="1" ht="15.75">
      <c r="A364" s="12"/>
      <c r="B364" s="3"/>
      <c r="C364" s="3"/>
      <c r="D364" s="3"/>
      <c r="E364" s="3"/>
      <c r="F364" s="3"/>
      <c r="G364" s="3"/>
    </row>
    <row r="365" spans="1:7" s="5" customFormat="1" ht="15.75">
      <c r="A365" s="17"/>
      <c r="B365" s="4"/>
      <c r="C365" s="4"/>
      <c r="D365" s="4"/>
      <c r="E365" s="4"/>
      <c r="F365" s="4"/>
      <c r="G365" s="4"/>
    </row>
    <row r="366" spans="1:7" s="5" customFormat="1" ht="15.75">
      <c r="A366" s="4"/>
      <c r="B366" s="3"/>
      <c r="C366" s="3"/>
      <c r="D366" s="3"/>
      <c r="E366" s="3"/>
      <c r="F366" s="3"/>
      <c r="G366" s="3"/>
    </row>
    <row r="367" spans="1:7" s="5" customFormat="1" ht="15.75">
      <c r="A367" s="4"/>
      <c r="B367" s="3"/>
      <c r="C367" s="3"/>
      <c r="D367" s="3"/>
      <c r="E367" s="3"/>
      <c r="F367" s="3"/>
      <c r="G367" s="3"/>
    </row>
    <row r="368" spans="1:7" s="5" customFormat="1" ht="15.75">
      <c r="A368" s="4"/>
      <c r="B368" s="4"/>
      <c r="C368" s="4"/>
      <c r="D368" s="4"/>
      <c r="E368" s="4"/>
      <c r="F368" s="4"/>
      <c r="G368" s="4"/>
    </row>
    <row r="369" spans="1:7" s="5" customFormat="1" ht="15.75">
      <c r="A369" s="4"/>
      <c r="B369" s="3"/>
      <c r="C369" s="3"/>
      <c r="D369" s="3"/>
      <c r="E369" s="3"/>
      <c r="F369" s="3"/>
      <c r="G369" s="3"/>
    </row>
    <row r="370" spans="1:7" s="5" customFormat="1" ht="15.75">
      <c r="A370" s="4"/>
      <c r="B370" s="3"/>
      <c r="C370" s="3"/>
      <c r="D370" s="3"/>
      <c r="E370" s="3"/>
      <c r="F370" s="3"/>
      <c r="G370" s="3"/>
    </row>
    <row r="371" spans="1:7" s="5" customFormat="1" ht="15.75">
      <c r="A371" s="12"/>
      <c r="B371" s="3"/>
      <c r="C371" s="3"/>
      <c r="D371" s="3"/>
      <c r="E371" s="3"/>
      <c r="F371" s="3"/>
      <c r="G371" s="3"/>
    </row>
    <row r="372" spans="1:7" s="5" customFormat="1" ht="15.75">
      <c r="A372" s="17"/>
      <c r="B372" s="3"/>
      <c r="C372" s="3"/>
      <c r="D372" s="3"/>
      <c r="E372" s="3"/>
      <c r="F372" s="3"/>
      <c r="G372" s="3"/>
    </row>
    <row r="373" spans="1:7" s="5" customFormat="1" ht="15.75">
      <c r="A373" s="11"/>
      <c r="B373" s="3"/>
      <c r="C373" s="3"/>
      <c r="D373" s="3"/>
      <c r="E373" s="3"/>
      <c r="F373" s="3"/>
      <c r="G373" s="3"/>
    </row>
    <row r="374" spans="1:7" s="5" customFormat="1" ht="15.75">
      <c r="A374" s="12"/>
      <c r="B374" s="3"/>
      <c r="C374" s="3"/>
      <c r="D374" s="3"/>
      <c r="E374" s="3"/>
      <c r="F374" s="3"/>
      <c r="G374" s="3"/>
    </row>
    <row r="375" spans="1:7" s="5" customFormat="1" ht="15.75">
      <c r="A375" s="12"/>
      <c r="B375" s="3"/>
      <c r="C375" s="3"/>
      <c r="D375" s="3"/>
      <c r="E375" s="3"/>
      <c r="F375" s="3"/>
      <c r="G375" s="3"/>
    </row>
    <row r="376" spans="1:7" s="5" customFormat="1" ht="15.75">
      <c r="A376" s="12"/>
      <c r="B376" s="3"/>
      <c r="C376" s="3"/>
      <c r="D376" s="3"/>
      <c r="E376" s="3"/>
      <c r="F376" s="3"/>
      <c r="G376" s="3"/>
    </row>
    <row r="377" spans="1:7" s="5" customFormat="1" ht="15.75">
      <c r="A377" s="12"/>
      <c r="B377" s="3"/>
      <c r="C377" s="3"/>
      <c r="D377" s="3"/>
      <c r="E377" s="3"/>
      <c r="F377" s="3"/>
      <c r="G377" s="3"/>
    </row>
    <row r="378" spans="1:6" s="5" customFormat="1" ht="15.75">
      <c r="A378" s="13"/>
      <c r="B378" s="4"/>
      <c r="C378" s="3"/>
      <c r="D378" s="4"/>
      <c r="E378" s="3"/>
      <c r="F378" s="4"/>
    </row>
    <row r="379" spans="1:6" s="5" customFormat="1" ht="15.75">
      <c r="A379" s="14" t="s">
        <v>93</v>
      </c>
      <c r="B379" s="4"/>
      <c r="C379" s="3"/>
      <c r="D379" s="4"/>
      <c r="E379" s="3"/>
      <c r="F379" s="4"/>
    </row>
    <row r="380" spans="1:6" s="5" customFormat="1" ht="15.75">
      <c r="A380" s="4"/>
      <c r="B380" s="4"/>
      <c r="C380" s="3"/>
      <c r="D380" s="4"/>
      <c r="E380" s="3"/>
      <c r="F380" s="4"/>
    </row>
    <row r="381" spans="1:7" s="5" customFormat="1" ht="15.75">
      <c r="A381" s="23" t="s">
        <v>138</v>
      </c>
      <c r="B381" s="23"/>
      <c r="C381" s="23"/>
      <c r="D381" s="23"/>
      <c r="E381" s="23"/>
      <c r="F381" s="23"/>
      <c r="G381" s="23"/>
    </row>
    <row r="382" spans="1:6" s="5" customFormat="1" ht="15.75">
      <c r="A382" s="4"/>
      <c r="B382" s="4"/>
      <c r="C382" s="3"/>
      <c r="D382" s="4"/>
      <c r="E382" s="3"/>
      <c r="F382" s="4"/>
    </row>
    <row r="383" spans="1:7" s="5" customFormat="1" ht="15.75">
      <c r="A383" s="23" t="s">
        <v>139</v>
      </c>
      <c r="B383" s="23"/>
      <c r="C383" s="23"/>
      <c r="D383" s="23"/>
      <c r="E383" s="23"/>
      <c r="F383" s="23"/>
      <c r="G383" s="23"/>
    </row>
    <row r="384" spans="1:7" s="5" customFormat="1" ht="15.75">
      <c r="A384" s="23" t="s">
        <v>27</v>
      </c>
      <c r="B384" s="23"/>
      <c r="C384" s="23"/>
      <c r="D384" s="23"/>
      <c r="E384" s="23"/>
      <c r="F384" s="23"/>
      <c r="G384" s="23"/>
    </row>
    <row r="385" spans="1:6" s="5" customFormat="1" ht="15.75">
      <c r="A385" s="4"/>
      <c r="B385" s="4"/>
      <c r="C385" s="3"/>
      <c r="D385" s="6"/>
      <c r="E385" s="7"/>
      <c r="F385" s="6"/>
    </row>
    <row r="386" spans="1:6" s="5" customFormat="1" ht="15.75">
      <c r="A386" s="4"/>
      <c r="B386" s="8"/>
      <c r="C386" s="9"/>
      <c r="D386" s="8"/>
      <c r="E386" s="9"/>
      <c r="F386" s="8"/>
    </row>
    <row r="387" spans="1:7" s="5" customFormat="1" ht="15.75">
      <c r="A387" s="4"/>
      <c r="B387" s="2">
        <v>1985</v>
      </c>
      <c r="C387" s="1"/>
      <c r="D387" s="2">
        <v>1986</v>
      </c>
      <c r="E387" s="1"/>
      <c r="F387" s="2">
        <v>1987</v>
      </c>
      <c r="G387" s="1"/>
    </row>
    <row r="388" spans="1:7" s="5" customFormat="1" ht="15.75">
      <c r="A388" s="4"/>
      <c r="B388" s="3"/>
      <c r="C388" s="3"/>
      <c r="D388" s="3"/>
      <c r="E388" s="3"/>
      <c r="F388" s="3"/>
      <c r="G388" s="3"/>
    </row>
    <row r="389" spans="1:16" s="5" customFormat="1" ht="15.75">
      <c r="A389" s="4" t="s">
        <v>0</v>
      </c>
      <c r="B389" s="3">
        <f aca="true" t="shared" si="34" ref="B389:B396">I389</f>
        <v>44292900</v>
      </c>
      <c r="C389" s="3"/>
      <c r="D389" s="3">
        <f aca="true" t="shared" si="35" ref="D389:D396">K389</f>
        <v>42546899</v>
      </c>
      <c r="E389" s="3"/>
      <c r="F389" s="3">
        <f aca="true" t="shared" si="36" ref="F389:F396">M389</f>
        <v>47543602</v>
      </c>
      <c r="G389" s="3"/>
      <c r="H389" s="20" t="s">
        <v>27</v>
      </c>
      <c r="I389" s="17">
        <v>44292900</v>
      </c>
      <c r="J389" s="20"/>
      <c r="K389" s="17">
        <v>42546899</v>
      </c>
      <c r="L389" s="17"/>
      <c r="M389" s="17">
        <v>47543602</v>
      </c>
      <c r="N389" s="20">
        <v>1</v>
      </c>
      <c r="O389" s="20" t="s">
        <v>95</v>
      </c>
      <c r="P389" s="20" t="s">
        <v>95</v>
      </c>
    </row>
    <row r="390" spans="1:16" s="5" customFormat="1" ht="15.75">
      <c r="A390" s="4" t="s">
        <v>1</v>
      </c>
      <c r="B390" s="3">
        <f t="shared" si="34"/>
        <v>2047671</v>
      </c>
      <c r="C390" s="3"/>
      <c r="D390" s="3">
        <f t="shared" si="35"/>
        <v>1879778</v>
      </c>
      <c r="E390" s="3"/>
      <c r="F390" s="3">
        <f t="shared" si="36"/>
        <v>2229969</v>
      </c>
      <c r="G390" s="3"/>
      <c r="H390" s="20" t="s">
        <v>27</v>
      </c>
      <c r="I390" s="17">
        <v>2047671</v>
      </c>
      <c r="J390" s="20"/>
      <c r="K390" s="17">
        <v>1879778</v>
      </c>
      <c r="L390" s="17"/>
      <c r="M390" s="17">
        <v>2229969</v>
      </c>
      <c r="N390" s="20">
        <v>2</v>
      </c>
      <c r="O390" s="20" t="s">
        <v>145</v>
      </c>
      <c r="P390" s="20" t="s">
        <v>96</v>
      </c>
    </row>
    <row r="391" spans="1:16" s="5" customFormat="1" ht="15.75">
      <c r="A391" s="4" t="s">
        <v>86</v>
      </c>
      <c r="B391" s="3">
        <f t="shared" si="34"/>
        <v>896013</v>
      </c>
      <c r="C391" s="3"/>
      <c r="D391" s="3">
        <f t="shared" si="35"/>
        <v>392407</v>
      </c>
      <c r="E391" s="3"/>
      <c r="F391" s="3">
        <f t="shared" si="36"/>
        <v>719813</v>
      </c>
      <c r="G391" s="3"/>
      <c r="H391" s="20" t="s">
        <v>27</v>
      </c>
      <c r="I391" s="17">
        <v>896013</v>
      </c>
      <c r="J391" s="20"/>
      <c r="K391" s="17">
        <v>392407</v>
      </c>
      <c r="L391" s="17"/>
      <c r="M391" s="17">
        <v>719813</v>
      </c>
      <c r="N391" s="20">
        <v>3</v>
      </c>
      <c r="O391" s="20" t="s">
        <v>102</v>
      </c>
      <c r="P391" s="20" t="s">
        <v>97</v>
      </c>
    </row>
    <row r="392" spans="1:16" s="5" customFormat="1" ht="15.75">
      <c r="A392" s="4" t="s">
        <v>91</v>
      </c>
      <c r="B392" s="3">
        <f t="shared" si="34"/>
        <v>4954717</v>
      </c>
      <c r="C392" s="3"/>
      <c r="D392" s="3">
        <f t="shared" si="35"/>
        <v>4793159</v>
      </c>
      <c r="E392" s="3"/>
      <c r="F392" s="3">
        <f t="shared" si="36"/>
        <v>4945782</v>
      </c>
      <c r="G392" s="3"/>
      <c r="H392" s="20" t="s">
        <v>27</v>
      </c>
      <c r="I392" s="17">
        <v>4954717</v>
      </c>
      <c r="J392" s="20"/>
      <c r="K392" s="17">
        <v>4793159</v>
      </c>
      <c r="L392" s="17"/>
      <c r="M392" s="17">
        <v>4945782</v>
      </c>
      <c r="N392" s="20">
        <v>4</v>
      </c>
      <c r="O392" s="20" t="s">
        <v>103</v>
      </c>
      <c r="P392" s="20" t="s">
        <v>98</v>
      </c>
    </row>
    <row r="393" spans="1:16" s="5" customFormat="1" ht="15.75">
      <c r="A393" s="4" t="s">
        <v>2</v>
      </c>
      <c r="B393" s="3">
        <f t="shared" si="34"/>
        <v>0</v>
      </c>
      <c r="C393" s="3"/>
      <c r="D393" s="3">
        <f t="shared" si="35"/>
        <v>0</v>
      </c>
      <c r="E393" s="3"/>
      <c r="F393" s="3">
        <f t="shared" si="36"/>
        <v>1611093</v>
      </c>
      <c r="G393" s="3"/>
      <c r="H393" s="20" t="s">
        <v>27</v>
      </c>
      <c r="I393" s="17">
        <v>0</v>
      </c>
      <c r="J393" s="20"/>
      <c r="K393" s="17">
        <v>0</v>
      </c>
      <c r="L393" s="17"/>
      <c r="M393" s="17">
        <v>1611093</v>
      </c>
      <c r="N393" s="20">
        <v>5</v>
      </c>
      <c r="O393" s="20" t="s">
        <v>104</v>
      </c>
      <c r="P393" s="20" t="s">
        <v>99</v>
      </c>
    </row>
    <row r="394" spans="1:16" s="5" customFormat="1" ht="15.75">
      <c r="A394" s="4" t="s">
        <v>144</v>
      </c>
      <c r="B394" s="3">
        <f t="shared" si="34"/>
        <v>0</v>
      </c>
      <c r="C394" s="3"/>
      <c r="D394" s="3">
        <f t="shared" si="35"/>
        <v>0</v>
      </c>
      <c r="E394" s="3"/>
      <c r="F394" s="3">
        <f t="shared" si="36"/>
        <v>33500</v>
      </c>
      <c r="G394" s="3"/>
      <c r="H394" s="20" t="s">
        <v>27</v>
      </c>
      <c r="I394" s="17">
        <v>0</v>
      </c>
      <c r="J394" s="20"/>
      <c r="K394" s="17">
        <v>0</v>
      </c>
      <c r="L394" s="17"/>
      <c r="M394" s="17">
        <v>33500</v>
      </c>
      <c r="N394" s="20">
        <v>6</v>
      </c>
      <c r="O394" s="20" t="s">
        <v>146</v>
      </c>
      <c r="P394" s="20" t="s">
        <v>100</v>
      </c>
    </row>
    <row r="395" spans="1:16" s="5" customFormat="1" ht="15.75">
      <c r="A395" s="4" t="s">
        <v>3</v>
      </c>
      <c r="B395" s="3">
        <f t="shared" si="34"/>
        <v>132770</v>
      </c>
      <c r="C395" s="3"/>
      <c r="D395" s="3">
        <f t="shared" si="35"/>
        <v>65756</v>
      </c>
      <c r="E395" s="3"/>
      <c r="F395" s="3">
        <f t="shared" si="36"/>
        <v>33262</v>
      </c>
      <c r="G395" s="3"/>
      <c r="H395" s="20" t="s">
        <v>27</v>
      </c>
      <c r="I395" s="17">
        <v>132770</v>
      </c>
      <c r="J395" s="20"/>
      <c r="K395" s="17">
        <v>65756</v>
      </c>
      <c r="L395" s="17"/>
      <c r="M395" s="17">
        <v>33262</v>
      </c>
      <c r="N395" s="20">
        <v>7</v>
      </c>
      <c r="O395" s="20" t="s">
        <v>106</v>
      </c>
      <c r="P395" s="20" t="s">
        <v>101</v>
      </c>
    </row>
    <row r="396" spans="1:16" s="5" customFormat="1" ht="15.75">
      <c r="A396" s="4" t="s">
        <v>4</v>
      </c>
      <c r="B396" s="3">
        <f t="shared" si="34"/>
        <v>0</v>
      </c>
      <c r="C396" s="3"/>
      <c r="D396" s="3">
        <f t="shared" si="35"/>
        <v>0</v>
      </c>
      <c r="E396" s="3"/>
      <c r="F396" s="3">
        <f t="shared" si="36"/>
        <v>0</v>
      </c>
      <c r="G396" s="3"/>
      <c r="H396" s="20" t="s">
        <v>27</v>
      </c>
      <c r="I396" s="17">
        <v>0</v>
      </c>
      <c r="J396" s="20"/>
      <c r="K396" s="17">
        <v>0</v>
      </c>
      <c r="L396" s="17"/>
      <c r="M396" s="17">
        <v>0</v>
      </c>
      <c r="N396" s="20">
        <v>8</v>
      </c>
      <c r="O396" s="20" t="s">
        <v>107</v>
      </c>
      <c r="P396" s="20" t="s">
        <v>102</v>
      </c>
    </row>
    <row r="397" spans="1:16" s="5" customFormat="1" ht="15.75">
      <c r="A397" s="4"/>
      <c r="B397" s="3"/>
      <c r="C397" s="3"/>
      <c r="D397" s="3"/>
      <c r="E397" s="3"/>
      <c r="F397" s="3"/>
      <c r="G397" s="3"/>
      <c r="H397" s="20" t="s">
        <v>27</v>
      </c>
      <c r="I397" s="17">
        <v>12147342</v>
      </c>
      <c r="J397" s="20"/>
      <c r="K397" s="17">
        <v>12221215</v>
      </c>
      <c r="L397" s="17"/>
      <c r="M397" s="17">
        <v>14132902</v>
      </c>
      <c r="N397" s="20">
        <v>9</v>
      </c>
      <c r="O397" s="20" t="s">
        <v>108</v>
      </c>
      <c r="P397" s="20" t="s">
        <v>103</v>
      </c>
    </row>
    <row r="398" spans="1:16" s="5" customFormat="1" ht="15.75">
      <c r="A398" s="4" t="s">
        <v>5</v>
      </c>
      <c r="B398" s="3">
        <f>I397</f>
        <v>12147342</v>
      </c>
      <c r="C398" s="3"/>
      <c r="D398" s="3">
        <f>K397</f>
        <v>12221215</v>
      </c>
      <c r="E398" s="3"/>
      <c r="F398" s="3">
        <f>M397</f>
        <v>14132902</v>
      </c>
      <c r="G398" s="3"/>
      <c r="H398" s="20" t="s">
        <v>27</v>
      </c>
      <c r="I398" s="21">
        <v>276454</v>
      </c>
      <c r="J398" s="20"/>
      <c r="K398" s="21">
        <v>271286</v>
      </c>
      <c r="L398" s="17"/>
      <c r="M398" s="21">
        <v>1160211</v>
      </c>
      <c r="N398" s="20">
        <v>10</v>
      </c>
      <c r="O398" s="20" t="s">
        <v>109</v>
      </c>
      <c r="P398" s="20" t="s">
        <v>104</v>
      </c>
    </row>
    <row r="399" spans="1:16" s="5" customFormat="1" ht="15.75">
      <c r="A399" s="4" t="s">
        <v>6</v>
      </c>
      <c r="B399" s="3">
        <f>I398</f>
        <v>276454</v>
      </c>
      <c r="C399" s="3"/>
      <c r="D399" s="3">
        <f>K398</f>
        <v>271286</v>
      </c>
      <c r="E399" s="3"/>
      <c r="F399" s="3">
        <f>M398</f>
        <v>1160211</v>
      </c>
      <c r="G399" s="3"/>
      <c r="H399" s="20" t="s">
        <v>27</v>
      </c>
      <c r="I399" s="17">
        <v>0</v>
      </c>
      <c r="J399" s="20"/>
      <c r="K399" s="17">
        <v>0</v>
      </c>
      <c r="L399" s="17"/>
      <c r="M399" s="17">
        <v>446858</v>
      </c>
      <c r="N399" s="20">
        <v>11</v>
      </c>
      <c r="O399" s="20" t="s">
        <v>110</v>
      </c>
      <c r="P399" s="20" t="s">
        <v>105</v>
      </c>
    </row>
    <row r="400" spans="1:16" s="5" customFormat="1" ht="15.75">
      <c r="A400" s="4" t="s">
        <v>7</v>
      </c>
      <c r="B400" s="10">
        <f>I399</f>
        <v>0</v>
      </c>
      <c r="C400" s="3"/>
      <c r="D400" s="10">
        <f>K399</f>
        <v>0</v>
      </c>
      <c r="E400" s="3"/>
      <c r="F400" s="10">
        <f>M399</f>
        <v>446858</v>
      </c>
      <c r="G400" s="3"/>
      <c r="H400" s="20" t="s">
        <v>27</v>
      </c>
      <c r="I400" s="17">
        <v>15114664</v>
      </c>
      <c r="J400" s="20"/>
      <c r="K400" s="17">
        <v>15700794</v>
      </c>
      <c r="L400" s="17"/>
      <c r="M400" s="17">
        <v>17569755</v>
      </c>
      <c r="N400" s="20">
        <v>12</v>
      </c>
      <c r="O400" s="20" t="s">
        <v>147</v>
      </c>
      <c r="P400" s="20" t="s">
        <v>106</v>
      </c>
    </row>
    <row r="401" spans="1:16" s="5" customFormat="1" ht="15.75">
      <c r="A401" s="4"/>
      <c r="B401" s="3"/>
      <c r="C401" s="3"/>
      <c r="D401" s="3"/>
      <c r="E401" s="3"/>
      <c r="F401" s="3"/>
      <c r="G401" s="3"/>
      <c r="H401" s="20" t="s">
        <v>27</v>
      </c>
      <c r="I401" s="17">
        <v>0</v>
      </c>
      <c r="J401" s="20"/>
      <c r="K401" s="17">
        <v>57395</v>
      </c>
      <c r="L401" s="17"/>
      <c r="M401" s="17">
        <v>66920</v>
      </c>
      <c r="N401" s="20">
        <v>13</v>
      </c>
      <c r="O401" s="20" t="s">
        <v>113</v>
      </c>
      <c r="P401" s="20" t="s">
        <v>107</v>
      </c>
    </row>
    <row r="402" spans="1:16" s="5" customFormat="1" ht="15.75">
      <c r="A402" s="4" t="s">
        <v>8</v>
      </c>
      <c r="B402" s="3">
        <f>SUM(B397:B401)</f>
        <v>12423796</v>
      </c>
      <c r="C402" s="3"/>
      <c r="D402" s="3">
        <f>SUM(D397:D401)</f>
        <v>12492501</v>
      </c>
      <c r="E402" s="3"/>
      <c r="F402" s="3">
        <f>SUM(F397:F401)</f>
        <v>15739971</v>
      </c>
      <c r="G402" s="3"/>
      <c r="H402" s="20" t="s">
        <v>27</v>
      </c>
      <c r="I402" s="17">
        <v>0</v>
      </c>
      <c r="J402" s="20"/>
      <c r="K402" s="17">
        <v>0</v>
      </c>
      <c r="L402" s="17"/>
      <c r="M402" s="17">
        <v>250454</v>
      </c>
      <c r="N402" s="20">
        <v>14</v>
      </c>
      <c r="O402" s="20" t="s">
        <v>114</v>
      </c>
      <c r="P402" s="20" t="s">
        <v>108</v>
      </c>
    </row>
    <row r="403" spans="1:16" s="5" customFormat="1" ht="15.75">
      <c r="A403" s="4"/>
      <c r="B403" s="3"/>
      <c r="C403" s="3"/>
      <c r="D403" s="3"/>
      <c r="E403" s="3"/>
      <c r="F403" s="3"/>
      <c r="G403" s="3"/>
      <c r="H403" s="20" t="s">
        <v>27</v>
      </c>
      <c r="I403" s="17">
        <v>100155</v>
      </c>
      <c r="J403" s="20"/>
      <c r="K403" s="17">
        <v>203519</v>
      </c>
      <c r="L403" s="17"/>
      <c r="M403" s="17">
        <v>216712</v>
      </c>
      <c r="N403" s="20">
        <v>15</v>
      </c>
      <c r="O403" s="20" t="s">
        <v>115</v>
      </c>
      <c r="P403" s="20" t="s">
        <v>109</v>
      </c>
    </row>
    <row r="404" spans="1:16" s="5" customFormat="1" ht="15.75">
      <c r="A404" s="4" t="s">
        <v>9</v>
      </c>
      <c r="B404" s="3">
        <f>I400</f>
        <v>15114664</v>
      </c>
      <c r="C404" s="3"/>
      <c r="D404" s="3">
        <f>K400</f>
        <v>15700794</v>
      </c>
      <c r="E404" s="3"/>
      <c r="F404" s="3">
        <f>M400</f>
        <v>17569755</v>
      </c>
      <c r="G404" s="3"/>
      <c r="H404" s="20" t="s">
        <v>27</v>
      </c>
      <c r="I404" s="17">
        <v>8685828</v>
      </c>
      <c r="J404" s="20"/>
      <c r="K404" s="17">
        <v>8309767</v>
      </c>
      <c r="L404" s="17"/>
      <c r="M404" s="17">
        <v>8966964</v>
      </c>
      <c r="N404" s="20">
        <v>16</v>
      </c>
      <c r="O404" s="20" t="s">
        <v>116</v>
      </c>
      <c r="P404" s="20" t="s">
        <v>110</v>
      </c>
    </row>
    <row r="405" spans="1:16" s="5" customFormat="1" ht="15.75">
      <c r="A405" s="4" t="s">
        <v>10</v>
      </c>
      <c r="B405" s="3">
        <f>I401</f>
        <v>0</v>
      </c>
      <c r="C405" s="3"/>
      <c r="D405" s="3">
        <f>K401</f>
        <v>57395</v>
      </c>
      <c r="E405" s="3"/>
      <c r="F405" s="3">
        <f>M401</f>
        <v>66920</v>
      </c>
      <c r="G405" s="4"/>
      <c r="H405" s="20" t="s">
        <v>27</v>
      </c>
      <c r="I405" s="17">
        <v>0</v>
      </c>
      <c r="J405" s="20"/>
      <c r="K405" s="17">
        <v>79066</v>
      </c>
      <c r="L405" s="17"/>
      <c r="M405" s="17">
        <v>66297</v>
      </c>
      <c r="N405" s="20">
        <v>17</v>
      </c>
      <c r="O405" s="20" t="s">
        <v>117</v>
      </c>
      <c r="P405" s="20" t="s">
        <v>111</v>
      </c>
    </row>
    <row r="406" spans="1:16" s="5" customFormat="1" ht="15.75">
      <c r="A406" s="4" t="s">
        <v>11</v>
      </c>
      <c r="B406" s="3">
        <f>I402</f>
        <v>0</v>
      </c>
      <c r="C406" s="3"/>
      <c r="D406" s="3">
        <f>K402</f>
        <v>0</v>
      </c>
      <c r="E406" s="3"/>
      <c r="F406" s="3">
        <f>M402</f>
        <v>250454</v>
      </c>
      <c r="G406" s="3"/>
      <c r="H406" s="20" t="s">
        <v>27</v>
      </c>
      <c r="I406" s="17">
        <v>359767</v>
      </c>
      <c r="J406" s="20"/>
      <c r="K406" s="17">
        <v>344300</v>
      </c>
      <c r="L406" s="17"/>
      <c r="M406" s="17">
        <v>359767</v>
      </c>
      <c r="N406" s="20">
        <v>18</v>
      </c>
      <c r="O406" s="20" t="s">
        <v>118</v>
      </c>
      <c r="P406" s="20" t="s">
        <v>112</v>
      </c>
    </row>
    <row r="407" spans="1:16" s="5" customFormat="1" ht="15.75">
      <c r="A407" s="4" t="s">
        <v>12</v>
      </c>
      <c r="B407" s="10">
        <f>I403</f>
        <v>100155</v>
      </c>
      <c r="C407" s="3"/>
      <c r="D407" s="10">
        <f>K403</f>
        <v>203519</v>
      </c>
      <c r="E407" s="3"/>
      <c r="F407" s="10">
        <f>M403</f>
        <v>216712</v>
      </c>
      <c r="G407" s="3"/>
      <c r="H407" s="20" t="s">
        <v>27</v>
      </c>
      <c r="I407" s="17">
        <v>116350</v>
      </c>
      <c r="J407" s="20"/>
      <c r="K407" s="17">
        <v>112113</v>
      </c>
      <c r="L407" s="17"/>
      <c r="M407" s="17">
        <v>120000</v>
      </c>
      <c r="N407" s="20">
        <v>19</v>
      </c>
      <c r="O407" s="20" t="s">
        <v>119</v>
      </c>
      <c r="P407" s="20" t="s">
        <v>113</v>
      </c>
    </row>
    <row r="408" spans="1:16" s="5" customFormat="1" ht="15.75">
      <c r="A408" s="4"/>
      <c r="B408" s="3"/>
      <c r="C408" s="3"/>
      <c r="D408" s="3"/>
      <c r="E408" s="3"/>
      <c r="F408" s="3"/>
      <c r="G408" s="3"/>
      <c r="H408" s="20" t="s">
        <v>27</v>
      </c>
      <c r="I408" s="17">
        <v>0</v>
      </c>
      <c r="J408" s="20"/>
      <c r="K408" s="17">
        <v>0</v>
      </c>
      <c r="L408" s="17"/>
      <c r="M408" s="17">
        <v>75000</v>
      </c>
      <c r="N408" s="20">
        <v>20</v>
      </c>
      <c r="O408" s="20" t="s">
        <v>120</v>
      </c>
      <c r="P408" s="20" t="s">
        <v>114</v>
      </c>
    </row>
    <row r="409" spans="1:16" s="5" customFormat="1" ht="15.75">
      <c r="A409" s="4" t="s">
        <v>13</v>
      </c>
      <c r="B409" s="3">
        <f>SUM(B403:B408)</f>
        <v>15214819</v>
      </c>
      <c r="C409" s="3"/>
      <c r="D409" s="3">
        <f>SUM(D403:D408)</f>
        <v>15961708</v>
      </c>
      <c r="E409" s="3"/>
      <c r="F409" s="3">
        <f>SUM(F403:F408)</f>
        <v>18103841</v>
      </c>
      <c r="G409" s="3"/>
      <c r="H409" s="20" t="s">
        <v>27</v>
      </c>
      <c r="I409" s="17">
        <v>1326636</v>
      </c>
      <c r="J409" s="20"/>
      <c r="K409" s="17">
        <v>1269596</v>
      </c>
      <c r="L409" s="17"/>
      <c r="M409" s="17">
        <v>1397350</v>
      </c>
      <c r="N409" s="20">
        <v>21</v>
      </c>
      <c r="O409" s="20" t="s">
        <v>121</v>
      </c>
      <c r="P409" s="20" t="s">
        <v>115</v>
      </c>
    </row>
    <row r="410" spans="1:16" s="5" customFormat="1" ht="15.75">
      <c r="A410" s="4"/>
      <c r="B410" s="3"/>
      <c r="C410" s="3"/>
      <c r="D410" s="3"/>
      <c r="E410" s="3"/>
      <c r="F410" s="3"/>
      <c r="G410" s="3"/>
      <c r="H410" s="20" t="s">
        <v>27</v>
      </c>
      <c r="I410" s="17">
        <v>39802271</v>
      </c>
      <c r="J410" s="20"/>
      <c r="K410" s="17">
        <v>42230538</v>
      </c>
      <c r="L410" s="17"/>
      <c r="M410" s="17">
        <v>47634567</v>
      </c>
      <c r="N410" s="20">
        <v>22</v>
      </c>
      <c r="O410" s="20" t="s">
        <v>148</v>
      </c>
      <c r="P410" s="20" t="s">
        <v>116</v>
      </c>
    </row>
    <row r="411" spans="1:16" s="5" customFormat="1" ht="15.75">
      <c r="A411" s="4" t="s">
        <v>14</v>
      </c>
      <c r="B411" s="3">
        <f aca="true" t="shared" si="37" ref="B411:B416">I404</f>
        <v>8685828</v>
      </c>
      <c r="C411" s="3"/>
      <c r="D411" s="3">
        <f aca="true" t="shared" si="38" ref="D411:D416">K404</f>
        <v>8309767</v>
      </c>
      <c r="E411" s="3"/>
      <c r="F411" s="3">
        <f aca="true" t="shared" si="39" ref="F411:F416">M404</f>
        <v>8966964</v>
      </c>
      <c r="G411" s="3"/>
      <c r="H411" s="20" t="s">
        <v>27</v>
      </c>
      <c r="I411" s="17">
        <v>2717312</v>
      </c>
      <c r="J411" s="20"/>
      <c r="K411" s="17">
        <v>2595164</v>
      </c>
      <c r="L411" s="17"/>
      <c r="M411" s="17">
        <v>2720660</v>
      </c>
      <c r="N411" s="20">
        <v>23</v>
      </c>
      <c r="O411" s="20" t="s">
        <v>149</v>
      </c>
      <c r="P411" s="20" t="s">
        <v>117</v>
      </c>
    </row>
    <row r="412" spans="1:16" s="5" customFormat="1" ht="15.75">
      <c r="A412" s="4" t="s">
        <v>90</v>
      </c>
      <c r="B412" s="3">
        <f t="shared" si="37"/>
        <v>0</v>
      </c>
      <c r="C412" s="3"/>
      <c r="D412" s="3">
        <f t="shared" si="38"/>
        <v>79066</v>
      </c>
      <c r="E412" s="3"/>
      <c r="F412" s="3">
        <f t="shared" si="39"/>
        <v>66297</v>
      </c>
      <c r="G412" s="3"/>
      <c r="H412" s="20" t="s">
        <v>27</v>
      </c>
      <c r="I412" s="17">
        <v>6192512</v>
      </c>
      <c r="J412" s="20"/>
      <c r="K412" s="17">
        <v>5914610</v>
      </c>
      <c r="L412" s="17"/>
      <c r="M412" s="17">
        <v>6197758</v>
      </c>
      <c r="N412" s="20">
        <v>24</v>
      </c>
      <c r="O412" s="20" t="s">
        <v>150</v>
      </c>
      <c r="P412" s="20" t="s">
        <v>118</v>
      </c>
    </row>
    <row r="413" spans="1:16" s="5" customFormat="1" ht="15.75">
      <c r="A413" s="4" t="s">
        <v>89</v>
      </c>
      <c r="B413" s="3">
        <f t="shared" si="37"/>
        <v>359767</v>
      </c>
      <c r="C413" s="3"/>
      <c r="D413" s="3">
        <f t="shared" si="38"/>
        <v>344300</v>
      </c>
      <c r="E413" s="3"/>
      <c r="F413" s="3">
        <f t="shared" si="39"/>
        <v>359767</v>
      </c>
      <c r="G413" s="3"/>
      <c r="H413" s="20" t="s">
        <v>27</v>
      </c>
      <c r="I413" s="17">
        <v>1585526</v>
      </c>
      <c r="J413" s="20"/>
      <c r="K413" s="17">
        <v>1478599</v>
      </c>
      <c r="L413" s="17"/>
      <c r="M413" s="17">
        <v>1540209</v>
      </c>
      <c r="N413" s="20">
        <v>25</v>
      </c>
      <c r="O413" s="20" t="s">
        <v>151</v>
      </c>
      <c r="P413" s="20" t="s">
        <v>119</v>
      </c>
    </row>
    <row r="414" spans="1:16" s="5" customFormat="1" ht="15.75">
      <c r="A414" s="4" t="s">
        <v>88</v>
      </c>
      <c r="B414" s="3">
        <f t="shared" si="37"/>
        <v>116350</v>
      </c>
      <c r="C414" s="3"/>
      <c r="D414" s="3">
        <f t="shared" si="38"/>
        <v>112113</v>
      </c>
      <c r="E414" s="3"/>
      <c r="F414" s="3">
        <f t="shared" si="39"/>
        <v>120000</v>
      </c>
      <c r="G414" s="3"/>
      <c r="H414" s="20" t="s">
        <v>27</v>
      </c>
      <c r="I414" s="17">
        <v>480536</v>
      </c>
      <c r="J414" s="20"/>
      <c r="K414" s="17">
        <v>461742</v>
      </c>
      <c r="L414" s="17"/>
      <c r="M414" s="17">
        <v>480541</v>
      </c>
      <c r="N414" s="20">
        <v>26</v>
      </c>
      <c r="O414" s="20" t="s">
        <v>152</v>
      </c>
      <c r="P414" s="20" t="s">
        <v>120</v>
      </c>
    </row>
    <row r="415" spans="1:16" s="5" customFormat="1" ht="15.75">
      <c r="A415" s="4" t="s">
        <v>92</v>
      </c>
      <c r="B415" s="3">
        <f t="shared" si="37"/>
        <v>0</v>
      </c>
      <c r="C415" s="3"/>
      <c r="D415" s="3">
        <f t="shared" si="38"/>
        <v>0</v>
      </c>
      <c r="E415" s="3"/>
      <c r="F415" s="3">
        <f t="shared" si="39"/>
        <v>75000</v>
      </c>
      <c r="G415" s="3"/>
      <c r="H415" s="20" t="s">
        <v>27</v>
      </c>
      <c r="I415" s="17">
        <v>0</v>
      </c>
      <c r="J415" s="20"/>
      <c r="K415" s="17">
        <v>0</v>
      </c>
      <c r="L415" s="17"/>
      <c r="M415" s="17">
        <v>87175</v>
      </c>
      <c r="N415" s="20">
        <v>27</v>
      </c>
      <c r="O415" s="20" t="s">
        <v>153</v>
      </c>
      <c r="P415" s="20" t="s">
        <v>121</v>
      </c>
    </row>
    <row r="416" spans="1:16" s="5" customFormat="1" ht="15.75">
      <c r="A416" s="4" t="s">
        <v>15</v>
      </c>
      <c r="B416" s="10">
        <f t="shared" si="37"/>
        <v>1326636</v>
      </c>
      <c r="C416" s="3"/>
      <c r="D416" s="10">
        <f t="shared" si="38"/>
        <v>1269596</v>
      </c>
      <c r="E416" s="3"/>
      <c r="F416" s="10">
        <f t="shared" si="39"/>
        <v>1397350</v>
      </c>
      <c r="G416" s="3"/>
      <c r="H416" s="20" t="s">
        <v>27</v>
      </c>
      <c r="I416" s="17">
        <v>0</v>
      </c>
      <c r="J416" s="20"/>
      <c r="K416" s="17">
        <v>97435</v>
      </c>
      <c r="L416" s="17"/>
      <c r="M416" s="17">
        <v>156488</v>
      </c>
      <c r="N416" s="20">
        <v>28</v>
      </c>
      <c r="O416" s="20" t="s">
        <v>154</v>
      </c>
      <c r="P416" s="20" t="s">
        <v>122</v>
      </c>
    </row>
    <row r="417" spans="1:16" s="5" customFormat="1" ht="15.75">
      <c r="A417" s="4"/>
      <c r="B417" s="3"/>
      <c r="C417" s="3"/>
      <c r="D417" s="3"/>
      <c r="E417" s="3"/>
      <c r="F417" s="3"/>
      <c r="G417" s="3"/>
      <c r="H417" s="20"/>
      <c r="I417" s="17"/>
      <c r="J417" s="20"/>
      <c r="K417" s="17"/>
      <c r="L417" s="17"/>
      <c r="M417" s="17"/>
      <c r="N417" s="20"/>
      <c r="O417" s="20"/>
      <c r="P417" s="20"/>
    </row>
    <row r="418" spans="1:16" s="5" customFormat="1" ht="15.75">
      <c r="A418" s="4" t="s">
        <v>16</v>
      </c>
      <c r="B418" s="3">
        <f>SUM(B410:B417)</f>
        <v>10488581</v>
      </c>
      <c r="C418" s="3"/>
      <c r="D418" s="3">
        <f>SUM(D410:D417)</f>
        <v>10114842</v>
      </c>
      <c r="E418" s="3"/>
      <c r="F418" s="3">
        <f>SUM(F410:F417)</f>
        <v>10985378</v>
      </c>
      <c r="G418" s="3"/>
      <c r="H418" s="20"/>
      <c r="I418" s="17"/>
      <c r="J418" s="20"/>
      <c r="K418" s="17"/>
      <c r="L418" s="17"/>
      <c r="M418" s="17"/>
      <c r="N418" s="17"/>
      <c r="O418" s="20"/>
      <c r="P418" s="20"/>
    </row>
    <row r="419" spans="1:16" s="5" customFormat="1" ht="15.75">
      <c r="A419" s="4"/>
      <c r="B419" s="3"/>
      <c r="C419" s="3"/>
      <c r="D419" s="3"/>
      <c r="E419" s="3"/>
      <c r="F419" s="3"/>
      <c r="G419" s="3"/>
      <c r="H419" s="20"/>
      <c r="I419" s="17"/>
      <c r="J419" s="20"/>
      <c r="K419" s="17"/>
      <c r="L419" s="17"/>
      <c r="M419" s="17"/>
      <c r="N419" s="17"/>
      <c r="O419" s="20"/>
      <c r="P419" s="20"/>
    </row>
    <row r="420" spans="1:16" s="5" customFormat="1" ht="15.75">
      <c r="A420" s="4" t="s">
        <v>17</v>
      </c>
      <c r="B420" s="3">
        <f aca="true" t="shared" si="40" ref="B420:B426">I410</f>
        <v>39802271</v>
      </c>
      <c r="C420" s="3"/>
      <c r="D420" s="3">
        <f aca="true" t="shared" si="41" ref="D420:D426">K410</f>
        <v>42230538</v>
      </c>
      <c r="E420" s="3"/>
      <c r="F420" s="3">
        <f aca="true" t="shared" si="42" ref="F420:F426">M410</f>
        <v>47634567</v>
      </c>
      <c r="G420" s="3"/>
      <c r="H420" s="20"/>
      <c r="I420" s="17"/>
      <c r="J420" s="20"/>
      <c r="K420" s="17"/>
      <c r="L420" s="17"/>
      <c r="M420" s="17"/>
      <c r="N420" s="17"/>
      <c r="O420" s="20"/>
      <c r="P420" s="20"/>
    </row>
    <row r="421" spans="1:16" s="5" customFormat="1" ht="15.75">
      <c r="A421" s="4" t="s">
        <v>18</v>
      </c>
      <c r="B421" s="3">
        <f t="shared" si="40"/>
        <v>2717312</v>
      </c>
      <c r="C421" s="3"/>
      <c r="D421" s="3">
        <f t="shared" si="41"/>
        <v>2595164</v>
      </c>
      <c r="E421" s="3"/>
      <c r="F421" s="3">
        <f t="shared" si="42"/>
        <v>2720660</v>
      </c>
      <c r="G421" s="3"/>
      <c r="H421" s="20"/>
      <c r="I421" s="17"/>
      <c r="J421" s="20"/>
      <c r="K421" s="17"/>
      <c r="L421" s="17"/>
      <c r="M421" s="17"/>
      <c r="N421" s="17"/>
      <c r="O421" s="20"/>
      <c r="P421" s="20"/>
    </row>
    <row r="422" spans="1:16" s="5" customFormat="1" ht="15.75">
      <c r="A422" s="4" t="s">
        <v>19</v>
      </c>
      <c r="B422" s="3">
        <f t="shared" si="40"/>
        <v>6192512</v>
      </c>
      <c r="C422" s="3"/>
      <c r="D422" s="3">
        <f t="shared" si="41"/>
        <v>5914610</v>
      </c>
      <c r="E422" s="3"/>
      <c r="F422" s="3">
        <f t="shared" si="42"/>
        <v>6197758</v>
      </c>
      <c r="G422" s="3"/>
      <c r="H422" s="20"/>
      <c r="I422" s="17"/>
      <c r="J422" s="20"/>
      <c r="K422" s="17"/>
      <c r="L422" s="17"/>
      <c r="M422" s="17"/>
      <c r="N422" s="20"/>
      <c r="O422" s="20"/>
      <c r="P422" s="20"/>
    </row>
    <row r="423" spans="1:16" s="5" customFormat="1" ht="15.75">
      <c r="A423" s="4" t="s">
        <v>20</v>
      </c>
      <c r="B423" s="3">
        <f t="shared" si="40"/>
        <v>1585526</v>
      </c>
      <c r="C423" s="3"/>
      <c r="D423" s="3">
        <f t="shared" si="41"/>
        <v>1478599</v>
      </c>
      <c r="E423" s="3"/>
      <c r="F423" s="3">
        <f t="shared" si="42"/>
        <v>1540209</v>
      </c>
      <c r="G423" s="3"/>
      <c r="H423" s="20"/>
      <c r="I423" s="17"/>
      <c r="J423" s="20"/>
      <c r="K423" s="17"/>
      <c r="L423" s="17"/>
      <c r="M423" s="17"/>
      <c r="N423" s="20"/>
      <c r="O423" s="20"/>
      <c r="P423" s="20"/>
    </row>
    <row r="424" spans="1:7" s="5" customFormat="1" ht="15.75">
      <c r="A424" s="4" t="s">
        <v>21</v>
      </c>
      <c r="B424" s="3">
        <f t="shared" si="40"/>
        <v>480536</v>
      </c>
      <c r="C424" s="3"/>
      <c r="D424" s="3">
        <f t="shared" si="41"/>
        <v>461742</v>
      </c>
      <c r="E424" s="3"/>
      <c r="F424" s="3">
        <f t="shared" si="42"/>
        <v>480541</v>
      </c>
      <c r="G424" s="3"/>
    </row>
    <row r="425" spans="1:7" s="5" customFormat="1" ht="15.75">
      <c r="A425" s="4" t="s">
        <v>22</v>
      </c>
      <c r="B425" s="3">
        <f t="shared" si="40"/>
        <v>0</v>
      </c>
      <c r="C425" s="3"/>
      <c r="D425" s="3">
        <f t="shared" si="41"/>
        <v>0</v>
      </c>
      <c r="E425" s="3"/>
      <c r="F425" s="3">
        <f t="shared" si="42"/>
        <v>87175</v>
      </c>
      <c r="G425" s="3"/>
    </row>
    <row r="426" spans="1:7" s="5" customFormat="1" ht="15.75">
      <c r="A426" s="4" t="s">
        <v>87</v>
      </c>
      <c r="B426" s="10">
        <f t="shared" si="40"/>
        <v>0</v>
      </c>
      <c r="C426" s="3"/>
      <c r="D426" s="10">
        <f t="shared" si="41"/>
        <v>97435</v>
      </c>
      <c r="E426" s="3"/>
      <c r="F426" s="10">
        <f t="shared" si="42"/>
        <v>156488</v>
      </c>
      <c r="G426" s="3"/>
    </row>
    <row r="427" spans="1:7" s="5" customFormat="1" ht="15.75">
      <c r="A427" s="12"/>
      <c r="B427" s="3"/>
      <c r="C427" s="3"/>
      <c r="D427" s="3"/>
      <c r="E427" s="3"/>
      <c r="F427" s="3"/>
      <c r="G427" s="3"/>
    </row>
    <row r="428" spans="1:7" s="5" customFormat="1" ht="15.75">
      <c r="A428" s="17" t="s">
        <v>23</v>
      </c>
      <c r="B428" s="3">
        <f>SUM(B388:B397)+B402+B409+SUM(B417:B427)</f>
        <v>141229424</v>
      </c>
      <c r="C428" s="3"/>
      <c r="D428" s="3">
        <f>SUM(D388:D397)+D402+D409+SUM(D417:D427)</f>
        <v>141025138</v>
      </c>
      <c r="E428" s="3"/>
      <c r="F428" s="3">
        <f>SUM(F388:F397)+F402+F409+SUM(F417:F427)</f>
        <v>160763609</v>
      </c>
      <c r="G428" s="3"/>
    </row>
    <row r="429" spans="1:7" s="5" customFormat="1" ht="15.75">
      <c r="A429" s="4"/>
      <c r="B429" s="3"/>
      <c r="C429" s="3"/>
      <c r="D429" s="3"/>
      <c r="E429" s="3"/>
      <c r="F429" s="3"/>
      <c r="G429" s="3"/>
    </row>
    <row r="430" spans="1:7" s="5" customFormat="1" ht="15.75">
      <c r="A430" s="4"/>
      <c r="B430" s="3"/>
      <c r="C430" s="3"/>
      <c r="D430" s="3"/>
      <c r="E430" s="3"/>
      <c r="F430" s="3"/>
      <c r="G430" s="3"/>
    </row>
    <row r="431" spans="1:7" s="5" customFormat="1" ht="15.75">
      <c r="A431" s="4"/>
      <c r="B431" s="3"/>
      <c r="C431" s="3"/>
      <c r="D431" s="3"/>
      <c r="E431" s="3"/>
      <c r="F431" s="3"/>
      <c r="G431" s="3"/>
    </row>
    <row r="432" spans="1:7" s="5" customFormat="1" ht="15.75">
      <c r="A432" s="4"/>
      <c r="B432" s="3"/>
      <c r="C432" s="3"/>
      <c r="D432" s="3"/>
      <c r="E432" s="3"/>
      <c r="F432" s="3"/>
      <c r="G432" s="3"/>
    </row>
    <row r="433" spans="1:7" s="5" customFormat="1" ht="15.75">
      <c r="A433" s="4"/>
      <c r="B433" s="3"/>
      <c r="C433" s="3"/>
      <c r="D433" s="3"/>
      <c r="E433" s="3"/>
      <c r="F433" s="3"/>
      <c r="G433" s="3"/>
    </row>
    <row r="434" spans="1:7" s="5" customFormat="1" ht="15.75">
      <c r="A434" s="4"/>
      <c r="B434" s="3"/>
      <c r="C434" s="3"/>
      <c r="D434" s="3"/>
      <c r="E434" s="3"/>
      <c r="F434" s="3"/>
      <c r="G434" s="3"/>
    </row>
    <row r="435" spans="1:7" s="5" customFormat="1" ht="15.75">
      <c r="A435" s="4"/>
      <c r="B435" s="3"/>
      <c r="C435" s="3"/>
      <c r="D435" s="3"/>
      <c r="E435" s="3"/>
      <c r="F435" s="3"/>
      <c r="G435" s="3"/>
    </row>
    <row r="436" spans="1:7" s="5" customFormat="1" ht="15.75">
      <c r="A436" s="4"/>
      <c r="B436" s="3"/>
      <c r="C436" s="3"/>
      <c r="D436" s="3"/>
      <c r="E436" s="3"/>
      <c r="F436" s="3"/>
      <c r="G436" s="3"/>
    </row>
    <row r="437" spans="1:7" s="5" customFormat="1" ht="15.75">
      <c r="A437" s="4"/>
      <c r="B437" s="3"/>
      <c r="C437" s="3"/>
      <c r="D437" s="3"/>
      <c r="E437" s="3"/>
      <c r="F437" s="3"/>
      <c r="G437" s="3"/>
    </row>
    <row r="438" spans="1:7" s="5" customFormat="1" ht="15.75">
      <c r="A438" s="12"/>
      <c r="B438" s="3"/>
      <c r="C438" s="3"/>
      <c r="D438" s="3"/>
      <c r="E438" s="3"/>
      <c r="F438" s="3"/>
      <c r="G438" s="3"/>
    </row>
    <row r="439" spans="1:7" s="5" customFormat="1" ht="15.75">
      <c r="A439" s="17"/>
      <c r="B439" s="4"/>
      <c r="C439" s="4"/>
      <c r="D439" s="4"/>
      <c r="E439" s="4"/>
      <c r="F439" s="4"/>
      <c r="G439" s="3"/>
    </row>
    <row r="440" spans="1:7" s="5" customFormat="1" ht="15.75">
      <c r="A440" s="4"/>
      <c r="B440" s="3"/>
      <c r="C440" s="3"/>
      <c r="D440" s="3"/>
      <c r="E440" s="3"/>
      <c r="F440" s="3"/>
      <c r="G440" s="3"/>
    </row>
    <row r="441" spans="1:7" s="5" customFormat="1" ht="15.75">
      <c r="A441" s="4"/>
      <c r="B441" s="3"/>
      <c r="C441" s="3"/>
      <c r="D441" s="3"/>
      <c r="E441" s="3"/>
      <c r="F441" s="3"/>
      <c r="G441" s="3"/>
    </row>
    <row r="442" spans="1:7" s="5" customFormat="1" ht="15.75">
      <c r="A442" s="4"/>
      <c r="B442" s="4"/>
      <c r="C442" s="4"/>
      <c r="D442" s="4"/>
      <c r="E442" s="4"/>
      <c r="F442" s="4"/>
      <c r="G442" s="4"/>
    </row>
    <row r="443" spans="1:7" s="5" customFormat="1" ht="15.75">
      <c r="A443" s="12"/>
      <c r="B443" s="3"/>
      <c r="C443" s="3"/>
      <c r="D443" s="3"/>
      <c r="E443" s="3"/>
      <c r="F443" s="3"/>
      <c r="G443" s="3"/>
    </row>
    <row r="444" spans="1:7" s="5" customFormat="1" ht="15.75">
      <c r="A444" s="17"/>
      <c r="B444" s="4"/>
      <c r="C444" s="4"/>
      <c r="D444" s="4"/>
      <c r="E444" s="4"/>
      <c r="F444" s="4"/>
      <c r="G444" s="4"/>
    </row>
    <row r="445" spans="1:7" s="5" customFormat="1" ht="15.75">
      <c r="A445" s="4"/>
      <c r="B445" s="3"/>
      <c r="C445" s="3"/>
      <c r="D445" s="3"/>
      <c r="E445" s="3"/>
      <c r="F445" s="3"/>
      <c r="G445" s="3"/>
    </row>
    <row r="446" spans="1:7" s="5" customFormat="1" ht="15.75">
      <c r="A446" s="4"/>
      <c r="B446" s="3"/>
      <c r="C446" s="3"/>
      <c r="D446" s="3"/>
      <c r="E446" s="3"/>
      <c r="F446" s="3"/>
      <c r="G446" s="3"/>
    </row>
    <row r="447" spans="1:7" s="5" customFormat="1" ht="15.75">
      <c r="A447" s="4"/>
      <c r="B447" s="4"/>
      <c r="C447" s="4"/>
      <c r="D447" s="4"/>
      <c r="E447" s="4"/>
      <c r="F447" s="4"/>
      <c r="G447" s="4"/>
    </row>
    <row r="448" spans="1:7" s="5" customFormat="1" ht="15.75">
      <c r="A448" s="4"/>
      <c r="B448" s="3"/>
      <c r="C448" s="3"/>
      <c r="D448" s="3"/>
      <c r="E448" s="3"/>
      <c r="F448" s="3"/>
      <c r="G448" s="3"/>
    </row>
    <row r="449" spans="1:7" s="5" customFormat="1" ht="15.75">
      <c r="A449" s="4"/>
      <c r="B449" s="3"/>
      <c r="C449" s="3"/>
      <c r="D449" s="3"/>
      <c r="E449" s="3"/>
      <c r="F449" s="3"/>
      <c r="G449" s="3"/>
    </row>
    <row r="450" spans="1:7" s="5" customFormat="1" ht="15.75">
      <c r="A450" s="12"/>
      <c r="B450" s="3"/>
      <c r="C450" s="3"/>
      <c r="D450" s="3"/>
      <c r="E450" s="3"/>
      <c r="F450" s="3"/>
      <c r="G450" s="3"/>
    </row>
    <row r="451" spans="1:7" s="5" customFormat="1" ht="15.75">
      <c r="A451" s="17"/>
      <c r="B451" s="3"/>
      <c r="C451" s="3"/>
      <c r="D451" s="3"/>
      <c r="E451" s="3"/>
      <c r="F451" s="3"/>
      <c r="G451" s="3"/>
    </row>
    <row r="452" spans="1:7" s="5" customFormat="1" ht="15.75">
      <c r="A452" s="11"/>
      <c r="B452" s="3"/>
      <c r="C452" s="3"/>
      <c r="D452" s="3"/>
      <c r="E452" s="3"/>
      <c r="F452" s="3"/>
      <c r="G452" s="3"/>
    </row>
    <row r="453" spans="1:7" s="5" customFormat="1" ht="15.75">
      <c r="A453" s="12"/>
      <c r="B453" s="3"/>
      <c r="C453" s="3"/>
      <c r="D453" s="3"/>
      <c r="E453" s="3"/>
      <c r="F453" s="3"/>
      <c r="G453" s="3"/>
    </row>
    <row r="454" spans="1:7" s="5" customFormat="1" ht="15.75">
      <c r="A454" s="12"/>
      <c r="B454" s="3"/>
      <c r="C454" s="3"/>
      <c r="D454" s="3"/>
      <c r="E454" s="3"/>
      <c r="F454" s="3"/>
      <c r="G454" s="3"/>
    </row>
    <row r="455" spans="1:7" s="5" customFormat="1" ht="15.75">
      <c r="A455" s="12"/>
      <c r="B455" s="3"/>
      <c r="C455" s="3"/>
      <c r="D455" s="3"/>
      <c r="E455" s="3"/>
      <c r="F455" s="3"/>
      <c r="G455" s="3"/>
    </row>
    <row r="456" spans="1:7" s="5" customFormat="1" ht="15.75">
      <c r="A456" s="12"/>
      <c r="B456" s="3"/>
      <c r="C456" s="3"/>
      <c r="D456" s="3"/>
      <c r="E456" s="3"/>
      <c r="F456" s="3"/>
      <c r="G456" s="3"/>
    </row>
    <row r="457" spans="1:6" s="5" customFormat="1" ht="15.75">
      <c r="A457" s="13"/>
      <c r="B457" s="4"/>
      <c r="C457" s="3"/>
      <c r="D457" s="4"/>
      <c r="E457" s="3"/>
      <c r="F457" s="4"/>
    </row>
    <row r="458" spans="1:6" s="5" customFormat="1" ht="15.75">
      <c r="A458" s="14" t="s">
        <v>93</v>
      </c>
      <c r="B458" s="4"/>
      <c r="C458" s="3"/>
      <c r="D458" s="4"/>
      <c r="E458" s="3"/>
      <c r="F458" s="4"/>
    </row>
    <row r="459" spans="1:6" s="5" customFormat="1" ht="15.75">
      <c r="A459" s="4"/>
      <c r="B459" s="4"/>
      <c r="C459" s="3"/>
      <c r="D459" s="4"/>
      <c r="E459" s="3"/>
      <c r="F459" s="4"/>
    </row>
    <row r="460" spans="1:7" s="5" customFormat="1" ht="15.75">
      <c r="A460" s="23" t="s">
        <v>138</v>
      </c>
      <c r="B460" s="23"/>
      <c r="C460" s="23"/>
      <c r="D460" s="23"/>
      <c r="E460" s="23"/>
      <c r="F460" s="23"/>
      <c r="G460" s="23"/>
    </row>
    <row r="461" spans="1:6" s="5" customFormat="1" ht="15.75">
      <c r="A461" s="4"/>
      <c r="B461" s="4"/>
      <c r="C461" s="3"/>
      <c r="D461" s="4"/>
      <c r="E461" s="3"/>
      <c r="F461" s="4"/>
    </row>
    <row r="462" spans="1:7" s="5" customFormat="1" ht="15.75">
      <c r="A462" s="23" t="s">
        <v>139</v>
      </c>
      <c r="B462" s="23"/>
      <c r="C462" s="23"/>
      <c r="D462" s="23"/>
      <c r="E462" s="23"/>
      <c r="F462" s="23"/>
      <c r="G462" s="23"/>
    </row>
    <row r="463" spans="1:7" s="5" customFormat="1" ht="15.75">
      <c r="A463" s="23" t="s">
        <v>28</v>
      </c>
      <c r="B463" s="23"/>
      <c r="C463" s="23"/>
      <c r="D463" s="23"/>
      <c r="E463" s="23"/>
      <c r="F463" s="23"/>
      <c r="G463" s="23"/>
    </row>
    <row r="464" spans="1:6" s="5" customFormat="1" ht="15.75">
      <c r="A464" s="4"/>
      <c r="B464" s="4"/>
      <c r="C464" s="3"/>
      <c r="D464" s="6"/>
      <c r="E464" s="7"/>
      <c r="F464" s="6"/>
    </row>
    <row r="465" spans="1:6" s="5" customFormat="1" ht="15.75">
      <c r="A465" s="4"/>
      <c r="B465" s="8"/>
      <c r="C465" s="9"/>
      <c r="D465" s="8"/>
      <c r="E465" s="9"/>
      <c r="F465" s="8"/>
    </row>
    <row r="466" spans="1:7" s="5" customFormat="1" ht="15.75">
      <c r="A466" s="4"/>
      <c r="B466" s="2">
        <v>1985</v>
      </c>
      <c r="C466" s="1"/>
      <c r="D466" s="2">
        <v>1986</v>
      </c>
      <c r="E466" s="1"/>
      <c r="F466" s="2">
        <v>1987</v>
      </c>
      <c r="G466" s="1"/>
    </row>
    <row r="467" spans="1:7" s="5" customFormat="1" ht="15.75">
      <c r="A467" s="4"/>
      <c r="B467" s="3"/>
      <c r="C467" s="3"/>
      <c r="D467" s="3"/>
      <c r="E467" s="3"/>
      <c r="F467" s="3"/>
      <c r="G467" s="3"/>
    </row>
    <row r="468" spans="1:16" s="5" customFormat="1" ht="15.75">
      <c r="A468" s="4" t="s">
        <v>0</v>
      </c>
      <c r="B468" s="3">
        <f aca="true" t="shared" si="43" ref="B468:B475">I468</f>
        <v>367163000</v>
      </c>
      <c r="C468" s="3"/>
      <c r="D468" s="3">
        <f aca="true" t="shared" si="44" ref="D468:D475">K468</f>
        <v>370369128</v>
      </c>
      <c r="E468" s="3"/>
      <c r="F468" s="3">
        <f aca="true" t="shared" si="45" ref="F468:F475">M468</f>
        <v>419368601</v>
      </c>
      <c r="G468" s="3"/>
      <c r="H468" s="20" t="s">
        <v>28</v>
      </c>
      <c r="I468" s="17">
        <v>367163000</v>
      </c>
      <c r="J468" s="20"/>
      <c r="K468" s="17">
        <v>370369128</v>
      </c>
      <c r="L468" s="17"/>
      <c r="M468" s="17">
        <v>419368601</v>
      </c>
      <c r="N468" s="20">
        <v>1</v>
      </c>
      <c r="O468" s="20" t="s">
        <v>95</v>
      </c>
      <c r="P468" s="20" t="s">
        <v>95</v>
      </c>
    </row>
    <row r="469" spans="1:16" s="5" customFormat="1" ht="15.75">
      <c r="A469" s="4" t="s">
        <v>1</v>
      </c>
      <c r="B469" s="3">
        <f t="shared" si="43"/>
        <v>53939521</v>
      </c>
      <c r="C469" s="3"/>
      <c r="D469" s="3">
        <f t="shared" si="44"/>
        <v>51848676</v>
      </c>
      <c r="E469" s="3"/>
      <c r="F469" s="3">
        <f t="shared" si="45"/>
        <v>62243102</v>
      </c>
      <c r="G469" s="3"/>
      <c r="H469" s="20" t="s">
        <v>28</v>
      </c>
      <c r="I469" s="17">
        <v>53939521</v>
      </c>
      <c r="J469" s="20"/>
      <c r="K469" s="17">
        <v>51848676</v>
      </c>
      <c r="L469" s="17"/>
      <c r="M469" s="17">
        <v>62243102</v>
      </c>
      <c r="N469" s="20">
        <v>2</v>
      </c>
      <c r="O469" s="20" t="s">
        <v>145</v>
      </c>
      <c r="P469" s="20" t="s">
        <v>96</v>
      </c>
    </row>
    <row r="470" spans="1:16" s="5" customFormat="1" ht="15.75">
      <c r="A470" s="4" t="s">
        <v>86</v>
      </c>
      <c r="B470" s="3">
        <f t="shared" si="43"/>
        <v>8648231</v>
      </c>
      <c r="C470" s="3"/>
      <c r="D470" s="3">
        <f t="shared" si="44"/>
        <v>3799325</v>
      </c>
      <c r="E470" s="3"/>
      <c r="F470" s="3">
        <f t="shared" si="45"/>
        <v>7074078</v>
      </c>
      <c r="G470" s="3"/>
      <c r="H470" s="20" t="s">
        <v>28</v>
      </c>
      <c r="I470" s="17">
        <v>8648231</v>
      </c>
      <c r="J470" s="20"/>
      <c r="K470" s="17">
        <v>3799325</v>
      </c>
      <c r="L470" s="17"/>
      <c r="M470" s="17">
        <v>7074078</v>
      </c>
      <c r="N470" s="20">
        <v>3</v>
      </c>
      <c r="O470" s="20" t="s">
        <v>102</v>
      </c>
      <c r="P470" s="20" t="s">
        <v>97</v>
      </c>
    </row>
    <row r="471" spans="1:16" s="5" customFormat="1" ht="15.75">
      <c r="A471" s="4" t="s">
        <v>91</v>
      </c>
      <c r="B471" s="3">
        <f t="shared" si="43"/>
        <v>47454946</v>
      </c>
      <c r="C471" s="3"/>
      <c r="D471" s="3">
        <f t="shared" si="44"/>
        <v>46407871</v>
      </c>
      <c r="E471" s="3"/>
      <c r="F471" s="3">
        <f t="shared" si="45"/>
        <v>48605466</v>
      </c>
      <c r="G471" s="3"/>
      <c r="H471" s="20" t="s">
        <v>28</v>
      </c>
      <c r="I471" s="17">
        <v>47454946</v>
      </c>
      <c r="J471" s="20"/>
      <c r="K471" s="17">
        <v>46407871</v>
      </c>
      <c r="L471" s="17"/>
      <c r="M471" s="17">
        <v>48605466</v>
      </c>
      <c r="N471" s="20">
        <v>4</v>
      </c>
      <c r="O471" s="20" t="s">
        <v>103</v>
      </c>
      <c r="P471" s="20" t="s">
        <v>98</v>
      </c>
    </row>
    <row r="472" spans="1:16" s="5" customFormat="1" ht="15.75">
      <c r="A472" s="4" t="s">
        <v>2</v>
      </c>
      <c r="B472" s="3">
        <f t="shared" si="43"/>
        <v>0</v>
      </c>
      <c r="C472" s="3"/>
      <c r="D472" s="3">
        <f t="shared" si="44"/>
        <v>0</v>
      </c>
      <c r="E472" s="3"/>
      <c r="F472" s="3">
        <f t="shared" si="45"/>
        <v>15598768</v>
      </c>
      <c r="G472" s="3"/>
      <c r="H472" s="20" t="s">
        <v>28</v>
      </c>
      <c r="I472" s="17">
        <v>0</v>
      </c>
      <c r="J472" s="20"/>
      <c r="K472" s="17">
        <v>0</v>
      </c>
      <c r="L472" s="17"/>
      <c r="M472" s="17">
        <v>15598768</v>
      </c>
      <c r="N472" s="20">
        <v>5</v>
      </c>
      <c r="O472" s="20" t="s">
        <v>104</v>
      </c>
      <c r="P472" s="20" t="s">
        <v>99</v>
      </c>
    </row>
    <row r="473" spans="1:16" s="5" customFormat="1" ht="15.75">
      <c r="A473" s="4" t="s">
        <v>144</v>
      </c>
      <c r="B473" s="3">
        <f t="shared" si="43"/>
        <v>0</v>
      </c>
      <c r="C473" s="3"/>
      <c r="D473" s="3">
        <f t="shared" si="44"/>
        <v>0</v>
      </c>
      <c r="E473" s="3"/>
      <c r="F473" s="3">
        <f t="shared" si="45"/>
        <v>4921700</v>
      </c>
      <c r="G473" s="3"/>
      <c r="H473" s="20" t="s">
        <v>28</v>
      </c>
      <c r="I473" s="17">
        <v>0</v>
      </c>
      <c r="J473" s="20"/>
      <c r="K473" s="17">
        <v>0</v>
      </c>
      <c r="L473" s="17"/>
      <c r="M473" s="17">
        <v>4921700</v>
      </c>
      <c r="N473" s="20">
        <v>6</v>
      </c>
      <c r="O473" s="20" t="s">
        <v>146</v>
      </c>
      <c r="P473" s="20" t="s">
        <v>100</v>
      </c>
    </row>
    <row r="474" spans="1:16" s="5" customFormat="1" ht="15.75">
      <c r="A474" s="4" t="s">
        <v>3</v>
      </c>
      <c r="B474" s="3">
        <f t="shared" si="43"/>
        <v>3822051</v>
      </c>
      <c r="C474" s="3"/>
      <c r="D474" s="3">
        <f t="shared" si="44"/>
        <v>3238567</v>
      </c>
      <c r="E474" s="3"/>
      <c r="F474" s="3">
        <f t="shared" si="45"/>
        <v>3460287</v>
      </c>
      <c r="G474" s="3"/>
      <c r="H474" s="20" t="s">
        <v>28</v>
      </c>
      <c r="I474" s="17">
        <v>3822051</v>
      </c>
      <c r="J474" s="20"/>
      <c r="K474" s="17">
        <v>3238567</v>
      </c>
      <c r="L474" s="17"/>
      <c r="M474" s="17">
        <v>3460287</v>
      </c>
      <c r="N474" s="20">
        <v>7</v>
      </c>
      <c r="O474" s="20" t="s">
        <v>106</v>
      </c>
      <c r="P474" s="20" t="s">
        <v>101</v>
      </c>
    </row>
    <row r="475" spans="1:16" s="5" customFormat="1" ht="15.75">
      <c r="A475" s="4" t="s">
        <v>4</v>
      </c>
      <c r="B475" s="3">
        <f t="shared" si="43"/>
        <v>14229071</v>
      </c>
      <c r="C475" s="3"/>
      <c r="D475" s="3">
        <f t="shared" si="44"/>
        <v>13907530</v>
      </c>
      <c r="E475" s="3"/>
      <c r="F475" s="3">
        <f t="shared" si="45"/>
        <v>14920920</v>
      </c>
      <c r="G475" s="3"/>
      <c r="H475" s="20" t="s">
        <v>28</v>
      </c>
      <c r="I475" s="17">
        <v>14229071</v>
      </c>
      <c r="J475" s="20"/>
      <c r="K475" s="17">
        <v>13907530</v>
      </c>
      <c r="L475" s="17"/>
      <c r="M475" s="17">
        <v>14920920</v>
      </c>
      <c r="N475" s="20">
        <v>8</v>
      </c>
      <c r="O475" s="20" t="s">
        <v>107</v>
      </c>
      <c r="P475" s="20" t="s">
        <v>102</v>
      </c>
    </row>
    <row r="476" spans="1:16" s="5" customFormat="1" ht="15.75">
      <c r="A476" s="4"/>
      <c r="B476" s="3"/>
      <c r="C476" s="3"/>
      <c r="D476" s="3"/>
      <c r="E476" s="3"/>
      <c r="F476" s="3"/>
      <c r="G476" s="3"/>
      <c r="H476" s="20" t="s">
        <v>28</v>
      </c>
      <c r="I476" s="17">
        <v>100707368</v>
      </c>
      <c r="J476" s="20"/>
      <c r="K476" s="17">
        <v>104747742</v>
      </c>
      <c r="L476" s="17"/>
      <c r="M476" s="17">
        <v>122647853</v>
      </c>
      <c r="N476" s="20">
        <v>9</v>
      </c>
      <c r="O476" s="20" t="s">
        <v>108</v>
      </c>
      <c r="P476" s="20" t="s">
        <v>103</v>
      </c>
    </row>
    <row r="477" spans="1:16" s="5" customFormat="1" ht="15.75">
      <c r="A477" s="4" t="s">
        <v>5</v>
      </c>
      <c r="B477" s="3">
        <f>I476</f>
        <v>100707368</v>
      </c>
      <c r="C477" s="3"/>
      <c r="D477" s="3">
        <f>K476</f>
        <v>104747742</v>
      </c>
      <c r="E477" s="3"/>
      <c r="F477" s="3">
        <f>M476</f>
        <v>122647853</v>
      </c>
      <c r="G477" s="3"/>
      <c r="H477" s="20" t="s">
        <v>28</v>
      </c>
      <c r="I477" s="17">
        <v>2400774</v>
      </c>
      <c r="J477" s="20"/>
      <c r="K477" s="17">
        <v>2320074</v>
      </c>
      <c r="L477" s="17"/>
      <c r="M477" s="17">
        <v>28362997</v>
      </c>
      <c r="N477" s="20">
        <v>10</v>
      </c>
      <c r="O477" s="20" t="s">
        <v>109</v>
      </c>
      <c r="P477" s="20" t="s">
        <v>104</v>
      </c>
    </row>
    <row r="478" spans="1:16" s="5" customFormat="1" ht="15.75">
      <c r="A478" s="4" t="s">
        <v>6</v>
      </c>
      <c r="B478" s="3">
        <f>I477</f>
        <v>2400774</v>
      </c>
      <c r="C478" s="3"/>
      <c r="D478" s="3">
        <f>K477</f>
        <v>2320074</v>
      </c>
      <c r="E478" s="3"/>
      <c r="F478" s="3">
        <f>M477</f>
        <v>28362997</v>
      </c>
      <c r="G478" s="3"/>
      <c r="H478" s="20" t="s">
        <v>28</v>
      </c>
      <c r="I478" s="17">
        <v>0</v>
      </c>
      <c r="J478" s="20"/>
      <c r="K478" s="17">
        <v>0</v>
      </c>
      <c r="L478" s="17"/>
      <c r="M478" s="17">
        <v>5735396</v>
      </c>
      <c r="N478" s="20">
        <v>11</v>
      </c>
      <c r="O478" s="20" t="s">
        <v>110</v>
      </c>
      <c r="P478" s="20" t="s">
        <v>105</v>
      </c>
    </row>
    <row r="479" spans="1:16" s="5" customFormat="1" ht="15.75">
      <c r="A479" s="4" t="s">
        <v>7</v>
      </c>
      <c r="B479" s="10">
        <f>I478</f>
        <v>0</v>
      </c>
      <c r="C479" s="3"/>
      <c r="D479" s="10">
        <f>K478</f>
        <v>0</v>
      </c>
      <c r="E479" s="3"/>
      <c r="F479" s="10">
        <f>M478</f>
        <v>5735396</v>
      </c>
      <c r="G479" s="3"/>
      <c r="H479" s="20" t="s">
        <v>28</v>
      </c>
      <c r="I479" s="17">
        <v>84662202</v>
      </c>
      <c r="J479" s="20"/>
      <c r="K479" s="17">
        <v>89035102</v>
      </c>
      <c r="L479" s="17"/>
      <c r="M479" s="17">
        <v>100162723</v>
      </c>
      <c r="N479" s="20">
        <v>12</v>
      </c>
      <c r="O479" s="20" t="s">
        <v>147</v>
      </c>
      <c r="P479" s="20" t="s">
        <v>106</v>
      </c>
    </row>
    <row r="480" spans="1:16" s="5" customFormat="1" ht="15.75">
      <c r="A480" s="4"/>
      <c r="B480" s="3"/>
      <c r="C480" s="3"/>
      <c r="D480" s="3"/>
      <c r="E480" s="3"/>
      <c r="F480" s="3"/>
      <c r="G480" s="3"/>
      <c r="H480" s="20" t="s">
        <v>28</v>
      </c>
      <c r="I480" s="17">
        <v>0</v>
      </c>
      <c r="J480" s="20"/>
      <c r="K480" s="17">
        <v>619536</v>
      </c>
      <c r="L480" s="17"/>
      <c r="M480" s="17">
        <v>637041</v>
      </c>
      <c r="N480" s="20">
        <v>13</v>
      </c>
      <c r="O480" s="20" t="s">
        <v>113</v>
      </c>
      <c r="P480" s="20" t="s">
        <v>107</v>
      </c>
    </row>
    <row r="481" spans="1:16" s="5" customFormat="1" ht="15.75">
      <c r="A481" s="4" t="s">
        <v>8</v>
      </c>
      <c r="B481" s="3">
        <f>SUM(B476:B480)</f>
        <v>103108142</v>
      </c>
      <c r="C481" s="3"/>
      <c r="D481" s="3">
        <f>SUM(D476:D480)</f>
        <v>107067816</v>
      </c>
      <c r="E481" s="3"/>
      <c r="F481" s="3">
        <f>SUM(F476:F480)</f>
        <v>156746246</v>
      </c>
      <c r="G481" s="3"/>
      <c r="H481" s="20" t="s">
        <v>28</v>
      </c>
      <c r="I481" s="17">
        <v>0</v>
      </c>
      <c r="J481" s="20"/>
      <c r="K481" s="17">
        <v>0</v>
      </c>
      <c r="L481" s="17"/>
      <c r="M481" s="17">
        <v>2387060</v>
      </c>
      <c r="N481" s="20">
        <v>14</v>
      </c>
      <c r="O481" s="20" t="s">
        <v>114</v>
      </c>
      <c r="P481" s="20" t="s">
        <v>108</v>
      </c>
    </row>
    <row r="482" spans="1:16" s="5" customFormat="1" ht="15.75">
      <c r="A482" s="4"/>
      <c r="B482" s="3"/>
      <c r="C482" s="3"/>
      <c r="D482" s="3"/>
      <c r="E482" s="3"/>
      <c r="F482" s="3"/>
      <c r="G482" s="3"/>
      <c r="H482" s="20" t="s">
        <v>28</v>
      </c>
      <c r="I482" s="17">
        <v>0</v>
      </c>
      <c r="J482" s="20"/>
      <c r="K482" s="17">
        <v>135000</v>
      </c>
      <c r="L482" s="17"/>
      <c r="M482" s="17">
        <v>0</v>
      </c>
      <c r="N482" s="20">
        <v>15</v>
      </c>
      <c r="O482" s="20" t="s">
        <v>115</v>
      </c>
      <c r="P482" s="20" t="s">
        <v>109</v>
      </c>
    </row>
    <row r="483" spans="1:16" s="5" customFormat="1" ht="15.75">
      <c r="A483" s="4" t="s">
        <v>9</v>
      </c>
      <c r="B483" s="3">
        <f>I479</f>
        <v>84662202</v>
      </c>
      <c r="C483" s="3"/>
      <c r="D483" s="3">
        <f>K479</f>
        <v>89035102</v>
      </c>
      <c r="E483" s="3"/>
      <c r="F483" s="3">
        <f>M479</f>
        <v>100162723</v>
      </c>
      <c r="G483" s="3"/>
      <c r="H483" s="20" t="s">
        <v>28</v>
      </c>
      <c r="I483" s="17">
        <v>68148445</v>
      </c>
      <c r="J483" s="20"/>
      <c r="K483" s="17">
        <v>65197898</v>
      </c>
      <c r="L483" s="17"/>
      <c r="M483" s="17">
        <v>69624861</v>
      </c>
      <c r="N483" s="20">
        <v>16</v>
      </c>
      <c r="O483" s="20" t="s">
        <v>116</v>
      </c>
      <c r="P483" s="20" t="s">
        <v>110</v>
      </c>
    </row>
    <row r="484" spans="1:16" s="5" customFormat="1" ht="15.75">
      <c r="A484" s="4" t="s">
        <v>10</v>
      </c>
      <c r="B484" s="3">
        <f>I480</f>
        <v>0</v>
      </c>
      <c r="C484" s="3"/>
      <c r="D484" s="3">
        <f>K480</f>
        <v>619536</v>
      </c>
      <c r="E484" s="3"/>
      <c r="F484" s="3">
        <f>M480</f>
        <v>637041</v>
      </c>
      <c r="G484" s="4"/>
      <c r="H484" s="20" t="s">
        <v>28</v>
      </c>
      <c r="I484" s="17">
        <v>0</v>
      </c>
      <c r="J484" s="20"/>
      <c r="K484" s="17">
        <v>629637</v>
      </c>
      <c r="L484" s="17"/>
      <c r="M484" s="17">
        <v>514767</v>
      </c>
      <c r="N484" s="20">
        <v>17</v>
      </c>
      <c r="O484" s="20" t="s">
        <v>117</v>
      </c>
      <c r="P484" s="20" t="s">
        <v>111</v>
      </c>
    </row>
    <row r="485" spans="1:16" s="5" customFormat="1" ht="15.75">
      <c r="A485" s="4" t="s">
        <v>11</v>
      </c>
      <c r="B485" s="3">
        <f>I481</f>
        <v>0</v>
      </c>
      <c r="C485" s="3"/>
      <c r="D485" s="3">
        <f>K481</f>
        <v>0</v>
      </c>
      <c r="E485" s="3"/>
      <c r="F485" s="3">
        <f>M481</f>
        <v>2387060</v>
      </c>
      <c r="G485" s="3"/>
      <c r="H485" s="20" t="s">
        <v>28</v>
      </c>
      <c r="I485" s="17">
        <v>2792030</v>
      </c>
      <c r="J485" s="20"/>
      <c r="K485" s="17">
        <v>2671990</v>
      </c>
      <c r="L485" s="17"/>
      <c r="M485" s="17">
        <v>2792030</v>
      </c>
      <c r="N485" s="20">
        <v>18</v>
      </c>
      <c r="O485" s="20" t="s">
        <v>118</v>
      </c>
      <c r="P485" s="20" t="s">
        <v>112</v>
      </c>
    </row>
    <row r="486" spans="1:16" s="5" customFormat="1" ht="15.75">
      <c r="A486" s="4" t="s">
        <v>12</v>
      </c>
      <c r="B486" s="10">
        <f>I482</f>
        <v>0</v>
      </c>
      <c r="C486" s="3"/>
      <c r="D486" s="10">
        <f>K482</f>
        <v>135000</v>
      </c>
      <c r="E486" s="3"/>
      <c r="F486" s="10">
        <f>M482</f>
        <v>0</v>
      </c>
      <c r="G486" s="3"/>
      <c r="H486" s="20" t="s">
        <v>28</v>
      </c>
      <c r="I486" s="17">
        <v>208773</v>
      </c>
      <c r="J486" s="20"/>
      <c r="K486" s="17">
        <v>201171</v>
      </c>
      <c r="L486" s="17"/>
      <c r="M486" s="17">
        <v>225000</v>
      </c>
      <c r="N486" s="20">
        <v>19</v>
      </c>
      <c r="O486" s="20" t="s">
        <v>119</v>
      </c>
      <c r="P486" s="20" t="s">
        <v>113</v>
      </c>
    </row>
    <row r="487" spans="1:16" s="5" customFormat="1" ht="15.75">
      <c r="A487" s="4"/>
      <c r="B487" s="3"/>
      <c r="C487" s="3"/>
      <c r="D487" s="3"/>
      <c r="E487" s="3"/>
      <c r="F487" s="3"/>
      <c r="G487" s="3"/>
      <c r="H487" s="20" t="s">
        <v>28</v>
      </c>
      <c r="I487" s="17">
        <v>0</v>
      </c>
      <c r="J487" s="20"/>
      <c r="K487" s="17">
        <v>0</v>
      </c>
      <c r="L487" s="17"/>
      <c r="M487" s="17">
        <v>499274</v>
      </c>
      <c r="N487" s="20">
        <v>20</v>
      </c>
      <c r="O487" s="20" t="s">
        <v>120</v>
      </c>
      <c r="P487" s="20" t="s">
        <v>114</v>
      </c>
    </row>
    <row r="488" spans="1:16" s="5" customFormat="1" ht="15.75">
      <c r="A488" s="4" t="s">
        <v>13</v>
      </c>
      <c r="B488" s="3">
        <f>SUM(B482:B487)</f>
        <v>84662202</v>
      </c>
      <c r="C488" s="3"/>
      <c r="D488" s="3">
        <f>SUM(D482:D487)</f>
        <v>89789638</v>
      </c>
      <c r="E488" s="3"/>
      <c r="F488" s="3">
        <f>SUM(F482:F487)</f>
        <v>103186824</v>
      </c>
      <c r="G488" s="3"/>
      <c r="H488" s="20" t="s">
        <v>28</v>
      </c>
      <c r="I488" s="17">
        <v>8135355</v>
      </c>
      <c r="J488" s="20"/>
      <c r="K488" s="17">
        <v>7785567</v>
      </c>
      <c r="L488" s="17"/>
      <c r="M488" s="17">
        <v>8304244</v>
      </c>
      <c r="N488" s="20">
        <v>21</v>
      </c>
      <c r="O488" s="20" t="s">
        <v>121</v>
      </c>
      <c r="P488" s="20" t="s">
        <v>115</v>
      </c>
    </row>
    <row r="489" spans="1:16" s="5" customFormat="1" ht="15.75">
      <c r="A489" s="4"/>
      <c r="B489" s="3"/>
      <c r="C489" s="3"/>
      <c r="D489" s="3"/>
      <c r="E489" s="3"/>
      <c r="F489" s="3"/>
      <c r="G489" s="3"/>
      <c r="H489" s="20" t="s">
        <v>28</v>
      </c>
      <c r="I489" s="17">
        <v>261352219</v>
      </c>
      <c r="J489" s="20"/>
      <c r="K489" s="17">
        <v>263773401</v>
      </c>
      <c r="L489" s="17"/>
      <c r="M489" s="17">
        <v>287049173</v>
      </c>
      <c r="N489" s="20">
        <v>22</v>
      </c>
      <c r="O489" s="20" t="s">
        <v>148</v>
      </c>
      <c r="P489" s="20" t="s">
        <v>116</v>
      </c>
    </row>
    <row r="490" spans="1:16" s="5" customFormat="1" ht="15.75">
      <c r="A490" s="4" t="s">
        <v>14</v>
      </c>
      <c r="B490" s="3">
        <f aca="true" t="shared" si="46" ref="B490:B495">I483</f>
        <v>68148445</v>
      </c>
      <c r="C490" s="3"/>
      <c r="D490" s="3">
        <f aca="true" t="shared" si="47" ref="D490:D495">K483</f>
        <v>65197898</v>
      </c>
      <c r="E490" s="3"/>
      <c r="F490" s="3">
        <f aca="true" t="shared" si="48" ref="F490:F495">M483</f>
        <v>69624861</v>
      </c>
      <c r="G490" s="3"/>
      <c r="H490" s="20" t="s">
        <v>28</v>
      </c>
      <c r="I490" s="17">
        <v>40828941</v>
      </c>
      <c r="J490" s="20"/>
      <c r="K490" s="17">
        <v>38993448</v>
      </c>
      <c r="L490" s="17"/>
      <c r="M490" s="17">
        <v>40878981</v>
      </c>
      <c r="N490" s="20">
        <v>23</v>
      </c>
      <c r="O490" s="20" t="s">
        <v>149</v>
      </c>
      <c r="P490" s="20" t="s">
        <v>117</v>
      </c>
    </row>
    <row r="491" spans="1:16" s="5" customFormat="1" ht="15.75">
      <c r="A491" s="4" t="s">
        <v>90</v>
      </c>
      <c r="B491" s="3">
        <f t="shared" si="46"/>
        <v>0</v>
      </c>
      <c r="C491" s="3"/>
      <c r="D491" s="3">
        <f t="shared" si="47"/>
        <v>629637</v>
      </c>
      <c r="E491" s="3"/>
      <c r="F491" s="3">
        <f t="shared" si="48"/>
        <v>514767</v>
      </c>
      <c r="G491" s="3"/>
      <c r="H491" s="20" t="s">
        <v>28</v>
      </c>
      <c r="I491" s="17">
        <v>50015807</v>
      </c>
      <c r="J491" s="20"/>
      <c r="K491" s="17">
        <v>47771220</v>
      </c>
      <c r="L491" s="17"/>
      <c r="M491" s="17">
        <v>50058206</v>
      </c>
      <c r="N491" s="20">
        <v>24</v>
      </c>
      <c r="O491" s="20" t="s">
        <v>150</v>
      </c>
      <c r="P491" s="20" t="s">
        <v>118</v>
      </c>
    </row>
    <row r="492" spans="1:16" s="5" customFormat="1" ht="15.75">
      <c r="A492" s="4" t="s">
        <v>89</v>
      </c>
      <c r="B492" s="3">
        <f t="shared" si="46"/>
        <v>2792030</v>
      </c>
      <c r="C492" s="3"/>
      <c r="D492" s="3">
        <f t="shared" si="47"/>
        <v>2671990</v>
      </c>
      <c r="E492" s="3"/>
      <c r="F492" s="3">
        <f t="shared" si="48"/>
        <v>2792030</v>
      </c>
      <c r="G492" s="3"/>
      <c r="H492" s="20" t="s">
        <v>28</v>
      </c>
      <c r="I492" s="17">
        <v>19973451</v>
      </c>
      <c r="J492" s="20"/>
      <c r="K492" s="17">
        <v>19142365</v>
      </c>
      <c r="L492" s="17"/>
      <c r="M492" s="17">
        <v>19939956</v>
      </c>
      <c r="N492" s="20">
        <v>25</v>
      </c>
      <c r="O492" s="20" t="s">
        <v>151</v>
      </c>
      <c r="P492" s="20" t="s">
        <v>119</v>
      </c>
    </row>
    <row r="493" spans="1:16" s="5" customFormat="1" ht="15.75">
      <c r="A493" s="4" t="s">
        <v>88</v>
      </c>
      <c r="B493" s="3">
        <f t="shared" si="46"/>
        <v>208773</v>
      </c>
      <c r="C493" s="3"/>
      <c r="D493" s="3">
        <f t="shared" si="47"/>
        <v>201171</v>
      </c>
      <c r="E493" s="3"/>
      <c r="F493" s="3">
        <f t="shared" si="48"/>
        <v>225000</v>
      </c>
      <c r="G493" s="3"/>
      <c r="H493" s="20" t="s">
        <v>28</v>
      </c>
      <c r="I493" s="17">
        <v>11749536</v>
      </c>
      <c r="J493" s="20"/>
      <c r="K493" s="17">
        <v>11213618</v>
      </c>
      <c r="L493" s="17"/>
      <c r="M493" s="17">
        <v>11669467</v>
      </c>
      <c r="N493" s="20">
        <v>26</v>
      </c>
      <c r="O493" s="20" t="s">
        <v>152</v>
      </c>
      <c r="P493" s="20" t="s">
        <v>120</v>
      </c>
    </row>
    <row r="494" spans="1:16" s="5" customFormat="1" ht="15.75">
      <c r="A494" s="4" t="s">
        <v>92</v>
      </c>
      <c r="B494" s="3">
        <f t="shared" si="46"/>
        <v>0</v>
      </c>
      <c r="C494" s="3"/>
      <c r="D494" s="3">
        <f t="shared" si="47"/>
        <v>0</v>
      </c>
      <c r="E494" s="3"/>
      <c r="F494" s="3">
        <f t="shared" si="48"/>
        <v>499274</v>
      </c>
      <c r="G494" s="3"/>
      <c r="H494" s="20" t="s">
        <v>28</v>
      </c>
      <c r="I494" s="17">
        <v>0</v>
      </c>
      <c r="J494" s="20"/>
      <c r="K494" s="17">
        <v>0</v>
      </c>
      <c r="L494" s="17"/>
      <c r="M494" s="17">
        <v>762850</v>
      </c>
      <c r="N494" s="20">
        <v>27</v>
      </c>
      <c r="O494" s="20" t="s">
        <v>153</v>
      </c>
      <c r="P494" s="20" t="s">
        <v>121</v>
      </c>
    </row>
    <row r="495" spans="1:16" s="5" customFormat="1" ht="15.75">
      <c r="A495" s="4" t="s">
        <v>15</v>
      </c>
      <c r="B495" s="10">
        <f t="shared" si="46"/>
        <v>8135355</v>
      </c>
      <c r="C495" s="3"/>
      <c r="D495" s="10">
        <f t="shared" si="47"/>
        <v>7785567</v>
      </c>
      <c r="E495" s="3"/>
      <c r="F495" s="10">
        <f t="shared" si="48"/>
        <v>8304244</v>
      </c>
      <c r="G495" s="3"/>
      <c r="H495" s="20" t="s">
        <v>28</v>
      </c>
      <c r="I495" s="17">
        <v>0</v>
      </c>
      <c r="J495" s="20"/>
      <c r="K495" s="17">
        <v>1055482</v>
      </c>
      <c r="L495" s="17"/>
      <c r="M495" s="17">
        <v>1720192</v>
      </c>
      <c r="N495" s="20">
        <v>28</v>
      </c>
      <c r="O495" s="20" t="s">
        <v>154</v>
      </c>
      <c r="P495" s="20" t="s">
        <v>122</v>
      </c>
    </row>
    <row r="496" spans="1:16" s="5" customFormat="1" ht="15.75">
      <c r="A496" s="4"/>
      <c r="B496" s="3"/>
      <c r="C496" s="3"/>
      <c r="D496" s="3"/>
      <c r="E496" s="3"/>
      <c r="F496" s="3"/>
      <c r="G496" s="3"/>
      <c r="H496" s="20"/>
      <c r="I496" s="17"/>
      <c r="J496" s="20"/>
      <c r="K496" s="17"/>
      <c r="L496" s="17"/>
      <c r="M496" s="17"/>
      <c r="N496" s="20"/>
      <c r="O496" s="20"/>
      <c r="P496" s="20"/>
    </row>
    <row r="497" spans="1:16" s="5" customFormat="1" ht="15.75">
      <c r="A497" s="4" t="s">
        <v>16</v>
      </c>
      <c r="B497" s="3">
        <f>SUM(B489:B496)</f>
        <v>79284603</v>
      </c>
      <c r="C497" s="3"/>
      <c r="D497" s="3">
        <f>SUM(D489:D496)</f>
        <v>76486263</v>
      </c>
      <c r="E497" s="3"/>
      <c r="F497" s="3">
        <f>SUM(F489:F496)</f>
        <v>81960176</v>
      </c>
      <c r="G497" s="3"/>
      <c r="H497" s="20"/>
      <c r="I497" s="17"/>
      <c r="J497" s="20"/>
      <c r="K497" s="17"/>
      <c r="L497" s="17"/>
      <c r="M497" s="17"/>
      <c r="N497" s="17"/>
      <c r="O497" s="20"/>
      <c r="P497" s="20"/>
    </row>
    <row r="498" spans="1:16" s="5" customFormat="1" ht="15.75">
      <c r="A498" s="4"/>
      <c r="B498" s="3"/>
      <c r="C498" s="3"/>
      <c r="D498" s="3"/>
      <c r="E498" s="3"/>
      <c r="F498" s="3"/>
      <c r="G498" s="3"/>
      <c r="H498" s="20"/>
      <c r="I498" s="17"/>
      <c r="J498" s="20"/>
      <c r="K498" s="17"/>
      <c r="L498" s="17"/>
      <c r="M498" s="17"/>
      <c r="N498" s="17"/>
      <c r="O498" s="20"/>
      <c r="P498" s="20"/>
    </row>
    <row r="499" spans="1:16" s="5" customFormat="1" ht="15.75">
      <c r="A499" s="4" t="s">
        <v>17</v>
      </c>
      <c r="B499" s="3">
        <f aca="true" t="shared" si="49" ref="B499:B505">I489</f>
        <v>261352219</v>
      </c>
      <c r="C499" s="3"/>
      <c r="D499" s="3">
        <f aca="true" t="shared" si="50" ref="D499:D505">K489</f>
        <v>263773401</v>
      </c>
      <c r="E499" s="3"/>
      <c r="F499" s="3">
        <f aca="true" t="shared" si="51" ref="F499:F505">M489</f>
        <v>287049173</v>
      </c>
      <c r="G499" s="3"/>
      <c r="H499" s="20"/>
      <c r="I499" s="17"/>
      <c r="J499" s="20"/>
      <c r="K499" s="17"/>
      <c r="L499" s="17"/>
      <c r="M499" s="17"/>
      <c r="N499" s="17"/>
      <c r="O499" s="20"/>
      <c r="P499" s="20"/>
    </row>
    <row r="500" spans="1:16" s="5" customFormat="1" ht="15.75">
      <c r="A500" s="4" t="s">
        <v>18</v>
      </c>
      <c r="B500" s="3">
        <f t="shared" si="49"/>
        <v>40828941</v>
      </c>
      <c r="C500" s="3"/>
      <c r="D500" s="3">
        <f t="shared" si="50"/>
        <v>38993448</v>
      </c>
      <c r="E500" s="3"/>
      <c r="F500" s="3">
        <f t="shared" si="51"/>
        <v>40878981</v>
      </c>
      <c r="G500" s="3"/>
      <c r="H500" s="20"/>
      <c r="I500" s="17"/>
      <c r="J500" s="20"/>
      <c r="K500" s="17"/>
      <c r="L500" s="17"/>
      <c r="M500" s="17"/>
      <c r="N500" s="17"/>
      <c r="O500" s="20"/>
      <c r="P500" s="20"/>
    </row>
    <row r="501" spans="1:16" s="5" customFormat="1" ht="15.75">
      <c r="A501" s="4" t="s">
        <v>19</v>
      </c>
      <c r="B501" s="3">
        <f t="shared" si="49"/>
        <v>50015807</v>
      </c>
      <c r="C501" s="3"/>
      <c r="D501" s="3">
        <f t="shared" si="50"/>
        <v>47771220</v>
      </c>
      <c r="E501" s="3"/>
      <c r="F501" s="3">
        <f t="shared" si="51"/>
        <v>50058206</v>
      </c>
      <c r="G501" s="3"/>
      <c r="H501" s="20"/>
      <c r="I501" s="17"/>
      <c r="J501" s="20"/>
      <c r="K501" s="17"/>
      <c r="L501" s="17"/>
      <c r="M501" s="17"/>
      <c r="N501" s="20"/>
      <c r="O501" s="20"/>
      <c r="P501" s="20"/>
    </row>
    <row r="502" spans="1:16" s="5" customFormat="1" ht="15.75">
      <c r="A502" s="4" t="s">
        <v>20</v>
      </c>
      <c r="B502" s="3">
        <f t="shared" si="49"/>
        <v>19973451</v>
      </c>
      <c r="C502" s="3"/>
      <c r="D502" s="3">
        <f t="shared" si="50"/>
        <v>19142365</v>
      </c>
      <c r="E502" s="3"/>
      <c r="F502" s="3">
        <f t="shared" si="51"/>
        <v>19939956</v>
      </c>
      <c r="G502" s="3"/>
      <c r="H502" s="20"/>
      <c r="I502" s="17"/>
      <c r="J502" s="20"/>
      <c r="K502" s="17"/>
      <c r="L502" s="17"/>
      <c r="M502" s="17"/>
      <c r="N502" s="20"/>
      <c r="O502" s="20"/>
      <c r="P502" s="20"/>
    </row>
    <row r="503" spans="1:7" s="5" customFormat="1" ht="15.75">
      <c r="A503" s="4" t="s">
        <v>21</v>
      </c>
      <c r="B503" s="3">
        <f t="shared" si="49"/>
        <v>11749536</v>
      </c>
      <c r="C503" s="3"/>
      <c r="D503" s="3">
        <f t="shared" si="50"/>
        <v>11213618</v>
      </c>
      <c r="E503" s="3"/>
      <c r="F503" s="3">
        <f t="shared" si="51"/>
        <v>11669467</v>
      </c>
      <c r="G503" s="3"/>
    </row>
    <row r="504" spans="1:7" s="5" customFormat="1" ht="15.75">
      <c r="A504" s="4" t="s">
        <v>22</v>
      </c>
      <c r="B504" s="3">
        <f t="shared" si="49"/>
        <v>0</v>
      </c>
      <c r="C504" s="3"/>
      <c r="D504" s="3">
        <f t="shared" si="50"/>
        <v>0</v>
      </c>
      <c r="E504" s="3"/>
      <c r="F504" s="3">
        <f t="shared" si="51"/>
        <v>762850</v>
      </c>
      <c r="G504" s="3"/>
    </row>
    <row r="505" spans="1:7" s="5" customFormat="1" ht="15.75">
      <c r="A505" s="4" t="s">
        <v>87</v>
      </c>
      <c r="B505" s="10">
        <f t="shared" si="49"/>
        <v>0</v>
      </c>
      <c r="C505" s="3"/>
      <c r="D505" s="10">
        <f t="shared" si="50"/>
        <v>1055482</v>
      </c>
      <c r="E505" s="3"/>
      <c r="F505" s="10">
        <f t="shared" si="51"/>
        <v>1720192</v>
      </c>
      <c r="G505" s="3"/>
    </row>
    <row r="506" spans="1:7" s="5" customFormat="1" ht="15.75">
      <c r="A506" s="12"/>
      <c r="B506" s="3"/>
      <c r="C506" s="3"/>
      <c r="D506" s="3"/>
      <c r="E506" s="3"/>
      <c r="F506" s="3"/>
      <c r="G506" s="3"/>
    </row>
    <row r="507" spans="1:7" s="5" customFormat="1" ht="15.75">
      <c r="A507" s="17" t="s">
        <v>23</v>
      </c>
      <c r="B507" s="3">
        <f>SUM(B467:B476)+B481+B488+SUM(B496:B506)</f>
        <v>1146231721</v>
      </c>
      <c r="C507" s="3"/>
      <c r="D507" s="3">
        <f>SUM(D467:D476)+D481+D488+SUM(D496:D506)</f>
        <v>1144864348</v>
      </c>
      <c r="E507" s="3"/>
      <c r="F507" s="3">
        <f>SUM(F467:F476)+F481+F488+SUM(F496:F506)</f>
        <v>1330164993</v>
      </c>
      <c r="G507" s="3"/>
    </row>
    <row r="508" spans="1:7" s="5" customFormat="1" ht="15.75">
      <c r="A508" s="4"/>
      <c r="B508" s="3"/>
      <c r="C508" s="3"/>
      <c r="D508" s="3"/>
      <c r="E508" s="3"/>
      <c r="F508" s="3"/>
      <c r="G508" s="3"/>
    </row>
    <row r="509" spans="1:7" s="5" customFormat="1" ht="15.75">
      <c r="A509" s="4"/>
      <c r="B509" s="3"/>
      <c r="C509" s="3"/>
      <c r="D509" s="3"/>
      <c r="E509" s="3"/>
      <c r="F509" s="3"/>
      <c r="G509" s="3"/>
    </row>
    <row r="510" spans="1:7" s="5" customFormat="1" ht="15.75">
      <c r="A510" s="4"/>
      <c r="B510" s="3"/>
      <c r="C510" s="3"/>
      <c r="D510" s="3"/>
      <c r="E510" s="3"/>
      <c r="F510" s="3"/>
      <c r="G510" s="3"/>
    </row>
    <row r="511" spans="1:7" s="5" customFormat="1" ht="15.75">
      <c r="A511" s="4"/>
      <c r="B511" s="3"/>
      <c r="C511" s="3"/>
      <c r="D511" s="3"/>
      <c r="E511" s="3"/>
      <c r="F511" s="3"/>
      <c r="G511" s="3"/>
    </row>
    <row r="512" spans="1:7" s="5" customFormat="1" ht="15.75">
      <c r="A512" s="4"/>
      <c r="B512" s="3"/>
      <c r="C512" s="3"/>
      <c r="D512" s="3"/>
      <c r="E512" s="3"/>
      <c r="F512" s="3"/>
      <c r="G512" s="3"/>
    </row>
    <row r="513" spans="1:7" s="5" customFormat="1" ht="15.75">
      <c r="A513" s="4"/>
      <c r="B513" s="3"/>
      <c r="C513" s="3"/>
      <c r="D513" s="3"/>
      <c r="E513" s="3"/>
      <c r="F513" s="3"/>
      <c r="G513" s="3"/>
    </row>
    <row r="514" spans="1:7" s="5" customFormat="1" ht="15.75">
      <c r="A514" s="4"/>
      <c r="B514" s="3"/>
      <c r="C514" s="3"/>
      <c r="D514" s="3"/>
      <c r="E514" s="3"/>
      <c r="F514" s="3"/>
      <c r="G514" s="3"/>
    </row>
    <row r="515" spans="1:7" s="5" customFormat="1" ht="15.75">
      <c r="A515" s="4"/>
      <c r="B515" s="3"/>
      <c r="C515" s="3"/>
      <c r="D515" s="3"/>
      <c r="E515" s="3"/>
      <c r="F515" s="3"/>
      <c r="G515" s="3"/>
    </row>
    <row r="516" spans="1:7" s="5" customFormat="1" ht="15.75">
      <c r="A516" s="4"/>
      <c r="B516" s="3"/>
      <c r="C516" s="3"/>
      <c r="D516" s="3"/>
      <c r="E516" s="3"/>
      <c r="F516" s="3"/>
      <c r="G516" s="3"/>
    </row>
    <row r="517" spans="1:7" s="5" customFormat="1" ht="15.75">
      <c r="A517" s="12"/>
      <c r="B517" s="3"/>
      <c r="C517" s="3"/>
      <c r="D517" s="3"/>
      <c r="E517" s="3"/>
      <c r="F517" s="3"/>
      <c r="G517" s="3"/>
    </row>
    <row r="518" spans="1:7" s="5" customFormat="1" ht="15.75">
      <c r="A518" s="17"/>
      <c r="B518" s="4"/>
      <c r="C518" s="4"/>
      <c r="D518" s="4"/>
      <c r="E518" s="4"/>
      <c r="F518" s="4"/>
      <c r="G518" s="3"/>
    </row>
    <row r="519" spans="1:7" s="5" customFormat="1" ht="15.75">
      <c r="A519" s="4"/>
      <c r="B519" s="3"/>
      <c r="C519" s="3"/>
      <c r="D519" s="3"/>
      <c r="E519" s="3"/>
      <c r="F519" s="3"/>
      <c r="G519" s="3"/>
    </row>
    <row r="520" spans="1:7" s="5" customFormat="1" ht="15.75">
      <c r="A520" s="4"/>
      <c r="B520" s="3"/>
      <c r="C520" s="3"/>
      <c r="D520" s="3"/>
      <c r="E520" s="3"/>
      <c r="F520" s="3"/>
      <c r="G520" s="3"/>
    </row>
    <row r="521" spans="1:7" s="5" customFormat="1" ht="15.75">
      <c r="A521" s="4"/>
      <c r="B521" s="4"/>
      <c r="C521" s="4"/>
      <c r="D521" s="4"/>
      <c r="E521" s="4"/>
      <c r="F521" s="4"/>
      <c r="G521" s="4"/>
    </row>
    <row r="522" spans="1:7" s="5" customFormat="1" ht="15.75">
      <c r="A522" s="12"/>
      <c r="B522" s="3"/>
      <c r="C522" s="3"/>
      <c r="D522" s="3"/>
      <c r="E522" s="3"/>
      <c r="F522" s="3"/>
      <c r="G522" s="3"/>
    </row>
    <row r="523" spans="1:7" s="5" customFormat="1" ht="15.75">
      <c r="A523" s="17"/>
      <c r="B523" s="4"/>
      <c r="C523" s="4"/>
      <c r="D523" s="4"/>
      <c r="E523" s="4"/>
      <c r="F523" s="4"/>
      <c r="G523" s="4"/>
    </row>
    <row r="524" spans="1:7" s="5" customFormat="1" ht="15.75">
      <c r="A524" s="4"/>
      <c r="B524" s="3"/>
      <c r="C524" s="3"/>
      <c r="D524" s="3"/>
      <c r="E524" s="3"/>
      <c r="F524" s="3"/>
      <c r="G524" s="3"/>
    </row>
    <row r="525" spans="1:7" s="5" customFormat="1" ht="15.75">
      <c r="A525" s="4"/>
      <c r="B525" s="3"/>
      <c r="C525" s="3"/>
      <c r="D525" s="3"/>
      <c r="E525" s="3"/>
      <c r="F525" s="3"/>
      <c r="G525" s="3"/>
    </row>
    <row r="526" spans="1:7" s="5" customFormat="1" ht="15.75">
      <c r="A526" s="4"/>
      <c r="B526" s="4"/>
      <c r="C526" s="4"/>
      <c r="D526" s="4"/>
      <c r="E526" s="4"/>
      <c r="F526" s="4"/>
      <c r="G526" s="4"/>
    </row>
    <row r="527" spans="1:7" s="5" customFormat="1" ht="15.75">
      <c r="A527" s="4"/>
      <c r="B527" s="3"/>
      <c r="C527" s="3"/>
      <c r="D527" s="3"/>
      <c r="E527" s="3"/>
      <c r="F527" s="3"/>
      <c r="G527" s="3"/>
    </row>
    <row r="528" spans="1:7" s="5" customFormat="1" ht="15.75">
      <c r="A528" s="4"/>
      <c r="B528" s="3"/>
      <c r="C528" s="3"/>
      <c r="D528" s="3"/>
      <c r="E528" s="3"/>
      <c r="F528" s="3"/>
      <c r="G528" s="3"/>
    </row>
    <row r="529" spans="1:7" s="5" customFormat="1" ht="15.75">
      <c r="A529" s="12"/>
      <c r="B529" s="3"/>
      <c r="C529" s="3"/>
      <c r="D529" s="3"/>
      <c r="E529" s="3"/>
      <c r="F529" s="3"/>
      <c r="G529" s="3"/>
    </row>
    <row r="530" spans="1:7" s="5" customFormat="1" ht="15.75">
      <c r="A530" s="17"/>
      <c r="B530" s="3"/>
      <c r="C530" s="3"/>
      <c r="D530" s="3"/>
      <c r="E530" s="3"/>
      <c r="F530" s="3"/>
      <c r="G530" s="3"/>
    </row>
    <row r="531" spans="1:7" s="5" customFormat="1" ht="15.75">
      <c r="A531" s="11"/>
      <c r="B531" s="3"/>
      <c r="C531" s="3"/>
      <c r="D531" s="3"/>
      <c r="E531" s="3"/>
      <c r="F531" s="3"/>
      <c r="G531" s="3"/>
    </row>
    <row r="532" spans="1:7" s="5" customFormat="1" ht="15.75">
      <c r="A532" s="12"/>
      <c r="B532" s="3"/>
      <c r="C532" s="3"/>
      <c r="D532" s="3"/>
      <c r="E532" s="3"/>
      <c r="F532" s="3"/>
      <c r="G532" s="3"/>
    </row>
    <row r="533" spans="1:7" s="5" customFormat="1" ht="15.75">
      <c r="A533" s="12"/>
      <c r="B533" s="3"/>
      <c r="C533" s="3"/>
      <c r="D533" s="3"/>
      <c r="E533" s="3"/>
      <c r="F533" s="3"/>
      <c r="G533" s="3"/>
    </row>
    <row r="534" spans="1:7" s="5" customFormat="1" ht="15.75">
      <c r="A534" s="12"/>
      <c r="B534" s="3"/>
      <c r="C534" s="3"/>
      <c r="D534" s="3"/>
      <c r="E534" s="3"/>
      <c r="F534" s="3"/>
      <c r="G534" s="3"/>
    </row>
    <row r="535" spans="1:7" s="5" customFormat="1" ht="15.75">
      <c r="A535" s="12"/>
      <c r="B535" s="3"/>
      <c r="C535" s="3"/>
      <c r="D535" s="3"/>
      <c r="E535" s="3"/>
      <c r="F535" s="3"/>
      <c r="G535" s="3"/>
    </row>
    <row r="536" spans="1:6" s="5" customFormat="1" ht="15.75">
      <c r="A536" s="13"/>
      <c r="B536" s="4"/>
      <c r="C536" s="3"/>
      <c r="D536" s="4"/>
      <c r="E536" s="3"/>
      <c r="F536" s="4"/>
    </row>
    <row r="537" spans="1:6" s="5" customFormat="1" ht="15.75">
      <c r="A537" s="14" t="s">
        <v>93</v>
      </c>
      <c r="B537" s="4"/>
      <c r="C537" s="3"/>
      <c r="D537" s="4"/>
      <c r="E537" s="3"/>
      <c r="F537" s="4"/>
    </row>
    <row r="538" spans="1:6" s="5" customFormat="1" ht="15.75">
      <c r="A538" s="4"/>
      <c r="B538" s="4"/>
      <c r="C538" s="3"/>
      <c r="D538" s="4"/>
      <c r="E538" s="3"/>
      <c r="F538" s="4"/>
    </row>
    <row r="539" spans="1:7" s="5" customFormat="1" ht="15.75">
      <c r="A539" s="23" t="s">
        <v>138</v>
      </c>
      <c r="B539" s="23"/>
      <c r="C539" s="23"/>
      <c r="D539" s="23"/>
      <c r="E539" s="23"/>
      <c r="F539" s="23"/>
      <c r="G539" s="23"/>
    </row>
    <row r="540" spans="1:6" s="5" customFormat="1" ht="15.75">
      <c r="A540" s="4"/>
      <c r="B540" s="4"/>
      <c r="C540" s="3"/>
      <c r="D540" s="4"/>
      <c r="E540" s="3"/>
      <c r="F540" s="4"/>
    </row>
    <row r="541" spans="1:7" s="5" customFormat="1" ht="15.75">
      <c r="A541" s="23" t="s">
        <v>139</v>
      </c>
      <c r="B541" s="23"/>
      <c r="C541" s="23"/>
      <c r="D541" s="23"/>
      <c r="E541" s="23"/>
      <c r="F541" s="23"/>
      <c r="G541" s="23"/>
    </row>
    <row r="542" spans="1:7" s="5" customFormat="1" ht="15.75">
      <c r="A542" s="23" t="s">
        <v>29</v>
      </c>
      <c r="B542" s="23"/>
      <c r="C542" s="23"/>
      <c r="D542" s="23"/>
      <c r="E542" s="23"/>
      <c r="F542" s="23"/>
      <c r="G542" s="23"/>
    </row>
    <row r="543" spans="1:6" s="5" customFormat="1" ht="15.75">
      <c r="A543" s="4"/>
      <c r="B543" s="4"/>
      <c r="C543" s="3"/>
      <c r="D543" s="6"/>
      <c r="E543" s="7"/>
      <c r="F543" s="6"/>
    </row>
    <row r="544" spans="1:6" s="5" customFormat="1" ht="15.75">
      <c r="A544" s="4"/>
      <c r="B544" s="8"/>
      <c r="C544" s="9"/>
      <c r="D544" s="8"/>
      <c r="E544" s="9"/>
      <c r="F544" s="8"/>
    </row>
    <row r="545" spans="1:7" s="5" customFormat="1" ht="15.75">
      <c r="A545" s="4"/>
      <c r="B545" s="2">
        <v>1985</v>
      </c>
      <c r="C545" s="1"/>
      <c r="D545" s="2">
        <v>1986</v>
      </c>
      <c r="E545" s="1"/>
      <c r="F545" s="2">
        <v>1987</v>
      </c>
      <c r="G545" s="1"/>
    </row>
    <row r="546" spans="1:7" s="5" customFormat="1" ht="15.75">
      <c r="A546" s="4"/>
      <c r="B546" s="3"/>
      <c r="C546" s="3"/>
      <c r="D546" s="3"/>
      <c r="E546" s="3"/>
      <c r="F546" s="3"/>
      <c r="G546" s="3"/>
    </row>
    <row r="547" spans="1:16" s="5" customFormat="1" ht="15.75">
      <c r="A547" s="4" t="s">
        <v>0</v>
      </c>
      <c r="B547" s="3">
        <f aca="true" t="shared" si="52" ref="B547:B554">I547</f>
        <v>36628113</v>
      </c>
      <c r="C547" s="3"/>
      <c r="D547" s="3">
        <f aca="true" t="shared" si="53" ref="D547:D554">K547</f>
        <v>34457238</v>
      </c>
      <c r="E547" s="3"/>
      <c r="F547" s="3">
        <f aca="true" t="shared" si="54" ref="F547:F554">M547</f>
        <v>38339635</v>
      </c>
      <c r="G547" s="3"/>
      <c r="H547" s="20" t="s">
        <v>29</v>
      </c>
      <c r="I547" s="17">
        <v>36628113</v>
      </c>
      <c r="J547" s="20"/>
      <c r="K547" s="17">
        <v>34457238</v>
      </c>
      <c r="L547" s="17"/>
      <c r="M547" s="17">
        <v>38339635</v>
      </c>
      <c r="N547" s="20">
        <v>1</v>
      </c>
      <c r="O547" s="20" t="s">
        <v>95</v>
      </c>
      <c r="P547" s="20" t="s">
        <v>95</v>
      </c>
    </row>
    <row r="548" spans="1:16" s="5" customFormat="1" ht="15.75">
      <c r="A548" s="4" t="s">
        <v>1</v>
      </c>
      <c r="B548" s="3">
        <f t="shared" si="52"/>
        <v>7040136</v>
      </c>
      <c r="C548" s="3"/>
      <c r="D548" s="3">
        <f t="shared" si="53"/>
        <v>6552779</v>
      </c>
      <c r="E548" s="3"/>
      <c r="F548" s="3">
        <f t="shared" si="54"/>
        <v>7283364</v>
      </c>
      <c r="G548" s="3"/>
      <c r="H548" s="20" t="s">
        <v>29</v>
      </c>
      <c r="I548" s="17">
        <v>7040136</v>
      </c>
      <c r="J548" s="20"/>
      <c r="K548" s="17">
        <v>6552779</v>
      </c>
      <c r="L548" s="17"/>
      <c r="M548" s="17">
        <v>7283364</v>
      </c>
      <c r="N548" s="20">
        <v>2</v>
      </c>
      <c r="O548" s="20" t="s">
        <v>145</v>
      </c>
      <c r="P548" s="20" t="s">
        <v>96</v>
      </c>
    </row>
    <row r="549" spans="1:16" s="5" customFormat="1" ht="15.75">
      <c r="A549" s="4" t="s">
        <v>86</v>
      </c>
      <c r="B549" s="3">
        <f t="shared" si="52"/>
        <v>1120962</v>
      </c>
      <c r="C549" s="3"/>
      <c r="D549" s="3">
        <f t="shared" si="53"/>
        <v>489063</v>
      </c>
      <c r="E549" s="3"/>
      <c r="F549" s="3">
        <f t="shared" si="54"/>
        <v>909721</v>
      </c>
      <c r="G549" s="3"/>
      <c r="H549" s="20" t="s">
        <v>29</v>
      </c>
      <c r="I549" s="17">
        <v>1120962</v>
      </c>
      <c r="J549" s="20"/>
      <c r="K549" s="17">
        <v>489063</v>
      </c>
      <c r="L549" s="17"/>
      <c r="M549" s="17">
        <v>909721</v>
      </c>
      <c r="N549" s="20">
        <v>3</v>
      </c>
      <c r="O549" s="20" t="s">
        <v>102</v>
      </c>
      <c r="P549" s="20" t="s">
        <v>97</v>
      </c>
    </row>
    <row r="550" spans="1:16" s="5" customFormat="1" ht="15.75">
      <c r="A550" s="4" t="s">
        <v>91</v>
      </c>
      <c r="B550" s="3">
        <f t="shared" si="52"/>
        <v>6110124</v>
      </c>
      <c r="C550" s="3"/>
      <c r="D550" s="3">
        <f t="shared" si="53"/>
        <v>5973790</v>
      </c>
      <c r="E550" s="3"/>
      <c r="F550" s="3">
        <f t="shared" si="54"/>
        <v>6250627</v>
      </c>
      <c r="G550" s="3"/>
      <c r="H550" s="20" t="s">
        <v>29</v>
      </c>
      <c r="I550" s="17">
        <v>6110124</v>
      </c>
      <c r="J550" s="20"/>
      <c r="K550" s="17">
        <v>5973790</v>
      </c>
      <c r="L550" s="17"/>
      <c r="M550" s="17">
        <v>6250627</v>
      </c>
      <c r="N550" s="20">
        <v>4</v>
      </c>
      <c r="O550" s="20" t="s">
        <v>103</v>
      </c>
      <c r="P550" s="20" t="s">
        <v>98</v>
      </c>
    </row>
    <row r="551" spans="1:16" s="5" customFormat="1" ht="15.75">
      <c r="A551" s="4" t="s">
        <v>2</v>
      </c>
      <c r="B551" s="3">
        <f t="shared" si="52"/>
        <v>0</v>
      </c>
      <c r="C551" s="3"/>
      <c r="D551" s="3">
        <f t="shared" si="53"/>
        <v>0</v>
      </c>
      <c r="E551" s="3"/>
      <c r="F551" s="3">
        <f t="shared" si="54"/>
        <v>2007930</v>
      </c>
      <c r="G551" s="3"/>
      <c r="H551" s="20" t="s">
        <v>29</v>
      </c>
      <c r="I551" s="17">
        <v>0</v>
      </c>
      <c r="J551" s="20"/>
      <c r="K551" s="17">
        <v>0</v>
      </c>
      <c r="L551" s="17"/>
      <c r="M551" s="17">
        <v>2007930</v>
      </c>
      <c r="N551" s="20">
        <v>5</v>
      </c>
      <c r="O551" s="20" t="s">
        <v>104</v>
      </c>
      <c r="P551" s="20" t="s">
        <v>99</v>
      </c>
    </row>
    <row r="552" spans="1:16" s="5" customFormat="1" ht="15.75">
      <c r="A552" s="4" t="s">
        <v>144</v>
      </c>
      <c r="B552" s="3">
        <f t="shared" si="52"/>
        <v>0</v>
      </c>
      <c r="C552" s="3"/>
      <c r="D552" s="3">
        <f t="shared" si="53"/>
        <v>0</v>
      </c>
      <c r="E552" s="3"/>
      <c r="F552" s="3">
        <f t="shared" si="54"/>
        <v>111600</v>
      </c>
      <c r="G552" s="3"/>
      <c r="H552" s="20" t="s">
        <v>29</v>
      </c>
      <c r="I552" s="17">
        <v>0</v>
      </c>
      <c r="J552" s="20"/>
      <c r="K552" s="17">
        <v>0</v>
      </c>
      <c r="L552" s="17"/>
      <c r="M552" s="17">
        <v>111600</v>
      </c>
      <c r="N552" s="20">
        <v>6</v>
      </c>
      <c r="O552" s="20" t="s">
        <v>146</v>
      </c>
      <c r="P552" s="20" t="s">
        <v>100</v>
      </c>
    </row>
    <row r="553" spans="1:16" s="5" customFormat="1" ht="15.75">
      <c r="A553" s="4" t="s">
        <v>3</v>
      </c>
      <c r="B553" s="3">
        <f t="shared" si="52"/>
        <v>212666</v>
      </c>
      <c r="C553" s="3"/>
      <c r="D553" s="3">
        <f t="shared" si="53"/>
        <v>196832</v>
      </c>
      <c r="E553" s="3"/>
      <c r="F553" s="3">
        <f t="shared" si="54"/>
        <v>193220</v>
      </c>
      <c r="G553" s="3"/>
      <c r="H553" s="20" t="s">
        <v>29</v>
      </c>
      <c r="I553" s="17">
        <v>212666</v>
      </c>
      <c r="J553" s="20"/>
      <c r="K553" s="17">
        <v>196832</v>
      </c>
      <c r="L553" s="17"/>
      <c r="M553" s="17">
        <v>193220</v>
      </c>
      <c r="N553" s="20">
        <v>7</v>
      </c>
      <c r="O553" s="20" t="s">
        <v>106</v>
      </c>
      <c r="P553" s="20" t="s">
        <v>101</v>
      </c>
    </row>
    <row r="554" spans="1:16" s="5" customFormat="1" ht="15.75">
      <c r="A554" s="4" t="s">
        <v>4</v>
      </c>
      <c r="B554" s="3">
        <f t="shared" si="52"/>
        <v>339851</v>
      </c>
      <c r="C554" s="3"/>
      <c r="D554" s="3">
        <f t="shared" si="53"/>
        <v>201741</v>
      </c>
      <c r="E554" s="3"/>
      <c r="F554" s="3">
        <f t="shared" si="54"/>
        <v>226258</v>
      </c>
      <c r="G554" s="3"/>
      <c r="H554" s="20" t="s">
        <v>29</v>
      </c>
      <c r="I554" s="17">
        <v>339851</v>
      </c>
      <c r="J554" s="20"/>
      <c r="K554" s="17">
        <v>201741</v>
      </c>
      <c r="L554" s="17"/>
      <c r="M554" s="17">
        <v>226258</v>
      </c>
      <c r="N554" s="20">
        <v>8</v>
      </c>
      <c r="O554" s="20" t="s">
        <v>107</v>
      </c>
      <c r="P554" s="20" t="s">
        <v>102</v>
      </c>
    </row>
    <row r="555" spans="1:16" s="5" customFormat="1" ht="15.75">
      <c r="A555" s="4"/>
      <c r="B555" s="3"/>
      <c r="C555" s="3"/>
      <c r="D555" s="3"/>
      <c r="E555" s="3"/>
      <c r="F555" s="3"/>
      <c r="G555" s="3"/>
      <c r="H555" s="20" t="s">
        <v>29</v>
      </c>
      <c r="I555" s="17">
        <v>11609455</v>
      </c>
      <c r="J555" s="20"/>
      <c r="K555" s="17">
        <v>12140726</v>
      </c>
      <c r="L555" s="17"/>
      <c r="M555" s="17">
        <v>14261004</v>
      </c>
      <c r="N555" s="20">
        <v>9</v>
      </c>
      <c r="O555" s="20" t="s">
        <v>108</v>
      </c>
      <c r="P555" s="20" t="s">
        <v>103</v>
      </c>
    </row>
    <row r="556" spans="1:16" s="5" customFormat="1" ht="15.75">
      <c r="A556" s="4" t="s">
        <v>5</v>
      </c>
      <c r="B556" s="3">
        <f>I555</f>
        <v>11609455</v>
      </c>
      <c r="C556" s="3"/>
      <c r="D556" s="3">
        <f>K555</f>
        <v>12140726</v>
      </c>
      <c r="E556" s="3"/>
      <c r="F556" s="3">
        <f>M555</f>
        <v>14261004</v>
      </c>
      <c r="G556" s="3"/>
      <c r="H556" s="20" t="s">
        <v>29</v>
      </c>
      <c r="I556" s="17">
        <v>212287</v>
      </c>
      <c r="J556" s="20"/>
      <c r="K556" s="17">
        <v>181921</v>
      </c>
      <c r="L556" s="17"/>
      <c r="M556" s="17">
        <v>2898969</v>
      </c>
      <c r="N556" s="20">
        <v>10</v>
      </c>
      <c r="O556" s="20" t="s">
        <v>109</v>
      </c>
      <c r="P556" s="20" t="s">
        <v>104</v>
      </c>
    </row>
    <row r="557" spans="1:16" s="5" customFormat="1" ht="15.75">
      <c r="A557" s="4" t="s">
        <v>6</v>
      </c>
      <c r="B557" s="3">
        <f>I556</f>
        <v>212287</v>
      </c>
      <c r="C557" s="3"/>
      <c r="D557" s="3">
        <f>K556</f>
        <v>181921</v>
      </c>
      <c r="E557" s="3"/>
      <c r="F557" s="3">
        <f>M556</f>
        <v>2898969</v>
      </c>
      <c r="G557" s="3"/>
      <c r="H557" s="20" t="s">
        <v>29</v>
      </c>
      <c r="I557" s="17">
        <v>0</v>
      </c>
      <c r="J557" s="20"/>
      <c r="K557" s="17">
        <v>0</v>
      </c>
      <c r="L557" s="17"/>
      <c r="M557" s="17">
        <v>694148</v>
      </c>
      <c r="N557" s="20">
        <v>11</v>
      </c>
      <c r="O557" s="20" t="s">
        <v>110</v>
      </c>
      <c r="P557" s="20" t="s">
        <v>105</v>
      </c>
    </row>
    <row r="558" spans="1:16" s="5" customFormat="1" ht="15.75">
      <c r="A558" s="4" t="s">
        <v>7</v>
      </c>
      <c r="B558" s="10">
        <f>I557</f>
        <v>0</v>
      </c>
      <c r="C558" s="3"/>
      <c r="D558" s="10">
        <f>K557</f>
        <v>0</v>
      </c>
      <c r="E558" s="3"/>
      <c r="F558" s="10">
        <f>M557</f>
        <v>694148</v>
      </c>
      <c r="G558" s="3"/>
      <c r="H558" s="20" t="s">
        <v>29</v>
      </c>
      <c r="I558" s="17">
        <v>12435497</v>
      </c>
      <c r="J558" s="20"/>
      <c r="K558" s="17">
        <v>12697215</v>
      </c>
      <c r="L558" s="17"/>
      <c r="M558" s="17">
        <v>14335615</v>
      </c>
      <c r="N558" s="20">
        <v>12</v>
      </c>
      <c r="O558" s="20" t="s">
        <v>147</v>
      </c>
      <c r="P558" s="20" t="s">
        <v>106</v>
      </c>
    </row>
    <row r="559" spans="1:16" s="5" customFormat="1" ht="15.75">
      <c r="A559" s="4"/>
      <c r="B559" s="3"/>
      <c r="C559" s="3"/>
      <c r="D559" s="3"/>
      <c r="E559" s="3"/>
      <c r="F559" s="3"/>
      <c r="G559" s="3"/>
      <c r="H559" s="20" t="s">
        <v>29</v>
      </c>
      <c r="I559" s="17">
        <v>0</v>
      </c>
      <c r="J559" s="20"/>
      <c r="K559" s="17">
        <v>77650</v>
      </c>
      <c r="L559" s="17"/>
      <c r="M559" s="17">
        <v>84809</v>
      </c>
      <c r="N559" s="20">
        <v>13</v>
      </c>
      <c r="O559" s="20" t="s">
        <v>113</v>
      </c>
      <c r="P559" s="20" t="s">
        <v>107</v>
      </c>
    </row>
    <row r="560" spans="1:16" s="5" customFormat="1" ht="15.75">
      <c r="A560" s="4" t="s">
        <v>8</v>
      </c>
      <c r="B560" s="3">
        <f>SUM(B555:B559)</f>
        <v>11821742</v>
      </c>
      <c r="C560" s="3"/>
      <c r="D560" s="3">
        <f>SUM(D555:D559)</f>
        <v>12322647</v>
      </c>
      <c r="E560" s="3"/>
      <c r="F560" s="3">
        <f>SUM(F555:F559)</f>
        <v>17854121</v>
      </c>
      <c r="G560" s="3"/>
      <c r="H560" s="20" t="s">
        <v>29</v>
      </c>
      <c r="I560" s="17">
        <v>0</v>
      </c>
      <c r="J560" s="20"/>
      <c r="K560" s="17">
        <v>0</v>
      </c>
      <c r="L560" s="17"/>
      <c r="M560" s="17">
        <v>292532</v>
      </c>
      <c r="N560" s="20">
        <v>14</v>
      </c>
      <c r="O560" s="20" t="s">
        <v>114</v>
      </c>
      <c r="P560" s="20" t="s">
        <v>108</v>
      </c>
    </row>
    <row r="561" spans="1:16" s="5" customFormat="1" ht="15.75">
      <c r="A561" s="4"/>
      <c r="B561" s="3"/>
      <c r="C561" s="3"/>
      <c r="D561" s="3"/>
      <c r="E561" s="3"/>
      <c r="F561" s="3"/>
      <c r="G561" s="3"/>
      <c r="H561" s="20" t="s">
        <v>29</v>
      </c>
      <c r="I561" s="21">
        <v>101758</v>
      </c>
      <c r="J561" s="20"/>
      <c r="K561" s="21">
        <v>200000</v>
      </c>
      <c r="L561" s="17"/>
      <c r="M561" s="21">
        <v>222889</v>
      </c>
      <c r="N561" s="20">
        <v>15</v>
      </c>
      <c r="O561" s="20" t="s">
        <v>115</v>
      </c>
      <c r="P561" s="20" t="s">
        <v>109</v>
      </c>
    </row>
    <row r="562" spans="1:16" s="5" customFormat="1" ht="15.75">
      <c r="A562" s="4" t="s">
        <v>9</v>
      </c>
      <c r="B562" s="3">
        <f>I558</f>
        <v>12435497</v>
      </c>
      <c r="C562" s="3"/>
      <c r="D562" s="3">
        <f>K558</f>
        <v>12697215</v>
      </c>
      <c r="E562" s="3"/>
      <c r="F562" s="3">
        <f>M558</f>
        <v>14335615</v>
      </c>
      <c r="G562" s="3"/>
      <c r="H562" s="20" t="s">
        <v>29</v>
      </c>
      <c r="I562" s="17">
        <v>9157511</v>
      </c>
      <c r="J562" s="20"/>
      <c r="K562" s="17">
        <v>8761028</v>
      </c>
      <c r="L562" s="17"/>
      <c r="M562" s="17">
        <v>9675120</v>
      </c>
      <c r="N562" s="20">
        <v>16</v>
      </c>
      <c r="O562" s="20" t="s">
        <v>116</v>
      </c>
      <c r="P562" s="20" t="s">
        <v>110</v>
      </c>
    </row>
    <row r="563" spans="1:16" s="5" customFormat="1" ht="15.75">
      <c r="A563" s="4" t="s">
        <v>10</v>
      </c>
      <c r="B563" s="3">
        <f>I559</f>
        <v>0</v>
      </c>
      <c r="C563" s="3"/>
      <c r="D563" s="3">
        <f>K559</f>
        <v>77650</v>
      </c>
      <c r="E563" s="3"/>
      <c r="F563" s="3">
        <f>M559</f>
        <v>84809</v>
      </c>
      <c r="G563" s="4"/>
      <c r="H563" s="20" t="s">
        <v>29</v>
      </c>
      <c r="I563" s="17">
        <v>0</v>
      </c>
      <c r="J563" s="20"/>
      <c r="K563" s="17">
        <v>84162</v>
      </c>
      <c r="L563" s="17"/>
      <c r="M563" s="17">
        <v>71533</v>
      </c>
      <c r="N563" s="20">
        <v>17</v>
      </c>
      <c r="O563" s="20" t="s">
        <v>117</v>
      </c>
      <c r="P563" s="20" t="s">
        <v>111</v>
      </c>
    </row>
    <row r="564" spans="1:16" s="5" customFormat="1" ht="15.75">
      <c r="A564" s="4" t="s">
        <v>11</v>
      </c>
      <c r="B564" s="3">
        <f>I560</f>
        <v>0</v>
      </c>
      <c r="C564" s="3"/>
      <c r="D564" s="3">
        <f>K560</f>
        <v>0</v>
      </c>
      <c r="E564" s="3"/>
      <c r="F564" s="3">
        <f>M560</f>
        <v>292532</v>
      </c>
      <c r="G564" s="3"/>
      <c r="H564" s="20" t="s">
        <v>29</v>
      </c>
      <c r="I564" s="17">
        <v>376613</v>
      </c>
      <c r="J564" s="20"/>
      <c r="K564" s="17">
        <v>360421</v>
      </c>
      <c r="L564" s="17"/>
      <c r="M564" s="17">
        <v>376613</v>
      </c>
      <c r="N564" s="20">
        <v>18</v>
      </c>
      <c r="O564" s="20" t="s">
        <v>118</v>
      </c>
      <c r="P564" s="20" t="s">
        <v>112</v>
      </c>
    </row>
    <row r="565" spans="1:16" s="5" customFormat="1" ht="15.75">
      <c r="A565" s="4" t="s">
        <v>12</v>
      </c>
      <c r="B565" s="10">
        <f>I561</f>
        <v>101758</v>
      </c>
      <c r="C565" s="3"/>
      <c r="D565" s="10">
        <f>K561</f>
        <v>200000</v>
      </c>
      <c r="E565" s="3"/>
      <c r="F565" s="10">
        <f>M561</f>
        <v>222889</v>
      </c>
      <c r="G565" s="3"/>
      <c r="H565" s="20" t="s">
        <v>29</v>
      </c>
      <c r="I565" s="17">
        <v>116350</v>
      </c>
      <c r="J565" s="20"/>
      <c r="K565" s="17">
        <v>112113</v>
      </c>
      <c r="L565" s="17"/>
      <c r="M565" s="17">
        <v>120000</v>
      </c>
      <c r="N565" s="20">
        <v>19</v>
      </c>
      <c r="O565" s="20" t="s">
        <v>119</v>
      </c>
      <c r="P565" s="20" t="s">
        <v>113</v>
      </c>
    </row>
    <row r="566" spans="1:16" s="5" customFormat="1" ht="15.75">
      <c r="A566" s="4"/>
      <c r="B566" s="3"/>
      <c r="C566" s="3"/>
      <c r="D566" s="3"/>
      <c r="E566" s="3"/>
      <c r="F566" s="3"/>
      <c r="G566" s="3"/>
      <c r="H566" s="20" t="s">
        <v>29</v>
      </c>
      <c r="I566" s="17">
        <v>0</v>
      </c>
      <c r="J566" s="20"/>
      <c r="K566" s="17">
        <v>0</v>
      </c>
      <c r="L566" s="17"/>
      <c r="M566" s="17">
        <v>75000</v>
      </c>
      <c r="N566" s="20">
        <v>20</v>
      </c>
      <c r="O566" s="20" t="s">
        <v>120</v>
      </c>
      <c r="P566" s="20" t="s">
        <v>114</v>
      </c>
    </row>
    <row r="567" spans="1:16" s="5" customFormat="1" ht="15.75">
      <c r="A567" s="4" t="s">
        <v>13</v>
      </c>
      <c r="B567" s="3">
        <f>SUM(B561:B566)</f>
        <v>12537255</v>
      </c>
      <c r="C567" s="3"/>
      <c r="D567" s="3">
        <f>SUM(D561:D566)</f>
        <v>12974865</v>
      </c>
      <c r="E567" s="3"/>
      <c r="F567" s="3">
        <f>SUM(F561:F566)</f>
        <v>14935845</v>
      </c>
      <c r="G567" s="3"/>
      <c r="H567" s="20" t="s">
        <v>29</v>
      </c>
      <c r="I567" s="17">
        <v>1016875</v>
      </c>
      <c r="J567" s="20"/>
      <c r="K567" s="17">
        <v>973153</v>
      </c>
      <c r="L567" s="17"/>
      <c r="M567" s="17">
        <v>1068436</v>
      </c>
      <c r="N567" s="20">
        <v>21</v>
      </c>
      <c r="O567" s="20" t="s">
        <v>121</v>
      </c>
      <c r="P567" s="20" t="s">
        <v>115</v>
      </c>
    </row>
    <row r="568" spans="1:16" s="5" customFormat="1" ht="15.75">
      <c r="A568" s="4"/>
      <c r="B568" s="3"/>
      <c r="C568" s="3"/>
      <c r="D568" s="3"/>
      <c r="E568" s="3"/>
      <c r="F568" s="3"/>
      <c r="G568" s="3"/>
      <c r="H568" s="20" t="s">
        <v>29</v>
      </c>
      <c r="I568" s="17">
        <v>37791237</v>
      </c>
      <c r="J568" s="20"/>
      <c r="K568" s="17">
        <v>38456757</v>
      </c>
      <c r="L568" s="17"/>
      <c r="M568" s="17">
        <v>47365714</v>
      </c>
      <c r="N568" s="20">
        <v>22</v>
      </c>
      <c r="O568" s="20" t="s">
        <v>148</v>
      </c>
      <c r="P568" s="20" t="s">
        <v>116</v>
      </c>
    </row>
    <row r="569" spans="1:16" s="5" customFormat="1" ht="15.75">
      <c r="A569" s="4" t="s">
        <v>14</v>
      </c>
      <c r="B569" s="3">
        <f aca="true" t="shared" si="55" ref="B569:B574">I562</f>
        <v>9157511</v>
      </c>
      <c r="C569" s="3"/>
      <c r="D569" s="3">
        <f aca="true" t="shared" si="56" ref="D569:D574">K562</f>
        <v>8761028</v>
      </c>
      <c r="E569" s="3"/>
      <c r="F569" s="3">
        <f aca="true" t="shared" si="57" ref="F569:F574">M562</f>
        <v>9675120</v>
      </c>
      <c r="G569" s="3"/>
      <c r="H569" s="20" t="s">
        <v>29</v>
      </c>
      <c r="I569" s="17">
        <v>5006311</v>
      </c>
      <c r="J569" s="20"/>
      <c r="K569" s="17">
        <v>4781251</v>
      </c>
      <c r="L569" s="17"/>
      <c r="M569" s="17">
        <v>5012454</v>
      </c>
      <c r="N569" s="20">
        <v>23</v>
      </c>
      <c r="O569" s="20" t="s">
        <v>149</v>
      </c>
      <c r="P569" s="20" t="s">
        <v>117</v>
      </c>
    </row>
    <row r="570" spans="1:16" s="5" customFormat="1" ht="15.75">
      <c r="A570" s="4" t="s">
        <v>90</v>
      </c>
      <c r="B570" s="3">
        <f t="shared" si="55"/>
        <v>0</v>
      </c>
      <c r="C570" s="3"/>
      <c r="D570" s="3">
        <f t="shared" si="56"/>
        <v>84162</v>
      </c>
      <c r="E570" s="3"/>
      <c r="F570" s="3">
        <f t="shared" si="57"/>
        <v>71533</v>
      </c>
      <c r="G570" s="3"/>
      <c r="H570" s="20" t="s">
        <v>29</v>
      </c>
      <c r="I570" s="17">
        <v>6705659</v>
      </c>
      <c r="J570" s="20"/>
      <c r="K570" s="17">
        <v>6404724</v>
      </c>
      <c r="L570" s="17"/>
      <c r="M570" s="17">
        <v>6711311</v>
      </c>
      <c r="N570" s="20">
        <v>24</v>
      </c>
      <c r="O570" s="20" t="s">
        <v>150</v>
      </c>
      <c r="P570" s="20" t="s">
        <v>118</v>
      </c>
    </row>
    <row r="571" spans="1:16" s="5" customFormat="1" ht="15.75">
      <c r="A571" s="4" t="s">
        <v>89</v>
      </c>
      <c r="B571" s="3">
        <f t="shared" si="55"/>
        <v>376613</v>
      </c>
      <c r="C571" s="3"/>
      <c r="D571" s="3">
        <f t="shared" si="56"/>
        <v>360421</v>
      </c>
      <c r="E571" s="3"/>
      <c r="F571" s="3">
        <f t="shared" si="57"/>
        <v>376613</v>
      </c>
      <c r="G571" s="3"/>
      <c r="H571" s="20" t="s">
        <v>29</v>
      </c>
      <c r="I571" s="17">
        <v>2685559</v>
      </c>
      <c r="J571" s="20"/>
      <c r="K571" s="17">
        <v>2604386</v>
      </c>
      <c r="L571" s="17"/>
      <c r="M571" s="17">
        <v>2712903</v>
      </c>
      <c r="N571" s="20">
        <v>25</v>
      </c>
      <c r="O571" s="20" t="s">
        <v>151</v>
      </c>
      <c r="P571" s="20" t="s">
        <v>119</v>
      </c>
    </row>
    <row r="572" spans="1:16" s="5" customFormat="1" ht="15.75">
      <c r="A572" s="4" t="s">
        <v>88</v>
      </c>
      <c r="B572" s="3">
        <f t="shared" si="55"/>
        <v>116350</v>
      </c>
      <c r="C572" s="3"/>
      <c r="D572" s="3">
        <f t="shared" si="56"/>
        <v>112113</v>
      </c>
      <c r="E572" s="3"/>
      <c r="F572" s="3">
        <f t="shared" si="57"/>
        <v>120000</v>
      </c>
      <c r="G572" s="3"/>
      <c r="H572" s="20" t="s">
        <v>29</v>
      </c>
      <c r="I572" s="17">
        <v>1037133</v>
      </c>
      <c r="J572" s="20"/>
      <c r="K572" s="17">
        <v>994760</v>
      </c>
      <c r="L572" s="17"/>
      <c r="M572" s="17">
        <v>1037145</v>
      </c>
      <c r="N572" s="20">
        <v>26</v>
      </c>
      <c r="O572" s="20" t="s">
        <v>152</v>
      </c>
      <c r="P572" s="20" t="s">
        <v>120</v>
      </c>
    </row>
    <row r="573" spans="1:16" s="5" customFormat="1" ht="15.75">
      <c r="A573" s="4" t="s">
        <v>92</v>
      </c>
      <c r="B573" s="3">
        <f t="shared" si="55"/>
        <v>0</v>
      </c>
      <c r="C573" s="3"/>
      <c r="D573" s="3">
        <f t="shared" si="56"/>
        <v>0</v>
      </c>
      <c r="E573" s="3"/>
      <c r="F573" s="3">
        <f t="shared" si="57"/>
        <v>75000</v>
      </c>
      <c r="G573" s="3"/>
      <c r="H573" s="20" t="s">
        <v>29</v>
      </c>
      <c r="I573" s="17">
        <v>0</v>
      </c>
      <c r="J573" s="20"/>
      <c r="K573" s="17">
        <v>0</v>
      </c>
      <c r="L573" s="17"/>
      <c r="M573" s="17">
        <v>106075</v>
      </c>
      <c r="N573" s="20">
        <v>27</v>
      </c>
      <c r="O573" s="20" t="s">
        <v>153</v>
      </c>
      <c r="P573" s="20" t="s">
        <v>121</v>
      </c>
    </row>
    <row r="574" spans="1:16" s="5" customFormat="1" ht="15.75">
      <c r="A574" s="4" t="s">
        <v>15</v>
      </c>
      <c r="B574" s="10">
        <f t="shared" si="55"/>
        <v>1016875</v>
      </c>
      <c r="C574" s="3"/>
      <c r="D574" s="10">
        <f t="shared" si="56"/>
        <v>973153</v>
      </c>
      <c r="E574" s="3"/>
      <c r="F574" s="10">
        <f t="shared" si="57"/>
        <v>1068436</v>
      </c>
      <c r="G574" s="3"/>
      <c r="H574" s="20" t="s">
        <v>29</v>
      </c>
      <c r="I574" s="17">
        <v>0</v>
      </c>
      <c r="J574" s="20"/>
      <c r="K574" s="17">
        <v>131841</v>
      </c>
      <c r="L574" s="17"/>
      <c r="M574" s="17">
        <v>212732</v>
      </c>
      <c r="N574" s="20">
        <v>28</v>
      </c>
      <c r="O574" s="20" t="s">
        <v>154</v>
      </c>
      <c r="P574" s="20" t="s">
        <v>122</v>
      </c>
    </row>
    <row r="575" spans="1:16" s="5" customFormat="1" ht="15.75">
      <c r="A575" s="4"/>
      <c r="B575" s="3"/>
      <c r="C575" s="3"/>
      <c r="D575" s="3"/>
      <c r="E575" s="3"/>
      <c r="F575" s="3"/>
      <c r="G575" s="3"/>
      <c r="H575" s="20"/>
      <c r="I575" s="17"/>
      <c r="J575" s="20"/>
      <c r="K575" s="17"/>
      <c r="L575" s="17"/>
      <c r="M575" s="17"/>
      <c r="N575" s="20"/>
      <c r="O575" s="20"/>
      <c r="P575" s="20"/>
    </row>
    <row r="576" spans="1:16" s="5" customFormat="1" ht="15.75">
      <c r="A576" s="4" t="s">
        <v>16</v>
      </c>
      <c r="B576" s="3">
        <f>SUM(B568:B575)</f>
        <v>10667349</v>
      </c>
      <c r="C576" s="3"/>
      <c r="D576" s="3">
        <f>SUM(D568:D575)</f>
        <v>10290877</v>
      </c>
      <c r="E576" s="3"/>
      <c r="F576" s="3">
        <f>SUM(F568:F575)</f>
        <v>11386702</v>
      </c>
      <c r="G576" s="3"/>
      <c r="H576" s="20"/>
      <c r="I576" s="17"/>
      <c r="J576" s="20"/>
      <c r="K576" s="17"/>
      <c r="L576" s="17"/>
      <c r="M576" s="17"/>
      <c r="N576" s="17"/>
      <c r="O576" s="20"/>
      <c r="P576" s="20"/>
    </row>
    <row r="577" spans="1:16" s="5" customFormat="1" ht="15.75">
      <c r="A577" s="4"/>
      <c r="B577" s="3"/>
      <c r="C577" s="3"/>
      <c r="D577" s="3"/>
      <c r="E577" s="3"/>
      <c r="F577" s="3"/>
      <c r="G577" s="3"/>
      <c r="H577" s="20"/>
      <c r="I577" s="17"/>
      <c r="J577" s="20"/>
      <c r="K577" s="17"/>
      <c r="L577" s="17"/>
      <c r="M577" s="17"/>
      <c r="N577" s="17"/>
      <c r="O577" s="20"/>
      <c r="P577" s="20"/>
    </row>
    <row r="578" spans="1:16" s="5" customFormat="1" ht="15.75">
      <c r="A578" s="4" t="s">
        <v>17</v>
      </c>
      <c r="B578" s="3">
        <f aca="true" t="shared" si="58" ref="B578:B584">I568</f>
        <v>37791237</v>
      </c>
      <c r="C578" s="3"/>
      <c r="D578" s="3">
        <f aca="true" t="shared" si="59" ref="D578:D584">K568</f>
        <v>38456757</v>
      </c>
      <c r="E578" s="3"/>
      <c r="F578" s="3">
        <f aca="true" t="shared" si="60" ref="F578:F584">M568</f>
        <v>47365714</v>
      </c>
      <c r="G578" s="3"/>
      <c r="H578" s="20"/>
      <c r="I578" s="17"/>
      <c r="J578" s="20"/>
      <c r="K578" s="17"/>
      <c r="L578" s="17"/>
      <c r="M578" s="17"/>
      <c r="N578" s="17"/>
      <c r="O578" s="20"/>
      <c r="P578" s="20"/>
    </row>
    <row r="579" spans="1:16" s="5" customFormat="1" ht="15.75">
      <c r="A579" s="4" t="s">
        <v>18</v>
      </c>
      <c r="B579" s="3">
        <f t="shared" si="58"/>
        <v>5006311</v>
      </c>
      <c r="C579" s="3"/>
      <c r="D579" s="3">
        <f t="shared" si="59"/>
        <v>4781251</v>
      </c>
      <c r="E579" s="3"/>
      <c r="F579" s="3">
        <f t="shared" si="60"/>
        <v>5012454</v>
      </c>
      <c r="G579" s="3"/>
      <c r="H579" s="20"/>
      <c r="I579" s="17"/>
      <c r="J579" s="20"/>
      <c r="K579" s="17"/>
      <c r="L579" s="17"/>
      <c r="M579" s="17"/>
      <c r="N579" s="17"/>
      <c r="O579" s="20"/>
      <c r="P579" s="20"/>
    </row>
    <row r="580" spans="1:16" s="5" customFormat="1" ht="15.75">
      <c r="A580" s="4" t="s">
        <v>19</v>
      </c>
      <c r="B580" s="3">
        <f t="shared" si="58"/>
        <v>6705659</v>
      </c>
      <c r="C580" s="3"/>
      <c r="D580" s="3">
        <f t="shared" si="59"/>
        <v>6404724</v>
      </c>
      <c r="E580" s="3"/>
      <c r="F580" s="3">
        <f t="shared" si="60"/>
        <v>6711311</v>
      </c>
      <c r="G580" s="3"/>
      <c r="H580" s="20"/>
      <c r="I580" s="17"/>
      <c r="J580" s="20"/>
      <c r="K580" s="17"/>
      <c r="L580" s="17"/>
      <c r="M580" s="17"/>
      <c r="N580" s="20"/>
      <c r="O580" s="20"/>
      <c r="P580" s="20"/>
    </row>
    <row r="581" spans="1:16" s="5" customFormat="1" ht="15.75">
      <c r="A581" s="4" t="s">
        <v>20</v>
      </c>
      <c r="B581" s="3">
        <f t="shared" si="58"/>
        <v>2685559</v>
      </c>
      <c r="C581" s="3"/>
      <c r="D581" s="3">
        <f t="shared" si="59"/>
        <v>2604386</v>
      </c>
      <c r="E581" s="3"/>
      <c r="F581" s="3">
        <f t="shared" si="60"/>
        <v>2712903</v>
      </c>
      <c r="G581" s="3"/>
      <c r="H581" s="20"/>
      <c r="I581" s="17"/>
      <c r="J581" s="20"/>
      <c r="K581" s="17"/>
      <c r="L581" s="17"/>
      <c r="M581" s="17"/>
      <c r="N581" s="20"/>
      <c r="O581" s="20"/>
      <c r="P581" s="20"/>
    </row>
    <row r="582" spans="1:7" s="5" customFormat="1" ht="15.75">
      <c r="A582" s="4" t="s">
        <v>21</v>
      </c>
      <c r="B582" s="3">
        <f t="shared" si="58"/>
        <v>1037133</v>
      </c>
      <c r="C582" s="3"/>
      <c r="D582" s="3">
        <f t="shared" si="59"/>
        <v>994760</v>
      </c>
      <c r="E582" s="3"/>
      <c r="F582" s="3">
        <f t="shared" si="60"/>
        <v>1037145</v>
      </c>
      <c r="G582" s="3"/>
    </row>
    <row r="583" spans="1:7" s="5" customFormat="1" ht="15.75">
      <c r="A583" s="4" t="s">
        <v>22</v>
      </c>
      <c r="B583" s="3">
        <f t="shared" si="58"/>
        <v>0</v>
      </c>
      <c r="C583" s="3"/>
      <c r="D583" s="3">
        <f t="shared" si="59"/>
        <v>0</v>
      </c>
      <c r="E583" s="3"/>
      <c r="F583" s="3">
        <f t="shared" si="60"/>
        <v>106075</v>
      </c>
      <c r="G583" s="3"/>
    </row>
    <row r="584" spans="1:7" s="5" customFormat="1" ht="15.75">
      <c r="A584" s="4" t="s">
        <v>87</v>
      </c>
      <c r="B584" s="10">
        <f t="shared" si="58"/>
        <v>0</v>
      </c>
      <c r="C584" s="3"/>
      <c r="D584" s="10">
        <f t="shared" si="59"/>
        <v>131841</v>
      </c>
      <c r="E584" s="3"/>
      <c r="F584" s="10">
        <f t="shared" si="60"/>
        <v>212732</v>
      </c>
      <c r="G584" s="3"/>
    </row>
    <row r="585" spans="1:7" s="5" customFormat="1" ht="15.75">
      <c r="A585" s="12"/>
      <c r="B585" s="3"/>
      <c r="C585" s="3"/>
      <c r="D585" s="3"/>
      <c r="E585" s="3"/>
      <c r="F585" s="3"/>
      <c r="G585" s="3"/>
    </row>
    <row r="586" spans="1:7" s="5" customFormat="1" ht="15.75">
      <c r="A586" s="17" t="s">
        <v>23</v>
      </c>
      <c r="B586" s="3">
        <f>SUM(B546:B555)+B560+B567+SUM(B575:B585)</f>
        <v>139704097</v>
      </c>
      <c r="C586" s="3"/>
      <c r="D586" s="3">
        <f>SUM(D546:D555)+D560+D567+SUM(D575:D585)</f>
        <v>136833551</v>
      </c>
      <c r="E586" s="3"/>
      <c r="F586" s="3">
        <f>SUM(F546:F555)+F560+F567+SUM(F575:F585)</f>
        <v>162657357</v>
      </c>
      <c r="G586" s="3"/>
    </row>
    <row r="587" spans="1:7" s="5" customFormat="1" ht="15.75">
      <c r="A587" s="4"/>
      <c r="B587" s="3"/>
      <c r="C587" s="3"/>
      <c r="D587" s="3"/>
      <c r="E587" s="3"/>
      <c r="F587" s="3"/>
      <c r="G587" s="3"/>
    </row>
    <row r="588" spans="1:7" s="5" customFormat="1" ht="15.75">
      <c r="A588" s="4"/>
      <c r="B588" s="3"/>
      <c r="C588" s="3"/>
      <c r="D588" s="3"/>
      <c r="E588" s="3"/>
      <c r="F588" s="3"/>
      <c r="G588" s="3"/>
    </row>
    <row r="589" spans="1:7" s="5" customFormat="1" ht="15.75">
      <c r="A589" s="4"/>
      <c r="B589" s="3"/>
      <c r="C589" s="3"/>
      <c r="D589" s="3"/>
      <c r="E589" s="3"/>
      <c r="F589" s="3"/>
      <c r="G589" s="3"/>
    </row>
    <row r="590" spans="1:7" s="5" customFormat="1" ht="15.75">
      <c r="A590" s="4"/>
      <c r="B590" s="3"/>
      <c r="C590" s="3"/>
      <c r="D590" s="3"/>
      <c r="E590" s="3"/>
      <c r="F590" s="3"/>
      <c r="G590" s="3"/>
    </row>
    <row r="591" spans="1:7" s="5" customFormat="1" ht="15.75">
      <c r="A591" s="4"/>
      <c r="B591" s="3"/>
      <c r="C591" s="3"/>
      <c r="D591" s="3"/>
      <c r="E591" s="3"/>
      <c r="F591" s="3"/>
      <c r="G591" s="3"/>
    </row>
    <row r="592" spans="1:7" s="5" customFormat="1" ht="15.75">
      <c r="A592" s="4"/>
      <c r="B592" s="3"/>
      <c r="C592" s="3"/>
      <c r="D592" s="3"/>
      <c r="E592" s="3"/>
      <c r="F592" s="3"/>
      <c r="G592" s="3"/>
    </row>
    <row r="593" spans="1:7" s="5" customFormat="1" ht="15.75">
      <c r="A593" s="4"/>
      <c r="B593" s="3"/>
      <c r="C593" s="3"/>
      <c r="D593" s="3"/>
      <c r="E593" s="3"/>
      <c r="F593" s="3"/>
      <c r="G593" s="3"/>
    </row>
    <row r="594" spans="1:7" s="5" customFormat="1" ht="15.75">
      <c r="A594" s="4"/>
      <c r="B594" s="3"/>
      <c r="C594" s="3"/>
      <c r="D594" s="3"/>
      <c r="E594" s="3"/>
      <c r="F594" s="3"/>
      <c r="G594" s="3"/>
    </row>
    <row r="595" spans="1:7" s="5" customFormat="1" ht="15.75">
      <c r="A595" s="4"/>
      <c r="B595" s="3"/>
      <c r="C595" s="3"/>
      <c r="D595" s="3"/>
      <c r="E595" s="3"/>
      <c r="F595" s="3"/>
      <c r="G595" s="3"/>
    </row>
    <row r="596" spans="1:7" s="5" customFormat="1" ht="15.75">
      <c r="A596" s="12"/>
      <c r="B596" s="3"/>
      <c r="C596" s="3"/>
      <c r="D596" s="3"/>
      <c r="E596" s="3"/>
      <c r="F596" s="3"/>
      <c r="G596" s="3"/>
    </row>
    <row r="597" spans="1:7" s="5" customFormat="1" ht="15.75">
      <c r="A597" s="17"/>
      <c r="B597" s="4"/>
      <c r="C597" s="4"/>
      <c r="D597" s="4"/>
      <c r="E597" s="4"/>
      <c r="F597" s="4"/>
      <c r="G597" s="3"/>
    </row>
    <row r="598" spans="1:7" s="5" customFormat="1" ht="15.75">
      <c r="A598" s="4"/>
      <c r="B598" s="3"/>
      <c r="C598" s="3"/>
      <c r="D598" s="3"/>
      <c r="E598" s="3"/>
      <c r="F598" s="3"/>
      <c r="G598" s="3"/>
    </row>
    <row r="599" spans="1:7" s="5" customFormat="1" ht="15.75">
      <c r="A599" s="4"/>
      <c r="B599" s="3"/>
      <c r="C599" s="3"/>
      <c r="D599" s="3"/>
      <c r="E599" s="3"/>
      <c r="F599" s="3"/>
      <c r="G599" s="3"/>
    </row>
    <row r="600" spans="1:7" s="5" customFormat="1" ht="15.75">
      <c r="A600" s="4"/>
      <c r="B600" s="4"/>
      <c r="C600" s="4"/>
      <c r="D600" s="4"/>
      <c r="E600" s="4"/>
      <c r="F600" s="4"/>
      <c r="G600" s="4"/>
    </row>
    <row r="601" spans="1:7" s="5" customFormat="1" ht="15.75">
      <c r="A601" s="12"/>
      <c r="B601" s="3"/>
      <c r="C601" s="3"/>
      <c r="D601" s="3"/>
      <c r="E601" s="3"/>
      <c r="F601" s="3"/>
      <c r="G601" s="3"/>
    </row>
    <row r="602" spans="1:7" s="5" customFormat="1" ht="15.75">
      <c r="A602" s="17"/>
      <c r="B602" s="4"/>
      <c r="C602" s="4"/>
      <c r="D602" s="4"/>
      <c r="E602" s="4"/>
      <c r="F602" s="4"/>
      <c r="G602" s="4"/>
    </row>
    <row r="603" spans="1:7" s="5" customFormat="1" ht="15.75">
      <c r="A603" s="4"/>
      <c r="B603" s="3"/>
      <c r="C603" s="3"/>
      <c r="D603" s="3"/>
      <c r="E603" s="3"/>
      <c r="F603" s="3"/>
      <c r="G603" s="3"/>
    </row>
    <row r="604" spans="1:7" s="5" customFormat="1" ht="15.75">
      <c r="A604" s="4"/>
      <c r="B604" s="3"/>
      <c r="C604" s="3"/>
      <c r="D604" s="3"/>
      <c r="E604" s="3"/>
      <c r="F604" s="3"/>
      <c r="G604" s="3"/>
    </row>
    <row r="605" spans="1:7" s="5" customFormat="1" ht="15.75">
      <c r="A605" s="4"/>
      <c r="B605" s="4"/>
      <c r="C605" s="4"/>
      <c r="D605" s="4"/>
      <c r="E605" s="4"/>
      <c r="F605" s="4"/>
      <c r="G605" s="4"/>
    </row>
    <row r="606" spans="1:7" s="5" customFormat="1" ht="15.75">
      <c r="A606" s="4"/>
      <c r="B606" s="3"/>
      <c r="C606" s="3"/>
      <c r="D606" s="3"/>
      <c r="E606" s="3"/>
      <c r="F606" s="3"/>
      <c r="G606" s="3"/>
    </row>
    <row r="607" spans="1:7" s="5" customFormat="1" ht="15.75">
      <c r="A607" s="4"/>
      <c r="B607" s="3"/>
      <c r="C607" s="3"/>
      <c r="D607" s="3"/>
      <c r="E607" s="3"/>
      <c r="F607" s="3"/>
      <c r="G607" s="3"/>
    </row>
    <row r="608" spans="1:7" s="5" customFormat="1" ht="15.75">
      <c r="A608" s="12"/>
      <c r="B608" s="3"/>
      <c r="C608" s="3"/>
      <c r="D608" s="3"/>
      <c r="E608" s="3"/>
      <c r="F608" s="3"/>
      <c r="G608" s="3"/>
    </row>
    <row r="609" spans="1:7" s="5" customFormat="1" ht="15.75">
      <c r="A609" s="17"/>
      <c r="B609" s="3"/>
      <c r="C609" s="3"/>
      <c r="D609" s="3"/>
      <c r="E609" s="3"/>
      <c r="F609" s="3"/>
      <c r="G609" s="3"/>
    </row>
    <row r="610" spans="1:7" s="5" customFormat="1" ht="15.75">
      <c r="A610" s="11"/>
      <c r="B610" s="3"/>
      <c r="C610" s="3"/>
      <c r="D610" s="3"/>
      <c r="E610" s="3"/>
      <c r="F610" s="3"/>
      <c r="G610" s="3"/>
    </row>
    <row r="611" spans="1:7" s="5" customFormat="1" ht="15.75">
      <c r="A611" s="12"/>
      <c r="B611" s="3"/>
      <c r="C611" s="3"/>
      <c r="D611" s="3"/>
      <c r="E611" s="3"/>
      <c r="F611" s="3"/>
      <c r="G611" s="3"/>
    </row>
    <row r="612" spans="1:7" s="5" customFormat="1" ht="15.75">
      <c r="A612" s="12"/>
      <c r="B612" s="3"/>
      <c r="C612" s="3"/>
      <c r="D612" s="3"/>
      <c r="E612" s="3"/>
      <c r="F612" s="3"/>
      <c r="G612" s="3"/>
    </row>
    <row r="613" spans="1:7" s="5" customFormat="1" ht="15.75">
      <c r="A613" s="12"/>
      <c r="B613" s="3"/>
      <c r="C613" s="3"/>
      <c r="D613" s="3"/>
      <c r="E613" s="3"/>
      <c r="F613" s="3"/>
      <c r="G613" s="3"/>
    </row>
    <row r="614" spans="1:7" s="5" customFormat="1" ht="15.75">
      <c r="A614" s="12"/>
      <c r="B614" s="3"/>
      <c r="C614" s="3"/>
      <c r="D614" s="3"/>
      <c r="E614" s="3"/>
      <c r="F614" s="3"/>
      <c r="G614" s="3"/>
    </row>
    <row r="615" spans="1:6" s="5" customFormat="1" ht="15.75">
      <c r="A615" s="13"/>
      <c r="B615" s="4"/>
      <c r="C615" s="3"/>
      <c r="D615" s="4"/>
      <c r="E615" s="3"/>
      <c r="F615" s="4"/>
    </row>
    <row r="616" spans="1:6" s="5" customFormat="1" ht="15.75">
      <c r="A616" s="14" t="s">
        <v>93</v>
      </c>
      <c r="B616" s="4"/>
      <c r="C616" s="3"/>
      <c r="D616" s="4"/>
      <c r="E616" s="3"/>
      <c r="F616" s="4"/>
    </row>
    <row r="617" spans="1:6" s="5" customFormat="1" ht="15.75">
      <c r="A617" s="4"/>
      <c r="B617" s="4"/>
      <c r="C617" s="3"/>
      <c r="D617" s="4"/>
      <c r="E617" s="3"/>
      <c r="F617" s="4"/>
    </row>
    <row r="618" spans="1:7" s="5" customFormat="1" ht="15.75">
      <c r="A618" s="23" t="s">
        <v>138</v>
      </c>
      <c r="B618" s="23"/>
      <c r="C618" s="23"/>
      <c r="D618" s="23"/>
      <c r="E618" s="23"/>
      <c r="F618" s="23"/>
      <c r="G618" s="23"/>
    </row>
    <row r="619" spans="1:6" s="5" customFormat="1" ht="15.75">
      <c r="A619" s="4"/>
      <c r="B619" s="4"/>
      <c r="C619" s="3"/>
      <c r="D619" s="4"/>
      <c r="E619" s="3"/>
      <c r="F619" s="4"/>
    </row>
    <row r="620" spans="1:7" s="5" customFormat="1" ht="15.75">
      <c r="A620" s="23" t="s">
        <v>139</v>
      </c>
      <c r="B620" s="23"/>
      <c r="C620" s="23"/>
      <c r="D620" s="23"/>
      <c r="E620" s="23"/>
      <c r="F620" s="23"/>
      <c r="G620" s="23"/>
    </row>
    <row r="621" spans="1:7" s="5" customFormat="1" ht="15.75">
      <c r="A621" s="23" t="s">
        <v>30</v>
      </c>
      <c r="B621" s="23"/>
      <c r="C621" s="23"/>
      <c r="D621" s="23"/>
      <c r="E621" s="23"/>
      <c r="F621" s="23"/>
      <c r="G621" s="23"/>
    </row>
    <row r="622" spans="1:6" s="5" customFormat="1" ht="15.75">
      <c r="A622" s="4"/>
      <c r="B622" s="4"/>
      <c r="C622" s="3"/>
      <c r="D622" s="6"/>
      <c r="E622" s="7"/>
      <c r="F622" s="6"/>
    </row>
    <row r="623" spans="1:6" s="5" customFormat="1" ht="15.75">
      <c r="A623" s="4"/>
      <c r="B623" s="8"/>
      <c r="C623" s="9"/>
      <c r="D623" s="8"/>
      <c r="E623" s="9"/>
      <c r="F623" s="8"/>
    </row>
    <row r="624" spans="1:7" s="5" customFormat="1" ht="15.75">
      <c r="A624" s="4"/>
      <c r="B624" s="2">
        <v>1985</v>
      </c>
      <c r="C624" s="1"/>
      <c r="D624" s="2">
        <v>1986</v>
      </c>
      <c r="E624" s="1"/>
      <c r="F624" s="2">
        <v>1987</v>
      </c>
      <c r="G624" s="1"/>
    </row>
    <row r="625" spans="1:7" s="5" customFormat="1" ht="15.75">
      <c r="A625" s="4"/>
      <c r="B625" s="3"/>
      <c r="C625" s="3"/>
      <c r="D625" s="3"/>
      <c r="E625" s="3"/>
      <c r="F625" s="3"/>
      <c r="G625" s="3"/>
    </row>
    <row r="626" spans="1:16" s="5" customFormat="1" ht="15.75">
      <c r="A626" s="4" t="s">
        <v>0</v>
      </c>
      <c r="B626" s="3">
        <f aca="true" t="shared" si="61" ref="B626:B633">I626</f>
        <v>41595239</v>
      </c>
      <c r="C626" s="3"/>
      <c r="D626" s="3">
        <f aca="true" t="shared" si="62" ref="D626:D633">K626</f>
        <v>39999419</v>
      </c>
      <c r="E626" s="3"/>
      <c r="F626" s="3">
        <f aca="true" t="shared" si="63" ref="F626:F633">M626</f>
        <v>43646364</v>
      </c>
      <c r="G626" s="3"/>
      <c r="H626" s="20" t="s">
        <v>30</v>
      </c>
      <c r="I626" s="17">
        <v>41595239</v>
      </c>
      <c r="J626" s="20"/>
      <c r="K626" s="17">
        <v>39999419</v>
      </c>
      <c r="L626" s="17"/>
      <c r="M626" s="17">
        <v>43646364</v>
      </c>
      <c r="N626" s="20">
        <v>1</v>
      </c>
      <c r="O626" s="20" t="s">
        <v>95</v>
      </c>
      <c r="P626" s="20" t="s">
        <v>95</v>
      </c>
    </row>
    <row r="627" spans="1:16" s="5" customFormat="1" ht="15.75">
      <c r="A627" s="4" t="s">
        <v>1</v>
      </c>
      <c r="B627" s="3">
        <f t="shared" si="61"/>
        <v>6507083</v>
      </c>
      <c r="C627" s="3"/>
      <c r="D627" s="3">
        <f t="shared" si="62"/>
        <v>6363671</v>
      </c>
      <c r="E627" s="3"/>
      <c r="F627" s="3">
        <f t="shared" si="63"/>
        <v>6524608</v>
      </c>
      <c r="G627" s="3"/>
      <c r="H627" s="20" t="s">
        <v>30</v>
      </c>
      <c r="I627" s="17">
        <v>6507083</v>
      </c>
      <c r="J627" s="20"/>
      <c r="K627" s="17">
        <v>6363671</v>
      </c>
      <c r="L627" s="17"/>
      <c r="M627" s="17">
        <v>6524608</v>
      </c>
      <c r="N627" s="20">
        <v>2</v>
      </c>
      <c r="O627" s="20" t="s">
        <v>145</v>
      </c>
      <c r="P627" s="20" t="s">
        <v>96</v>
      </c>
    </row>
    <row r="628" spans="1:16" s="5" customFormat="1" ht="15.75">
      <c r="A628" s="4" t="s">
        <v>86</v>
      </c>
      <c r="B628" s="3">
        <f t="shared" si="61"/>
        <v>1077485</v>
      </c>
      <c r="C628" s="3"/>
      <c r="D628" s="3">
        <f t="shared" si="62"/>
        <v>456018</v>
      </c>
      <c r="E628" s="3"/>
      <c r="F628" s="3">
        <f t="shared" si="63"/>
        <v>860713</v>
      </c>
      <c r="G628" s="3"/>
      <c r="H628" s="20" t="s">
        <v>30</v>
      </c>
      <c r="I628" s="17">
        <v>1077485</v>
      </c>
      <c r="J628" s="20"/>
      <c r="K628" s="17">
        <v>456018</v>
      </c>
      <c r="L628" s="17"/>
      <c r="M628" s="17">
        <v>860713</v>
      </c>
      <c r="N628" s="20">
        <v>3</v>
      </c>
      <c r="O628" s="20" t="s">
        <v>102</v>
      </c>
      <c r="P628" s="20" t="s">
        <v>97</v>
      </c>
    </row>
    <row r="629" spans="1:16" s="5" customFormat="1" ht="15.75">
      <c r="A629" s="4" t="s">
        <v>91</v>
      </c>
      <c r="B629" s="3">
        <f t="shared" si="61"/>
        <v>6089305</v>
      </c>
      <c r="C629" s="3"/>
      <c r="D629" s="3">
        <f t="shared" si="62"/>
        <v>5570156</v>
      </c>
      <c r="E629" s="3"/>
      <c r="F629" s="3">
        <f t="shared" si="63"/>
        <v>5913893</v>
      </c>
      <c r="G629" s="3"/>
      <c r="H629" s="20" t="s">
        <v>30</v>
      </c>
      <c r="I629" s="17">
        <v>6089305</v>
      </c>
      <c r="J629" s="20"/>
      <c r="K629" s="17">
        <v>5570156</v>
      </c>
      <c r="L629" s="17"/>
      <c r="M629" s="17">
        <v>5913893</v>
      </c>
      <c r="N629" s="20">
        <v>4</v>
      </c>
      <c r="O629" s="20" t="s">
        <v>103</v>
      </c>
      <c r="P629" s="20" t="s">
        <v>98</v>
      </c>
    </row>
    <row r="630" spans="1:16" s="5" customFormat="1" ht="15.75">
      <c r="A630" s="4" t="s">
        <v>2</v>
      </c>
      <c r="B630" s="3">
        <f t="shared" si="61"/>
        <v>0</v>
      </c>
      <c r="C630" s="3"/>
      <c r="D630" s="3">
        <f t="shared" si="62"/>
        <v>0</v>
      </c>
      <c r="E630" s="3"/>
      <c r="F630" s="3">
        <f t="shared" si="63"/>
        <v>1872259</v>
      </c>
      <c r="G630" s="3"/>
      <c r="H630" s="20" t="s">
        <v>30</v>
      </c>
      <c r="I630" s="17">
        <v>0</v>
      </c>
      <c r="J630" s="20"/>
      <c r="K630" s="17">
        <v>0</v>
      </c>
      <c r="L630" s="17"/>
      <c r="M630" s="17">
        <v>1872259</v>
      </c>
      <c r="N630" s="20">
        <v>5</v>
      </c>
      <c r="O630" s="20" t="s">
        <v>104</v>
      </c>
      <c r="P630" s="20" t="s">
        <v>99</v>
      </c>
    </row>
    <row r="631" spans="1:16" s="5" customFormat="1" ht="15.75">
      <c r="A631" s="4" t="s">
        <v>144</v>
      </c>
      <c r="B631" s="3">
        <f t="shared" si="61"/>
        <v>0</v>
      </c>
      <c r="C631" s="3"/>
      <c r="D631" s="3">
        <f t="shared" si="62"/>
        <v>0</v>
      </c>
      <c r="E631" s="3"/>
      <c r="F631" s="3">
        <f t="shared" si="63"/>
        <v>238100</v>
      </c>
      <c r="G631" s="3"/>
      <c r="H631" s="20" t="s">
        <v>30</v>
      </c>
      <c r="I631" s="17">
        <v>0</v>
      </c>
      <c r="J631" s="20"/>
      <c r="K631" s="17">
        <v>0</v>
      </c>
      <c r="L631" s="17"/>
      <c r="M631" s="17">
        <v>238100</v>
      </c>
      <c r="N631" s="20">
        <v>6</v>
      </c>
      <c r="O631" s="20" t="s">
        <v>146</v>
      </c>
      <c r="P631" s="20" t="s">
        <v>100</v>
      </c>
    </row>
    <row r="632" spans="1:16" s="5" customFormat="1" ht="15.75">
      <c r="A632" s="4" t="s">
        <v>3</v>
      </c>
      <c r="B632" s="3">
        <f t="shared" si="61"/>
        <v>26284</v>
      </c>
      <c r="C632" s="3"/>
      <c r="D632" s="3">
        <f t="shared" si="62"/>
        <v>20080</v>
      </c>
      <c r="E632" s="3"/>
      <c r="F632" s="3">
        <f t="shared" si="63"/>
        <v>22464</v>
      </c>
      <c r="G632" s="3"/>
      <c r="H632" s="20" t="s">
        <v>30</v>
      </c>
      <c r="I632" s="17">
        <v>26284</v>
      </c>
      <c r="J632" s="20"/>
      <c r="K632" s="17">
        <v>20080</v>
      </c>
      <c r="L632" s="17"/>
      <c r="M632" s="17">
        <v>22464</v>
      </c>
      <c r="N632" s="20">
        <v>7</v>
      </c>
      <c r="O632" s="20" t="s">
        <v>106</v>
      </c>
      <c r="P632" s="20" t="s">
        <v>101</v>
      </c>
    </row>
    <row r="633" spans="1:16" s="5" customFormat="1" ht="15.75">
      <c r="A633" s="4" t="s">
        <v>4</v>
      </c>
      <c r="B633" s="3">
        <f t="shared" si="61"/>
        <v>124920</v>
      </c>
      <c r="C633" s="3"/>
      <c r="D633" s="3">
        <f t="shared" si="62"/>
        <v>152060</v>
      </c>
      <c r="E633" s="3"/>
      <c r="F633" s="3">
        <f t="shared" si="63"/>
        <v>158586</v>
      </c>
      <c r="G633" s="3"/>
      <c r="H633" s="20" t="s">
        <v>30</v>
      </c>
      <c r="I633" s="17">
        <v>124920</v>
      </c>
      <c r="J633" s="20"/>
      <c r="K633" s="17">
        <v>152060</v>
      </c>
      <c r="L633" s="17"/>
      <c r="M633" s="17">
        <v>158586</v>
      </c>
      <c r="N633" s="20">
        <v>8</v>
      </c>
      <c r="O633" s="20" t="s">
        <v>107</v>
      </c>
      <c r="P633" s="20" t="s">
        <v>102</v>
      </c>
    </row>
    <row r="634" spans="1:16" s="5" customFormat="1" ht="15.75">
      <c r="A634" s="4"/>
      <c r="B634" s="3"/>
      <c r="C634" s="3"/>
      <c r="D634" s="3"/>
      <c r="E634" s="3"/>
      <c r="F634" s="3"/>
      <c r="G634" s="3"/>
      <c r="H634" s="20" t="s">
        <v>30</v>
      </c>
      <c r="I634" s="17">
        <v>16932313</v>
      </c>
      <c r="J634" s="20"/>
      <c r="K634" s="17">
        <v>17283657</v>
      </c>
      <c r="L634" s="17"/>
      <c r="M634" s="17">
        <v>19370582</v>
      </c>
      <c r="N634" s="20">
        <v>9</v>
      </c>
      <c r="O634" s="20" t="s">
        <v>108</v>
      </c>
      <c r="P634" s="20" t="s">
        <v>103</v>
      </c>
    </row>
    <row r="635" spans="1:16" s="5" customFormat="1" ht="15.75">
      <c r="A635" s="4" t="s">
        <v>5</v>
      </c>
      <c r="B635" s="3">
        <f>I634</f>
        <v>16932313</v>
      </c>
      <c r="C635" s="3"/>
      <c r="D635" s="3">
        <f>K634</f>
        <v>17283657</v>
      </c>
      <c r="E635" s="3"/>
      <c r="F635" s="3">
        <f>M634</f>
        <v>19370582</v>
      </c>
      <c r="G635" s="3"/>
      <c r="H635" s="20" t="s">
        <v>30</v>
      </c>
      <c r="I635" s="17">
        <v>391596</v>
      </c>
      <c r="J635" s="20"/>
      <c r="K635" s="17">
        <v>498880</v>
      </c>
      <c r="L635" s="17"/>
      <c r="M635" s="17">
        <v>1351800</v>
      </c>
      <c r="N635" s="20">
        <v>10</v>
      </c>
      <c r="O635" s="20" t="s">
        <v>109</v>
      </c>
      <c r="P635" s="20" t="s">
        <v>104</v>
      </c>
    </row>
    <row r="636" spans="1:16" s="5" customFormat="1" ht="15.75">
      <c r="A636" s="4" t="s">
        <v>6</v>
      </c>
      <c r="B636" s="3">
        <f>I635</f>
        <v>391596</v>
      </c>
      <c r="C636" s="3"/>
      <c r="D636" s="3">
        <f>K635</f>
        <v>498880</v>
      </c>
      <c r="E636" s="3"/>
      <c r="F636" s="3">
        <f>M635</f>
        <v>1351800</v>
      </c>
      <c r="G636" s="3"/>
      <c r="H636" s="20" t="s">
        <v>30</v>
      </c>
      <c r="I636" s="17">
        <v>0</v>
      </c>
      <c r="J636" s="20"/>
      <c r="K636" s="17">
        <v>0</v>
      </c>
      <c r="L636" s="17"/>
      <c r="M636" s="17">
        <v>537964</v>
      </c>
      <c r="N636" s="20">
        <v>11</v>
      </c>
      <c r="O636" s="20" t="s">
        <v>110</v>
      </c>
      <c r="P636" s="20" t="s">
        <v>105</v>
      </c>
    </row>
    <row r="637" spans="1:16" s="5" customFormat="1" ht="15.75">
      <c r="A637" s="4" t="s">
        <v>7</v>
      </c>
      <c r="B637" s="10">
        <f>I636</f>
        <v>0</v>
      </c>
      <c r="C637" s="3"/>
      <c r="D637" s="10">
        <f>K636</f>
        <v>0</v>
      </c>
      <c r="E637" s="3"/>
      <c r="F637" s="10">
        <f>M636</f>
        <v>537964</v>
      </c>
      <c r="G637" s="3"/>
      <c r="H637" s="20" t="s">
        <v>30</v>
      </c>
      <c r="I637" s="17">
        <v>10207105</v>
      </c>
      <c r="J637" s="20"/>
      <c r="K637" s="17">
        <v>10312592</v>
      </c>
      <c r="L637" s="17"/>
      <c r="M637" s="17">
        <v>11489923</v>
      </c>
      <c r="N637" s="20">
        <v>12</v>
      </c>
      <c r="O637" s="20" t="s">
        <v>147</v>
      </c>
      <c r="P637" s="20" t="s">
        <v>106</v>
      </c>
    </row>
    <row r="638" spans="1:16" s="5" customFormat="1" ht="15.75">
      <c r="A638" s="4"/>
      <c r="B638" s="3"/>
      <c r="C638" s="3"/>
      <c r="D638" s="3"/>
      <c r="E638" s="3"/>
      <c r="F638" s="3"/>
      <c r="G638" s="3"/>
      <c r="H638" s="20" t="s">
        <v>30</v>
      </c>
      <c r="I638" s="17">
        <v>0</v>
      </c>
      <c r="J638" s="20"/>
      <c r="K638" s="17">
        <v>77064</v>
      </c>
      <c r="L638" s="17"/>
      <c r="M638" s="17">
        <v>94908</v>
      </c>
      <c r="N638" s="20">
        <v>13</v>
      </c>
      <c r="O638" s="20" t="s">
        <v>113</v>
      </c>
      <c r="P638" s="20" t="s">
        <v>107</v>
      </c>
    </row>
    <row r="639" spans="1:16" s="5" customFormat="1" ht="15.75">
      <c r="A639" s="4" t="s">
        <v>8</v>
      </c>
      <c r="B639" s="3">
        <f>SUM(B634:B638)</f>
        <v>17323909</v>
      </c>
      <c r="C639" s="3"/>
      <c r="D639" s="3">
        <f>SUM(D634:D638)</f>
        <v>17782537</v>
      </c>
      <c r="E639" s="3"/>
      <c r="F639" s="3">
        <f>SUM(F634:F638)</f>
        <v>21260346</v>
      </c>
      <c r="G639" s="3"/>
      <c r="H639" s="20" t="s">
        <v>30</v>
      </c>
      <c r="I639" s="17">
        <v>0</v>
      </c>
      <c r="J639" s="20"/>
      <c r="K639" s="17">
        <v>0</v>
      </c>
      <c r="L639" s="17"/>
      <c r="M639" s="17">
        <v>287371</v>
      </c>
      <c r="N639" s="20">
        <v>14</v>
      </c>
      <c r="O639" s="20" t="s">
        <v>114</v>
      </c>
      <c r="P639" s="20" t="s">
        <v>108</v>
      </c>
    </row>
    <row r="640" spans="1:16" s="5" customFormat="1" ht="15.75">
      <c r="A640" s="4"/>
      <c r="B640" s="3"/>
      <c r="C640" s="3"/>
      <c r="D640" s="3"/>
      <c r="E640" s="3"/>
      <c r="F640" s="3"/>
      <c r="G640" s="3"/>
      <c r="H640" s="20" t="s">
        <v>30</v>
      </c>
      <c r="I640" s="17">
        <v>101757</v>
      </c>
      <c r="J640" s="20"/>
      <c r="K640" s="17">
        <v>204726</v>
      </c>
      <c r="L640" s="17"/>
      <c r="M640" s="17">
        <v>222486</v>
      </c>
      <c r="N640" s="20">
        <v>15</v>
      </c>
      <c r="O640" s="20" t="s">
        <v>115</v>
      </c>
      <c r="P640" s="20" t="s">
        <v>109</v>
      </c>
    </row>
    <row r="641" spans="1:16" s="5" customFormat="1" ht="15.75">
      <c r="A641" s="4" t="s">
        <v>9</v>
      </c>
      <c r="B641" s="3">
        <f>I637</f>
        <v>10207105</v>
      </c>
      <c r="C641" s="3"/>
      <c r="D641" s="3">
        <f>K637</f>
        <v>10312592</v>
      </c>
      <c r="E641" s="3"/>
      <c r="F641" s="3">
        <f>M637</f>
        <v>11489923</v>
      </c>
      <c r="G641" s="3"/>
      <c r="H641" s="20" t="s">
        <v>30</v>
      </c>
      <c r="I641" s="17">
        <v>8224182</v>
      </c>
      <c r="J641" s="20"/>
      <c r="K641" s="17">
        <v>7868109</v>
      </c>
      <c r="L641" s="17"/>
      <c r="M641" s="17">
        <v>8447051</v>
      </c>
      <c r="N641" s="20">
        <v>16</v>
      </c>
      <c r="O641" s="20" t="s">
        <v>116</v>
      </c>
      <c r="P641" s="20" t="s">
        <v>110</v>
      </c>
    </row>
    <row r="642" spans="1:16" s="5" customFormat="1" ht="15.75">
      <c r="A642" s="4" t="s">
        <v>10</v>
      </c>
      <c r="B642" s="3">
        <f>I638</f>
        <v>0</v>
      </c>
      <c r="C642" s="3"/>
      <c r="D642" s="3">
        <f>K638</f>
        <v>77064</v>
      </c>
      <c r="E642" s="3"/>
      <c r="F642" s="3">
        <f>M638</f>
        <v>94908</v>
      </c>
      <c r="G642" s="4"/>
      <c r="H642" s="20" t="s">
        <v>30</v>
      </c>
      <c r="I642" s="17">
        <v>0</v>
      </c>
      <c r="J642" s="20"/>
      <c r="K642" s="17">
        <v>74481</v>
      </c>
      <c r="L642" s="17"/>
      <c r="M642" s="17">
        <v>62453</v>
      </c>
      <c r="N642" s="20">
        <v>17</v>
      </c>
      <c r="O642" s="20" t="s">
        <v>117</v>
      </c>
      <c r="P642" s="20" t="s">
        <v>111</v>
      </c>
    </row>
    <row r="643" spans="1:16" s="5" customFormat="1" ht="15.75">
      <c r="A643" s="4" t="s">
        <v>11</v>
      </c>
      <c r="B643" s="3">
        <f>I639</f>
        <v>0</v>
      </c>
      <c r="C643" s="3"/>
      <c r="D643" s="3">
        <f>K639</f>
        <v>0</v>
      </c>
      <c r="E643" s="3"/>
      <c r="F643" s="3">
        <f>M639</f>
        <v>287371</v>
      </c>
      <c r="G643" s="3"/>
      <c r="H643" s="20" t="s">
        <v>30</v>
      </c>
      <c r="I643" s="17">
        <v>341284</v>
      </c>
      <c r="J643" s="20"/>
      <c r="K643" s="17">
        <v>326611</v>
      </c>
      <c r="L643" s="17"/>
      <c r="M643" s="17">
        <v>341284</v>
      </c>
      <c r="N643" s="20">
        <v>18</v>
      </c>
      <c r="O643" s="20" t="s">
        <v>118</v>
      </c>
      <c r="P643" s="20" t="s">
        <v>112</v>
      </c>
    </row>
    <row r="644" spans="1:16" s="5" customFormat="1" ht="15.75">
      <c r="A644" s="4" t="s">
        <v>12</v>
      </c>
      <c r="B644" s="10">
        <f>I640</f>
        <v>101757</v>
      </c>
      <c r="C644" s="3"/>
      <c r="D644" s="10">
        <f>K640</f>
        <v>204726</v>
      </c>
      <c r="E644" s="3"/>
      <c r="F644" s="10">
        <f>M640</f>
        <v>222486</v>
      </c>
      <c r="G644" s="3"/>
      <c r="H644" s="20" t="s">
        <v>30</v>
      </c>
      <c r="I644" s="17">
        <v>116350</v>
      </c>
      <c r="J644" s="20"/>
      <c r="K644" s="17">
        <v>112113</v>
      </c>
      <c r="L644" s="17"/>
      <c r="M644" s="17">
        <v>120000</v>
      </c>
      <c r="N644" s="20">
        <v>19</v>
      </c>
      <c r="O644" s="20" t="s">
        <v>119</v>
      </c>
      <c r="P644" s="20" t="s">
        <v>113</v>
      </c>
    </row>
    <row r="645" spans="1:16" s="5" customFormat="1" ht="15.75">
      <c r="A645" s="4"/>
      <c r="B645" s="3"/>
      <c r="C645" s="3"/>
      <c r="D645" s="3"/>
      <c r="E645" s="3"/>
      <c r="F645" s="3"/>
      <c r="G645" s="3"/>
      <c r="H645" s="20" t="s">
        <v>30</v>
      </c>
      <c r="I645" s="17">
        <v>0</v>
      </c>
      <c r="J645" s="20"/>
      <c r="K645" s="17">
        <v>0</v>
      </c>
      <c r="L645" s="17"/>
      <c r="M645" s="17">
        <v>75000</v>
      </c>
      <c r="N645" s="20">
        <v>20</v>
      </c>
      <c r="O645" s="20" t="s">
        <v>120</v>
      </c>
      <c r="P645" s="20" t="s">
        <v>114</v>
      </c>
    </row>
    <row r="646" spans="1:16" s="5" customFormat="1" ht="15.75">
      <c r="A646" s="4" t="s">
        <v>13</v>
      </c>
      <c r="B646" s="3">
        <f>SUM(B640:B645)</f>
        <v>10308862</v>
      </c>
      <c r="C646" s="3"/>
      <c r="D646" s="3">
        <f>SUM(D640:D645)</f>
        <v>10594382</v>
      </c>
      <c r="E646" s="3"/>
      <c r="F646" s="3">
        <f>SUM(F640:F645)</f>
        <v>12094688</v>
      </c>
      <c r="G646" s="3"/>
      <c r="H646" s="20" t="s">
        <v>30</v>
      </c>
      <c r="I646" s="17">
        <v>1319890</v>
      </c>
      <c r="J646" s="20"/>
      <c r="K646" s="17">
        <v>1263140</v>
      </c>
      <c r="L646" s="17"/>
      <c r="M646" s="17">
        <v>1390188</v>
      </c>
      <c r="N646" s="20">
        <v>21</v>
      </c>
      <c r="O646" s="20" t="s">
        <v>121</v>
      </c>
      <c r="P646" s="20" t="s">
        <v>115</v>
      </c>
    </row>
    <row r="647" spans="1:16" s="5" customFormat="1" ht="15.75">
      <c r="A647" s="4"/>
      <c r="B647" s="3"/>
      <c r="C647" s="3"/>
      <c r="D647" s="3"/>
      <c r="E647" s="3"/>
      <c r="F647" s="3"/>
      <c r="G647" s="3"/>
      <c r="H647" s="20" t="s">
        <v>30</v>
      </c>
      <c r="I647" s="17">
        <v>20476373</v>
      </c>
      <c r="J647" s="20"/>
      <c r="K647" s="17">
        <v>17822776</v>
      </c>
      <c r="L647" s="17"/>
      <c r="M647" s="17">
        <v>21289430</v>
      </c>
      <c r="N647" s="20">
        <v>22</v>
      </c>
      <c r="O647" s="20" t="s">
        <v>148</v>
      </c>
      <c r="P647" s="20" t="s">
        <v>116</v>
      </c>
    </row>
    <row r="648" spans="1:16" s="5" customFormat="1" ht="15.75">
      <c r="A648" s="4" t="s">
        <v>14</v>
      </c>
      <c r="B648" s="3">
        <f aca="true" t="shared" si="64" ref="B648:B653">I641</f>
        <v>8224182</v>
      </c>
      <c r="C648" s="3"/>
      <c r="D648" s="3">
        <f aca="true" t="shared" si="65" ref="D648:D653">K641</f>
        <v>7868109</v>
      </c>
      <c r="E648" s="3"/>
      <c r="F648" s="3">
        <f aca="true" t="shared" si="66" ref="F648:F653">M641</f>
        <v>8447051</v>
      </c>
      <c r="G648" s="3"/>
      <c r="H648" s="20" t="s">
        <v>30</v>
      </c>
      <c r="I648" s="17">
        <v>5700135</v>
      </c>
      <c r="J648" s="20"/>
      <c r="K648" s="17">
        <v>5443887</v>
      </c>
      <c r="L648" s="17"/>
      <c r="M648" s="17">
        <v>5707129</v>
      </c>
      <c r="N648" s="20">
        <v>23</v>
      </c>
      <c r="O648" s="20" t="s">
        <v>149</v>
      </c>
      <c r="P648" s="20" t="s">
        <v>117</v>
      </c>
    </row>
    <row r="649" spans="1:16" s="5" customFormat="1" ht="15.75">
      <c r="A649" s="4" t="s">
        <v>90</v>
      </c>
      <c r="B649" s="3">
        <f t="shared" si="64"/>
        <v>0</v>
      </c>
      <c r="C649" s="3"/>
      <c r="D649" s="3">
        <f t="shared" si="65"/>
        <v>74481</v>
      </c>
      <c r="E649" s="3"/>
      <c r="F649" s="3">
        <f t="shared" si="66"/>
        <v>62453</v>
      </c>
      <c r="G649" s="3"/>
      <c r="H649" s="20" t="s">
        <v>30</v>
      </c>
      <c r="I649" s="17">
        <v>6996456</v>
      </c>
      <c r="J649" s="20"/>
      <c r="K649" s="17">
        <v>6682474</v>
      </c>
      <c r="L649" s="17"/>
      <c r="M649" s="17">
        <v>7002376</v>
      </c>
      <c r="N649" s="20">
        <v>24</v>
      </c>
      <c r="O649" s="20" t="s">
        <v>150</v>
      </c>
      <c r="P649" s="20" t="s">
        <v>118</v>
      </c>
    </row>
    <row r="650" spans="1:16" s="5" customFormat="1" ht="15.75">
      <c r="A650" s="4" t="s">
        <v>89</v>
      </c>
      <c r="B650" s="3">
        <f t="shared" si="64"/>
        <v>341284</v>
      </c>
      <c r="C650" s="3"/>
      <c r="D650" s="3">
        <f t="shared" si="65"/>
        <v>326611</v>
      </c>
      <c r="E650" s="3"/>
      <c r="F650" s="3">
        <f t="shared" si="66"/>
        <v>341284</v>
      </c>
      <c r="G650" s="3"/>
      <c r="H650" s="20" t="s">
        <v>30</v>
      </c>
      <c r="I650" s="17">
        <v>2445157</v>
      </c>
      <c r="J650" s="20"/>
      <c r="K650" s="17">
        <v>2377536</v>
      </c>
      <c r="L650" s="17"/>
      <c r="M650" s="17">
        <v>2476600</v>
      </c>
      <c r="N650" s="20">
        <v>25</v>
      </c>
      <c r="O650" s="20" t="s">
        <v>151</v>
      </c>
      <c r="P650" s="20" t="s">
        <v>119</v>
      </c>
    </row>
    <row r="651" spans="1:16" s="5" customFormat="1" ht="15.75">
      <c r="A651" s="4" t="s">
        <v>88</v>
      </c>
      <c r="B651" s="3">
        <f t="shared" si="64"/>
        <v>116350</v>
      </c>
      <c r="C651" s="3"/>
      <c r="D651" s="3">
        <f t="shared" si="65"/>
        <v>112113</v>
      </c>
      <c r="E651" s="3"/>
      <c r="F651" s="3">
        <f t="shared" si="66"/>
        <v>120000</v>
      </c>
      <c r="G651" s="3"/>
      <c r="H651" s="20" t="s">
        <v>30</v>
      </c>
      <c r="I651" s="17">
        <v>992056</v>
      </c>
      <c r="J651" s="20"/>
      <c r="K651" s="17">
        <v>946553</v>
      </c>
      <c r="L651" s="17"/>
      <c r="M651" s="17">
        <v>989095</v>
      </c>
      <c r="N651" s="20">
        <v>26</v>
      </c>
      <c r="O651" s="20" t="s">
        <v>152</v>
      </c>
      <c r="P651" s="20" t="s">
        <v>120</v>
      </c>
    </row>
    <row r="652" spans="1:16" s="5" customFormat="1" ht="15.75">
      <c r="A652" s="4" t="s">
        <v>92</v>
      </c>
      <c r="B652" s="3">
        <f t="shared" si="64"/>
        <v>0</v>
      </c>
      <c r="C652" s="3"/>
      <c r="D652" s="3">
        <f t="shared" si="65"/>
        <v>0</v>
      </c>
      <c r="E652" s="3"/>
      <c r="F652" s="3">
        <f t="shared" si="66"/>
        <v>75000</v>
      </c>
      <c r="G652" s="3"/>
      <c r="H652" s="20" t="s">
        <v>30</v>
      </c>
      <c r="I652" s="17">
        <v>0</v>
      </c>
      <c r="J652" s="20"/>
      <c r="K652" s="17">
        <v>0</v>
      </c>
      <c r="L652" s="17"/>
      <c r="M652" s="17">
        <v>99775</v>
      </c>
      <c r="N652" s="20">
        <v>27</v>
      </c>
      <c r="O652" s="20" t="s">
        <v>153</v>
      </c>
      <c r="P652" s="20" t="s">
        <v>121</v>
      </c>
    </row>
    <row r="653" spans="1:16" s="5" customFormat="1" ht="15.75">
      <c r="A653" s="4" t="s">
        <v>15</v>
      </c>
      <c r="B653" s="10">
        <f t="shared" si="64"/>
        <v>1319890</v>
      </c>
      <c r="C653" s="3"/>
      <c r="D653" s="10">
        <f t="shared" si="65"/>
        <v>1263140</v>
      </c>
      <c r="E653" s="3"/>
      <c r="F653" s="10">
        <f t="shared" si="66"/>
        <v>1390188</v>
      </c>
      <c r="G653" s="3"/>
      <c r="H653" s="20" t="s">
        <v>30</v>
      </c>
      <c r="I653" s="17">
        <v>0</v>
      </c>
      <c r="J653" s="20"/>
      <c r="K653" s="17">
        <v>131548</v>
      </c>
      <c r="L653" s="17"/>
      <c r="M653" s="17">
        <v>210398</v>
      </c>
      <c r="N653" s="20">
        <v>28</v>
      </c>
      <c r="O653" s="20" t="s">
        <v>154</v>
      </c>
      <c r="P653" s="20" t="s">
        <v>122</v>
      </c>
    </row>
    <row r="654" spans="1:16" s="5" customFormat="1" ht="15.75">
      <c r="A654" s="4"/>
      <c r="B654" s="3"/>
      <c r="C654" s="3"/>
      <c r="D654" s="3"/>
      <c r="E654" s="3"/>
      <c r="F654" s="3"/>
      <c r="G654" s="3"/>
      <c r="H654" s="20"/>
      <c r="I654" s="17"/>
      <c r="J654" s="20"/>
      <c r="K654" s="17"/>
      <c r="L654" s="17"/>
      <c r="M654" s="17"/>
      <c r="N654" s="20"/>
      <c r="O654" s="20"/>
      <c r="P654" s="20"/>
    </row>
    <row r="655" spans="1:16" s="5" customFormat="1" ht="15.75">
      <c r="A655" s="4" t="s">
        <v>16</v>
      </c>
      <c r="B655" s="3">
        <f>SUM(B647:B654)</f>
        <v>10001706</v>
      </c>
      <c r="C655" s="3"/>
      <c r="D655" s="3">
        <f>SUM(D647:D654)</f>
        <v>9644454</v>
      </c>
      <c r="E655" s="3"/>
      <c r="F655" s="3">
        <f>SUM(F647:F654)</f>
        <v>10435976</v>
      </c>
      <c r="G655" s="3"/>
      <c r="H655" s="20"/>
      <c r="I655" s="17"/>
      <c r="J655" s="20"/>
      <c r="K655" s="17"/>
      <c r="L655" s="17"/>
      <c r="M655" s="17"/>
      <c r="N655" s="17"/>
      <c r="O655" s="20"/>
      <c r="P655" s="20"/>
    </row>
    <row r="656" spans="1:16" s="5" customFormat="1" ht="15.75">
      <c r="A656" s="4"/>
      <c r="B656" s="3"/>
      <c r="C656" s="3"/>
      <c r="D656" s="3"/>
      <c r="E656" s="3"/>
      <c r="F656" s="3"/>
      <c r="G656" s="3"/>
      <c r="H656" s="20"/>
      <c r="I656" s="17"/>
      <c r="J656" s="20"/>
      <c r="K656" s="17"/>
      <c r="L656" s="17"/>
      <c r="M656" s="17"/>
      <c r="N656" s="17"/>
      <c r="O656" s="20"/>
      <c r="P656" s="20"/>
    </row>
    <row r="657" spans="1:16" s="5" customFormat="1" ht="15.75">
      <c r="A657" s="4" t="s">
        <v>17</v>
      </c>
      <c r="B657" s="3">
        <f aca="true" t="shared" si="67" ref="B657:B663">I647</f>
        <v>20476373</v>
      </c>
      <c r="C657" s="3"/>
      <c r="D657" s="3">
        <f aca="true" t="shared" si="68" ref="D657:D663">K647</f>
        <v>17822776</v>
      </c>
      <c r="E657" s="3"/>
      <c r="F657" s="3">
        <f aca="true" t="shared" si="69" ref="F657:F663">M647</f>
        <v>21289430</v>
      </c>
      <c r="G657" s="3"/>
      <c r="H657" s="20"/>
      <c r="I657" s="17"/>
      <c r="J657" s="20"/>
      <c r="K657" s="17"/>
      <c r="L657" s="17"/>
      <c r="M657" s="17"/>
      <c r="N657" s="17"/>
      <c r="O657" s="20"/>
      <c r="P657" s="20"/>
    </row>
    <row r="658" spans="1:16" s="5" customFormat="1" ht="15.75">
      <c r="A658" s="4" t="s">
        <v>18</v>
      </c>
      <c r="B658" s="3">
        <f t="shared" si="67"/>
        <v>5700135</v>
      </c>
      <c r="C658" s="3"/>
      <c r="D658" s="3">
        <f t="shared" si="68"/>
        <v>5443887</v>
      </c>
      <c r="E658" s="3"/>
      <c r="F658" s="3">
        <f t="shared" si="69"/>
        <v>5707129</v>
      </c>
      <c r="G658" s="3"/>
      <c r="H658" s="20"/>
      <c r="I658" s="17"/>
      <c r="J658" s="20"/>
      <c r="K658" s="17"/>
      <c r="L658" s="17"/>
      <c r="M658" s="17"/>
      <c r="N658" s="17"/>
      <c r="O658" s="20"/>
      <c r="P658" s="20"/>
    </row>
    <row r="659" spans="1:16" s="5" customFormat="1" ht="15.75">
      <c r="A659" s="4" t="s">
        <v>19</v>
      </c>
      <c r="B659" s="3">
        <f t="shared" si="67"/>
        <v>6996456</v>
      </c>
      <c r="C659" s="3"/>
      <c r="D659" s="3">
        <f t="shared" si="68"/>
        <v>6682474</v>
      </c>
      <c r="E659" s="3"/>
      <c r="F659" s="3">
        <f t="shared" si="69"/>
        <v>7002376</v>
      </c>
      <c r="G659" s="3"/>
      <c r="H659" s="20"/>
      <c r="I659" s="17"/>
      <c r="J659" s="20"/>
      <c r="K659" s="17"/>
      <c r="L659" s="17"/>
      <c r="M659" s="17"/>
      <c r="N659" s="20"/>
      <c r="O659" s="20"/>
      <c r="P659" s="20"/>
    </row>
    <row r="660" spans="1:16" s="5" customFormat="1" ht="15.75">
      <c r="A660" s="4" t="s">
        <v>20</v>
      </c>
      <c r="B660" s="3">
        <f t="shared" si="67"/>
        <v>2445157</v>
      </c>
      <c r="C660" s="3"/>
      <c r="D660" s="3">
        <f t="shared" si="68"/>
        <v>2377536</v>
      </c>
      <c r="E660" s="3"/>
      <c r="F660" s="3">
        <f t="shared" si="69"/>
        <v>2476600</v>
      </c>
      <c r="G660" s="3"/>
      <c r="H660" s="20"/>
      <c r="I660" s="17"/>
      <c r="J660" s="20"/>
      <c r="K660" s="17"/>
      <c r="L660" s="17"/>
      <c r="M660" s="17"/>
      <c r="N660" s="20"/>
      <c r="O660" s="20"/>
      <c r="P660" s="20"/>
    </row>
    <row r="661" spans="1:7" s="5" customFormat="1" ht="15.75">
      <c r="A661" s="4" t="s">
        <v>21</v>
      </c>
      <c r="B661" s="3">
        <f t="shared" si="67"/>
        <v>992056</v>
      </c>
      <c r="C661" s="3"/>
      <c r="D661" s="3">
        <f t="shared" si="68"/>
        <v>946553</v>
      </c>
      <c r="E661" s="3"/>
      <c r="F661" s="3">
        <f t="shared" si="69"/>
        <v>989095</v>
      </c>
      <c r="G661" s="3"/>
    </row>
    <row r="662" spans="1:7" s="5" customFormat="1" ht="15.75">
      <c r="A662" s="4" t="s">
        <v>22</v>
      </c>
      <c r="B662" s="3">
        <f t="shared" si="67"/>
        <v>0</v>
      </c>
      <c r="C662" s="3"/>
      <c r="D662" s="3">
        <f t="shared" si="68"/>
        <v>0</v>
      </c>
      <c r="E662" s="3"/>
      <c r="F662" s="3">
        <f t="shared" si="69"/>
        <v>99775</v>
      </c>
      <c r="G662" s="3"/>
    </row>
    <row r="663" spans="1:7" s="5" customFormat="1" ht="15.75">
      <c r="A663" s="4" t="s">
        <v>87</v>
      </c>
      <c r="B663" s="10">
        <f t="shared" si="67"/>
        <v>0</v>
      </c>
      <c r="C663" s="3"/>
      <c r="D663" s="10">
        <f t="shared" si="68"/>
        <v>131548</v>
      </c>
      <c r="E663" s="3"/>
      <c r="F663" s="10">
        <f t="shared" si="69"/>
        <v>210398</v>
      </c>
      <c r="G663" s="3"/>
    </row>
    <row r="664" spans="1:7" s="5" customFormat="1" ht="15.75">
      <c r="A664" s="12"/>
      <c r="B664" s="3"/>
      <c r="C664" s="3"/>
      <c r="D664" s="3"/>
      <c r="E664" s="3"/>
      <c r="F664" s="3"/>
      <c r="G664" s="3"/>
    </row>
    <row r="665" spans="1:7" s="5" customFormat="1" ht="15.75">
      <c r="A665" s="17" t="s">
        <v>23</v>
      </c>
      <c r="B665" s="3">
        <f>SUM(B625:B634)+B639+B646+SUM(B654:B664)</f>
        <v>129664970</v>
      </c>
      <c r="C665" s="3"/>
      <c r="D665" s="3">
        <f>SUM(D625:D634)+D639+D646+SUM(D654:D664)</f>
        <v>123987551</v>
      </c>
      <c r="E665" s="3"/>
      <c r="F665" s="3">
        <f>SUM(F625:F634)+F639+F646+SUM(F654:F664)</f>
        <v>140802800</v>
      </c>
      <c r="G665" s="3"/>
    </row>
    <row r="666" spans="1:7" s="5" customFormat="1" ht="15.75">
      <c r="A666" s="4"/>
      <c r="B666" s="3"/>
      <c r="C666" s="3"/>
      <c r="D666" s="3"/>
      <c r="E666" s="3"/>
      <c r="F666" s="3"/>
      <c r="G666" s="3"/>
    </row>
    <row r="667" spans="1:7" s="5" customFormat="1" ht="15.75">
      <c r="A667" s="4"/>
      <c r="B667" s="3"/>
      <c r="C667" s="3"/>
      <c r="D667" s="3"/>
      <c r="E667" s="3"/>
      <c r="F667" s="3"/>
      <c r="G667" s="3"/>
    </row>
    <row r="668" spans="1:7" s="5" customFormat="1" ht="15.75">
      <c r="A668" s="4"/>
      <c r="B668" s="3"/>
      <c r="C668" s="3"/>
      <c r="D668" s="3"/>
      <c r="E668" s="3"/>
      <c r="F668" s="3"/>
      <c r="G668" s="3"/>
    </row>
    <row r="669" spans="1:7" s="5" customFormat="1" ht="15.75">
      <c r="A669" s="4"/>
      <c r="B669" s="3"/>
      <c r="C669" s="3"/>
      <c r="D669" s="3"/>
      <c r="E669" s="3"/>
      <c r="F669" s="3"/>
      <c r="G669" s="3"/>
    </row>
    <row r="670" spans="1:7" s="5" customFormat="1" ht="15.75">
      <c r="A670" s="4"/>
      <c r="B670" s="3"/>
      <c r="C670" s="3"/>
      <c r="D670" s="3"/>
      <c r="E670" s="3"/>
      <c r="F670" s="3"/>
      <c r="G670" s="3"/>
    </row>
    <row r="671" spans="1:7" s="5" customFormat="1" ht="15.75">
      <c r="A671" s="4"/>
      <c r="B671" s="3"/>
      <c r="C671" s="3"/>
      <c r="D671" s="3"/>
      <c r="E671" s="3"/>
      <c r="F671" s="3"/>
      <c r="G671" s="3"/>
    </row>
    <row r="672" spans="1:7" s="5" customFormat="1" ht="15.75">
      <c r="A672" s="4"/>
      <c r="B672" s="3"/>
      <c r="C672" s="3"/>
      <c r="D672" s="3"/>
      <c r="E672" s="3"/>
      <c r="F672" s="3"/>
      <c r="G672" s="3"/>
    </row>
    <row r="673" spans="1:7" s="5" customFormat="1" ht="15.75">
      <c r="A673" s="4"/>
      <c r="B673" s="3"/>
      <c r="C673" s="3"/>
      <c r="D673" s="3"/>
      <c r="E673" s="3"/>
      <c r="F673" s="3"/>
      <c r="G673" s="3"/>
    </row>
    <row r="674" spans="1:7" s="5" customFormat="1" ht="15.75">
      <c r="A674" s="4"/>
      <c r="B674" s="3"/>
      <c r="C674" s="3"/>
      <c r="D674" s="3"/>
      <c r="E674" s="3"/>
      <c r="F674" s="3"/>
      <c r="G674" s="3"/>
    </row>
    <row r="675" spans="1:7" s="5" customFormat="1" ht="15.75">
      <c r="A675" s="12"/>
      <c r="B675" s="3"/>
      <c r="C675" s="3"/>
      <c r="D675" s="3"/>
      <c r="E675" s="3"/>
      <c r="F675" s="3"/>
      <c r="G675" s="3"/>
    </row>
    <row r="676" spans="1:7" s="5" customFormat="1" ht="15.75">
      <c r="A676" s="17"/>
      <c r="B676" s="4"/>
      <c r="C676" s="4"/>
      <c r="D676" s="4"/>
      <c r="E676" s="4"/>
      <c r="F676" s="4"/>
      <c r="G676" s="3"/>
    </row>
    <row r="677" spans="1:7" s="5" customFormat="1" ht="15.75">
      <c r="A677" s="4"/>
      <c r="B677" s="3"/>
      <c r="C677" s="3"/>
      <c r="D677" s="3"/>
      <c r="E677" s="3"/>
      <c r="F677" s="3"/>
      <c r="G677" s="3"/>
    </row>
    <row r="678" spans="1:7" s="5" customFormat="1" ht="15.75">
      <c r="A678" s="4"/>
      <c r="B678" s="3"/>
      <c r="C678" s="3"/>
      <c r="D678" s="3"/>
      <c r="E678" s="3"/>
      <c r="F678" s="3"/>
      <c r="G678" s="3"/>
    </row>
    <row r="679" spans="1:7" s="5" customFormat="1" ht="15.75">
      <c r="A679" s="4"/>
      <c r="B679" s="4"/>
      <c r="C679" s="4"/>
      <c r="D679" s="4"/>
      <c r="E679" s="4"/>
      <c r="F679" s="4"/>
      <c r="G679" s="4"/>
    </row>
    <row r="680" spans="1:7" s="5" customFormat="1" ht="15.75">
      <c r="A680" s="12"/>
      <c r="B680" s="3"/>
      <c r="C680" s="3"/>
      <c r="D680" s="3"/>
      <c r="E680" s="3"/>
      <c r="F680" s="3"/>
      <c r="G680" s="3"/>
    </row>
    <row r="681" spans="1:7" s="5" customFormat="1" ht="15.75">
      <c r="A681" s="17"/>
      <c r="B681" s="4"/>
      <c r="C681" s="4"/>
      <c r="D681" s="4"/>
      <c r="E681" s="4"/>
      <c r="F681" s="4"/>
      <c r="G681" s="4"/>
    </row>
    <row r="682" spans="1:7" s="5" customFormat="1" ht="15.75">
      <c r="A682" s="4"/>
      <c r="B682" s="3"/>
      <c r="C682" s="3"/>
      <c r="D682" s="3"/>
      <c r="E682" s="3"/>
      <c r="F682" s="3"/>
      <c r="G682" s="3"/>
    </row>
    <row r="683" spans="1:7" s="5" customFormat="1" ht="15.75">
      <c r="A683" s="4"/>
      <c r="B683" s="3"/>
      <c r="C683" s="3"/>
      <c r="D683" s="3"/>
      <c r="E683" s="3"/>
      <c r="F683" s="3"/>
      <c r="G683" s="3"/>
    </row>
    <row r="684" spans="1:7" s="5" customFormat="1" ht="15.75">
      <c r="A684" s="4"/>
      <c r="B684" s="4"/>
      <c r="C684" s="4"/>
      <c r="D684" s="4"/>
      <c r="E684" s="4"/>
      <c r="F684" s="4"/>
      <c r="G684" s="4"/>
    </row>
    <row r="685" spans="1:7" s="5" customFormat="1" ht="15.75">
      <c r="A685" s="4"/>
      <c r="B685" s="3"/>
      <c r="C685" s="3"/>
      <c r="D685" s="3"/>
      <c r="E685" s="3"/>
      <c r="F685" s="3"/>
      <c r="G685" s="3"/>
    </row>
    <row r="686" spans="1:7" s="5" customFormat="1" ht="15.75">
      <c r="A686" s="4"/>
      <c r="B686" s="3"/>
      <c r="C686" s="3"/>
      <c r="D686" s="3"/>
      <c r="E686" s="3"/>
      <c r="F686" s="3"/>
      <c r="G686" s="3"/>
    </row>
    <row r="687" spans="1:7" s="5" customFormat="1" ht="15.75">
      <c r="A687" s="12"/>
      <c r="B687" s="3"/>
      <c r="C687" s="3"/>
      <c r="D687" s="3"/>
      <c r="E687" s="3"/>
      <c r="F687" s="3"/>
      <c r="G687" s="3"/>
    </row>
    <row r="688" spans="1:7" s="5" customFormat="1" ht="15.75">
      <c r="A688" s="17"/>
      <c r="B688" s="3"/>
      <c r="C688" s="3"/>
      <c r="D688" s="3"/>
      <c r="E688" s="3"/>
      <c r="F688" s="3"/>
      <c r="G688" s="3"/>
    </row>
    <row r="689" spans="1:7" s="5" customFormat="1" ht="15.75">
      <c r="A689" s="11"/>
      <c r="B689" s="3"/>
      <c r="C689" s="3"/>
      <c r="D689" s="3"/>
      <c r="E689" s="3"/>
      <c r="F689" s="3"/>
      <c r="G689" s="3"/>
    </row>
    <row r="690" spans="1:7" s="5" customFormat="1" ht="15.75">
      <c r="A690" s="12"/>
      <c r="B690" s="3"/>
      <c r="C690" s="3"/>
      <c r="D690" s="3"/>
      <c r="E690" s="3"/>
      <c r="F690" s="3"/>
      <c r="G690" s="3"/>
    </row>
    <row r="691" spans="1:7" s="5" customFormat="1" ht="15.75">
      <c r="A691" s="12"/>
      <c r="B691" s="3"/>
      <c r="C691" s="3"/>
      <c r="D691" s="3"/>
      <c r="E691" s="3"/>
      <c r="F691" s="3"/>
      <c r="G691" s="3"/>
    </row>
    <row r="692" spans="1:7" s="5" customFormat="1" ht="15.75">
      <c r="A692" s="12"/>
      <c r="B692" s="3"/>
      <c r="C692" s="3"/>
      <c r="D692" s="3"/>
      <c r="E692" s="3"/>
      <c r="F692" s="3"/>
      <c r="G692" s="3"/>
    </row>
    <row r="693" spans="1:7" s="5" customFormat="1" ht="15.75">
      <c r="A693" s="12"/>
      <c r="B693" s="3"/>
      <c r="C693" s="3"/>
      <c r="D693" s="3"/>
      <c r="E693" s="3"/>
      <c r="F693" s="3"/>
      <c r="G693" s="3"/>
    </row>
    <row r="694" spans="1:6" s="5" customFormat="1" ht="15.75">
      <c r="A694" s="13"/>
      <c r="B694" s="4"/>
      <c r="C694" s="3"/>
      <c r="D694" s="4"/>
      <c r="E694" s="3"/>
      <c r="F694" s="4"/>
    </row>
    <row r="695" spans="1:6" s="5" customFormat="1" ht="15.75">
      <c r="A695" s="14" t="s">
        <v>93</v>
      </c>
      <c r="B695" s="4"/>
      <c r="C695" s="3"/>
      <c r="D695" s="4"/>
      <c r="E695" s="3"/>
      <c r="F695" s="4"/>
    </row>
    <row r="696" spans="1:6" s="5" customFormat="1" ht="15.75">
      <c r="A696" s="4"/>
      <c r="B696" s="4"/>
      <c r="C696" s="3"/>
      <c r="D696" s="4"/>
      <c r="E696" s="3"/>
      <c r="F696" s="4"/>
    </row>
    <row r="697" spans="1:7" s="5" customFormat="1" ht="15.75">
      <c r="A697" s="23" t="s">
        <v>138</v>
      </c>
      <c r="B697" s="23"/>
      <c r="C697" s="23"/>
      <c r="D697" s="23"/>
      <c r="E697" s="23"/>
      <c r="F697" s="23"/>
      <c r="G697" s="23"/>
    </row>
    <row r="698" spans="1:6" s="5" customFormat="1" ht="15.75">
      <c r="A698" s="4"/>
      <c r="B698" s="4"/>
      <c r="C698" s="3"/>
      <c r="D698" s="4"/>
      <c r="E698" s="3"/>
      <c r="F698" s="4"/>
    </row>
    <row r="699" spans="1:7" s="5" customFormat="1" ht="15.75">
      <c r="A699" s="23" t="s">
        <v>139</v>
      </c>
      <c r="B699" s="23"/>
      <c r="C699" s="23"/>
      <c r="D699" s="23"/>
      <c r="E699" s="23"/>
      <c r="F699" s="23"/>
      <c r="G699" s="23"/>
    </row>
    <row r="700" spans="1:7" s="5" customFormat="1" ht="15.75">
      <c r="A700" s="23" t="s">
        <v>31</v>
      </c>
      <c r="B700" s="23"/>
      <c r="C700" s="23"/>
      <c r="D700" s="23"/>
      <c r="E700" s="23"/>
      <c r="F700" s="23"/>
      <c r="G700" s="23"/>
    </row>
    <row r="701" spans="1:6" s="5" customFormat="1" ht="15.75">
      <c r="A701" s="4"/>
      <c r="B701" s="4"/>
      <c r="C701" s="3"/>
      <c r="D701" s="6"/>
      <c r="E701" s="7"/>
      <c r="F701" s="6"/>
    </row>
    <row r="702" spans="1:6" s="5" customFormat="1" ht="15.75">
      <c r="A702" s="4"/>
      <c r="B702" s="8"/>
      <c r="C702" s="9"/>
      <c r="D702" s="8"/>
      <c r="E702" s="9"/>
      <c r="F702" s="8"/>
    </row>
    <row r="703" spans="1:7" s="5" customFormat="1" ht="15.75">
      <c r="A703" s="4"/>
      <c r="B703" s="2">
        <v>1985</v>
      </c>
      <c r="C703" s="1"/>
      <c r="D703" s="2">
        <v>1986</v>
      </c>
      <c r="E703" s="1"/>
      <c r="F703" s="2">
        <v>1987</v>
      </c>
      <c r="G703" s="1"/>
    </row>
    <row r="704" spans="1:7" s="5" customFormat="1" ht="15.75">
      <c r="A704" s="4"/>
      <c r="B704" s="3"/>
      <c r="C704" s="3"/>
      <c r="D704" s="3"/>
      <c r="E704" s="3"/>
      <c r="F704" s="3"/>
      <c r="G704" s="3"/>
    </row>
    <row r="705" spans="1:16" s="5" customFormat="1" ht="15.75">
      <c r="A705" s="4" t="s">
        <v>0</v>
      </c>
      <c r="B705" s="3">
        <f aca="true" t="shared" si="70" ref="B705:B712">I705</f>
        <v>12682853</v>
      </c>
      <c r="C705" s="3"/>
      <c r="D705" s="3">
        <f aca="true" t="shared" si="71" ref="D705:D712">K705</f>
        <v>12539673</v>
      </c>
      <c r="E705" s="3"/>
      <c r="F705" s="3">
        <f aca="true" t="shared" si="72" ref="F705:F712">M705</f>
        <v>13666493</v>
      </c>
      <c r="G705" s="3"/>
      <c r="H705" s="20" t="s">
        <v>31</v>
      </c>
      <c r="I705" s="17">
        <v>12682853</v>
      </c>
      <c r="J705" s="20"/>
      <c r="K705" s="17">
        <v>12539673</v>
      </c>
      <c r="L705" s="17"/>
      <c r="M705" s="17">
        <v>13666493</v>
      </c>
      <c r="N705" s="20">
        <v>1</v>
      </c>
      <c r="O705" s="20" t="s">
        <v>95</v>
      </c>
      <c r="P705" s="20" t="s">
        <v>95</v>
      </c>
    </row>
    <row r="706" spans="1:16" s="5" customFormat="1" ht="15.75">
      <c r="A706" s="4" t="s">
        <v>1</v>
      </c>
      <c r="B706" s="3">
        <f t="shared" si="70"/>
        <v>75896</v>
      </c>
      <c r="C706" s="3"/>
      <c r="D706" s="3">
        <f t="shared" si="71"/>
        <v>48398</v>
      </c>
      <c r="E706" s="3"/>
      <c r="F706" s="3">
        <f t="shared" si="72"/>
        <v>60481</v>
      </c>
      <c r="G706" s="3"/>
      <c r="H706" s="20" t="s">
        <v>31</v>
      </c>
      <c r="I706" s="17">
        <v>75896</v>
      </c>
      <c r="J706" s="20"/>
      <c r="K706" s="17">
        <v>48398</v>
      </c>
      <c r="L706" s="17"/>
      <c r="M706" s="17">
        <v>60481</v>
      </c>
      <c r="N706" s="20">
        <v>2</v>
      </c>
      <c r="O706" s="20" t="s">
        <v>145</v>
      </c>
      <c r="P706" s="20" t="s">
        <v>96</v>
      </c>
    </row>
    <row r="707" spans="1:16" s="5" customFormat="1" ht="15.75">
      <c r="A707" s="4" t="s">
        <v>86</v>
      </c>
      <c r="B707" s="3">
        <f t="shared" si="70"/>
        <v>445500</v>
      </c>
      <c r="C707" s="3"/>
      <c r="D707" s="3">
        <f t="shared" si="71"/>
        <v>193758</v>
      </c>
      <c r="E707" s="3"/>
      <c r="F707" s="3">
        <f t="shared" si="72"/>
        <v>360000</v>
      </c>
      <c r="G707" s="3"/>
      <c r="H707" s="20" t="s">
        <v>31</v>
      </c>
      <c r="I707" s="17">
        <v>445500</v>
      </c>
      <c r="J707" s="20"/>
      <c r="K707" s="17">
        <v>193758</v>
      </c>
      <c r="L707" s="17"/>
      <c r="M707" s="17">
        <v>360000</v>
      </c>
      <c r="N707" s="20">
        <v>3</v>
      </c>
      <c r="O707" s="20" t="s">
        <v>102</v>
      </c>
      <c r="P707" s="20" t="s">
        <v>97</v>
      </c>
    </row>
    <row r="708" spans="1:16" s="5" customFormat="1" ht="15.75">
      <c r="A708" s="4" t="s">
        <v>91</v>
      </c>
      <c r="B708" s="3">
        <f t="shared" si="70"/>
        <v>2473405</v>
      </c>
      <c r="C708" s="3"/>
      <c r="D708" s="3">
        <f t="shared" si="71"/>
        <v>2366706</v>
      </c>
      <c r="E708" s="3"/>
      <c r="F708" s="3">
        <f t="shared" si="72"/>
        <v>2473533</v>
      </c>
      <c r="G708" s="3"/>
      <c r="H708" s="20" t="s">
        <v>31</v>
      </c>
      <c r="I708" s="17">
        <v>2473405</v>
      </c>
      <c r="J708" s="20"/>
      <c r="K708" s="17">
        <v>2366706</v>
      </c>
      <c r="L708" s="17"/>
      <c r="M708" s="17">
        <v>2473533</v>
      </c>
      <c r="N708" s="20">
        <v>4</v>
      </c>
      <c r="O708" s="20" t="s">
        <v>103</v>
      </c>
      <c r="P708" s="20" t="s">
        <v>98</v>
      </c>
    </row>
    <row r="709" spans="1:16" s="5" customFormat="1" ht="15.75">
      <c r="A709" s="4" t="s">
        <v>2</v>
      </c>
      <c r="B709" s="3">
        <f t="shared" si="70"/>
        <v>0</v>
      </c>
      <c r="C709" s="3"/>
      <c r="D709" s="3">
        <f t="shared" si="71"/>
        <v>0</v>
      </c>
      <c r="E709" s="3"/>
      <c r="F709" s="3">
        <f t="shared" si="72"/>
        <v>795505</v>
      </c>
      <c r="G709" s="3"/>
      <c r="H709" s="20" t="s">
        <v>31</v>
      </c>
      <c r="I709" s="17">
        <v>0</v>
      </c>
      <c r="J709" s="20"/>
      <c r="K709" s="17">
        <v>0</v>
      </c>
      <c r="L709" s="17"/>
      <c r="M709" s="17">
        <v>795505</v>
      </c>
      <c r="N709" s="20">
        <v>5</v>
      </c>
      <c r="O709" s="20" t="s">
        <v>104</v>
      </c>
      <c r="P709" s="20" t="s">
        <v>99</v>
      </c>
    </row>
    <row r="710" spans="1:16" s="5" customFormat="1" ht="15.75">
      <c r="A710" s="4" t="s">
        <v>144</v>
      </c>
      <c r="B710" s="3">
        <f t="shared" si="70"/>
        <v>0</v>
      </c>
      <c r="C710" s="3"/>
      <c r="D710" s="3">
        <f t="shared" si="71"/>
        <v>0</v>
      </c>
      <c r="E710" s="3"/>
      <c r="F710" s="3">
        <f t="shared" si="72"/>
        <v>34000</v>
      </c>
      <c r="G710" s="3"/>
      <c r="H710" s="20" t="s">
        <v>31</v>
      </c>
      <c r="I710" s="17">
        <v>0</v>
      </c>
      <c r="J710" s="20"/>
      <c r="K710" s="17">
        <v>0</v>
      </c>
      <c r="L710" s="17"/>
      <c r="M710" s="17">
        <v>34000</v>
      </c>
      <c r="N710" s="20">
        <v>6</v>
      </c>
      <c r="O710" s="20" t="s">
        <v>146</v>
      </c>
      <c r="P710" s="20" t="s">
        <v>100</v>
      </c>
    </row>
    <row r="711" spans="1:16" s="5" customFormat="1" ht="15.75">
      <c r="A711" s="4" t="s">
        <v>3</v>
      </c>
      <c r="B711" s="3">
        <f t="shared" si="70"/>
        <v>0</v>
      </c>
      <c r="C711" s="3"/>
      <c r="D711" s="3">
        <f t="shared" si="71"/>
        <v>0</v>
      </c>
      <c r="E711" s="3"/>
      <c r="F711" s="3">
        <f t="shared" si="72"/>
        <v>0</v>
      </c>
      <c r="G711" s="3"/>
      <c r="H711" s="20" t="s">
        <v>31</v>
      </c>
      <c r="I711" s="17">
        <v>0</v>
      </c>
      <c r="J711" s="20"/>
      <c r="K711" s="17">
        <v>0</v>
      </c>
      <c r="L711" s="17"/>
      <c r="M711" s="17">
        <v>0</v>
      </c>
      <c r="N711" s="20">
        <v>7</v>
      </c>
      <c r="O711" s="20" t="s">
        <v>106</v>
      </c>
      <c r="P711" s="20" t="s">
        <v>101</v>
      </c>
    </row>
    <row r="712" spans="1:16" s="5" customFormat="1" ht="15.75">
      <c r="A712" s="4" t="s">
        <v>4</v>
      </c>
      <c r="B712" s="3">
        <f t="shared" si="70"/>
        <v>0</v>
      </c>
      <c r="C712" s="3"/>
      <c r="D712" s="3">
        <f t="shared" si="71"/>
        <v>0</v>
      </c>
      <c r="E712" s="3"/>
      <c r="F712" s="3">
        <f t="shared" si="72"/>
        <v>0</v>
      </c>
      <c r="G712" s="3"/>
      <c r="H712" s="20" t="s">
        <v>31</v>
      </c>
      <c r="I712" s="17">
        <v>0</v>
      </c>
      <c r="J712" s="20"/>
      <c r="K712" s="17">
        <v>0</v>
      </c>
      <c r="L712" s="17"/>
      <c r="M712" s="17">
        <v>0</v>
      </c>
      <c r="N712" s="20">
        <v>8</v>
      </c>
      <c r="O712" s="20" t="s">
        <v>107</v>
      </c>
      <c r="P712" s="20" t="s">
        <v>102</v>
      </c>
    </row>
    <row r="713" spans="1:16" s="5" customFormat="1" ht="15.75">
      <c r="A713" s="4"/>
      <c r="B713" s="3"/>
      <c r="C713" s="3"/>
      <c r="D713" s="3"/>
      <c r="E713" s="3"/>
      <c r="F713" s="3"/>
      <c r="G713" s="3"/>
      <c r="H713" s="20" t="s">
        <v>31</v>
      </c>
      <c r="I713" s="17">
        <v>3087823</v>
      </c>
      <c r="J713" s="20"/>
      <c r="K713" s="17">
        <v>3210363</v>
      </c>
      <c r="L713" s="17"/>
      <c r="M713" s="17">
        <v>3602956</v>
      </c>
      <c r="N713" s="20">
        <v>9</v>
      </c>
      <c r="O713" s="20" t="s">
        <v>108</v>
      </c>
      <c r="P713" s="20" t="s">
        <v>103</v>
      </c>
    </row>
    <row r="714" spans="1:16" s="5" customFormat="1" ht="15.75">
      <c r="A714" s="4" t="s">
        <v>5</v>
      </c>
      <c r="B714" s="3">
        <f>I713</f>
        <v>3087823</v>
      </c>
      <c r="C714" s="3"/>
      <c r="D714" s="3">
        <f>K713</f>
        <v>3210363</v>
      </c>
      <c r="E714" s="3"/>
      <c r="F714" s="3">
        <f>M713</f>
        <v>3602956</v>
      </c>
      <c r="G714" s="3"/>
      <c r="H714" s="20" t="s">
        <v>31</v>
      </c>
      <c r="I714" s="17">
        <v>89990</v>
      </c>
      <c r="J714" s="20"/>
      <c r="K714" s="17">
        <v>80340</v>
      </c>
      <c r="L714" s="17"/>
      <c r="M714" s="17">
        <v>278094</v>
      </c>
      <c r="N714" s="20">
        <v>10</v>
      </c>
      <c r="O714" s="20" t="s">
        <v>109</v>
      </c>
      <c r="P714" s="20" t="s">
        <v>104</v>
      </c>
    </row>
    <row r="715" spans="1:16" s="5" customFormat="1" ht="15.75">
      <c r="A715" s="4" t="s">
        <v>6</v>
      </c>
      <c r="B715" s="3">
        <f>I714</f>
        <v>89990</v>
      </c>
      <c r="C715" s="3"/>
      <c r="D715" s="3">
        <f>K714</f>
        <v>80340</v>
      </c>
      <c r="E715" s="3"/>
      <c r="F715" s="3">
        <f>M714</f>
        <v>278094</v>
      </c>
      <c r="G715" s="3"/>
      <c r="H715" s="20" t="s">
        <v>31</v>
      </c>
      <c r="I715" s="17">
        <v>0</v>
      </c>
      <c r="J715" s="20"/>
      <c r="K715" s="17">
        <v>0</v>
      </c>
      <c r="L715" s="17"/>
      <c r="M715" s="17">
        <v>244444</v>
      </c>
      <c r="N715" s="20">
        <v>11</v>
      </c>
      <c r="O715" s="20" t="s">
        <v>110</v>
      </c>
      <c r="P715" s="20" t="s">
        <v>105</v>
      </c>
    </row>
    <row r="716" spans="1:16" s="5" customFormat="1" ht="15.75">
      <c r="A716" s="4" t="s">
        <v>7</v>
      </c>
      <c r="B716" s="10">
        <f>I715</f>
        <v>0</v>
      </c>
      <c r="C716" s="3"/>
      <c r="D716" s="10">
        <f>K715</f>
        <v>0</v>
      </c>
      <c r="E716" s="3"/>
      <c r="F716" s="10">
        <f>M715</f>
        <v>244444</v>
      </c>
      <c r="G716" s="3"/>
      <c r="H716" s="20" t="s">
        <v>31</v>
      </c>
      <c r="I716" s="17">
        <v>3699567</v>
      </c>
      <c r="J716" s="20"/>
      <c r="K716" s="17">
        <v>3842818</v>
      </c>
      <c r="L716" s="17"/>
      <c r="M716" s="17">
        <v>4298072</v>
      </c>
      <c r="N716" s="20">
        <v>12</v>
      </c>
      <c r="O716" s="20" t="s">
        <v>147</v>
      </c>
      <c r="P716" s="20" t="s">
        <v>106</v>
      </c>
    </row>
    <row r="717" spans="1:16" s="5" customFormat="1" ht="15.75">
      <c r="A717" s="4"/>
      <c r="B717" s="3"/>
      <c r="C717" s="3"/>
      <c r="D717" s="3"/>
      <c r="E717" s="3"/>
      <c r="F717" s="3"/>
      <c r="G717" s="3"/>
      <c r="H717" s="20" t="s">
        <v>31</v>
      </c>
      <c r="I717" s="17">
        <v>0</v>
      </c>
      <c r="J717" s="20"/>
      <c r="K717" s="17">
        <v>50000</v>
      </c>
      <c r="L717" s="17"/>
      <c r="M717" s="17">
        <v>42400</v>
      </c>
      <c r="N717" s="20">
        <v>13</v>
      </c>
      <c r="O717" s="20" t="s">
        <v>113</v>
      </c>
      <c r="P717" s="20" t="s">
        <v>107</v>
      </c>
    </row>
    <row r="718" spans="1:16" s="5" customFormat="1" ht="15.75">
      <c r="A718" s="4" t="s">
        <v>8</v>
      </c>
      <c r="B718" s="3">
        <f>SUM(B713:B717)</f>
        <v>3177813</v>
      </c>
      <c r="C718" s="3"/>
      <c r="D718" s="3">
        <f>SUM(D713:D717)</f>
        <v>3290703</v>
      </c>
      <c r="E718" s="3"/>
      <c r="F718" s="3">
        <f>SUM(F713:F717)</f>
        <v>4125494</v>
      </c>
      <c r="G718" s="3"/>
      <c r="H718" s="20" t="s">
        <v>31</v>
      </c>
      <c r="I718" s="17">
        <v>0</v>
      </c>
      <c r="J718" s="20"/>
      <c r="K718" s="17">
        <v>0</v>
      </c>
      <c r="L718" s="17"/>
      <c r="M718" s="17">
        <v>250120</v>
      </c>
      <c r="N718" s="20">
        <v>14</v>
      </c>
      <c r="O718" s="20" t="s">
        <v>114</v>
      </c>
      <c r="P718" s="20" t="s">
        <v>108</v>
      </c>
    </row>
    <row r="719" spans="1:16" s="5" customFormat="1" ht="15.75">
      <c r="A719" s="4"/>
      <c r="B719" s="3"/>
      <c r="C719" s="3"/>
      <c r="D719" s="3"/>
      <c r="E719" s="3"/>
      <c r="F719" s="3"/>
      <c r="G719" s="3"/>
      <c r="H719" s="20" t="s">
        <v>31</v>
      </c>
      <c r="I719" s="17">
        <v>96751</v>
      </c>
      <c r="J719" s="20"/>
      <c r="K719" s="17">
        <v>200918</v>
      </c>
      <c r="L719" s="17"/>
      <c r="M719" s="17">
        <v>204406</v>
      </c>
      <c r="N719" s="20">
        <v>15</v>
      </c>
      <c r="O719" s="20" t="s">
        <v>115</v>
      </c>
      <c r="P719" s="20" t="s">
        <v>109</v>
      </c>
    </row>
    <row r="720" spans="1:16" s="5" customFormat="1" ht="15.75">
      <c r="A720" s="4" t="s">
        <v>9</v>
      </c>
      <c r="B720" s="3">
        <f>I716</f>
        <v>3699567</v>
      </c>
      <c r="C720" s="3"/>
      <c r="D720" s="3">
        <f>K716</f>
        <v>3842818</v>
      </c>
      <c r="E720" s="3"/>
      <c r="F720" s="3">
        <f>M716</f>
        <v>4298072</v>
      </c>
      <c r="G720" s="3"/>
      <c r="H720" s="20" t="s">
        <v>31</v>
      </c>
      <c r="I720" s="17">
        <v>2681902</v>
      </c>
      <c r="J720" s="20"/>
      <c r="K720" s="17">
        <v>2565787</v>
      </c>
      <c r="L720" s="17"/>
      <c r="M720" s="17">
        <v>3848680</v>
      </c>
      <c r="N720" s="20">
        <v>16</v>
      </c>
      <c r="O720" s="20" t="s">
        <v>116</v>
      </c>
      <c r="P720" s="20" t="s">
        <v>110</v>
      </c>
    </row>
    <row r="721" spans="1:16" s="5" customFormat="1" ht="15.75">
      <c r="A721" s="4" t="s">
        <v>10</v>
      </c>
      <c r="B721" s="3">
        <f>I717</f>
        <v>0</v>
      </c>
      <c r="C721" s="3"/>
      <c r="D721" s="3">
        <f>K717</f>
        <v>50000</v>
      </c>
      <c r="E721" s="3"/>
      <c r="F721" s="3">
        <f>M717</f>
        <v>42400</v>
      </c>
      <c r="G721" s="4"/>
      <c r="H721" s="20" t="s">
        <v>31</v>
      </c>
      <c r="I721" s="17">
        <v>0</v>
      </c>
      <c r="J721" s="20"/>
      <c r="K721" s="17">
        <v>35890</v>
      </c>
      <c r="L721" s="17"/>
      <c r="M721" s="17">
        <v>29937</v>
      </c>
      <c r="N721" s="20">
        <v>17</v>
      </c>
      <c r="O721" s="20" t="s">
        <v>117</v>
      </c>
      <c r="P721" s="20" t="s">
        <v>111</v>
      </c>
    </row>
    <row r="722" spans="1:16" s="5" customFormat="1" ht="15.75">
      <c r="A722" s="4" t="s">
        <v>11</v>
      </c>
      <c r="B722" s="3">
        <f>I718</f>
        <v>0</v>
      </c>
      <c r="C722" s="3"/>
      <c r="D722" s="3">
        <f>K718</f>
        <v>0</v>
      </c>
      <c r="E722" s="3"/>
      <c r="F722" s="3">
        <f>M718</f>
        <v>250120</v>
      </c>
      <c r="G722" s="3"/>
      <c r="H722" s="20" t="s">
        <v>31</v>
      </c>
      <c r="I722" s="17">
        <v>81364</v>
      </c>
      <c r="J722" s="20"/>
      <c r="K722" s="17">
        <v>77866</v>
      </c>
      <c r="L722" s="17"/>
      <c r="M722" s="17">
        <v>81364</v>
      </c>
      <c r="N722" s="20">
        <v>18</v>
      </c>
      <c r="O722" s="20" t="s">
        <v>118</v>
      </c>
      <c r="P722" s="20" t="s">
        <v>112</v>
      </c>
    </row>
    <row r="723" spans="1:16" s="5" customFormat="1" ht="15.75">
      <c r="A723" s="4" t="s">
        <v>12</v>
      </c>
      <c r="B723" s="10">
        <f>I719</f>
        <v>96751</v>
      </c>
      <c r="C723" s="3"/>
      <c r="D723" s="10">
        <f>K719</f>
        <v>200918</v>
      </c>
      <c r="E723" s="3"/>
      <c r="F723" s="10">
        <f>M719</f>
        <v>204406</v>
      </c>
      <c r="G723" s="3"/>
      <c r="H723" s="20" t="s">
        <v>31</v>
      </c>
      <c r="I723" s="17">
        <v>116350</v>
      </c>
      <c r="J723" s="20"/>
      <c r="K723" s="17">
        <v>112113</v>
      </c>
      <c r="L723" s="17"/>
      <c r="M723" s="17">
        <v>120000</v>
      </c>
      <c r="N723" s="20">
        <v>19</v>
      </c>
      <c r="O723" s="20" t="s">
        <v>119</v>
      </c>
      <c r="P723" s="20" t="s">
        <v>113</v>
      </c>
    </row>
    <row r="724" spans="1:16" s="5" customFormat="1" ht="15.75">
      <c r="A724" s="4"/>
      <c r="B724" s="3"/>
      <c r="C724" s="3"/>
      <c r="D724" s="3"/>
      <c r="E724" s="3"/>
      <c r="F724" s="3"/>
      <c r="G724" s="3"/>
      <c r="H724" s="20" t="s">
        <v>31</v>
      </c>
      <c r="I724" s="21">
        <v>0</v>
      </c>
      <c r="J724" s="20"/>
      <c r="K724" s="21">
        <v>0</v>
      </c>
      <c r="L724" s="17"/>
      <c r="M724" s="21">
        <v>75000</v>
      </c>
      <c r="N724" s="20">
        <v>20</v>
      </c>
      <c r="O724" s="20" t="s">
        <v>120</v>
      </c>
      <c r="P724" s="20" t="s">
        <v>114</v>
      </c>
    </row>
    <row r="725" spans="1:16" s="5" customFormat="1" ht="15.75">
      <c r="A725" s="4" t="s">
        <v>13</v>
      </c>
      <c r="B725" s="3">
        <f>SUM(B719:B724)</f>
        <v>3796318</v>
      </c>
      <c r="C725" s="3"/>
      <c r="D725" s="3">
        <f>SUM(D719:D724)</f>
        <v>4093736</v>
      </c>
      <c r="E725" s="3"/>
      <c r="F725" s="3">
        <f>SUM(F719:F724)</f>
        <v>4794998</v>
      </c>
      <c r="G725" s="3"/>
      <c r="H725" s="20" t="s">
        <v>31</v>
      </c>
      <c r="I725" s="17">
        <v>455175</v>
      </c>
      <c r="J725" s="20"/>
      <c r="K725" s="17">
        <v>435604</v>
      </c>
      <c r="L725" s="17"/>
      <c r="M725" s="17">
        <v>472003</v>
      </c>
      <c r="N725" s="20">
        <v>21</v>
      </c>
      <c r="O725" s="20" t="s">
        <v>121</v>
      </c>
      <c r="P725" s="20" t="s">
        <v>115</v>
      </c>
    </row>
    <row r="726" spans="1:16" s="5" customFormat="1" ht="15.75">
      <c r="A726" s="4"/>
      <c r="B726" s="3"/>
      <c r="C726" s="3"/>
      <c r="D726" s="3"/>
      <c r="E726" s="3"/>
      <c r="F726" s="3"/>
      <c r="G726" s="3"/>
      <c r="H726" s="20" t="s">
        <v>31</v>
      </c>
      <c r="I726" s="17">
        <v>5376280</v>
      </c>
      <c r="J726" s="20"/>
      <c r="K726" s="17">
        <v>9964546</v>
      </c>
      <c r="L726" s="17"/>
      <c r="M726" s="17">
        <v>20079531</v>
      </c>
      <c r="N726" s="20">
        <v>22</v>
      </c>
      <c r="O726" s="20" t="s">
        <v>148</v>
      </c>
      <c r="P726" s="20" t="s">
        <v>116</v>
      </c>
    </row>
    <row r="727" spans="1:16" s="5" customFormat="1" ht="15.75">
      <c r="A727" s="4" t="s">
        <v>14</v>
      </c>
      <c r="B727" s="3">
        <f aca="true" t="shared" si="73" ref="B727:B732">I720</f>
        <v>2681902</v>
      </c>
      <c r="C727" s="3"/>
      <c r="D727" s="3">
        <f aca="true" t="shared" si="74" ref="D727:D732">K720</f>
        <v>2565787</v>
      </c>
      <c r="E727" s="3"/>
      <c r="F727" s="3">
        <f aca="true" t="shared" si="75" ref="F727:F732">M720</f>
        <v>3848680</v>
      </c>
      <c r="G727" s="3"/>
      <c r="H727" s="20" t="s">
        <v>31</v>
      </c>
      <c r="I727" s="17">
        <v>973737</v>
      </c>
      <c r="J727" s="20"/>
      <c r="K727" s="17">
        <v>929961</v>
      </c>
      <c r="L727" s="17"/>
      <c r="M727" s="17">
        <v>974929</v>
      </c>
      <c r="N727" s="20">
        <v>23</v>
      </c>
      <c r="O727" s="20" t="s">
        <v>149</v>
      </c>
      <c r="P727" s="20" t="s">
        <v>117</v>
      </c>
    </row>
    <row r="728" spans="1:16" s="5" customFormat="1" ht="15.75">
      <c r="A728" s="4" t="s">
        <v>90</v>
      </c>
      <c r="B728" s="3">
        <f t="shared" si="73"/>
        <v>0</v>
      </c>
      <c r="C728" s="3"/>
      <c r="D728" s="3">
        <f t="shared" si="74"/>
        <v>35890</v>
      </c>
      <c r="E728" s="3"/>
      <c r="F728" s="3">
        <f t="shared" si="75"/>
        <v>29937</v>
      </c>
      <c r="G728" s="3"/>
      <c r="H728" s="20" t="s">
        <v>31</v>
      </c>
      <c r="I728" s="17">
        <v>1372827</v>
      </c>
      <c r="J728" s="20"/>
      <c r="K728" s="17">
        <v>1311219</v>
      </c>
      <c r="L728" s="17"/>
      <c r="M728" s="17">
        <v>1373990</v>
      </c>
      <c r="N728" s="20">
        <v>24</v>
      </c>
      <c r="O728" s="20" t="s">
        <v>150</v>
      </c>
      <c r="P728" s="20" t="s">
        <v>118</v>
      </c>
    </row>
    <row r="729" spans="1:16" s="5" customFormat="1" ht="15.75">
      <c r="A729" s="4" t="s">
        <v>89</v>
      </c>
      <c r="B729" s="3">
        <f t="shared" si="73"/>
        <v>81364</v>
      </c>
      <c r="C729" s="3"/>
      <c r="D729" s="3">
        <f t="shared" si="74"/>
        <v>77866</v>
      </c>
      <c r="E729" s="3"/>
      <c r="F729" s="3">
        <f t="shared" si="75"/>
        <v>81364</v>
      </c>
      <c r="G729" s="3"/>
      <c r="H729" s="20" t="s">
        <v>31</v>
      </c>
      <c r="I729" s="17">
        <v>449190</v>
      </c>
      <c r="J729" s="20"/>
      <c r="K729" s="17">
        <v>443146</v>
      </c>
      <c r="L729" s="17"/>
      <c r="M729" s="17">
        <v>461610</v>
      </c>
      <c r="N729" s="20">
        <v>25</v>
      </c>
      <c r="O729" s="20" t="s">
        <v>151</v>
      </c>
      <c r="P729" s="20" t="s">
        <v>119</v>
      </c>
    </row>
    <row r="730" spans="1:16" s="5" customFormat="1" ht="15.75">
      <c r="A730" s="4" t="s">
        <v>88</v>
      </c>
      <c r="B730" s="3">
        <f t="shared" si="73"/>
        <v>116350</v>
      </c>
      <c r="C730" s="3"/>
      <c r="D730" s="3">
        <f t="shared" si="74"/>
        <v>112113</v>
      </c>
      <c r="E730" s="3"/>
      <c r="F730" s="3">
        <f t="shared" si="75"/>
        <v>120000</v>
      </c>
      <c r="G730" s="3"/>
      <c r="H730" s="20" t="s">
        <v>31</v>
      </c>
      <c r="I730" s="17">
        <v>202630</v>
      </c>
      <c r="J730" s="20"/>
      <c r="K730" s="17">
        <v>193917</v>
      </c>
      <c r="L730" s="17"/>
      <c r="M730" s="17">
        <v>202633</v>
      </c>
      <c r="N730" s="20">
        <v>26</v>
      </c>
      <c r="O730" s="20" t="s">
        <v>152</v>
      </c>
      <c r="P730" s="20" t="s">
        <v>120</v>
      </c>
    </row>
    <row r="731" spans="1:16" s="5" customFormat="1" ht="15.75">
      <c r="A731" s="4" t="s">
        <v>92</v>
      </c>
      <c r="B731" s="3">
        <f t="shared" si="73"/>
        <v>0</v>
      </c>
      <c r="C731" s="3"/>
      <c r="D731" s="3">
        <f t="shared" si="74"/>
        <v>0</v>
      </c>
      <c r="E731" s="3"/>
      <c r="F731" s="3">
        <f t="shared" si="75"/>
        <v>75000</v>
      </c>
      <c r="G731" s="3"/>
      <c r="H731" s="20" t="s">
        <v>31</v>
      </c>
      <c r="I731" s="17">
        <v>0</v>
      </c>
      <c r="J731" s="20"/>
      <c r="K731" s="17">
        <v>0</v>
      </c>
      <c r="L731" s="17"/>
      <c r="M731" s="17">
        <v>28900</v>
      </c>
      <c r="N731" s="20">
        <v>27</v>
      </c>
      <c r="O731" s="20" t="s">
        <v>153</v>
      </c>
      <c r="P731" s="20" t="s">
        <v>121</v>
      </c>
    </row>
    <row r="732" spans="1:16" s="5" customFormat="1" ht="15.75">
      <c r="A732" s="4" t="s">
        <v>15</v>
      </c>
      <c r="B732" s="10">
        <f t="shared" si="73"/>
        <v>455175</v>
      </c>
      <c r="C732" s="3"/>
      <c r="D732" s="10">
        <f t="shared" si="74"/>
        <v>435604</v>
      </c>
      <c r="E732" s="3"/>
      <c r="F732" s="10">
        <f t="shared" si="75"/>
        <v>472003</v>
      </c>
      <c r="G732" s="3"/>
      <c r="H732" s="20" t="s">
        <v>31</v>
      </c>
      <c r="I732" s="17">
        <v>0</v>
      </c>
      <c r="J732" s="20"/>
      <c r="K732" s="17">
        <v>25396</v>
      </c>
      <c r="L732" s="17"/>
      <c r="M732" s="17">
        <v>40946</v>
      </c>
      <c r="N732" s="20">
        <v>28</v>
      </c>
      <c r="O732" s="20" t="s">
        <v>154</v>
      </c>
      <c r="P732" s="20" t="s">
        <v>122</v>
      </c>
    </row>
    <row r="733" spans="1:16" s="5" customFormat="1" ht="15.75">
      <c r="A733" s="4"/>
      <c r="B733" s="3"/>
      <c r="C733" s="3"/>
      <c r="D733" s="3"/>
      <c r="E733" s="3"/>
      <c r="F733" s="3"/>
      <c r="G733" s="3"/>
      <c r="H733" s="20"/>
      <c r="I733" s="17"/>
      <c r="J733" s="20"/>
      <c r="K733" s="17"/>
      <c r="L733" s="17"/>
      <c r="M733" s="17"/>
      <c r="N733" s="20"/>
      <c r="O733" s="20"/>
      <c r="P733" s="20"/>
    </row>
    <row r="734" spans="1:16" s="5" customFormat="1" ht="15.75">
      <c r="A734" s="4" t="s">
        <v>16</v>
      </c>
      <c r="B734" s="3">
        <f>SUM(B726:B733)</f>
        <v>3334791</v>
      </c>
      <c r="C734" s="3"/>
      <c r="D734" s="3">
        <f>SUM(D726:D733)</f>
        <v>3227260</v>
      </c>
      <c r="E734" s="3"/>
      <c r="F734" s="3">
        <f>SUM(F726:F733)</f>
        <v>4626984</v>
      </c>
      <c r="G734" s="3"/>
      <c r="H734" s="20"/>
      <c r="I734" s="17"/>
      <c r="J734" s="20"/>
      <c r="K734" s="17"/>
      <c r="L734" s="17"/>
      <c r="M734" s="17"/>
      <c r="N734" s="17"/>
      <c r="O734" s="20"/>
      <c r="P734" s="20"/>
    </row>
    <row r="735" spans="1:16" s="5" customFormat="1" ht="15.75">
      <c r="A735" s="4"/>
      <c r="B735" s="3"/>
      <c r="C735" s="3"/>
      <c r="D735" s="3"/>
      <c r="E735" s="3"/>
      <c r="F735" s="3"/>
      <c r="G735" s="3"/>
      <c r="H735" s="20"/>
      <c r="I735" s="17"/>
      <c r="J735" s="20"/>
      <c r="K735" s="17"/>
      <c r="L735" s="17"/>
      <c r="M735" s="17"/>
      <c r="N735" s="17"/>
      <c r="O735" s="20"/>
      <c r="P735" s="20"/>
    </row>
    <row r="736" spans="1:16" s="5" customFormat="1" ht="15.75">
      <c r="A736" s="4" t="s">
        <v>17</v>
      </c>
      <c r="B736" s="3">
        <f aca="true" t="shared" si="76" ref="B736:B742">I726</f>
        <v>5376280</v>
      </c>
      <c r="C736" s="3"/>
      <c r="D736" s="3">
        <f aca="true" t="shared" si="77" ref="D736:D742">K726</f>
        <v>9964546</v>
      </c>
      <c r="E736" s="3"/>
      <c r="F736" s="3">
        <f aca="true" t="shared" si="78" ref="F736:F742">M726</f>
        <v>20079531</v>
      </c>
      <c r="G736" s="3"/>
      <c r="H736" s="20"/>
      <c r="I736" s="17"/>
      <c r="J736" s="20"/>
      <c r="K736" s="17"/>
      <c r="L736" s="17"/>
      <c r="M736" s="17"/>
      <c r="N736" s="17"/>
      <c r="O736" s="20"/>
      <c r="P736" s="20"/>
    </row>
    <row r="737" spans="1:16" s="5" customFormat="1" ht="15.75">
      <c r="A737" s="4" t="s">
        <v>18</v>
      </c>
      <c r="B737" s="3">
        <f t="shared" si="76"/>
        <v>973737</v>
      </c>
      <c r="C737" s="3"/>
      <c r="D737" s="3">
        <f t="shared" si="77"/>
        <v>929961</v>
      </c>
      <c r="E737" s="3"/>
      <c r="F737" s="3">
        <f t="shared" si="78"/>
        <v>974929</v>
      </c>
      <c r="G737" s="3"/>
      <c r="H737" s="20"/>
      <c r="I737" s="17"/>
      <c r="J737" s="20"/>
      <c r="K737" s="17"/>
      <c r="L737" s="17"/>
      <c r="M737" s="17"/>
      <c r="N737" s="17"/>
      <c r="O737" s="20"/>
      <c r="P737" s="20"/>
    </row>
    <row r="738" spans="1:16" s="5" customFormat="1" ht="15.75">
      <c r="A738" s="4" t="s">
        <v>19</v>
      </c>
      <c r="B738" s="3">
        <f t="shared" si="76"/>
        <v>1372827</v>
      </c>
      <c r="C738" s="3"/>
      <c r="D738" s="3">
        <f t="shared" si="77"/>
        <v>1311219</v>
      </c>
      <c r="E738" s="3"/>
      <c r="F738" s="3">
        <f t="shared" si="78"/>
        <v>1373990</v>
      </c>
      <c r="G738" s="3"/>
      <c r="H738" s="20"/>
      <c r="I738" s="17"/>
      <c r="J738" s="20"/>
      <c r="K738" s="17"/>
      <c r="L738" s="17"/>
      <c r="M738" s="17"/>
      <c r="N738" s="20"/>
      <c r="O738" s="20"/>
      <c r="P738" s="20"/>
    </row>
    <row r="739" spans="1:16" s="5" customFormat="1" ht="15.75">
      <c r="A739" s="4" t="s">
        <v>20</v>
      </c>
      <c r="B739" s="3">
        <f t="shared" si="76"/>
        <v>449190</v>
      </c>
      <c r="C739" s="3"/>
      <c r="D739" s="3">
        <f t="shared" si="77"/>
        <v>443146</v>
      </c>
      <c r="E739" s="3"/>
      <c r="F739" s="3">
        <f t="shared" si="78"/>
        <v>461610</v>
      </c>
      <c r="G739" s="3"/>
      <c r="H739" s="20"/>
      <c r="I739" s="17"/>
      <c r="J739" s="20"/>
      <c r="K739" s="17"/>
      <c r="L739" s="17"/>
      <c r="M739" s="17"/>
      <c r="N739" s="20"/>
      <c r="O739" s="20"/>
      <c r="P739" s="20"/>
    </row>
    <row r="740" spans="1:7" s="5" customFormat="1" ht="15.75">
      <c r="A740" s="4" t="s">
        <v>21</v>
      </c>
      <c r="B740" s="3">
        <f t="shared" si="76"/>
        <v>202630</v>
      </c>
      <c r="C740" s="3"/>
      <c r="D740" s="3">
        <f t="shared" si="77"/>
        <v>193917</v>
      </c>
      <c r="E740" s="3"/>
      <c r="F740" s="3">
        <f t="shared" si="78"/>
        <v>202633</v>
      </c>
      <c r="G740" s="3"/>
    </row>
    <row r="741" spans="1:7" s="5" customFormat="1" ht="15.75">
      <c r="A741" s="4" t="s">
        <v>22</v>
      </c>
      <c r="B741" s="3">
        <f t="shared" si="76"/>
        <v>0</v>
      </c>
      <c r="C741" s="3"/>
      <c r="D741" s="3">
        <f t="shared" si="77"/>
        <v>0</v>
      </c>
      <c r="E741" s="3"/>
      <c r="F741" s="3">
        <f t="shared" si="78"/>
        <v>28900</v>
      </c>
      <c r="G741" s="3"/>
    </row>
    <row r="742" spans="1:7" s="5" customFormat="1" ht="15.75">
      <c r="A742" s="4" t="s">
        <v>87</v>
      </c>
      <c r="B742" s="10">
        <f t="shared" si="76"/>
        <v>0</v>
      </c>
      <c r="C742" s="3"/>
      <c r="D742" s="10">
        <f t="shared" si="77"/>
        <v>25396</v>
      </c>
      <c r="E742" s="3"/>
      <c r="F742" s="10">
        <f t="shared" si="78"/>
        <v>40946</v>
      </c>
      <c r="G742" s="3"/>
    </row>
    <row r="743" spans="1:7" s="5" customFormat="1" ht="15.75">
      <c r="A743" s="12"/>
      <c r="B743" s="3"/>
      <c r="C743" s="3"/>
      <c r="D743" s="3"/>
      <c r="E743" s="3"/>
      <c r="F743" s="3"/>
      <c r="G743" s="3"/>
    </row>
    <row r="744" spans="1:7" s="5" customFormat="1" ht="15.75">
      <c r="A744" s="17" t="s">
        <v>23</v>
      </c>
      <c r="B744" s="3">
        <f>SUM(B704:B713)+B718+B725+SUM(B733:B743)</f>
        <v>34361240</v>
      </c>
      <c r="C744" s="3"/>
      <c r="D744" s="3">
        <f>SUM(D704:D713)+D718+D725+SUM(D733:D743)</f>
        <v>38628419</v>
      </c>
      <c r="E744" s="3"/>
      <c r="F744" s="3">
        <f>SUM(F704:F713)+F718+F725+SUM(F733:F743)</f>
        <v>54100027</v>
      </c>
      <c r="G744" s="3"/>
    </row>
    <row r="745" spans="1:7" s="5" customFormat="1" ht="15.75">
      <c r="A745" s="4"/>
      <c r="B745" s="3"/>
      <c r="C745" s="3"/>
      <c r="D745" s="3"/>
      <c r="E745" s="3"/>
      <c r="F745" s="3"/>
      <c r="G745" s="3"/>
    </row>
    <row r="746" spans="1:7" s="5" customFormat="1" ht="15.75">
      <c r="A746" s="4"/>
      <c r="B746" s="3"/>
      <c r="C746" s="3"/>
      <c r="D746" s="3"/>
      <c r="E746" s="3"/>
      <c r="F746" s="3"/>
      <c r="G746" s="3"/>
    </row>
    <row r="747" spans="1:7" s="5" customFormat="1" ht="15.75">
      <c r="A747" s="4"/>
      <c r="B747" s="3"/>
      <c r="C747" s="3"/>
      <c r="D747" s="3"/>
      <c r="E747" s="3"/>
      <c r="F747" s="3"/>
      <c r="G747" s="3"/>
    </row>
    <row r="748" spans="1:7" s="5" customFormat="1" ht="15.75">
      <c r="A748" s="4"/>
      <c r="B748" s="3"/>
      <c r="C748" s="3"/>
      <c r="D748" s="3"/>
      <c r="E748" s="3"/>
      <c r="F748" s="3"/>
      <c r="G748" s="3"/>
    </row>
    <row r="749" spans="1:7" s="5" customFormat="1" ht="15.75">
      <c r="A749" s="4"/>
      <c r="B749" s="3"/>
      <c r="C749" s="3"/>
      <c r="D749" s="3"/>
      <c r="E749" s="3"/>
      <c r="F749" s="3"/>
      <c r="G749" s="3"/>
    </row>
    <row r="750" spans="1:7" s="5" customFormat="1" ht="15.75">
      <c r="A750" s="4"/>
      <c r="B750" s="3"/>
      <c r="C750" s="3"/>
      <c r="D750" s="3"/>
      <c r="E750" s="3"/>
      <c r="F750" s="3"/>
      <c r="G750" s="3"/>
    </row>
    <row r="751" spans="1:7" s="5" customFormat="1" ht="15.75">
      <c r="A751" s="4"/>
      <c r="B751" s="3"/>
      <c r="C751" s="3"/>
      <c r="D751" s="3"/>
      <c r="E751" s="3"/>
      <c r="F751" s="3"/>
      <c r="G751" s="3"/>
    </row>
    <row r="752" spans="1:7" s="5" customFormat="1" ht="15.75">
      <c r="A752" s="4"/>
      <c r="B752" s="3"/>
      <c r="C752" s="3"/>
      <c r="D752" s="3"/>
      <c r="E752" s="3"/>
      <c r="F752" s="3"/>
      <c r="G752" s="3"/>
    </row>
    <row r="753" spans="1:7" s="5" customFormat="1" ht="15.75">
      <c r="A753" s="4"/>
      <c r="B753" s="3"/>
      <c r="C753" s="3"/>
      <c r="D753" s="3"/>
      <c r="E753" s="3"/>
      <c r="F753" s="3"/>
      <c r="G753" s="3"/>
    </row>
    <row r="754" spans="1:7" s="5" customFormat="1" ht="15.75">
      <c r="A754" s="12"/>
      <c r="B754" s="3"/>
      <c r="C754" s="3"/>
      <c r="D754" s="3"/>
      <c r="E754" s="3"/>
      <c r="F754" s="3"/>
      <c r="G754" s="3"/>
    </row>
    <row r="755" spans="1:7" s="5" customFormat="1" ht="15.75">
      <c r="A755" s="17"/>
      <c r="B755" s="4"/>
      <c r="C755" s="4"/>
      <c r="D755" s="4"/>
      <c r="E755" s="4"/>
      <c r="F755" s="4"/>
      <c r="G755" s="3"/>
    </row>
    <row r="756" spans="1:7" s="5" customFormat="1" ht="15.75">
      <c r="A756" s="4"/>
      <c r="B756" s="3"/>
      <c r="C756" s="3"/>
      <c r="D756" s="3"/>
      <c r="E756" s="3"/>
      <c r="F756" s="3"/>
      <c r="G756" s="3"/>
    </row>
    <row r="757" spans="1:7" s="5" customFormat="1" ht="15.75">
      <c r="A757" s="4"/>
      <c r="B757" s="3"/>
      <c r="C757" s="3"/>
      <c r="D757" s="3"/>
      <c r="E757" s="3"/>
      <c r="F757" s="3"/>
      <c r="G757" s="3"/>
    </row>
    <row r="758" spans="1:7" s="5" customFormat="1" ht="15.75">
      <c r="A758" s="4"/>
      <c r="B758" s="4"/>
      <c r="C758" s="4"/>
      <c r="D758" s="4"/>
      <c r="E758" s="4"/>
      <c r="F758" s="4"/>
      <c r="G758" s="4"/>
    </row>
    <row r="759" spans="1:7" s="5" customFormat="1" ht="15.75">
      <c r="A759" s="12"/>
      <c r="B759" s="3"/>
      <c r="C759" s="3"/>
      <c r="D759" s="3"/>
      <c r="E759" s="3"/>
      <c r="F759" s="3"/>
      <c r="G759" s="3"/>
    </row>
    <row r="760" spans="1:7" s="5" customFormat="1" ht="15.75">
      <c r="A760" s="17"/>
      <c r="B760" s="4"/>
      <c r="C760" s="4"/>
      <c r="D760" s="4"/>
      <c r="E760" s="4"/>
      <c r="F760" s="4"/>
      <c r="G760" s="4"/>
    </row>
    <row r="761" spans="1:7" s="5" customFormat="1" ht="15.75">
      <c r="A761" s="4"/>
      <c r="B761" s="3"/>
      <c r="C761" s="3"/>
      <c r="D761" s="3"/>
      <c r="E761" s="3"/>
      <c r="F761" s="3"/>
      <c r="G761" s="3"/>
    </row>
    <row r="762" spans="1:7" s="5" customFormat="1" ht="15.75">
      <c r="A762" s="4"/>
      <c r="B762" s="3"/>
      <c r="C762" s="3"/>
      <c r="D762" s="3"/>
      <c r="E762" s="3"/>
      <c r="F762" s="3"/>
      <c r="G762" s="3"/>
    </row>
    <row r="763" spans="1:7" s="5" customFormat="1" ht="15.75">
      <c r="A763" s="4"/>
      <c r="B763" s="4"/>
      <c r="C763" s="4"/>
      <c r="D763" s="4"/>
      <c r="E763" s="4"/>
      <c r="F763" s="4"/>
      <c r="G763" s="4"/>
    </row>
    <row r="764" spans="1:7" s="5" customFormat="1" ht="15.75">
      <c r="A764" s="4"/>
      <c r="B764" s="3"/>
      <c r="C764" s="3"/>
      <c r="D764" s="3"/>
      <c r="E764" s="3"/>
      <c r="F764" s="3"/>
      <c r="G764" s="3"/>
    </row>
    <row r="765" spans="1:7" s="5" customFormat="1" ht="15.75">
      <c r="A765" s="4"/>
      <c r="B765" s="3"/>
      <c r="C765" s="3"/>
      <c r="D765" s="3"/>
      <c r="E765" s="3"/>
      <c r="F765" s="3"/>
      <c r="G765" s="3"/>
    </row>
    <row r="766" spans="1:7" s="5" customFormat="1" ht="15.75">
      <c r="A766" s="12"/>
      <c r="B766" s="3"/>
      <c r="C766" s="3"/>
      <c r="D766" s="3"/>
      <c r="E766" s="3"/>
      <c r="F766" s="3"/>
      <c r="G766" s="3"/>
    </row>
    <row r="767" spans="1:7" s="5" customFormat="1" ht="15.75">
      <c r="A767" s="17"/>
      <c r="B767" s="3"/>
      <c r="C767" s="3"/>
      <c r="D767" s="3"/>
      <c r="E767" s="3"/>
      <c r="F767" s="3"/>
      <c r="G767" s="3"/>
    </row>
    <row r="768" spans="1:7" s="5" customFormat="1" ht="15.75">
      <c r="A768" s="11"/>
      <c r="B768" s="3"/>
      <c r="C768" s="3"/>
      <c r="D768" s="3"/>
      <c r="E768" s="3"/>
      <c r="F768" s="3"/>
      <c r="G768" s="3"/>
    </row>
    <row r="769" spans="1:7" s="5" customFormat="1" ht="15.75">
      <c r="A769" s="12"/>
      <c r="B769" s="3"/>
      <c r="C769" s="3"/>
      <c r="D769" s="3"/>
      <c r="E769" s="3"/>
      <c r="F769" s="3"/>
      <c r="G769" s="3"/>
    </row>
    <row r="770" spans="1:7" s="5" customFormat="1" ht="15.75">
      <c r="A770" s="12"/>
      <c r="B770" s="3"/>
      <c r="C770" s="3"/>
      <c r="D770" s="3"/>
      <c r="E770" s="3"/>
      <c r="F770" s="3"/>
      <c r="G770" s="3"/>
    </row>
    <row r="771" spans="1:7" s="5" customFormat="1" ht="15.75">
      <c r="A771" s="12"/>
      <c r="B771" s="3"/>
      <c r="C771" s="3"/>
      <c r="D771" s="3"/>
      <c r="E771" s="3"/>
      <c r="F771" s="3"/>
      <c r="G771" s="3"/>
    </row>
    <row r="772" spans="1:7" s="5" customFormat="1" ht="15.75">
      <c r="A772" s="12"/>
      <c r="B772" s="3"/>
      <c r="C772" s="3"/>
      <c r="D772" s="3"/>
      <c r="E772" s="3"/>
      <c r="F772" s="3"/>
      <c r="G772" s="3"/>
    </row>
    <row r="773" spans="1:6" s="5" customFormat="1" ht="15.75">
      <c r="A773" s="13"/>
      <c r="B773" s="4"/>
      <c r="C773" s="3"/>
      <c r="D773" s="4"/>
      <c r="E773" s="3"/>
      <c r="F773" s="4"/>
    </row>
    <row r="774" spans="1:6" s="5" customFormat="1" ht="15.75">
      <c r="A774" s="14" t="s">
        <v>93</v>
      </c>
      <c r="B774" s="4"/>
      <c r="C774" s="3"/>
      <c r="D774" s="4"/>
      <c r="E774" s="3"/>
      <c r="F774" s="4"/>
    </row>
    <row r="775" spans="1:6" s="5" customFormat="1" ht="15.75">
      <c r="A775" s="4"/>
      <c r="B775" s="4"/>
      <c r="C775" s="3"/>
      <c r="D775" s="4"/>
      <c r="E775" s="3"/>
      <c r="F775" s="4"/>
    </row>
    <row r="776" spans="1:7" s="5" customFormat="1" ht="15.75">
      <c r="A776" s="23" t="s">
        <v>138</v>
      </c>
      <c r="B776" s="23"/>
      <c r="C776" s="23"/>
      <c r="D776" s="23"/>
      <c r="E776" s="23"/>
      <c r="F776" s="23"/>
      <c r="G776" s="23"/>
    </row>
    <row r="777" spans="1:6" s="5" customFormat="1" ht="15.75">
      <c r="A777" s="4"/>
      <c r="B777" s="4"/>
      <c r="C777" s="3"/>
      <c r="D777" s="4"/>
      <c r="E777" s="3"/>
      <c r="F777" s="4"/>
    </row>
    <row r="778" spans="1:7" s="5" customFormat="1" ht="15.75">
      <c r="A778" s="23" t="s">
        <v>139</v>
      </c>
      <c r="B778" s="23"/>
      <c r="C778" s="23"/>
      <c r="D778" s="23"/>
      <c r="E778" s="23"/>
      <c r="F778" s="23"/>
      <c r="G778" s="23"/>
    </row>
    <row r="779" spans="1:7" s="5" customFormat="1" ht="15.75">
      <c r="A779" s="23" t="s">
        <v>124</v>
      </c>
      <c r="B779" s="23"/>
      <c r="C779" s="23"/>
      <c r="D779" s="23"/>
      <c r="E779" s="23"/>
      <c r="F779" s="23"/>
      <c r="G779" s="23"/>
    </row>
    <row r="780" spans="1:6" s="5" customFormat="1" ht="15.75">
      <c r="A780" s="4"/>
      <c r="B780" s="4"/>
      <c r="C780" s="3"/>
      <c r="D780" s="6"/>
      <c r="E780" s="7"/>
      <c r="F780" s="6"/>
    </row>
    <row r="781" spans="1:6" s="5" customFormat="1" ht="15.75">
      <c r="A781" s="4"/>
      <c r="B781" s="8"/>
      <c r="C781" s="9"/>
      <c r="D781" s="8"/>
      <c r="E781" s="9"/>
      <c r="F781" s="8"/>
    </row>
    <row r="782" spans="1:7" s="5" customFormat="1" ht="15.75">
      <c r="A782" s="4"/>
      <c r="B782" s="2">
        <v>1985</v>
      </c>
      <c r="C782" s="1"/>
      <c r="D782" s="2">
        <v>1986</v>
      </c>
      <c r="E782" s="1"/>
      <c r="F782" s="2">
        <v>1987</v>
      </c>
      <c r="G782" s="1"/>
    </row>
    <row r="783" spans="1:7" s="5" customFormat="1" ht="15.75">
      <c r="A783" s="4"/>
      <c r="B783" s="3"/>
      <c r="C783" s="3"/>
      <c r="D783" s="3"/>
      <c r="E783" s="3"/>
      <c r="F783" s="3"/>
      <c r="G783" s="3"/>
    </row>
    <row r="784" spans="1:16" s="5" customFormat="1" ht="15.75">
      <c r="A784" s="4" t="s">
        <v>0</v>
      </c>
      <c r="B784" s="3">
        <f aca="true" t="shared" si="79" ref="B784:B791">I784</f>
        <v>17976819</v>
      </c>
      <c r="C784" s="3"/>
      <c r="D784" s="3">
        <f aca="true" t="shared" si="80" ref="D784:D791">K784</f>
        <v>17235064</v>
      </c>
      <c r="E784" s="3"/>
      <c r="F784" s="3">
        <f aca="true" t="shared" si="81" ref="F784:F791">M784</f>
        <v>19406227</v>
      </c>
      <c r="G784" s="3"/>
      <c r="H784" s="20" t="s">
        <v>124</v>
      </c>
      <c r="I784" s="17">
        <v>17976819</v>
      </c>
      <c r="J784" s="20"/>
      <c r="K784" s="17">
        <v>17235064</v>
      </c>
      <c r="L784" s="17"/>
      <c r="M784" s="17">
        <v>19406227</v>
      </c>
      <c r="N784" s="20">
        <v>1</v>
      </c>
      <c r="O784" s="20" t="s">
        <v>95</v>
      </c>
      <c r="P784" s="20" t="s">
        <v>95</v>
      </c>
    </row>
    <row r="785" spans="1:16" s="5" customFormat="1" ht="15.75">
      <c r="A785" s="4" t="s">
        <v>1</v>
      </c>
      <c r="B785" s="3">
        <f t="shared" si="79"/>
        <v>3580051</v>
      </c>
      <c r="C785" s="3"/>
      <c r="D785" s="3">
        <f t="shared" si="80"/>
        <v>961768</v>
      </c>
      <c r="E785" s="3"/>
      <c r="F785" s="3">
        <f t="shared" si="81"/>
        <v>1025614</v>
      </c>
      <c r="G785" s="3"/>
      <c r="H785" s="20" t="s">
        <v>124</v>
      </c>
      <c r="I785" s="17">
        <v>3580051</v>
      </c>
      <c r="J785" s="20"/>
      <c r="K785" s="17">
        <v>961768</v>
      </c>
      <c r="L785" s="17"/>
      <c r="M785" s="17">
        <v>1025614</v>
      </c>
      <c r="N785" s="20">
        <v>2</v>
      </c>
      <c r="O785" s="20" t="s">
        <v>145</v>
      </c>
      <c r="P785" s="20" t="s">
        <v>96</v>
      </c>
    </row>
    <row r="786" spans="1:16" s="5" customFormat="1" ht="15.75">
      <c r="A786" s="4" t="s">
        <v>86</v>
      </c>
      <c r="B786" s="3">
        <f t="shared" si="79"/>
        <v>445500</v>
      </c>
      <c r="C786" s="3"/>
      <c r="D786" s="3">
        <f t="shared" si="80"/>
        <v>193758</v>
      </c>
      <c r="E786" s="3"/>
      <c r="F786" s="3">
        <f t="shared" si="81"/>
        <v>360000</v>
      </c>
      <c r="G786" s="3"/>
      <c r="H786" s="20" t="s">
        <v>124</v>
      </c>
      <c r="I786" s="17">
        <v>445500</v>
      </c>
      <c r="J786" s="20"/>
      <c r="K786" s="17">
        <v>193758</v>
      </c>
      <c r="L786" s="17"/>
      <c r="M786" s="17">
        <v>360000</v>
      </c>
      <c r="N786" s="20">
        <v>3</v>
      </c>
      <c r="O786" s="20" t="s">
        <v>102</v>
      </c>
      <c r="P786" s="20" t="s">
        <v>97</v>
      </c>
    </row>
    <row r="787" spans="1:16" s="5" customFormat="1" ht="15.75">
      <c r="A787" s="4" t="s">
        <v>91</v>
      </c>
      <c r="B787" s="3">
        <f t="shared" si="79"/>
        <v>2473405</v>
      </c>
      <c r="C787" s="3"/>
      <c r="D787" s="3">
        <f t="shared" si="80"/>
        <v>2366706</v>
      </c>
      <c r="E787" s="3"/>
      <c r="F787" s="3">
        <f t="shared" si="81"/>
        <v>2473533</v>
      </c>
      <c r="G787" s="3"/>
      <c r="H787" s="20" t="s">
        <v>124</v>
      </c>
      <c r="I787" s="17">
        <v>2473405</v>
      </c>
      <c r="J787" s="20"/>
      <c r="K787" s="17">
        <v>2366706</v>
      </c>
      <c r="L787" s="17"/>
      <c r="M787" s="17">
        <v>2473533</v>
      </c>
      <c r="N787" s="20">
        <v>4</v>
      </c>
      <c r="O787" s="20" t="s">
        <v>103</v>
      </c>
      <c r="P787" s="20" t="s">
        <v>98</v>
      </c>
    </row>
    <row r="788" spans="1:16" s="5" customFormat="1" ht="15.75">
      <c r="A788" s="4" t="s">
        <v>2</v>
      </c>
      <c r="B788" s="3">
        <f t="shared" si="79"/>
        <v>0</v>
      </c>
      <c r="C788" s="3"/>
      <c r="D788" s="3">
        <f t="shared" si="80"/>
        <v>0</v>
      </c>
      <c r="E788" s="3"/>
      <c r="F788" s="3">
        <f t="shared" si="81"/>
        <v>795505</v>
      </c>
      <c r="G788" s="3"/>
      <c r="H788" s="20" t="s">
        <v>124</v>
      </c>
      <c r="I788" s="17">
        <v>0</v>
      </c>
      <c r="J788" s="20"/>
      <c r="K788" s="17">
        <v>0</v>
      </c>
      <c r="L788" s="17"/>
      <c r="M788" s="17">
        <v>795505</v>
      </c>
      <c r="N788" s="20">
        <v>5</v>
      </c>
      <c r="O788" s="20" t="s">
        <v>104</v>
      </c>
      <c r="P788" s="20" t="s">
        <v>99</v>
      </c>
    </row>
    <row r="789" spans="1:16" s="5" customFormat="1" ht="15.75">
      <c r="A789" s="4" t="s">
        <v>144</v>
      </c>
      <c r="B789" s="3">
        <f t="shared" si="79"/>
        <v>0</v>
      </c>
      <c r="C789" s="3"/>
      <c r="D789" s="3">
        <f t="shared" si="80"/>
        <v>0</v>
      </c>
      <c r="E789" s="3"/>
      <c r="F789" s="3">
        <f t="shared" si="81"/>
        <v>42900</v>
      </c>
      <c r="G789" s="3"/>
      <c r="H789" s="20" t="s">
        <v>124</v>
      </c>
      <c r="I789" s="17">
        <v>0</v>
      </c>
      <c r="J789" s="20"/>
      <c r="K789" s="17">
        <v>0</v>
      </c>
      <c r="L789" s="17"/>
      <c r="M789" s="17">
        <v>42900</v>
      </c>
      <c r="N789" s="20">
        <v>6</v>
      </c>
      <c r="O789" s="20" t="s">
        <v>146</v>
      </c>
      <c r="P789" s="20" t="s">
        <v>100</v>
      </c>
    </row>
    <row r="790" spans="1:16" s="5" customFormat="1" ht="15.75">
      <c r="A790" s="4" t="s">
        <v>3</v>
      </c>
      <c r="B790" s="3">
        <f t="shared" si="79"/>
        <v>0</v>
      </c>
      <c r="C790" s="3"/>
      <c r="D790" s="3">
        <f t="shared" si="80"/>
        <v>0</v>
      </c>
      <c r="E790" s="3"/>
      <c r="F790" s="3">
        <f t="shared" si="81"/>
        <v>0</v>
      </c>
      <c r="G790" s="3"/>
      <c r="H790" s="20" t="s">
        <v>124</v>
      </c>
      <c r="I790" s="17">
        <v>0</v>
      </c>
      <c r="J790" s="20"/>
      <c r="K790" s="17">
        <v>0</v>
      </c>
      <c r="L790" s="17"/>
      <c r="M790" s="17">
        <v>0</v>
      </c>
      <c r="N790" s="20">
        <v>7</v>
      </c>
      <c r="O790" s="20" t="s">
        <v>106</v>
      </c>
      <c r="P790" s="20" t="s">
        <v>101</v>
      </c>
    </row>
    <row r="791" spans="1:16" s="5" customFormat="1" ht="15.75">
      <c r="A791" s="4" t="s">
        <v>4</v>
      </c>
      <c r="B791" s="3">
        <f t="shared" si="79"/>
        <v>254955</v>
      </c>
      <c r="C791" s="3"/>
      <c r="D791" s="3">
        <f t="shared" si="80"/>
        <v>248393</v>
      </c>
      <c r="E791" s="3"/>
      <c r="F791" s="3">
        <f t="shared" si="81"/>
        <v>282441</v>
      </c>
      <c r="G791" s="3"/>
      <c r="H791" s="20" t="s">
        <v>124</v>
      </c>
      <c r="I791" s="17">
        <v>254955</v>
      </c>
      <c r="J791" s="20"/>
      <c r="K791" s="17">
        <v>248393</v>
      </c>
      <c r="L791" s="17"/>
      <c r="M791" s="17">
        <v>282441</v>
      </c>
      <c r="N791" s="20">
        <v>8</v>
      </c>
      <c r="O791" s="20" t="s">
        <v>107</v>
      </c>
      <c r="P791" s="20" t="s">
        <v>102</v>
      </c>
    </row>
    <row r="792" spans="1:16" s="5" customFormat="1" ht="15.75">
      <c r="A792" s="4"/>
      <c r="B792" s="3"/>
      <c r="C792" s="3"/>
      <c r="D792" s="3"/>
      <c r="E792" s="3"/>
      <c r="F792" s="3"/>
      <c r="G792" s="3"/>
      <c r="H792" s="20" t="s">
        <v>124</v>
      </c>
      <c r="I792" s="17">
        <v>924579</v>
      </c>
      <c r="J792" s="20"/>
      <c r="K792" s="17">
        <v>841095</v>
      </c>
      <c r="L792" s="17"/>
      <c r="M792" s="17">
        <v>797326</v>
      </c>
      <c r="N792" s="20">
        <v>9</v>
      </c>
      <c r="O792" s="20" t="s">
        <v>108</v>
      </c>
      <c r="P792" s="20" t="s">
        <v>103</v>
      </c>
    </row>
    <row r="793" spans="1:16" s="5" customFormat="1" ht="15.75">
      <c r="A793" s="4" t="s">
        <v>5</v>
      </c>
      <c r="B793" s="3">
        <f>I792</f>
        <v>924579</v>
      </c>
      <c r="C793" s="3"/>
      <c r="D793" s="3">
        <f>K792</f>
        <v>841095</v>
      </c>
      <c r="E793" s="3"/>
      <c r="F793" s="3">
        <f>M792</f>
        <v>797326</v>
      </c>
      <c r="G793" s="3"/>
      <c r="H793" s="20" t="s">
        <v>124</v>
      </c>
      <c r="I793" s="17">
        <v>57571</v>
      </c>
      <c r="J793" s="20"/>
      <c r="K793" s="17">
        <v>41161</v>
      </c>
      <c r="L793" s="17"/>
      <c r="M793" s="17">
        <v>166585</v>
      </c>
      <c r="N793" s="20">
        <v>10</v>
      </c>
      <c r="O793" s="20" t="s">
        <v>109</v>
      </c>
      <c r="P793" s="20" t="s">
        <v>104</v>
      </c>
    </row>
    <row r="794" spans="1:16" s="5" customFormat="1" ht="15.75">
      <c r="A794" s="4" t="s">
        <v>6</v>
      </c>
      <c r="B794" s="3">
        <f>I793</f>
        <v>57571</v>
      </c>
      <c r="C794" s="3"/>
      <c r="D794" s="3">
        <f>K793</f>
        <v>41161</v>
      </c>
      <c r="E794" s="3"/>
      <c r="F794" s="3">
        <f>M793</f>
        <v>166585</v>
      </c>
      <c r="G794" s="3"/>
      <c r="H794" s="20" t="s">
        <v>124</v>
      </c>
      <c r="I794" s="17">
        <v>0</v>
      </c>
      <c r="J794" s="20"/>
      <c r="K794" s="17">
        <v>0</v>
      </c>
      <c r="L794" s="17"/>
      <c r="M794" s="17">
        <v>244444</v>
      </c>
      <c r="N794" s="20">
        <v>11</v>
      </c>
      <c r="O794" s="20" t="s">
        <v>110</v>
      </c>
      <c r="P794" s="20" t="s">
        <v>105</v>
      </c>
    </row>
    <row r="795" spans="1:16" s="5" customFormat="1" ht="15.75">
      <c r="A795" s="4" t="s">
        <v>7</v>
      </c>
      <c r="B795" s="10">
        <f>I794</f>
        <v>0</v>
      </c>
      <c r="C795" s="3"/>
      <c r="D795" s="10">
        <f>K794</f>
        <v>0</v>
      </c>
      <c r="E795" s="3"/>
      <c r="F795" s="10">
        <f>M794</f>
        <v>244444</v>
      </c>
      <c r="G795" s="3"/>
      <c r="H795" s="20" t="s">
        <v>124</v>
      </c>
      <c r="I795" s="17">
        <v>8108536</v>
      </c>
      <c r="J795" s="20"/>
      <c r="K795" s="17">
        <v>8099822</v>
      </c>
      <c r="L795" s="17"/>
      <c r="M795" s="17">
        <v>8142516</v>
      </c>
      <c r="N795" s="20">
        <v>12</v>
      </c>
      <c r="O795" s="20" t="s">
        <v>147</v>
      </c>
      <c r="P795" s="20" t="s">
        <v>106</v>
      </c>
    </row>
    <row r="796" spans="1:16" s="5" customFormat="1" ht="15.75">
      <c r="A796" s="4"/>
      <c r="B796" s="3"/>
      <c r="C796" s="3"/>
      <c r="D796" s="3"/>
      <c r="E796" s="3"/>
      <c r="F796" s="3"/>
      <c r="G796" s="3"/>
      <c r="H796" s="20" t="s">
        <v>124</v>
      </c>
      <c r="I796" s="17">
        <v>0</v>
      </c>
      <c r="J796" s="20"/>
      <c r="K796" s="17">
        <v>50158</v>
      </c>
      <c r="L796" s="17"/>
      <c r="M796" s="17">
        <v>61437</v>
      </c>
      <c r="N796" s="20">
        <v>13</v>
      </c>
      <c r="O796" s="20" t="s">
        <v>113</v>
      </c>
      <c r="P796" s="20" t="s">
        <v>107</v>
      </c>
    </row>
    <row r="797" spans="1:16" s="5" customFormat="1" ht="15.75">
      <c r="A797" s="4" t="s">
        <v>8</v>
      </c>
      <c r="B797" s="3">
        <f>SUM(B792:B796)</f>
        <v>982150</v>
      </c>
      <c r="C797" s="3"/>
      <c r="D797" s="3">
        <f>SUM(D792:D796)</f>
        <v>882256</v>
      </c>
      <c r="E797" s="3"/>
      <c r="F797" s="3">
        <f>SUM(F792:F796)</f>
        <v>1208355</v>
      </c>
      <c r="G797" s="3"/>
      <c r="H797" s="20" t="s">
        <v>124</v>
      </c>
      <c r="I797" s="17">
        <v>0</v>
      </c>
      <c r="J797" s="20"/>
      <c r="K797" s="17">
        <v>0</v>
      </c>
      <c r="L797" s="17"/>
      <c r="M797" s="17">
        <v>250120</v>
      </c>
      <c r="N797" s="20">
        <v>14</v>
      </c>
      <c r="O797" s="20" t="s">
        <v>114</v>
      </c>
      <c r="P797" s="20" t="s">
        <v>108</v>
      </c>
    </row>
    <row r="798" spans="1:16" s="5" customFormat="1" ht="15.75">
      <c r="A798" s="4"/>
      <c r="B798" s="3"/>
      <c r="C798" s="3"/>
      <c r="D798" s="3"/>
      <c r="E798" s="3"/>
      <c r="F798" s="3"/>
      <c r="G798" s="3"/>
      <c r="H798" s="20" t="s">
        <v>124</v>
      </c>
      <c r="I798" s="17">
        <v>95553</v>
      </c>
      <c r="J798" s="20"/>
      <c r="K798" s="17">
        <v>200933</v>
      </c>
      <c r="L798" s="17"/>
      <c r="M798" s="17">
        <v>204435</v>
      </c>
      <c r="N798" s="20">
        <v>15</v>
      </c>
      <c r="O798" s="20" t="s">
        <v>115</v>
      </c>
      <c r="P798" s="20" t="s">
        <v>109</v>
      </c>
    </row>
    <row r="799" spans="1:16" s="5" customFormat="1" ht="15.75">
      <c r="A799" s="4" t="s">
        <v>9</v>
      </c>
      <c r="B799" s="3">
        <f>I795</f>
        <v>8108536</v>
      </c>
      <c r="C799" s="3"/>
      <c r="D799" s="3">
        <f>K795</f>
        <v>8099822</v>
      </c>
      <c r="E799" s="3"/>
      <c r="F799" s="3">
        <f>M795</f>
        <v>8142516</v>
      </c>
      <c r="G799" s="3"/>
      <c r="H799" s="20" t="s">
        <v>124</v>
      </c>
      <c r="I799" s="17">
        <v>2514051</v>
      </c>
      <c r="J799" s="20"/>
      <c r="K799" s="17">
        <v>2405203</v>
      </c>
      <c r="L799" s="17"/>
      <c r="M799" s="17">
        <v>3607804</v>
      </c>
      <c r="N799" s="20">
        <v>16</v>
      </c>
      <c r="O799" s="20" t="s">
        <v>116</v>
      </c>
      <c r="P799" s="20" t="s">
        <v>110</v>
      </c>
    </row>
    <row r="800" spans="1:16" s="5" customFormat="1" ht="15.75">
      <c r="A800" s="4" t="s">
        <v>10</v>
      </c>
      <c r="B800" s="3">
        <f>I796</f>
        <v>0</v>
      </c>
      <c r="C800" s="3"/>
      <c r="D800" s="3">
        <f>K796</f>
        <v>50158</v>
      </c>
      <c r="E800" s="3"/>
      <c r="F800" s="3">
        <f>M796</f>
        <v>61437</v>
      </c>
      <c r="G800" s="4"/>
      <c r="H800" s="20" t="s">
        <v>124</v>
      </c>
      <c r="I800" s="17">
        <v>0</v>
      </c>
      <c r="J800" s="20"/>
      <c r="K800" s="17">
        <v>35890</v>
      </c>
      <c r="L800" s="17"/>
      <c r="M800" s="17">
        <v>29937</v>
      </c>
      <c r="N800" s="20">
        <v>17</v>
      </c>
      <c r="O800" s="20" t="s">
        <v>117</v>
      </c>
      <c r="P800" s="20" t="s">
        <v>111</v>
      </c>
    </row>
    <row r="801" spans="1:16" s="5" customFormat="1" ht="15.75">
      <c r="A801" s="4" t="s">
        <v>11</v>
      </c>
      <c r="B801" s="3">
        <f>I797</f>
        <v>0</v>
      </c>
      <c r="C801" s="3"/>
      <c r="D801" s="3">
        <f>K797</f>
        <v>0</v>
      </c>
      <c r="E801" s="3"/>
      <c r="F801" s="3">
        <f>M797</f>
        <v>250120</v>
      </c>
      <c r="G801" s="3"/>
      <c r="H801" s="20" t="s">
        <v>124</v>
      </c>
      <c r="I801" s="17">
        <v>76272</v>
      </c>
      <c r="J801" s="20"/>
      <c r="K801" s="17">
        <v>72993</v>
      </c>
      <c r="L801" s="17"/>
      <c r="M801" s="17">
        <v>76272</v>
      </c>
      <c r="N801" s="20">
        <v>18</v>
      </c>
      <c r="O801" s="20" t="s">
        <v>118</v>
      </c>
      <c r="P801" s="20" t="s">
        <v>112</v>
      </c>
    </row>
    <row r="802" spans="1:16" s="5" customFormat="1" ht="15.75">
      <c r="A802" s="4" t="s">
        <v>12</v>
      </c>
      <c r="B802" s="10">
        <f>I798</f>
        <v>95553</v>
      </c>
      <c r="C802" s="3"/>
      <c r="D802" s="10">
        <f>K798</f>
        <v>200933</v>
      </c>
      <c r="E802" s="3"/>
      <c r="F802" s="10">
        <f>M798</f>
        <v>204435</v>
      </c>
      <c r="G802" s="3"/>
      <c r="H802" s="20" t="s">
        <v>124</v>
      </c>
      <c r="I802" s="17">
        <v>116350</v>
      </c>
      <c r="J802" s="20"/>
      <c r="K802" s="17">
        <v>112113</v>
      </c>
      <c r="L802" s="17"/>
      <c r="M802" s="17">
        <v>120000</v>
      </c>
      <c r="N802" s="20">
        <v>19</v>
      </c>
      <c r="O802" s="20" t="s">
        <v>119</v>
      </c>
      <c r="P802" s="20" t="s">
        <v>113</v>
      </c>
    </row>
    <row r="803" spans="1:16" s="5" customFormat="1" ht="15.75">
      <c r="A803" s="4"/>
      <c r="B803" s="3"/>
      <c r="C803" s="3"/>
      <c r="D803" s="3"/>
      <c r="E803" s="3"/>
      <c r="F803" s="3"/>
      <c r="G803" s="3"/>
      <c r="H803" s="20" t="s">
        <v>124</v>
      </c>
      <c r="I803" s="17">
        <v>0</v>
      </c>
      <c r="J803" s="20"/>
      <c r="K803" s="17">
        <v>0</v>
      </c>
      <c r="L803" s="17"/>
      <c r="M803" s="17">
        <v>75000</v>
      </c>
      <c r="N803" s="20">
        <v>20</v>
      </c>
      <c r="O803" s="20" t="s">
        <v>120</v>
      </c>
      <c r="P803" s="20" t="s">
        <v>114</v>
      </c>
    </row>
    <row r="804" spans="1:16" s="5" customFormat="1" ht="15.75">
      <c r="A804" s="4" t="s">
        <v>13</v>
      </c>
      <c r="B804" s="3">
        <f>SUM(B798:B803)</f>
        <v>8204089</v>
      </c>
      <c r="C804" s="3"/>
      <c r="D804" s="3">
        <f>SUM(D798:D803)</f>
        <v>8350913</v>
      </c>
      <c r="E804" s="3"/>
      <c r="F804" s="3">
        <f>SUM(F798:F803)</f>
        <v>8658508</v>
      </c>
      <c r="G804" s="3"/>
      <c r="H804" s="20" t="s">
        <v>124</v>
      </c>
      <c r="I804" s="17">
        <v>495683</v>
      </c>
      <c r="J804" s="20"/>
      <c r="K804" s="17">
        <v>474371</v>
      </c>
      <c r="L804" s="17"/>
      <c r="M804" s="17">
        <v>515016</v>
      </c>
      <c r="N804" s="20">
        <v>21</v>
      </c>
      <c r="O804" s="20" t="s">
        <v>121</v>
      </c>
      <c r="P804" s="20" t="s">
        <v>115</v>
      </c>
    </row>
    <row r="805" spans="1:16" s="5" customFormat="1" ht="15.75">
      <c r="A805" s="4"/>
      <c r="B805" s="3"/>
      <c r="C805" s="3"/>
      <c r="D805" s="3"/>
      <c r="E805" s="3"/>
      <c r="F805" s="3"/>
      <c r="G805" s="3"/>
      <c r="H805" s="20" t="s">
        <v>124</v>
      </c>
      <c r="I805" s="17">
        <v>12041586</v>
      </c>
      <c r="J805" s="20"/>
      <c r="K805" s="17">
        <v>14265426</v>
      </c>
      <c r="L805" s="17"/>
      <c r="M805" s="17">
        <v>17248058</v>
      </c>
      <c r="N805" s="20">
        <v>22</v>
      </c>
      <c r="O805" s="20" t="s">
        <v>148</v>
      </c>
      <c r="P805" s="20" t="s">
        <v>116</v>
      </c>
    </row>
    <row r="806" spans="1:16" s="5" customFormat="1" ht="15.75">
      <c r="A806" s="4" t="s">
        <v>14</v>
      </c>
      <c r="B806" s="3">
        <f aca="true" t="shared" si="82" ref="B806:B811">I799</f>
        <v>2514051</v>
      </c>
      <c r="C806" s="3"/>
      <c r="D806" s="3">
        <f aca="true" t="shared" si="83" ref="D806:D811">K799</f>
        <v>2405203</v>
      </c>
      <c r="E806" s="3"/>
      <c r="F806" s="3">
        <f aca="true" t="shared" si="84" ref="F806:F811">M799</f>
        <v>3607804</v>
      </c>
      <c r="G806" s="3"/>
      <c r="H806" s="20" t="s">
        <v>124</v>
      </c>
      <c r="I806" s="17">
        <v>3006138</v>
      </c>
      <c r="J806" s="20"/>
      <c r="K806" s="17">
        <v>2870993</v>
      </c>
      <c r="L806" s="17"/>
      <c r="M806" s="17">
        <v>3009810</v>
      </c>
      <c r="N806" s="20">
        <v>23</v>
      </c>
      <c r="O806" s="20" t="s">
        <v>149</v>
      </c>
      <c r="P806" s="20" t="s">
        <v>117</v>
      </c>
    </row>
    <row r="807" spans="1:16" s="5" customFormat="1" ht="15.75">
      <c r="A807" s="4" t="s">
        <v>90</v>
      </c>
      <c r="B807" s="3">
        <f t="shared" si="82"/>
        <v>0</v>
      </c>
      <c r="C807" s="3"/>
      <c r="D807" s="3">
        <f t="shared" si="83"/>
        <v>35890</v>
      </c>
      <c r="E807" s="3"/>
      <c r="F807" s="3">
        <f t="shared" si="84"/>
        <v>29937</v>
      </c>
      <c r="G807" s="3"/>
      <c r="H807" s="20" t="s">
        <v>124</v>
      </c>
      <c r="I807" s="17">
        <v>4629252</v>
      </c>
      <c r="J807" s="20"/>
      <c r="K807" s="17">
        <v>4421509</v>
      </c>
      <c r="L807" s="17"/>
      <c r="M807" s="17">
        <v>4633174</v>
      </c>
      <c r="N807" s="20">
        <v>24</v>
      </c>
      <c r="O807" s="20" t="s">
        <v>150</v>
      </c>
      <c r="P807" s="20" t="s">
        <v>118</v>
      </c>
    </row>
    <row r="808" spans="1:16" s="5" customFormat="1" ht="15.75">
      <c r="A808" s="4" t="s">
        <v>89</v>
      </c>
      <c r="B808" s="3">
        <f t="shared" si="82"/>
        <v>76272</v>
      </c>
      <c r="C808" s="3"/>
      <c r="D808" s="3">
        <f t="shared" si="83"/>
        <v>72993</v>
      </c>
      <c r="E808" s="3"/>
      <c r="F808" s="3">
        <f t="shared" si="84"/>
        <v>76272</v>
      </c>
      <c r="G808" s="3"/>
      <c r="H808" s="20" t="s">
        <v>124</v>
      </c>
      <c r="I808" s="17">
        <v>1398301</v>
      </c>
      <c r="J808" s="20"/>
      <c r="K808" s="17">
        <v>1368118</v>
      </c>
      <c r="L808" s="17"/>
      <c r="M808" s="17">
        <v>1425123</v>
      </c>
      <c r="N808" s="20">
        <v>25</v>
      </c>
      <c r="O808" s="20" t="s">
        <v>151</v>
      </c>
      <c r="P808" s="20" t="s">
        <v>119</v>
      </c>
    </row>
    <row r="809" spans="1:16" s="5" customFormat="1" ht="15.75">
      <c r="A809" s="4" t="s">
        <v>88</v>
      </c>
      <c r="B809" s="3">
        <f t="shared" si="82"/>
        <v>116350</v>
      </c>
      <c r="C809" s="3"/>
      <c r="D809" s="3">
        <f t="shared" si="83"/>
        <v>112113</v>
      </c>
      <c r="E809" s="3"/>
      <c r="F809" s="3">
        <f t="shared" si="84"/>
        <v>120000</v>
      </c>
      <c r="G809" s="3"/>
      <c r="H809" s="20" t="s">
        <v>124</v>
      </c>
      <c r="I809" s="17">
        <v>554723</v>
      </c>
      <c r="J809" s="20"/>
      <c r="K809" s="17">
        <v>529434</v>
      </c>
      <c r="L809" s="17"/>
      <c r="M809" s="17">
        <v>553229</v>
      </c>
      <c r="N809" s="20">
        <v>26</v>
      </c>
      <c r="O809" s="20" t="s">
        <v>152</v>
      </c>
      <c r="P809" s="20" t="s">
        <v>120</v>
      </c>
    </row>
    <row r="810" spans="1:16" s="5" customFormat="1" ht="15.75">
      <c r="A810" s="4" t="s">
        <v>92</v>
      </c>
      <c r="B810" s="3">
        <f t="shared" si="82"/>
        <v>0</v>
      </c>
      <c r="C810" s="3"/>
      <c r="D810" s="3">
        <f t="shared" si="83"/>
        <v>0</v>
      </c>
      <c r="E810" s="3"/>
      <c r="F810" s="3">
        <f t="shared" si="84"/>
        <v>75000</v>
      </c>
      <c r="G810" s="3"/>
      <c r="H810" s="20" t="s">
        <v>124</v>
      </c>
      <c r="I810" s="17">
        <v>0</v>
      </c>
      <c r="J810" s="20"/>
      <c r="K810" s="17">
        <v>0</v>
      </c>
      <c r="L810" s="17"/>
      <c r="M810" s="17">
        <v>25750</v>
      </c>
      <c r="N810" s="20">
        <v>27</v>
      </c>
      <c r="O810" s="20" t="s">
        <v>153</v>
      </c>
      <c r="P810" s="20" t="s">
        <v>121</v>
      </c>
    </row>
    <row r="811" spans="1:16" s="5" customFormat="1" ht="15.75">
      <c r="A811" s="4" t="s">
        <v>15</v>
      </c>
      <c r="B811" s="10">
        <f t="shared" si="82"/>
        <v>495683</v>
      </c>
      <c r="C811" s="3"/>
      <c r="D811" s="10">
        <f t="shared" si="83"/>
        <v>474371</v>
      </c>
      <c r="E811" s="3"/>
      <c r="F811" s="10">
        <f t="shared" si="84"/>
        <v>515016</v>
      </c>
      <c r="G811" s="3"/>
      <c r="H811" s="20" t="s">
        <v>124</v>
      </c>
      <c r="I811" s="17">
        <v>0</v>
      </c>
      <c r="J811" s="20"/>
      <c r="K811" s="17">
        <v>26108</v>
      </c>
      <c r="L811" s="17"/>
      <c r="M811" s="17">
        <v>41679</v>
      </c>
      <c r="N811" s="20">
        <v>28</v>
      </c>
      <c r="O811" s="20" t="s">
        <v>154</v>
      </c>
      <c r="P811" s="20" t="s">
        <v>122</v>
      </c>
    </row>
    <row r="812" spans="1:16" s="5" customFormat="1" ht="15.75">
      <c r="A812" s="4"/>
      <c r="B812" s="3"/>
      <c r="C812" s="3"/>
      <c r="D812" s="3"/>
      <c r="E812" s="3"/>
      <c r="F812" s="3"/>
      <c r="G812" s="3"/>
      <c r="H812" s="20"/>
      <c r="I812" s="17"/>
      <c r="J812" s="20"/>
      <c r="K812" s="17"/>
      <c r="L812" s="17"/>
      <c r="M812" s="17"/>
      <c r="N812" s="20"/>
      <c r="O812" s="20"/>
      <c r="P812" s="20"/>
    </row>
    <row r="813" spans="1:16" s="5" customFormat="1" ht="15.75">
      <c r="A813" s="4" t="s">
        <v>16</v>
      </c>
      <c r="B813" s="3">
        <f>SUM(B805:B812)</f>
        <v>3202356</v>
      </c>
      <c r="C813" s="3"/>
      <c r="D813" s="3">
        <f>SUM(D805:D812)</f>
        <v>3100570</v>
      </c>
      <c r="E813" s="3"/>
      <c r="F813" s="3">
        <f>SUM(F805:F812)</f>
        <v>4424029</v>
      </c>
      <c r="G813" s="3"/>
      <c r="H813" s="20"/>
      <c r="I813" s="17"/>
      <c r="J813" s="20"/>
      <c r="K813" s="17"/>
      <c r="L813" s="17"/>
      <c r="M813" s="17"/>
      <c r="N813" s="17"/>
      <c r="O813" s="20"/>
      <c r="P813" s="20"/>
    </row>
    <row r="814" spans="1:16" s="5" customFormat="1" ht="15.75">
      <c r="A814" s="4"/>
      <c r="B814" s="3"/>
      <c r="C814" s="3"/>
      <c r="D814" s="3"/>
      <c r="E814" s="3"/>
      <c r="F814" s="3"/>
      <c r="G814" s="3"/>
      <c r="H814" s="20"/>
      <c r="I814" s="17"/>
      <c r="J814" s="20"/>
      <c r="K814" s="17"/>
      <c r="L814" s="17"/>
      <c r="M814" s="17"/>
      <c r="N814" s="17"/>
      <c r="O814" s="20"/>
      <c r="P814" s="20"/>
    </row>
    <row r="815" spans="1:16" s="5" customFormat="1" ht="15.75">
      <c r="A815" s="4" t="s">
        <v>17</v>
      </c>
      <c r="B815" s="3">
        <f aca="true" t="shared" si="85" ref="B815:B821">I805</f>
        <v>12041586</v>
      </c>
      <c r="C815" s="3"/>
      <c r="D815" s="3">
        <f aca="true" t="shared" si="86" ref="D815:D821">K805</f>
        <v>14265426</v>
      </c>
      <c r="E815" s="3"/>
      <c r="F815" s="3">
        <f aca="true" t="shared" si="87" ref="F815:F821">M805</f>
        <v>17248058</v>
      </c>
      <c r="G815" s="3"/>
      <c r="H815" s="20"/>
      <c r="I815" s="17"/>
      <c r="J815" s="20"/>
      <c r="K815" s="17"/>
      <c r="L815" s="17"/>
      <c r="M815" s="17"/>
      <c r="N815" s="17"/>
      <c r="O815" s="20"/>
      <c r="P815" s="20"/>
    </row>
    <row r="816" spans="1:16" s="5" customFormat="1" ht="15.75">
      <c r="A816" s="4" t="s">
        <v>18</v>
      </c>
      <c r="B816" s="3">
        <f t="shared" si="85"/>
        <v>3006138</v>
      </c>
      <c r="C816" s="3"/>
      <c r="D816" s="3">
        <f t="shared" si="86"/>
        <v>2870993</v>
      </c>
      <c r="E816" s="3"/>
      <c r="F816" s="3">
        <f t="shared" si="87"/>
        <v>3009810</v>
      </c>
      <c r="G816" s="3"/>
      <c r="H816" s="20"/>
      <c r="I816" s="17"/>
      <c r="J816" s="20"/>
      <c r="K816" s="17"/>
      <c r="L816" s="17"/>
      <c r="M816" s="17"/>
      <c r="N816" s="17"/>
      <c r="O816" s="20"/>
      <c r="P816" s="20"/>
    </row>
    <row r="817" spans="1:16" s="5" customFormat="1" ht="15.75">
      <c r="A817" s="4" t="s">
        <v>19</v>
      </c>
      <c r="B817" s="3">
        <f t="shared" si="85"/>
        <v>4629252</v>
      </c>
      <c r="C817" s="3"/>
      <c r="D817" s="3">
        <f t="shared" si="86"/>
        <v>4421509</v>
      </c>
      <c r="E817" s="3"/>
      <c r="F817" s="3">
        <f t="shared" si="87"/>
        <v>4633174</v>
      </c>
      <c r="G817" s="3"/>
      <c r="H817" s="20"/>
      <c r="I817" s="17"/>
      <c r="J817" s="20"/>
      <c r="K817" s="17"/>
      <c r="L817" s="17"/>
      <c r="M817" s="17"/>
      <c r="N817" s="20"/>
      <c r="O817" s="20"/>
      <c r="P817" s="20"/>
    </row>
    <row r="818" spans="1:16" s="5" customFormat="1" ht="15.75">
      <c r="A818" s="4" t="s">
        <v>20</v>
      </c>
      <c r="B818" s="3">
        <f t="shared" si="85"/>
        <v>1398301</v>
      </c>
      <c r="C818" s="3"/>
      <c r="D818" s="3">
        <f t="shared" si="86"/>
        <v>1368118</v>
      </c>
      <c r="E818" s="3"/>
      <c r="F818" s="3">
        <f t="shared" si="87"/>
        <v>1425123</v>
      </c>
      <c r="G818" s="3"/>
      <c r="H818" s="20"/>
      <c r="I818" s="17"/>
      <c r="J818" s="20"/>
      <c r="K818" s="17"/>
      <c r="L818" s="17"/>
      <c r="M818" s="17"/>
      <c r="N818" s="20"/>
      <c r="O818" s="20"/>
      <c r="P818" s="20"/>
    </row>
    <row r="819" spans="1:7" s="5" customFormat="1" ht="15.75">
      <c r="A819" s="4" t="s">
        <v>21</v>
      </c>
      <c r="B819" s="3">
        <f t="shared" si="85"/>
        <v>554723</v>
      </c>
      <c r="C819" s="3"/>
      <c r="D819" s="3">
        <f t="shared" si="86"/>
        <v>529434</v>
      </c>
      <c r="E819" s="3"/>
      <c r="F819" s="3">
        <f t="shared" si="87"/>
        <v>553229</v>
      </c>
      <c r="G819" s="3"/>
    </row>
    <row r="820" spans="1:7" s="5" customFormat="1" ht="15.75">
      <c r="A820" s="4" t="s">
        <v>22</v>
      </c>
      <c r="B820" s="3">
        <f t="shared" si="85"/>
        <v>0</v>
      </c>
      <c r="C820" s="3"/>
      <c r="D820" s="3">
        <f t="shared" si="86"/>
        <v>0</v>
      </c>
      <c r="E820" s="3"/>
      <c r="F820" s="3">
        <f t="shared" si="87"/>
        <v>25750</v>
      </c>
      <c r="G820" s="3"/>
    </row>
    <row r="821" spans="1:7" s="5" customFormat="1" ht="15.75">
      <c r="A821" s="4" t="s">
        <v>87</v>
      </c>
      <c r="B821" s="10">
        <f t="shared" si="85"/>
        <v>0</v>
      </c>
      <c r="C821" s="3"/>
      <c r="D821" s="10">
        <f t="shared" si="86"/>
        <v>26108</v>
      </c>
      <c r="E821" s="3"/>
      <c r="F821" s="10">
        <f t="shared" si="87"/>
        <v>41679</v>
      </c>
      <c r="G821" s="3"/>
    </row>
    <row r="822" spans="1:7" s="5" customFormat="1" ht="15.75">
      <c r="A822" s="12"/>
      <c r="B822" s="3"/>
      <c r="C822" s="3"/>
      <c r="D822" s="3"/>
      <c r="E822" s="3"/>
      <c r="F822" s="3"/>
      <c r="G822" s="3"/>
    </row>
    <row r="823" spans="1:7" s="5" customFormat="1" ht="15.75">
      <c r="A823" s="17" t="s">
        <v>23</v>
      </c>
      <c r="B823" s="3">
        <f>SUM(B783:B792)+B797+B804+SUM(B812:B822)</f>
        <v>58749325</v>
      </c>
      <c r="C823" s="3"/>
      <c r="D823" s="3">
        <f>SUM(D783:D792)+D797+D804+SUM(D812:D822)</f>
        <v>56821016</v>
      </c>
      <c r="E823" s="3"/>
      <c r="F823" s="3">
        <f>SUM(F783:F792)+F797+F804+SUM(F812:F822)</f>
        <v>65613935</v>
      </c>
      <c r="G823" s="3"/>
    </row>
    <row r="824" spans="1:7" s="5" customFormat="1" ht="15.75">
      <c r="A824" s="4"/>
      <c r="B824" s="3"/>
      <c r="C824" s="3"/>
      <c r="D824" s="3"/>
      <c r="E824" s="3"/>
      <c r="F824" s="3"/>
      <c r="G824" s="3"/>
    </row>
    <row r="825" spans="1:7" s="5" customFormat="1" ht="15.75">
      <c r="A825" s="4"/>
      <c r="B825" s="3"/>
      <c r="C825" s="3"/>
      <c r="D825" s="3"/>
      <c r="E825" s="3"/>
      <c r="F825" s="3"/>
      <c r="G825" s="3"/>
    </row>
    <row r="826" spans="1:7" s="5" customFormat="1" ht="15.75">
      <c r="A826" s="4"/>
      <c r="B826" s="3"/>
      <c r="C826" s="3"/>
      <c r="D826" s="3"/>
      <c r="E826" s="3"/>
      <c r="F826" s="3"/>
      <c r="G826" s="3"/>
    </row>
    <row r="827" spans="1:7" s="5" customFormat="1" ht="15.75">
      <c r="A827" s="4"/>
      <c r="B827" s="3"/>
      <c r="C827" s="3"/>
      <c r="D827" s="3"/>
      <c r="E827" s="3"/>
      <c r="F827" s="3"/>
      <c r="G827" s="3"/>
    </row>
    <row r="828" spans="1:7" s="5" customFormat="1" ht="15.75">
      <c r="A828" s="4"/>
      <c r="B828" s="3"/>
      <c r="C828" s="3"/>
      <c r="D828" s="3"/>
      <c r="E828" s="3"/>
      <c r="F828" s="3"/>
      <c r="G828" s="3"/>
    </row>
    <row r="829" spans="1:7" s="5" customFormat="1" ht="15.75">
      <c r="A829" s="4"/>
      <c r="B829" s="3"/>
      <c r="C829" s="3"/>
      <c r="D829" s="3"/>
      <c r="E829" s="3"/>
      <c r="F829" s="3"/>
      <c r="G829" s="3"/>
    </row>
    <row r="830" spans="1:7" s="5" customFormat="1" ht="15.75">
      <c r="A830" s="4"/>
      <c r="B830" s="3"/>
      <c r="C830" s="3"/>
      <c r="D830" s="3"/>
      <c r="E830" s="3"/>
      <c r="F830" s="3"/>
      <c r="G830" s="3"/>
    </row>
    <row r="831" spans="1:7" s="5" customFormat="1" ht="15.75">
      <c r="A831" s="4"/>
      <c r="B831" s="3"/>
      <c r="C831" s="3"/>
      <c r="D831" s="3"/>
      <c r="E831" s="3"/>
      <c r="F831" s="3"/>
      <c r="G831" s="3"/>
    </row>
    <row r="832" spans="1:7" s="5" customFormat="1" ht="15.75">
      <c r="A832" s="4"/>
      <c r="B832" s="3"/>
      <c r="C832" s="3"/>
      <c r="D832" s="3"/>
      <c r="E832" s="3"/>
      <c r="F832" s="3"/>
      <c r="G832" s="3"/>
    </row>
    <row r="833" spans="1:7" s="5" customFormat="1" ht="15.75">
      <c r="A833" s="12"/>
      <c r="B833" s="3"/>
      <c r="C833" s="3"/>
      <c r="D833" s="3"/>
      <c r="E833" s="3"/>
      <c r="F833" s="3"/>
      <c r="G833" s="3"/>
    </row>
    <row r="834" spans="1:7" s="5" customFormat="1" ht="15.75">
      <c r="A834" s="17"/>
      <c r="B834" s="4"/>
      <c r="C834" s="4"/>
      <c r="D834" s="4"/>
      <c r="E834" s="4"/>
      <c r="F834" s="4"/>
      <c r="G834" s="3"/>
    </row>
    <row r="835" spans="1:7" s="5" customFormat="1" ht="15.75">
      <c r="A835" s="4"/>
      <c r="B835" s="3"/>
      <c r="C835" s="3"/>
      <c r="D835" s="3"/>
      <c r="E835" s="3"/>
      <c r="F835" s="3"/>
      <c r="G835" s="3"/>
    </row>
    <row r="836" spans="1:7" s="5" customFormat="1" ht="15.75">
      <c r="A836" s="4"/>
      <c r="B836" s="3"/>
      <c r="C836" s="3"/>
      <c r="D836" s="3"/>
      <c r="E836" s="3"/>
      <c r="F836" s="3"/>
      <c r="G836" s="3"/>
    </row>
    <row r="837" spans="1:7" s="5" customFormat="1" ht="15.75">
      <c r="A837" s="4"/>
      <c r="B837" s="4"/>
      <c r="C837" s="4"/>
      <c r="D837" s="4"/>
      <c r="E837" s="4"/>
      <c r="F837" s="4"/>
      <c r="G837" s="4"/>
    </row>
    <row r="838" spans="1:7" s="5" customFormat="1" ht="15.75">
      <c r="A838" s="12"/>
      <c r="B838" s="3"/>
      <c r="C838" s="3"/>
      <c r="D838" s="3"/>
      <c r="E838" s="3"/>
      <c r="F838" s="3"/>
      <c r="G838" s="3"/>
    </row>
    <row r="839" spans="1:7" s="5" customFormat="1" ht="15.75">
      <c r="A839" s="17"/>
      <c r="B839" s="4"/>
      <c r="C839" s="4"/>
      <c r="D839" s="4"/>
      <c r="E839" s="4"/>
      <c r="F839" s="4"/>
      <c r="G839" s="4"/>
    </row>
    <row r="840" spans="1:7" s="5" customFormat="1" ht="15.75">
      <c r="A840" s="4"/>
      <c r="B840" s="3"/>
      <c r="C840" s="3"/>
      <c r="D840" s="3"/>
      <c r="E840" s="3"/>
      <c r="F840" s="3"/>
      <c r="G840" s="3"/>
    </row>
    <row r="841" spans="1:7" s="5" customFormat="1" ht="15.75">
      <c r="A841" s="4"/>
      <c r="B841" s="3"/>
      <c r="C841" s="3"/>
      <c r="D841" s="3"/>
      <c r="E841" s="3"/>
      <c r="F841" s="3"/>
      <c r="G841" s="3"/>
    </row>
    <row r="842" spans="1:7" s="5" customFormat="1" ht="15.75">
      <c r="A842" s="4"/>
      <c r="B842" s="4"/>
      <c r="C842" s="4"/>
      <c r="D842" s="4"/>
      <c r="E842" s="4"/>
      <c r="F842" s="4"/>
      <c r="G842" s="4"/>
    </row>
    <row r="843" spans="1:7" s="5" customFormat="1" ht="15.75">
      <c r="A843" s="4"/>
      <c r="B843" s="3"/>
      <c r="C843" s="3"/>
      <c r="D843" s="3"/>
      <c r="E843" s="3"/>
      <c r="F843" s="3"/>
      <c r="G843" s="3"/>
    </row>
    <row r="844" spans="1:7" s="5" customFormat="1" ht="15.75">
      <c r="A844" s="4"/>
      <c r="B844" s="3"/>
      <c r="C844" s="3"/>
      <c r="D844" s="3"/>
      <c r="E844" s="3"/>
      <c r="F844" s="3"/>
      <c r="G844" s="3"/>
    </row>
    <row r="845" spans="1:7" s="5" customFormat="1" ht="15.75">
      <c r="A845" s="12"/>
      <c r="B845" s="3"/>
      <c r="C845" s="3"/>
      <c r="D845" s="3"/>
      <c r="E845" s="3"/>
      <c r="F845" s="3"/>
      <c r="G845" s="3"/>
    </row>
    <row r="846" spans="1:7" s="5" customFormat="1" ht="15.75">
      <c r="A846" s="17"/>
      <c r="B846" s="3"/>
      <c r="C846" s="3"/>
      <c r="D846" s="3"/>
      <c r="E846" s="3"/>
      <c r="F846" s="3"/>
      <c r="G846" s="3"/>
    </row>
    <row r="847" spans="1:7" s="5" customFormat="1" ht="15.75">
      <c r="A847" s="11"/>
      <c r="B847" s="3"/>
      <c r="C847" s="3"/>
      <c r="D847" s="3"/>
      <c r="E847" s="3"/>
      <c r="F847" s="3"/>
      <c r="G847" s="3"/>
    </row>
    <row r="848" spans="1:7" s="5" customFormat="1" ht="15.75">
      <c r="A848" s="12"/>
      <c r="B848" s="3"/>
      <c r="C848" s="3"/>
      <c r="D848" s="3"/>
      <c r="E848" s="3"/>
      <c r="F848" s="3"/>
      <c r="G848" s="3"/>
    </row>
    <row r="849" spans="1:7" s="5" customFormat="1" ht="15.75">
      <c r="A849" s="12"/>
      <c r="B849" s="3"/>
      <c r="C849" s="3"/>
      <c r="D849" s="3"/>
      <c r="E849" s="3"/>
      <c r="F849" s="3"/>
      <c r="G849" s="3"/>
    </row>
    <row r="850" spans="1:7" s="5" customFormat="1" ht="15.75">
      <c r="A850" s="12"/>
      <c r="B850" s="3"/>
      <c r="C850" s="3"/>
      <c r="D850" s="3"/>
      <c r="E850" s="3"/>
      <c r="F850" s="3"/>
      <c r="G850" s="3"/>
    </row>
    <row r="851" spans="1:7" s="5" customFormat="1" ht="15.75">
      <c r="A851" s="12"/>
      <c r="B851" s="3"/>
      <c r="C851" s="3"/>
      <c r="D851" s="3"/>
      <c r="E851" s="3"/>
      <c r="F851" s="3"/>
      <c r="G851" s="3"/>
    </row>
    <row r="852" spans="1:6" s="5" customFormat="1" ht="15.75">
      <c r="A852" s="13"/>
      <c r="B852" s="4"/>
      <c r="C852" s="3"/>
      <c r="D852" s="4"/>
      <c r="E852" s="3"/>
      <c r="F852" s="4"/>
    </row>
    <row r="853" spans="1:6" s="5" customFormat="1" ht="15.75">
      <c r="A853" s="14" t="s">
        <v>93</v>
      </c>
      <c r="B853" s="4"/>
      <c r="C853" s="3"/>
      <c r="D853" s="4"/>
      <c r="E853" s="3"/>
      <c r="F853" s="4"/>
    </row>
    <row r="854" spans="1:6" s="5" customFormat="1" ht="15.75">
      <c r="A854" s="4"/>
      <c r="B854" s="4"/>
      <c r="C854" s="3"/>
      <c r="D854" s="4"/>
      <c r="E854" s="3"/>
      <c r="F854" s="4"/>
    </row>
    <row r="855" spans="1:7" s="5" customFormat="1" ht="15.75">
      <c r="A855" s="23" t="s">
        <v>138</v>
      </c>
      <c r="B855" s="23"/>
      <c r="C855" s="23"/>
      <c r="D855" s="23"/>
      <c r="E855" s="23"/>
      <c r="F855" s="23"/>
      <c r="G855" s="23"/>
    </row>
    <row r="856" spans="1:6" s="5" customFormat="1" ht="15.75">
      <c r="A856" s="4"/>
      <c r="B856" s="4"/>
      <c r="C856" s="3"/>
      <c r="D856" s="4"/>
      <c r="E856" s="3"/>
      <c r="F856" s="4"/>
    </row>
    <row r="857" spans="1:7" s="5" customFormat="1" ht="15.75">
      <c r="A857" s="23" t="s">
        <v>139</v>
      </c>
      <c r="B857" s="23"/>
      <c r="C857" s="23"/>
      <c r="D857" s="23"/>
      <c r="E857" s="23"/>
      <c r="F857" s="23"/>
      <c r="G857" s="23"/>
    </row>
    <row r="858" spans="1:7" s="5" customFormat="1" ht="15.75">
      <c r="A858" s="23" t="s">
        <v>32</v>
      </c>
      <c r="B858" s="23"/>
      <c r="C858" s="23"/>
      <c r="D858" s="23"/>
      <c r="E858" s="23"/>
      <c r="F858" s="23"/>
      <c r="G858" s="23"/>
    </row>
    <row r="859" spans="1:6" s="5" customFormat="1" ht="15.75">
      <c r="A859" s="4"/>
      <c r="B859" s="4"/>
      <c r="C859" s="3"/>
      <c r="D859" s="6"/>
      <c r="E859" s="7"/>
      <c r="F859" s="6"/>
    </row>
    <row r="860" spans="1:6" s="5" customFormat="1" ht="15.75">
      <c r="A860" s="4"/>
      <c r="B860" s="8"/>
      <c r="C860" s="9"/>
      <c r="D860" s="8"/>
      <c r="E860" s="9"/>
      <c r="F860" s="8"/>
    </row>
    <row r="861" spans="1:7" s="5" customFormat="1" ht="15.75">
      <c r="A861" s="4"/>
      <c r="B861" s="2">
        <v>1985</v>
      </c>
      <c r="C861" s="1"/>
      <c r="D861" s="2">
        <v>1986</v>
      </c>
      <c r="E861" s="1"/>
      <c r="F861" s="2">
        <v>1987</v>
      </c>
      <c r="G861" s="1"/>
    </row>
    <row r="862" spans="1:7" s="5" customFormat="1" ht="15.75">
      <c r="A862" s="4"/>
      <c r="B862" s="3"/>
      <c r="C862" s="3"/>
      <c r="D862" s="3"/>
      <c r="E862" s="3"/>
      <c r="F862" s="3"/>
      <c r="G862" s="3"/>
    </row>
    <row r="863" spans="1:16" s="5" customFormat="1" ht="15.75">
      <c r="A863" s="4" t="s">
        <v>0</v>
      </c>
      <c r="B863" s="3">
        <f aca="true" t="shared" si="88" ref="B863:B870">I863</f>
        <v>158603906</v>
      </c>
      <c r="C863" s="3"/>
      <c r="D863" s="3">
        <f aca="true" t="shared" si="89" ref="D863:D870">K863</f>
        <v>155406544</v>
      </c>
      <c r="E863" s="3"/>
      <c r="F863" s="3">
        <f aca="true" t="shared" si="90" ref="F863:F870">M863</f>
        <v>175076821</v>
      </c>
      <c r="G863" s="3"/>
      <c r="H863" s="20" t="s">
        <v>32</v>
      </c>
      <c r="I863" s="17">
        <v>158603906</v>
      </c>
      <c r="J863" s="20"/>
      <c r="K863" s="17">
        <v>155406544</v>
      </c>
      <c r="L863" s="17"/>
      <c r="M863" s="17">
        <v>175076821</v>
      </c>
      <c r="N863" s="20">
        <v>1</v>
      </c>
      <c r="O863" s="20" t="s">
        <v>95</v>
      </c>
      <c r="P863" s="20" t="s">
        <v>95</v>
      </c>
    </row>
    <row r="864" spans="1:16" s="5" customFormat="1" ht="15.75">
      <c r="A864" s="4" t="s">
        <v>1</v>
      </c>
      <c r="B864" s="3">
        <f t="shared" si="88"/>
        <v>9482953</v>
      </c>
      <c r="C864" s="3"/>
      <c r="D864" s="3">
        <f t="shared" si="89"/>
        <v>8986243</v>
      </c>
      <c r="E864" s="3"/>
      <c r="F864" s="3">
        <f t="shared" si="90"/>
        <v>10710497</v>
      </c>
      <c r="G864" s="3"/>
      <c r="H864" s="20" t="s">
        <v>32</v>
      </c>
      <c r="I864" s="17">
        <v>9482953</v>
      </c>
      <c r="J864" s="20"/>
      <c r="K864" s="17">
        <v>8986243</v>
      </c>
      <c r="L864" s="17"/>
      <c r="M864" s="17">
        <v>10710497</v>
      </c>
      <c r="N864" s="20">
        <v>2</v>
      </c>
      <c r="O864" s="20" t="s">
        <v>145</v>
      </c>
      <c r="P864" s="20" t="s">
        <v>96</v>
      </c>
    </row>
    <row r="865" spans="1:16" s="5" customFormat="1" ht="15.75">
      <c r="A865" s="4" t="s">
        <v>86</v>
      </c>
      <c r="B865" s="3">
        <f t="shared" si="88"/>
        <v>3379899</v>
      </c>
      <c r="C865" s="3"/>
      <c r="D865" s="3">
        <f t="shared" si="89"/>
        <v>1479581</v>
      </c>
      <c r="E865" s="3"/>
      <c r="F865" s="3">
        <f t="shared" si="90"/>
        <v>2713849</v>
      </c>
      <c r="G865" s="3"/>
      <c r="H865" s="20" t="s">
        <v>32</v>
      </c>
      <c r="I865" s="17">
        <v>3379899</v>
      </c>
      <c r="J865" s="20"/>
      <c r="K865" s="17">
        <v>1479581</v>
      </c>
      <c r="L865" s="17"/>
      <c r="M865" s="17">
        <v>2713849</v>
      </c>
      <c r="N865" s="20">
        <v>3</v>
      </c>
      <c r="O865" s="20" t="s">
        <v>102</v>
      </c>
      <c r="P865" s="20" t="s">
        <v>97</v>
      </c>
    </row>
    <row r="866" spans="1:16" s="5" customFormat="1" ht="15.75">
      <c r="A866" s="4" t="s">
        <v>91</v>
      </c>
      <c r="B866" s="3">
        <f t="shared" si="88"/>
        <v>18601007</v>
      </c>
      <c r="C866" s="3"/>
      <c r="D866" s="3">
        <f t="shared" si="89"/>
        <v>18072733</v>
      </c>
      <c r="E866" s="3"/>
      <c r="F866" s="3">
        <f t="shared" si="90"/>
        <v>18646652</v>
      </c>
      <c r="G866" s="3"/>
      <c r="H866" s="20" t="s">
        <v>32</v>
      </c>
      <c r="I866" s="17">
        <v>18601007</v>
      </c>
      <c r="J866" s="20"/>
      <c r="K866" s="17">
        <v>18072733</v>
      </c>
      <c r="L866" s="17"/>
      <c r="M866" s="17">
        <v>18646652</v>
      </c>
      <c r="N866" s="20">
        <v>4</v>
      </c>
      <c r="O866" s="20" t="s">
        <v>103</v>
      </c>
      <c r="P866" s="20" t="s">
        <v>98</v>
      </c>
    </row>
    <row r="867" spans="1:16" s="5" customFormat="1" ht="15.75">
      <c r="A867" s="4" t="s">
        <v>2</v>
      </c>
      <c r="B867" s="3">
        <f t="shared" si="88"/>
        <v>0</v>
      </c>
      <c r="C867" s="3"/>
      <c r="D867" s="3">
        <f t="shared" si="89"/>
        <v>0</v>
      </c>
      <c r="E867" s="3"/>
      <c r="F867" s="3">
        <f t="shared" si="90"/>
        <v>6074667</v>
      </c>
      <c r="G867" s="3"/>
      <c r="H867" s="20" t="s">
        <v>32</v>
      </c>
      <c r="I867" s="17">
        <v>0</v>
      </c>
      <c r="J867" s="20"/>
      <c r="K867" s="17">
        <v>0</v>
      </c>
      <c r="L867" s="17"/>
      <c r="M867" s="17">
        <v>6074667</v>
      </c>
      <c r="N867" s="20">
        <v>5</v>
      </c>
      <c r="O867" s="20" t="s">
        <v>104</v>
      </c>
      <c r="P867" s="20" t="s">
        <v>99</v>
      </c>
    </row>
    <row r="868" spans="1:16" s="5" customFormat="1" ht="15.75">
      <c r="A868" s="4" t="s">
        <v>144</v>
      </c>
      <c r="B868" s="3">
        <f t="shared" si="88"/>
        <v>0</v>
      </c>
      <c r="C868" s="3"/>
      <c r="D868" s="3">
        <f t="shared" si="89"/>
        <v>0</v>
      </c>
      <c r="E868" s="3"/>
      <c r="F868" s="3">
        <f t="shared" si="90"/>
        <v>1523900</v>
      </c>
      <c r="G868" s="3"/>
      <c r="H868" s="20" t="s">
        <v>32</v>
      </c>
      <c r="I868" s="17">
        <v>0</v>
      </c>
      <c r="J868" s="20"/>
      <c r="K868" s="17">
        <v>0</v>
      </c>
      <c r="L868" s="17"/>
      <c r="M868" s="17">
        <v>1523900</v>
      </c>
      <c r="N868" s="20">
        <v>6</v>
      </c>
      <c r="O868" s="20" t="s">
        <v>146</v>
      </c>
      <c r="P868" s="20" t="s">
        <v>100</v>
      </c>
    </row>
    <row r="869" spans="1:16" s="5" customFormat="1" ht="15.75">
      <c r="A869" s="4" t="s">
        <v>3</v>
      </c>
      <c r="B869" s="3">
        <f t="shared" si="88"/>
        <v>261961</v>
      </c>
      <c r="C869" s="3"/>
      <c r="D869" s="3">
        <f t="shared" si="89"/>
        <v>185025</v>
      </c>
      <c r="E869" s="3"/>
      <c r="F869" s="3">
        <f t="shared" si="90"/>
        <v>72641</v>
      </c>
      <c r="G869" s="3"/>
      <c r="H869" s="20" t="s">
        <v>32</v>
      </c>
      <c r="I869" s="17">
        <f>80125+181836</f>
        <v>261961</v>
      </c>
      <c r="J869" s="20"/>
      <c r="K869" s="17">
        <f>78410+106615</f>
        <v>185025</v>
      </c>
      <c r="L869" s="17"/>
      <c r="M869" s="17">
        <v>72641</v>
      </c>
      <c r="N869" s="20">
        <v>7</v>
      </c>
      <c r="O869" s="20" t="s">
        <v>106</v>
      </c>
      <c r="P869" s="20" t="s">
        <v>101</v>
      </c>
    </row>
    <row r="870" spans="1:16" s="5" customFormat="1" ht="15.75">
      <c r="A870" s="4" t="s">
        <v>4</v>
      </c>
      <c r="B870" s="3">
        <f t="shared" si="88"/>
        <v>586636</v>
      </c>
      <c r="C870" s="3"/>
      <c r="D870" s="3">
        <f t="shared" si="89"/>
        <v>1052556</v>
      </c>
      <c r="E870" s="3"/>
      <c r="F870" s="3">
        <f t="shared" si="90"/>
        <v>1445278</v>
      </c>
      <c r="G870" s="3"/>
      <c r="H870" s="20" t="s">
        <v>32</v>
      </c>
      <c r="I870" s="17">
        <v>586636</v>
      </c>
      <c r="J870" s="20"/>
      <c r="K870" s="17">
        <v>1052556</v>
      </c>
      <c r="L870" s="17"/>
      <c r="M870" s="17">
        <v>1445278</v>
      </c>
      <c r="N870" s="20">
        <v>8</v>
      </c>
      <c r="O870" s="20" t="s">
        <v>107</v>
      </c>
      <c r="P870" s="20" t="s">
        <v>102</v>
      </c>
    </row>
    <row r="871" spans="1:16" s="5" customFormat="1" ht="15.75">
      <c r="A871" s="4"/>
      <c r="B871" s="3"/>
      <c r="C871" s="3"/>
      <c r="D871" s="3"/>
      <c r="E871" s="3"/>
      <c r="F871" s="3"/>
      <c r="G871" s="3"/>
      <c r="H871" s="20" t="s">
        <v>32</v>
      </c>
      <c r="I871" s="17">
        <v>42377283</v>
      </c>
      <c r="J871" s="20"/>
      <c r="K871" s="17">
        <v>45502658</v>
      </c>
      <c r="L871" s="17"/>
      <c r="M871" s="17">
        <v>54672861</v>
      </c>
      <c r="N871" s="20">
        <v>9</v>
      </c>
      <c r="O871" s="20" t="s">
        <v>108</v>
      </c>
      <c r="P871" s="20" t="s">
        <v>103</v>
      </c>
    </row>
    <row r="872" spans="1:16" s="5" customFormat="1" ht="15.75">
      <c r="A872" s="4" t="s">
        <v>5</v>
      </c>
      <c r="B872" s="3">
        <f>I871</f>
        <v>42377283</v>
      </c>
      <c r="C872" s="3"/>
      <c r="D872" s="3">
        <f>K871</f>
        <v>45502658</v>
      </c>
      <c r="E872" s="3"/>
      <c r="F872" s="3">
        <f>M871</f>
        <v>54672861</v>
      </c>
      <c r="G872" s="3"/>
      <c r="H872" s="20" t="s">
        <v>32</v>
      </c>
      <c r="I872" s="17">
        <v>816952</v>
      </c>
      <c r="J872" s="20"/>
      <c r="K872" s="17">
        <v>929747</v>
      </c>
      <c r="L872" s="17"/>
      <c r="M872" s="17">
        <v>7889449</v>
      </c>
      <c r="N872" s="20">
        <v>10</v>
      </c>
      <c r="O872" s="20" t="s">
        <v>109</v>
      </c>
      <c r="P872" s="20" t="s">
        <v>104</v>
      </c>
    </row>
    <row r="873" spans="1:16" s="5" customFormat="1" ht="15.75">
      <c r="A873" s="4" t="s">
        <v>6</v>
      </c>
      <c r="B873" s="3">
        <f>I872</f>
        <v>816952</v>
      </c>
      <c r="C873" s="3"/>
      <c r="D873" s="3">
        <f>K872</f>
        <v>929747</v>
      </c>
      <c r="E873" s="3"/>
      <c r="F873" s="3">
        <f>M872</f>
        <v>7889449</v>
      </c>
      <c r="G873" s="3"/>
      <c r="H873" s="20" t="s">
        <v>32</v>
      </c>
      <c r="I873" s="17">
        <v>0</v>
      </c>
      <c r="J873" s="20"/>
      <c r="K873" s="17">
        <v>0</v>
      </c>
      <c r="L873" s="17"/>
      <c r="M873" s="17">
        <v>1991336</v>
      </c>
      <c r="N873" s="20">
        <v>11</v>
      </c>
      <c r="O873" s="20" t="s">
        <v>110</v>
      </c>
      <c r="P873" s="20" t="s">
        <v>105</v>
      </c>
    </row>
    <row r="874" spans="1:16" s="5" customFormat="1" ht="15.75">
      <c r="A874" s="4" t="s">
        <v>7</v>
      </c>
      <c r="B874" s="10">
        <f>I873</f>
        <v>0</v>
      </c>
      <c r="C874" s="3"/>
      <c r="D874" s="10">
        <f>K873</f>
        <v>0</v>
      </c>
      <c r="E874" s="3"/>
      <c r="F874" s="10">
        <f>M873</f>
        <v>1991336</v>
      </c>
      <c r="G874" s="3"/>
      <c r="H874" s="20" t="s">
        <v>32</v>
      </c>
      <c r="I874" s="17">
        <v>45467665</v>
      </c>
      <c r="J874" s="20"/>
      <c r="K874" s="17">
        <v>47117607</v>
      </c>
      <c r="L874" s="17"/>
      <c r="M874" s="17">
        <v>54275012</v>
      </c>
      <c r="N874" s="20">
        <v>12</v>
      </c>
      <c r="O874" s="20" t="s">
        <v>147</v>
      </c>
      <c r="P874" s="20" t="s">
        <v>106</v>
      </c>
    </row>
    <row r="875" spans="1:16" s="5" customFormat="1" ht="15.75">
      <c r="A875" s="4"/>
      <c r="B875" s="3"/>
      <c r="C875" s="3"/>
      <c r="D875" s="3"/>
      <c r="E875" s="3"/>
      <c r="F875" s="3"/>
      <c r="G875" s="3"/>
      <c r="H875" s="20" t="s">
        <v>32</v>
      </c>
      <c r="I875" s="17">
        <v>0</v>
      </c>
      <c r="J875" s="20"/>
      <c r="K875" s="17">
        <v>265398</v>
      </c>
      <c r="L875" s="17"/>
      <c r="M875" s="17">
        <v>270840</v>
      </c>
      <c r="N875" s="20">
        <v>13</v>
      </c>
      <c r="O875" s="20" t="s">
        <v>113</v>
      </c>
      <c r="P875" s="20" t="s">
        <v>107</v>
      </c>
    </row>
    <row r="876" spans="1:16" s="5" customFormat="1" ht="15.75">
      <c r="A876" s="4" t="s">
        <v>8</v>
      </c>
      <c r="B876" s="3">
        <f>SUM(B871:B875)</f>
        <v>43194235</v>
      </c>
      <c r="C876" s="3"/>
      <c r="D876" s="3">
        <f>SUM(D871:D875)</f>
        <v>46432405</v>
      </c>
      <c r="E876" s="3"/>
      <c r="F876" s="3">
        <f>SUM(F871:F875)</f>
        <v>64553646</v>
      </c>
      <c r="G876" s="3"/>
      <c r="H876" s="20" t="s">
        <v>32</v>
      </c>
      <c r="I876" s="17">
        <v>0</v>
      </c>
      <c r="J876" s="20"/>
      <c r="K876" s="17">
        <v>0</v>
      </c>
      <c r="L876" s="17"/>
      <c r="M876" s="17">
        <v>1029067</v>
      </c>
      <c r="N876" s="20">
        <v>14</v>
      </c>
      <c r="O876" s="20" t="s">
        <v>114</v>
      </c>
      <c r="P876" s="20" t="s">
        <v>108</v>
      </c>
    </row>
    <row r="877" spans="1:16" s="5" customFormat="1" ht="15.75">
      <c r="A877" s="4"/>
      <c r="B877" s="3"/>
      <c r="C877" s="3"/>
      <c r="D877" s="3"/>
      <c r="E877" s="3"/>
      <c r="F877" s="3"/>
      <c r="G877" s="3"/>
      <c r="H877" s="20" t="s">
        <v>32</v>
      </c>
      <c r="I877" s="17">
        <v>116668</v>
      </c>
      <c r="J877" s="20"/>
      <c r="K877" s="17">
        <v>216446</v>
      </c>
      <c r="L877" s="17"/>
      <c r="M877" s="17">
        <v>354446</v>
      </c>
      <c r="N877" s="20">
        <v>15</v>
      </c>
      <c r="O877" s="20" t="s">
        <v>115</v>
      </c>
      <c r="P877" s="20" t="s">
        <v>109</v>
      </c>
    </row>
    <row r="878" spans="1:16" s="5" customFormat="1" ht="15.75">
      <c r="A878" s="4" t="s">
        <v>9</v>
      </c>
      <c r="B878" s="3">
        <f>I874</f>
        <v>45467665</v>
      </c>
      <c r="C878" s="3"/>
      <c r="D878" s="3">
        <f>K874</f>
        <v>47117607</v>
      </c>
      <c r="E878" s="3"/>
      <c r="F878" s="3">
        <f>M874</f>
        <v>54275012</v>
      </c>
      <c r="G878" s="3"/>
      <c r="H878" s="20" t="s">
        <v>32</v>
      </c>
      <c r="I878" s="17">
        <v>31281245</v>
      </c>
      <c r="J878" s="20"/>
      <c r="K878" s="17">
        <v>29926896</v>
      </c>
      <c r="L878" s="17"/>
      <c r="M878" s="17">
        <v>32725009</v>
      </c>
      <c r="N878" s="20">
        <v>16</v>
      </c>
      <c r="O878" s="20" t="s">
        <v>116</v>
      </c>
      <c r="P878" s="20" t="s">
        <v>110</v>
      </c>
    </row>
    <row r="879" spans="1:16" s="5" customFormat="1" ht="15.75">
      <c r="A879" s="4" t="s">
        <v>10</v>
      </c>
      <c r="B879" s="3">
        <f>I875</f>
        <v>0</v>
      </c>
      <c r="C879" s="3"/>
      <c r="D879" s="3">
        <f>K875</f>
        <v>265398</v>
      </c>
      <c r="E879" s="3"/>
      <c r="F879" s="3">
        <f>M875</f>
        <v>270840</v>
      </c>
      <c r="G879" s="4"/>
      <c r="H879" s="20" t="s">
        <v>32</v>
      </c>
      <c r="I879" s="17">
        <v>0</v>
      </c>
      <c r="J879" s="20"/>
      <c r="K879" s="17">
        <v>289011</v>
      </c>
      <c r="L879" s="17"/>
      <c r="M879" s="17">
        <v>241951</v>
      </c>
      <c r="N879" s="20">
        <v>17</v>
      </c>
      <c r="O879" s="20" t="s">
        <v>117</v>
      </c>
      <c r="P879" s="20" t="s">
        <v>111</v>
      </c>
    </row>
    <row r="880" spans="1:16" s="5" customFormat="1" ht="15.75">
      <c r="A880" s="4" t="s">
        <v>11</v>
      </c>
      <c r="B880" s="3">
        <f>I876</f>
        <v>0</v>
      </c>
      <c r="C880" s="3"/>
      <c r="D880" s="3">
        <f>K876</f>
        <v>0</v>
      </c>
      <c r="E880" s="3"/>
      <c r="F880" s="3">
        <f>M876</f>
        <v>1029067</v>
      </c>
      <c r="G880" s="3"/>
      <c r="H880" s="20" t="s">
        <v>32</v>
      </c>
      <c r="I880" s="17">
        <v>1270328</v>
      </c>
      <c r="J880" s="20"/>
      <c r="K880" s="17">
        <v>1215712</v>
      </c>
      <c r="L880" s="17"/>
      <c r="M880" s="17">
        <v>1270328</v>
      </c>
      <c r="N880" s="20">
        <v>18</v>
      </c>
      <c r="O880" s="20" t="s">
        <v>118</v>
      </c>
      <c r="P880" s="20" t="s">
        <v>112</v>
      </c>
    </row>
    <row r="881" spans="1:16" s="5" customFormat="1" ht="15.75">
      <c r="A881" s="4" t="s">
        <v>12</v>
      </c>
      <c r="B881" s="10">
        <f>I877</f>
        <v>116668</v>
      </c>
      <c r="C881" s="3"/>
      <c r="D881" s="10">
        <f>K877</f>
        <v>216446</v>
      </c>
      <c r="E881" s="3"/>
      <c r="F881" s="10">
        <f>M877</f>
        <v>354446</v>
      </c>
      <c r="G881" s="3"/>
      <c r="H881" s="20" t="s">
        <v>32</v>
      </c>
      <c r="I881" s="17">
        <v>208772</v>
      </c>
      <c r="J881" s="20"/>
      <c r="K881" s="17">
        <v>201170</v>
      </c>
      <c r="L881" s="17"/>
      <c r="M881" s="17">
        <v>216007</v>
      </c>
      <c r="N881" s="20">
        <v>19</v>
      </c>
      <c r="O881" s="20" t="s">
        <v>119</v>
      </c>
      <c r="P881" s="20" t="s">
        <v>113</v>
      </c>
    </row>
    <row r="882" spans="1:16" s="5" customFormat="1" ht="15.75">
      <c r="A882" s="4"/>
      <c r="B882" s="3"/>
      <c r="C882" s="3"/>
      <c r="D882" s="3"/>
      <c r="E882" s="3"/>
      <c r="F882" s="3"/>
      <c r="G882" s="3"/>
      <c r="H882" s="20" t="s">
        <v>32</v>
      </c>
      <c r="I882" s="17">
        <v>0</v>
      </c>
      <c r="J882" s="20"/>
      <c r="K882" s="17">
        <v>0</v>
      </c>
      <c r="L882" s="17"/>
      <c r="M882" s="17">
        <v>263497</v>
      </c>
      <c r="N882" s="20">
        <v>20</v>
      </c>
      <c r="O882" s="20" t="s">
        <v>120</v>
      </c>
      <c r="P882" s="20" t="s">
        <v>114</v>
      </c>
    </row>
    <row r="883" spans="1:16" s="5" customFormat="1" ht="15.75">
      <c r="A883" s="4" t="s">
        <v>13</v>
      </c>
      <c r="B883" s="3">
        <f>SUM(B877:B882)</f>
        <v>45584333</v>
      </c>
      <c r="C883" s="3"/>
      <c r="D883" s="3">
        <f>SUM(D877:D882)</f>
        <v>47599451</v>
      </c>
      <c r="E883" s="3"/>
      <c r="F883" s="3">
        <f>SUM(F877:F882)</f>
        <v>55929365</v>
      </c>
      <c r="G883" s="3"/>
      <c r="H883" s="20" t="s">
        <v>32</v>
      </c>
      <c r="I883" s="17">
        <v>4147071</v>
      </c>
      <c r="J883" s="20"/>
      <c r="K883" s="17">
        <v>3968764</v>
      </c>
      <c r="L883" s="17"/>
      <c r="M883" s="17">
        <v>4281142</v>
      </c>
      <c r="N883" s="20">
        <v>21</v>
      </c>
      <c r="O883" s="20" t="s">
        <v>121</v>
      </c>
      <c r="P883" s="20" t="s">
        <v>115</v>
      </c>
    </row>
    <row r="884" spans="1:16" s="5" customFormat="1" ht="15.75">
      <c r="A884" s="4"/>
      <c r="B884" s="3"/>
      <c r="C884" s="3"/>
      <c r="D884" s="3"/>
      <c r="E884" s="3"/>
      <c r="F884" s="3"/>
      <c r="G884" s="3"/>
      <c r="H884" s="20" t="s">
        <v>32</v>
      </c>
      <c r="I884" s="17">
        <v>121043051</v>
      </c>
      <c r="J884" s="20"/>
      <c r="K884" s="17">
        <v>125275804</v>
      </c>
      <c r="L884" s="17"/>
      <c r="M884" s="17">
        <v>144359183</v>
      </c>
      <c r="N884" s="20">
        <v>22</v>
      </c>
      <c r="O884" s="20" t="s">
        <v>148</v>
      </c>
      <c r="P884" s="20" t="s">
        <v>116</v>
      </c>
    </row>
    <row r="885" spans="1:16" s="5" customFormat="1" ht="15.75">
      <c r="A885" s="4" t="s">
        <v>14</v>
      </c>
      <c r="B885" s="3">
        <f aca="true" t="shared" si="91" ref="B885:B890">I878</f>
        <v>31281245</v>
      </c>
      <c r="C885" s="3"/>
      <c r="D885" s="3">
        <f aca="true" t="shared" si="92" ref="D885:D890">K878</f>
        <v>29926896</v>
      </c>
      <c r="E885" s="3"/>
      <c r="F885" s="3">
        <f aca="true" t="shared" si="93" ref="F885:F890">M878</f>
        <v>32725009</v>
      </c>
      <c r="G885" s="3"/>
      <c r="H885" s="20" t="s">
        <v>32</v>
      </c>
      <c r="I885" s="17">
        <v>11653115</v>
      </c>
      <c r="J885" s="20"/>
      <c r="K885" s="17">
        <v>11129229</v>
      </c>
      <c r="L885" s="17"/>
      <c r="M885" s="17">
        <v>11667371</v>
      </c>
      <c r="N885" s="20">
        <v>23</v>
      </c>
      <c r="O885" s="20" t="s">
        <v>149</v>
      </c>
      <c r="P885" s="20" t="s">
        <v>117</v>
      </c>
    </row>
    <row r="886" spans="1:16" s="5" customFormat="1" ht="15.75">
      <c r="A886" s="4" t="s">
        <v>90</v>
      </c>
      <c r="B886" s="3">
        <f t="shared" si="91"/>
        <v>0</v>
      </c>
      <c r="C886" s="3"/>
      <c r="D886" s="3">
        <f t="shared" si="92"/>
        <v>289011</v>
      </c>
      <c r="E886" s="3"/>
      <c r="F886" s="3">
        <f t="shared" si="93"/>
        <v>241951</v>
      </c>
      <c r="G886" s="3"/>
      <c r="H886" s="20" t="s">
        <v>32</v>
      </c>
      <c r="I886" s="17">
        <v>17563773</v>
      </c>
      <c r="J886" s="20"/>
      <c r="K886" s="17">
        <v>16775592</v>
      </c>
      <c r="L886" s="17"/>
      <c r="M886" s="17">
        <v>17578633</v>
      </c>
      <c r="N886" s="20">
        <v>24</v>
      </c>
      <c r="O886" s="20" t="s">
        <v>150</v>
      </c>
      <c r="P886" s="20" t="s">
        <v>118</v>
      </c>
    </row>
    <row r="887" spans="1:16" s="5" customFormat="1" ht="15.75">
      <c r="A887" s="4" t="s">
        <v>89</v>
      </c>
      <c r="B887" s="3">
        <f t="shared" si="91"/>
        <v>1270328</v>
      </c>
      <c r="C887" s="3"/>
      <c r="D887" s="3">
        <f t="shared" si="92"/>
        <v>1215712</v>
      </c>
      <c r="E887" s="3"/>
      <c r="F887" s="3">
        <f t="shared" si="93"/>
        <v>1270328</v>
      </c>
      <c r="G887" s="3"/>
      <c r="H887" s="20" t="s">
        <v>32</v>
      </c>
      <c r="I887" s="21">
        <v>5327780</v>
      </c>
      <c r="J887" s="20"/>
      <c r="K887" s="21">
        <v>4949818</v>
      </c>
      <c r="L887" s="17"/>
      <c r="M887" s="21">
        <v>5156058</v>
      </c>
      <c r="N887" s="20">
        <v>25</v>
      </c>
      <c r="O887" s="20" t="s">
        <v>151</v>
      </c>
      <c r="P887" s="20" t="s">
        <v>119</v>
      </c>
    </row>
    <row r="888" spans="1:16" s="5" customFormat="1" ht="15.75">
      <c r="A888" s="4" t="s">
        <v>88</v>
      </c>
      <c r="B888" s="3">
        <f t="shared" si="91"/>
        <v>208772</v>
      </c>
      <c r="C888" s="3"/>
      <c r="D888" s="3">
        <f t="shared" si="92"/>
        <v>201170</v>
      </c>
      <c r="E888" s="3"/>
      <c r="F888" s="3">
        <f t="shared" si="93"/>
        <v>216007</v>
      </c>
      <c r="G888" s="3"/>
      <c r="H888" s="20" t="s">
        <v>32</v>
      </c>
      <c r="I888" s="17">
        <v>2390144</v>
      </c>
      <c r="J888" s="20"/>
      <c r="K888" s="17">
        <v>2279989</v>
      </c>
      <c r="L888" s="17"/>
      <c r="M888" s="17">
        <v>2377135</v>
      </c>
      <c r="N888" s="20">
        <v>26</v>
      </c>
      <c r="O888" s="20" t="s">
        <v>152</v>
      </c>
      <c r="P888" s="20" t="s">
        <v>120</v>
      </c>
    </row>
    <row r="889" spans="1:16" s="5" customFormat="1" ht="15.75">
      <c r="A889" s="4" t="s">
        <v>92</v>
      </c>
      <c r="B889" s="3">
        <f t="shared" si="91"/>
        <v>0</v>
      </c>
      <c r="C889" s="3"/>
      <c r="D889" s="3">
        <f t="shared" si="92"/>
        <v>0</v>
      </c>
      <c r="E889" s="3"/>
      <c r="F889" s="3">
        <f t="shared" si="93"/>
        <v>263497</v>
      </c>
      <c r="G889" s="3"/>
      <c r="H889" s="20" t="s">
        <v>32</v>
      </c>
      <c r="I889" s="17">
        <v>0</v>
      </c>
      <c r="J889" s="20"/>
      <c r="K889" s="17">
        <v>0</v>
      </c>
      <c r="L889" s="17"/>
      <c r="M889" s="17">
        <v>302950</v>
      </c>
      <c r="N889" s="20">
        <v>27</v>
      </c>
      <c r="O889" s="20" t="s">
        <v>153</v>
      </c>
      <c r="P889" s="20" t="s">
        <v>121</v>
      </c>
    </row>
    <row r="890" spans="1:16" s="5" customFormat="1" ht="15.75">
      <c r="A890" s="4" t="s">
        <v>15</v>
      </c>
      <c r="B890" s="10">
        <f t="shared" si="91"/>
        <v>4147071</v>
      </c>
      <c r="C890" s="3"/>
      <c r="D890" s="10">
        <f t="shared" si="92"/>
        <v>3968764</v>
      </c>
      <c r="E890" s="3"/>
      <c r="F890" s="10">
        <f t="shared" si="93"/>
        <v>4281142</v>
      </c>
      <c r="G890" s="3"/>
      <c r="H890" s="20" t="s">
        <v>32</v>
      </c>
      <c r="I890" s="17">
        <v>0</v>
      </c>
      <c r="J890" s="20"/>
      <c r="K890" s="17">
        <v>450170</v>
      </c>
      <c r="L890" s="17"/>
      <c r="M890" s="17">
        <v>736892</v>
      </c>
      <c r="N890" s="20">
        <v>28</v>
      </c>
      <c r="O890" s="20" t="s">
        <v>154</v>
      </c>
      <c r="P890" s="20" t="s">
        <v>122</v>
      </c>
    </row>
    <row r="891" spans="1:16" s="5" customFormat="1" ht="15.75">
      <c r="A891" s="4"/>
      <c r="B891" s="3"/>
      <c r="C891" s="3"/>
      <c r="D891" s="3"/>
      <c r="E891" s="3"/>
      <c r="F891" s="3"/>
      <c r="G891" s="3"/>
      <c r="H891" s="20"/>
      <c r="I891" s="17"/>
      <c r="J891" s="20"/>
      <c r="K891" s="17"/>
      <c r="L891" s="17"/>
      <c r="M891" s="17"/>
      <c r="N891" s="20"/>
      <c r="O891" s="20"/>
      <c r="P891" s="20"/>
    </row>
    <row r="892" spans="1:16" s="5" customFormat="1" ht="15.75">
      <c r="A892" s="4" t="s">
        <v>16</v>
      </c>
      <c r="B892" s="3">
        <f>SUM(B884:B891)</f>
        <v>36907416</v>
      </c>
      <c r="C892" s="3"/>
      <c r="D892" s="3">
        <f>SUM(D884:D891)</f>
        <v>35601553</v>
      </c>
      <c r="E892" s="3"/>
      <c r="F892" s="3">
        <f>SUM(F884:F891)</f>
        <v>38997934</v>
      </c>
      <c r="G892" s="3"/>
      <c r="H892" s="20"/>
      <c r="I892" s="17"/>
      <c r="J892" s="20"/>
      <c r="K892" s="17"/>
      <c r="L892" s="17"/>
      <c r="M892" s="17"/>
      <c r="N892" s="17"/>
      <c r="O892" s="20"/>
      <c r="P892" s="20"/>
    </row>
    <row r="893" spans="1:16" s="5" customFormat="1" ht="15.75">
      <c r="A893" s="4"/>
      <c r="B893" s="3"/>
      <c r="C893" s="3"/>
      <c r="D893" s="3"/>
      <c r="E893" s="3"/>
      <c r="F893" s="3"/>
      <c r="G893" s="3"/>
      <c r="H893" s="20"/>
      <c r="I893" s="17"/>
      <c r="J893" s="20"/>
      <c r="K893" s="17"/>
      <c r="L893" s="17"/>
      <c r="M893" s="17"/>
      <c r="N893" s="17"/>
      <c r="O893" s="20"/>
      <c r="P893" s="20"/>
    </row>
    <row r="894" spans="1:16" s="5" customFormat="1" ht="15.75">
      <c r="A894" s="4" t="s">
        <v>17</v>
      </c>
      <c r="B894" s="3">
        <f aca="true" t="shared" si="94" ref="B894:B900">I884</f>
        <v>121043051</v>
      </c>
      <c r="C894" s="3"/>
      <c r="D894" s="3">
        <f aca="true" t="shared" si="95" ref="D894:D900">K884</f>
        <v>125275804</v>
      </c>
      <c r="E894" s="3"/>
      <c r="F894" s="3">
        <f aca="true" t="shared" si="96" ref="F894:F900">M884</f>
        <v>144359183</v>
      </c>
      <c r="G894" s="3"/>
      <c r="H894" s="20"/>
      <c r="I894" s="17"/>
      <c r="J894" s="20"/>
      <c r="K894" s="17"/>
      <c r="L894" s="17"/>
      <c r="M894" s="17"/>
      <c r="N894" s="17"/>
      <c r="O894" s="20"/>
      <c r="P894" s="20"/>
    </row>
    <row r="895" spans="1:16" s="5" customFormat="1" ht="15.75">
      <c r="A895" s="4" t="s">
        <v>18</v>
      </c>
      <c r="B895" s="3">
        <f t="shared" si="94"/>
        <v>11653115</v>
      </c>
      <c r="C895" s="3"/>
      <c r="D895" s="3">
        <f t="shared" si="95"/>
        <v>11129229</v>
      </c>
      <c r="E895" s="3"/>
      <c r="F895" s="3">
        <f t="shared" si="96"/>
        <v>11667371</v>
      </c>
      <c r="G895" s="3"/>
      <c r="H895" s="20"/>
      <c r="I895" s="17"/>
      <c r="J895" s="20"/>
      <c r="K895" s="17"/>
      <c r="L895" s="17"/>
      <c r="M895" s="17"/>
      <c r="N895" s="17"/>
      <c r="O895" s="20"/>
      <c r="P895" s="20"/>
    </row>
    <row r="896" spans="1:16" s="5" customFormat="1" ht="15.75">
      <c r="A896" s="4" t="s">
        <v>19</v>
      </c>
      <c r="B896" s="3">
        <f t="shared" si="94"/>
        <v>17563773</v>
      </c>
      <c r="C896" s="3"/>
      <c r="D896" s="3">
        <f t="shared" si="95"/>
        <v>16775592</v>
      </c>
      <c r="E896" s="3"/>
      <c r="F896" s="3">
        <f t="shared" si="96"/>
        <v>17578633</v>
      </c>
      <c r="G896" s="3"/>
      <c r="H896" s="20"/>
      <c r="I896" s="17"/>
      <c r="J896" s="20"/>
      <c r="K896" s="17"/>
      <c r="L896" s="17"/>
      <c r="M896" s="17"/>
      <c r="N896" s="20"/>
      <c r="O896" s="20"/>
      <c r="P896" s="20"/>
    </row>
    <row r="897" spans="1:16" s="5" customFormat="1" ht="15.75">
      <c r="A897" s="4" t="s">
        <v>20</v>
      </c>
      <c r="B897" s="3">
        <f t="shared" si="94"/>
        <v>5327780</v>
      </c>
      <c r="C897" s="3"/>
      <c r="D897" s="3">
        <f t="shared" si="95"/>
        <v>4949818</v>
      </c>
      <c r="E897" s="3"/>
      <c r="F897" s="3">
        <f t="shared" si="96"/>
        <v>5156058</v>
      </c>
      <c r="G897" s="3"/>
      <c r="H897" s="20"/>
      <c r="I897" s="17"/>
      <c r="J897" s="20"/>
      <c r="K897" s="17"/>
      <c r="L897" s="17"/>
      <c r="M897" s="17"/>
      <c r="N897" s="20"/>
      <c r="O897" s="20"/>
      <c r="P897" s="20"/>
    </row>
    <row r="898" spans="1:7" s="5" customFormat="1" ht="15.75">
      <c r="A898" s="4" t="s">
        <v>21</v>
      </c>
      <c r="B898" s="3">
        <f t="shared" si="94"/>
        <v>2390144</v>
      </c>
      <c r="C898" s="3"/>
      <c r="D898" s="3">
        <f t="shared" si="95"/>
        <v>2279989</v>
      </c>
      <c r="E898" s="3"/>
      <c r="F898" s="3">
        <f t="shared" si="96"/>
        <v>2377135</v>
      </c>
      <c r="G898" s="3"/>
    </row>
    <row r="899" spans="1:7" s="5" customFormat="1" ht="15.75">
      <c r="A899" s="4" t="s">
        <v>22</v>
      </c>
      <c r="B899" s="3">
        <f t="shared" si="94"/>
        <v>0</v>
      </c>
      <c r="C899" s="3"/>
      <c r="D899" s="3">
        <f t="shared" si="95"/>
        <v>0</v>
      </c>
      <c r="E899" s="3"/>
      <c r="F899" s="3">
        <f t="shared" si="96"/>
        <v>302950</v>
      </c>
      <c r="G899" s="3"/>
    </row>
    <row r="900" spans="1:7" s="5" customFormat="1" ht="15.75">
      <c r="A900" s="4" t="s">
        <v>87</v>
      </c>
      <c r="B900" s="10">
        <f t="shared" si="94"/>
        <v>0</v>
      </c>
      <c r="C900" s="3"/>
      <c r="D900" s="10">
        <f t="shared" si="95"/>
        <v>450170</v>
      </c>
      <c r="E900" s="3"/>
      <c r="F900" s="10">
        <f t="shared" si="96"/>
        <v>736892</v>
      </c>
      <c r="G900" s="3"/>
    </row>
    <row r="901" spans="1:7" s="5" customFormat="1" ht="15.75">
      <c r="A901" s="12"/>
      <c r="B901" s="3"/>
      <c r="C901" s="3"/>
      <c r="D901" s="3"/>
      <c r="E901" s="3"/>
      <c r="F901" s="3"/>
      <c r="G901" s="3"/>
    </row>
    <row r="902" spans="1:7" s="5" customFormat="1" ht="15.75">
      <c r="A902" s="17" t="s">
        <v>23</v>
      </c>
      <c r="B902" s="3">
        <f>SUM(B862:B871)+B876+B883+SUM(B891:B901)</f>
        <v>474580209</v>
      </c>
      <c r="C902" s="3"/>
      <c r="D902" s="3">
        <f>SUM(D862:D871)+D876+D883+SUM(D891:D901)</f>
        <v>475676693</v>
      </c>
      <c r="E902" s="3"/>
      <c r="F902" s="3">
        <f>SUM(F862:F871)+F876+F883+SUM(F891:F901)</f>
        <v>557923472</v>
      </c>
      <c r="G902" s="3"/>
    </row>
    <row r="903" spans="1:7" s="5" customFormat="1" ht="15.75">
      <c r="A903" s="4"/>
      <c r="B903" s="3"/>
      <c r="C903" s="3"/>
      <c r="D903" s="3"/>
      <c r="E903" s="3"/>
      <c r="F903" s="3"/>
      <c r="G903" s="3"/>
    </row>
    <row r="904" spans="1:7" s="5" customFormat="1" ht="15.75">
      <c r="A904" s="4"/>
      <c r="B904" s="3"/>
      <c r="C904" s="3"/>
      <c r="D904" s="3"/>
      <c r="E904" s="3"/>
      <c r="F904" s="3"/>
      <c r="G904" s="3"/>
    </row>
    <row r="905" spans="1:7" s="5" customFormat="1" ht="15.75">
      <c r="A905" s="4"/>
      <c r="B905" s="3"/>
      <c r="C905" s="3"/>
      <c r="D905" s="3"/>
      <c r="E905" s="3"/>
      <c r="F905" s="3"/>
      <c r="G905" s="3"/>
    </row>
    <row r="906" spans="1:7" s="5" customFormat="1" ht="15.75">
      <c r="A906" s="4"/>
      <c r="B906" s="3"/>
      <c r="C906" s="3"/>
      <c r="D906" s="3"/>
      <c r="E906" s="3"/>
      <c r="F906" s="3"/>
      <c r="G906" s="3"/>
    </row>
    <row r="907" spans="1:7" s="5" customFormat="1" ht="15.75">
      <c r="A907" s="4"/>
      <c r="B907" s="3"/>
      <c r="C907" s="3"/>
      <c r="D907" s="3"/>
      <c r="E907" s="3"/>
      <c r="F907" s="3"/>
      <c r="G907" s="3"/>
    </row>
    <row r="908" spans="1:7" s="5" customFormat="1" ht="15.75">
      <c r="A908" s="4"/>
      <c r="B908" s="3"/>
      <c r="C908" s="3"/>
      <c r="D908" s="3"/>
      <c r="E908" s="3"/>
      <c r="F908" s="3"/>
      <c r="G908" s="3"/>
    </row>
    <row r="909" spans="1:7" s="5" customFormat="1" ht="15.75">
      <c r="A909" s="4"/>
      <c r="B909" s="3"/>
      <c r="C909" s="3"/>
      <c r="D909" s="3"/>
      <c r="E909" s="3"/>
      <c r="F909" s="3"/>
      <c r="G909" s="3"/>
    </row>
    <row r="910" spans="1:7" s="5" customFormat="1" ht="15.75">
      <c r="A910" s="4"/>
      <c r="B910" s="3"/>
      <c r="C910" s="3"/>
      <c r="D910" s="3"/>
      <c r="E910" s="3"/>
      <c r="F910" s="3"/>
      <c r="G910" s="3"/>
    </row>
    <row r="911" spans="1:7" s="5" customFormat="1" ht="15.75">
      <c r="A911" s="4"/>
      <c r="B911" s="3"/>
      <c r="C911" s="3"/>
      <c r="D911" s="3"/>
      <c r="E911" s="3"/>
      <c r="F911" s="3"/>
      <c r="G911" s="3"/>
    </row>
    <row r="912" spans="1:7" s="5" customFormat="1" ht="15.75">
      <c r="A912" s="12"/>
      <c r="B912" s="3"/>
      <c r="C912" s="3"/>
      <c r="D912" s="3"/>
      <c r="E912" s="3"/>
      <c r="F912" s="3"/>
      <c r="G912" s="3"/>
    </row>
    <row r="913" spans="1:7" s="5" customFormat="1" ht="15.75">
      <c r="A913" s="17"/>
      <c r="B913" s="4"/>
      <c r="C913" s="4"/>
      <c r="D913" s="4"/>
      <c r="E913" s="4"/>
      <c r="F913" s="4"/>
      <c r="G913" s="3"/>
    </row>
    <row r="914" spans="1:7" s="5" customFormat="1" ht="15.75">
      <c r="A914" s="4"/>
      <c r="B914" s="3"/>
      <c r="C914" s="3"/>
      <c r="D914" s="3"/>
      <c r="E914" s="3"/>
      <c r="F914" s="3"/>
      <c r="G914" s="3"/>
    </row>
    <row r="915" spans="1:7" s="5" customFormat="1" ht="15.75">
      <c r="A915" s="4"/>
      <c r="B915" s="3"/>
      <c r="C915" s="3"/>
      <c r="D915" s="3"/>
      <c r="E915" s="3"/>
      <c r="F915" s="3"/>
      <c r="G915" s="3"/>
    </row>
    <row r="916" spans="1:7" s="5" customFormat="1" ht="15.75">
      <c r="A916" s="4"/>
      <c r="B916" s="4"/>
      <c r="C916" s="4"/>
      <c r="D916" s="4"/>
      <c r="E916" s="4"/>
      <c r="F916" s="4"/>
      <c r="G916" s="4"/>
    </row>
    <row r="917" spans="1:7" s="5" customFormat="1" ht="15.75">
      <c r="A917" s="12"/>
      <c r="B917" s="3"/>
      <c r="C917" s="3"/>
      <c r="D917" s="3"/>
      <c r="E917" s="3"/>
      <c r="F917" s="3"/>
      <c r="G917" s="3"/>
    </row>
    <row r="918" spans="1:7" s="5" customFormat="1" ht="15.75">
      <c r="A918" s="17"/>
      <c r="B918" s="4"/>
      <c r="C918" s="4"/>
      <c r="D918" s="4"/>
      <c r="E918" s="4"/>
      <c r="F918" s="4"/>
      <c r="G918" s="4"/>
    </row>
    <row r="919" spans="1:7" s="5" customFormat="1" ht="15.75">
      <c r="A919" s="4"/>
      <c r="B919" s="3"/>
      <c r="C919" s="3"/>
      <c r="D919" s="3"/>
      <c r="E919" s="3"/>
      <c r="F919" s="3"/>
      <c r="G919" s="3"/>
    </row>
    <row r="920" spans="1:7" s="5" customFormat="1" ht="15.75">
      <c r="A920" s="4"/>
      <c r="B920" s="3"/>
      <c r="C920" s="3"/>
      <c r="D920" s="3"/>
      <c r="E920" s="3"/>
      <c r="F920" s="3"/>
      <c r="G920" s="3"/>
    </row>
    <row r="921" spans="1:7" s="5" customFormat="1" ht="15.75">
      <c r="A921" s="4"/>
      <c r="B921" s="4"/>
      <c r="C921" s="4"/>
      <c r="D921" s="4"/>
      <c r="E921" s="4"/>
      <c r="F921" s="4"/>
      <c r="G921" s="4"/>
    </row>
    <row r="922" spans="1:7" s="5" customFormat="1" ht="15.75">
      <c r="A922" s="4"/>
      <c r="B922" s="3"/>
      <c r="C922" s="3"/>
      <c r="D922" s="3"/>
      <c r="E922" s="3"/>
      <c r="F922" s="3"/>
      <c r="G922" s="3"/>
    </row>
    <row r="923" spans="1:7" s="5" customFormat="1" ht="15.75">
      <c r="A923" s="4"/>
      <c r="B923" s="3"/>
      <c r="C923" s="3"/>
      <c r="D923" s="3"/>
      <c r="E923" s="3"/>
      <c r="F923" s="3"/>
      <c r="G923" s="3"/>
    </row>
    <row r="924" spans="1:7" s="5" customFormat="1" ht="15.75">
      <c r="A924" s="12"/>
      <c r="B924" s="3"/>
      <c r="C924" s="3"/>
      <c r="D924" s="3"/>
      <c r="E924" s="3"/>
      <c r="F924" s="3"/>
      <c r="G924" s="3"/>
    </row>
    <row r="925" spans="1:7" s="5" customFormat="1" ht="15.75">
      <c r="A925" s="17"/>
      <c r="B925" s="3"/>
      <c r="C925" s="3"/>
      <c r="D925" s="3"/>
      <c r="E925" s="3"/>
      <c r="F925" s="3"/>
      <c r="G925" s="3"/>
    </row>
    <row r="926" spans="1:7" s="5" customFormat="1" ht="15.75">
      <c r="A926" s="11"/>
      <c r="B926" s="3"/>
      <c r="C926" s="3"/>
      <c r="D926" s="3"/>
      <c r="E926" s="3"/>
      <c r="F926" s="3"/>
      <c r="G926" s="3"/>
    </row>
    <row r="927" spans="1:7" s="5" customFormat="1" ht="15.75">
      <c r="A927" s="12"/>
      <c r="B927" s="3"/>
      <c r="C927" s="3"/>
      <c r="D927" s="3"/>
      <c r="E927" s="3"/>
      <c r="F927" s="3"/>
      <c r="G927" s="3"/>
    </row>
    <row r="928" spans="1:7" s="5" customFormat="1" ht="15.75">
      <c r="A928" s="12"/>
      <c r="B928" s="3"/>
      <c r="C928" s="3"/>
      <c r="D928" s="3"/>
      <c r="E928" s="3"/>
      <c r="F928" s="3"/>
      <c r="G928" s="3"/>
    </row>
    <row r="929" spans="1:7" s="5" customFormat="1" ht="15.75">
      <c r="A929" s="12"/>
      <c r="B929" s="3"/>
      <c r="C929" s="3"/>
      <c r="D929" s="3"/>
      <c r="E929" s="3"/>
      <c r="F929" s="3"/>
      <c r="G929" s="3"/>
    </row>
    <row r="930" spans="1:7" s="5" customFormat="1" ht="15.75">
      <c r="A930" s="12"/>
      <c r="B930" s="3"/>
      <c r="C930" s="3"/>
      <c r="D930" s="3"/>
      <c r="E930" s="3"/>
      <c r="F930" s="3"/>
      <c r="G930" s="3"/>
    </row>
    <row r="931" spans="1:6" s="5" customFormat="1" ht="15.75">
      <c r="A931" s="13"/>
      <c r="B931" s="4"/>
      <c r="C931" s="3"/>
      <c r="D931" s="4"/>
      <c r="E931" s="3"/>
      <c r="F931" s="4"/>
    </row>
    <row r="932" spans="1:6" s="5" customFormat="1" ht="15.75">
      <c r="A932" s="14" t="s">
        <v>93</v>
      </c>
      <c r="B932" s="4"/>
      <c r="C932" s="3"/>
      <c r="D932" s="4"/>
      <c r="E932" s="3"/>
      <c r="F932" s="4"/>
    </row>
    <row r="933" spans="1:6" s="5" customFormat="1" ht="15.75">
      <c r="A933" s="13"/>
      <c r="B933" s="4"/>
      <c r="C933" s="3"/>
      <c r="D933" s="4"/>
      <c r="E933" s="3"/>
      <c r="F933" s="4"/>
    </row>
    <row r="934" spans="1:7" s="5" customFormat="1" ht="15.75">
      <c r="A934" s="23" t="s">
        <v>138</v>
      </c>
      <c r="B934" s="23"/>
      <c r="C934" s="23"/>
      <c r="D934" s="23"/>
      <c r="E934" s="23"/>
      <c r="F934" s="23"/>
      <c r="G934" s="23"/>
    </row>
    <row r="935" spans="1:6" s="5" customFormat="1" ht="15.75">
      <c r="A935" s="4"/>
      <c r="B935" s="4"/>
      <c r="C935" s="3"/>
      <c r="D935" s="4"/>
      <c r="E935" s="3"/>
      <c r="F935" s="4"/>
    </row>
    <row r="936" spans="1:7" s="5" customFormat="1" ht="15.75">
      <c r="A936" s="23" t="s">
        <v>139</v>
      </c>
      <c r="B936" s="23"/>
      <c r="C936" s="23"/>
      <c r="D936" s="23"/>
      <c r="E936" s="23"/>
      <c r="F936" s="23"/>
      <c r="G936" s="23"/>
    </row>
    <row r="937" spans="1:7" s="5" customFormat="1" ht="15.75">
      <c r="A937" s="23" t="s">
        <v>33</v>
      </c>
      <c r="B937" s="23"/>
      <c r="C937" s="23"/>
      <c r="D937" s="23"/>
      <c r="E937" s="23"/>
      <c r="F937" s="23"/>
      <c r="G937" s="23"/>
    </row>
    <row r="938" spans="1:6" s="5" customFormat="1" ht="15.75">
      <c r="A938" s="4"/>
      <c r="B938" s="4"/>
      <c r="C938" s="3"/>
      <c r="D938" s="6"/>
      <c r="E938" s="7"/>
      <c r="F938" s="6"/>
    </row>
    <row r="939" spans="1:6" s="5" customFormat="1" ht="15.75">
      <c r="A939" s="4"/>
      <c r="B939" s="8"/>
      <c r="C939" s="9"/>
      <c r="D939" s="8"/>
      <c r="E939" s="9"/>
      <c r="F939" s="8"/>
    </row>
    <row r="940" spans="1:7" s="5" customFormat="1" ht="15.75">
      <c r="A940" s="4"/>
      <c r="B940" s="2">
        <v>1985</v>
      </c>
      <c r="C940" s="1"/>
      <c r="D940" s="2">
        <v>1986</v>
      </c>
      <c r="E940" s="1"/>
      <c r="F940" s="2">
        <v>1987</v>
      </c>
      <c r="G940" s="1"/>
    </row>
    <row r="941" spans="1:7" s="5" customFormat="1" ht="15.75">
      <c r="A941" s="4"/>
      <c r="B941" s="3"/>
      <c r="C941" s="3"/>
      <c r="D941" s="3"/>
      <c r="E941" s="3"/>
      <c r="F941" s="3"/>
      <c r="G941" s="3"/>
    </row>
    <row r="942" spans="1:16" s="5" customFormat="1" ht="15.75">
      <c r="A942" s="4" t="s">
        <v>0</v>
      </c>
      <c r="B942" s="3">
        <f aca="true" t="shared" si="97" ref="B942:B949">I942</f>
        <v>90897156</v>
      </c>
      <c r="C942" s="3"/>
      <c r="D942" s="3">
        <f aca="true" t="shared" si="98" ref="D942:D949">K942</f>
        <v>86894294</v>
      </c>
      <c r="E942" s="3"/>
      <c r="F942" s="3">
        <f aca="true" t="shared" si="99" ref="F942:F949">M942</f>
        <v>96925563</v>
      </c>
      <c r="G942" s="3"/>
      <c r="H942" s="20" t="s">
        <v>33</v>
      </c>
      <c r="I942" s="17">
        <v>90897156</v>
      </c>
      <c r="J942" s="20"/>
      <c r="K942" s="17">
        <v>86894294</v>
      </c>
      <c r="L942" s="17"/>
      <c r="M942" s="17">
        <v>96925563</v>
      </c>
      <c r="N942" s="20">
        <v>1</v>
      </c>
      <c r="O942" s="20" t="s">
        <v>95</v>
      </c>
      <c r="P942" s="20" t="s">
        <v>95</v>
      </c>
    </row>
    <row r="943" spans="1:16" s="5" customFormat="1" ht="15.75">
      <c r="A943" s="4" t="s">
        <v>1</v>
      </c>
      <c r="B943" s="3">
        <f t="shared" si="97"/>
        <v>5592006</v>
      </c>
      <c r="C943" s="3"/>
      <c r="D943" s="3">
        <f t="shared" si="98"/>
        <v>5065738</v>
      </c>
      <c r="E943" s="3"/>
      <c r="F943" s="3">
        <f t="shared" si="99"/>
        <v>7042878</v>
      </c>
      <c r="G943" s="3"/>
      <c r="H943" s="20" t="s">
        <v>33</v>
      </c>
      <c r="I943" s="17">
        <v>5592006</v>
      </c>
      <c r="J943" s="20"/>
      <c r="K943" s="17">
        <v>5065738</v>
      </c>
      <c r="L943" s="17"/>
      <c r="M943" s="17">
        <v>7042878</v>
      </c>
      <c r="N943" s="20">
        <v>2</v>
      </c>
      <c r="O943" s="20" t="s">
        <v>145</v>
      </c>
      <c r="P943" s="20" t="s">
        <v>96</v>
      </c>
    </row>
    <row r="944" spans="1:16" s="5" customFormat="1" ht="15.75">
      <c r="A944" s="4" t="s">
        <v>86</v>
      </c>
      <c r="B944" s="3">
        <f t="shared" si="97"/>
        <v>2240034</v>
      </c>
      <c r="C944" s="3"/>
      <c r="D944" s="3">
        <f t="shared" si="98"/>
        <v>982257</v>
      </c>
      <c r="E944" s="3"/>
      <c r="F944" s="3">
        <f t="shared" si="99"/>
        <v>1824037</v>
      </c>
      <c r="G944" s="3"/>
      <c r="H944" s="20" t="s">
        <v>33</v>
      </c>
      <c r="I944" s="17">
        <v>2240034</v>
      </c>
      <c r="J944" s="20"/>
      <c r="K944" s="17">
        <v>982257</v>
      </c>
      <c r="L944" s="17"/>
      <c r="M944" s="17">
        <v>1824037</v>
      </c>
      <c r="N944" s="20">
        <v>3</v>
      </c>
      <c r="O944" s="20" t="s">
        <v>102</v>
      </c>
      <c r="P944" s="20" t="s">
        <v>97</v>
      </c>
    </row>
    <row r="945" spans="1:16" s="5" customFormat="1" ht="15.75">
      <c r="A945" s="4" t="s">
        <v>91</v>
      </c>
      <c r="B945" s="3">
        <f t="shared" si="97"/>
        <v>12397201</v>
      </c>
      <c r="C945" s="3"/>
      <c r="D945" s="3">
        <f t="shared" si="98"/>
        <v>11998034</v>
      </c>
      <c r="E945" s="3"/>
      <c r="F945" s="3">
        <f t="shared" si="99"/>
        <v>12532823</v>
      </c>
      <c r="G945" s="3"/>
      <c r="H945" s="20" t="s">
        <v>33</v>
      </c>
      <c r="I945" s="17">
        <v>12397201</v>
      </c>
      <c r="J945" s="20"/>
      <c r="K945" s="17">
        <v>11998034</v>
      </c>
      <c r="L945" s="17"/>
      <c r="M945" s="17">
        <v>12532823</v>
      </c>
      <c r="N945" s="20">
        <v>4</v>
      </c>
      <c r="O945" s="20" t="s">
        <v>103</v>
      </c>
      <c r="P945" s="20" t="s">
        <v>98</v>
      </c>
    </row>
    <row r="946" spans="1:16" s="5" customFormat="1" ht="15.75">
      <c r="A946" s="4" t="s">
        <v>2</v>
      </c>
      <c r="B946" s="3">
        <f t="shared" si="97"/>
        <v>0</v>
      </c>
      <c r="C946" s="3"/>
      <c r="D946" s="3">
        <f t="shared" si="98"/>
        <v>0</v>
      </c>
      <c r="E946" s="3"/>
      <c r="F946" s="3">
        <f t="shared" si="99"/>
        <v>4032819</v>
      </c>
      <c r="G946" s="3"/>
      <c r="H946" s="20" t="s">
        <v>33</v>
      </c>
      <c r="I946" s="17">
        <v>0</v>
      </c>
      <c r="J946" s="20"/>
      <c r="K946" s="17">
        <v>0</v>
      </c>
      <c r="L946" s="17"/>
      <c r="M946" s="17">
        <v>4032819</v>
      </c>
      <c r="N946" s="20">
        <v>5</v>
      </c>
      <c r="O946" s="20" t="s">
        <v>104</v>
      </c>
      <c r="P946" s="20" t="s">
        <v>99</v>
      </c>
    </row>
    <row r="947" spans="1:16" s="5" customFormat="1" ht="15.75">
      <c r="A947" s="4" t="s">
        <v>144</v>
      </c>
      <c r="B947" s="3">
        <f t="shared" si="97"/>
        <v>0</v>
      </c>
      <c r="C947" s="3"/>
      <c r="D947" s="3">
        <f t="shared" si="98"/>
        <v>0</v>
      </c>
      <c r="E947" s="3"/>
      <c r="F947" s="3">
        <f t="shared" si="99"/>
        <v>182600</v>
      </c>
      <c r="G947" s="3"/>
      <c r="H947" s="20" t="s">
        <v>33</v>
      </c>
      <c r="I947" s="17">
        <v>0</v>
      </c>
      <c r="J947" s="20"/>
      <c r="K947" s="17">
        <v>0</v>
      </c>
      <c r="L947" s="17"/>
      <c r="M947" s="17">
        <v>182600</v>
      </c>
      <c r="N947" s="20">
        <v>6</v>
      </c>
      <c r="O947" s="20" t="s">
        <v>146</v>
      </c>
      <c r="P947" s="20" t="s">
        <v>100</v>
      </c>
    </row>
    <row r="948" spans="1:16" s="5" customFormat="1" ht="15.75">
      <c r="A948" s="4" t="s">
        <v>3</v>
      </c>
      <c r="B948" s="3">
        <f t="shared" si="97"/>
        <v>0</v>
      </c>
      <c r="C948" s="3"/>
      <c r="D948" s="3">
        <f t="shared" si="98"/>
        <v>0</v>
      </c>
      <c r="E948" s="3"/>
      <c r="F948" s="3">
        <f t="shared" si="99"/>
        <v>0</v>
      </c>
      <c r="G948" s="3"/>
      <c r="H948" s="20" t="s">
        <v>33</v>
      </c>
      <c r="I948" s="17">
        <v>0</v>
      </c>
      <c r="J948" s="20"/>
      <c r="K948" s="17">
        <v>0</v>
      </c>
      <c r="L948" s="17"/>
      <c r="M948" s="17">
        <v>0</v>
      </c>
      <c r="N948" s="20">
        <v>7</v>
      </c>
      <c r="O948" s="20" t="s">
        <v>106</v>
      </c>
      <c r="P948" s="20" t="s">
        <v>101</v>
      </c>
    </row>
    <row r="949" spans="1:16" s="5" customFormat="1" ht="15.75">
      <c r="A949" s="4" t="s">
        <v>4</v>
      </c>
      <c r="B949" s="3">
        <f t="shared" si="97"/>
        <v>75186</v>
      </c>
      <c r="C949" s="3"/>
      <c r="D949" s="3">
        <f t="shared" si="98"/>
        <v>87664</v>
      </c>
      <c r="E949" s="3"/>
      <c r="F949" s="3">
        <f t="shared" si="99"/>
        <v>115907</v>
      </c>
      <c r="G949" s="3"/>
      <c r="H949" s="20" t="s">
        <v>33</v>
      </c>
      <c r="I949" s="17">
        <v>75186</v>
      </c>
      <c r="J949" s="20"/>
      <c r="K949" s="17">
        <v>87664</v>
      </c>
      <c r="L949" s="17"/>
      <c r="M949" s="17">
        <v>115907</v>
      </c>
      <c r="N949" s="20">
        <v>8</v>
      </c>
      <c r="O949" s="20" t="s">
        <v>107</v>
      </c>
      <c r="P949" s="20" t="s">
        <v>102</v>
      </c>
    </row>
    <row r="950" spans="1:16" s="5" customFormat="1" ht="15.75">
      <c r="A950" s="4"/>
      <c r="B950" s="3"/>
      <c r="C950" s="3"/>
      <c r="D950" s="3"/>
      <c r="E950" s="3"/>
      <c r="F950" s="3"/>
      <c r="G950" s="3"/>
      <c r="H950" s="20" t="s">
        <v>33</v>
      </c>
      <c r="I950" s="17">
        <v>27042317</v>
      </c>
      <c r="J950" s="20"/>
      <c r="K950" s="17">
        <v>25138979</v>
      </c>
      <c r="L950" s="17"/>
      <c r="M950" s="17">
        <v>28482252</v>
      </c>
      <c r="N950" s="20">
        <v>9</v>
      </c>
      <c r="O950" s="20" t="s">
        <v>108</v>
      </c>
      <c r="P950" s="20" t="s">
        <v>103</v>
      </c>
    </row>
    <row r="951" spans="1:16" s="5" customFormat="1" ht="15.75">
      <c r="A951" s="4" t="s">
        <v>5</v>
      </c>
      <c r="B951" s="3">
        <f>I950</f>
        <v>27042317</v>
      </c>
      <c r="C951" s="3"/>
      <c r="D951" s="3">
        <f>K950</f>
        <v>25138979</v>
      </c>
      <c r="E951" s="3"/>
      <c r="F951" s="3">
        <f>M950</f>
        <v>28482252</v>
      </c>
      <c r="G951" s="3"/>
      <c r="H951" s="20" t="s">
        <v>33</v>
      </c>
      <c r="I951" s="17">
        <v>526525</v>
      </c>
      <c r="J951" s="20"/>
      <c r="K951" s="17">
        <v>458490</v>
      </c>
      <c r="L951" s="17"/>
      <c r="M951" s="17">
        <v>2640477</v>
      </c>
      <c r="N951" s="20">
        <v>10</v>
      </c>
      <c r="O951" s="20" t="s">
        <v>109</v>
      </c>
      <c r="P951" s="20" t="s">
        <v>104</v>
      </c>
    </row>
    <row r="952" spans="1:16" s="5" customFormat="1" ht="15.75">
      <c r="A952" s="4" t="s">
        <v>6</v>
      </c>
      <c r="B952" s="3">
        <f>I951</f>
        <v>526525</v>
      </c>
      <c r="C952" s="3"/>
      <c r="D952" s="3">
        <f>K951</f>
        <v>458490</v>
      </c>
      <c r="E952" s="3"/>
      <c r="F952" s="3">
        <f>M951</f>
        <v>2640477</v>
      </c>
      <c r="G952" s="3"/>
      <c r="H952" s="20" t="s">
        <v>33</v>
      </c>
      <c r="I952" s="17">
        <v>0</v>
      </c>
      <c r="J952" s="20"/>
      <c r="K952" s="17">
        <v>0</v>
      </c>
      <c r="L952" s="17"/>
      <c r="M952" s="17">
        <v>1193066</v>
      </c>
      <c r="N952" s="20">
        <v>11</v>
      </c>
      <c r="O952" s="20" t="s">
        <v>110</v>
      </c>
      <c r="P952" s="20" t="s">
        <v>105</v>
      </c>
    </row>
    <row r="953" spans="1:16" s="5" customFormat="1" ht="15.75">
      <c r="A953" s="4" t="s">
        <v>7</v>
      </c>
      <c r="B953" s="10">
        <f>I952</f>
        <v>0</v>
      </c>
      <c r="C953" s="3"/>
      <c r="D953" s="10">
        <f>K952</f>
        <v>0</v>
      </c>
      <c r="E953" s="3"/>
      <c r="F953" s="10">
        <f>M952</f>
        <v>1193066</v>
      </c>
      <c r="G953" s="3"/>
      <c r="H953" s="20" t="s">
        <v>33</v>
      </c>
      <c r="I953" s="17">
        <v>31138741</v>
      </c>
      <c r="J953" s="20"/>
      <c r="K953" s="17">
        <v>32443389</v>
      </c>
      <c r="L953" s="17"/>
      <c r="M953" s="17">
        <v>36482296</v>
      </c>
      <c r="N953" s="20">
        <v>12</v>
      </c>
      <c r="O953" s="20" t="s">
        <v>147</v>
      </c>
      <c r="P953" s="20" t="s">
        <v>106</v>
      </c>
    </row>
    <row r="954" spans="1:16" s="5" customFormat="1" ht="15.75">
      <c r="A954" s="4"/>
      <c r="B954" s="3"/>
      <c r="C954" s="3"/>
      <c r="D954" s="3"/>
      <c r="E954" s="3"/>
      <c r="F954" s="3"/>
      <c r="G954" s="3"/>
      <c r="H954" s="20" t="s">
        <v>33</v>
      </c>
      <c r="I954" s="17">
        <v>0</v>
      </c>
      <c r="J954" s="20"/>
      <c r="K954" s="17">
        <v>142620</v>
      </c>
      <c r="L954" s="17"/>
      <c r="M954" s="17">
        <v>156861</v>
      </c>
      <c r="N954" s="20">
        <v>13</v>
      </c>
      <c r="O954" s="20" t="s">
        <v>113</v>
      </c>
      <c r="P954" s="20" t="s">
        <v>107</v>
      </c>
    </row>
    <row r="955" spans="1:16" s="5" customFormat="1" ht="15.75">
      <c r="A955" s="4" t="s">
        <v>8</v>
      </c>
      <c r="B955" s="3">
        <f>SUM(B950:B954)</f>
        <v>27568842</v>
      </c>
      <c r="C955" s="3"/>
      <c r="D955" s="3">
        <f>SUM(D950:D954)</f>
        <v>25597469</v>
      </c>
      <c r="E955" s="3"/>
      <c r="F955" s="3">
        <f>SUM(F950:F954)</f>
        <v>32315795</v>
      </c>
      <c r="G955" s="3"/>
      <c r="H955" s="20" t="s">
        <v>33</v>
      </c>
      <c r="I955" s="17">
        <v>0</v>
      </c>
      <c r="J955" s="20"/>
      <c r="K955" s="17">
        <v>0</v>
      </c>
      <c r="L955" s="17"/>
      <c r="M955" s="17">
        <v>541061</v>
      </c>
      <c r="N955" s="20">
        <v>14</v>
      </c>
      <c r="O955" s="20" t="s">
        <v>114</v>
      </c>
      <c r="P955" s="20" t="s">
        <v>108</v>
      </c>
    </row>
    <row r="956" spans="1:16" s="5" customFormat="1" ht="15.75">
      <c r="A956" s="4"/>
      <c r="B956" s="3"/>
      <c r="C956" s="3"/>
      <c r="D956" s="3"/>
      <c r="E956" s="3"/>
      <c r="F956" s="3"/>
      <c r="G956" s="3"/>
      <c r="H956" s="20" t="s">
        <v>33</v>
      </c>
      <c r="I956" s="17">
        <v>95553</v>
      </c>
      <c r="J956" s="20"/>
      <c r="K956" s="17">
        <v>200000</v>
      </c>
      <c r="L956" s="17"/>
      <c r="M956" s="17">
        <v>215000</v>
      </c>
      <c r="N956" s="20">
        <v>15</v>
      </c>
      <c r="O956" s="20" t="s">
        <v>115</v>
      </c>
      <c r="P956" s="20" t="s">
        <v>109</v>
      </c>
    </row>
    <row r="957" spans="1:16" s="5" customFormat="1" ht="15.75">
      <c r="A957" s="4" t="s">
        <v>9</v>
      </c>
      <c r="B957" s="3">
        <f>I953</f>
        <v>31138741</v>
      </c>
      <c r="C957" s="3"/>
      <c r="D957" s="3">
        <f>K953</f>
        <v>32443389</v>
      </c>
      <c r="E957" s="3"/>
      <c r="F957" s="3">
        <f>M953</f>
        <v>36482296</v>
      </c>
      <c r="G957" s="3"/>
      <c r="H957" s="20" t="s">
        <v>33</v>
      </c>
      <c r="I957" s="17">
        <v>21594799</v>
      </c>
      <c r="J957" s="20"/>
      <c r="K957" s="17">
        <v>20659833</v>
      </c>
      <c r="L957" s="17"/>
      <c r="M957" s="17">
        <v>22344851</v>
      </c>
      <c r="N957" s="20">
        <v>16</v>
      </c>
      <c r="O957" s="20" t="s">
        <v>116</v>
      </c>
      <c r="P957" s="20" t="s">
        <v>110</v>
      </c>
    </row>
    <row r="958" spans="1:16" s="5" customFormat="1" ht="15.75">
      <c r="A958" s="4" t="s">
        <v>10</v>
      </c>
      <c r="B958" s="3">
        <f>I954</f>
        <v>0</v>
      </c>
      <c r="C958" s="3"/>
      <c r="D958" s="3">
        <f>K954</f>
        <v>142620</v>
      </c>
      <c r="E958" s="3"/>
      <c r="F958" s="3">
        <f>M954</f>
        <v>156861</v>
      </c>
      <c r="G958" s="4"/>
      <c r="H958" s="20" t="s">
        <v>33</v>
      </c>
      <c r="I958" s="17">
        <v>0</v>
      </c>
      <c r="J958" s="20"/>
      <c r="K958" s="17">
        <v>198581</v>
      </c>
      <c r="L958" s="17"/>
      <c r="M958" s="17">
        <v>165206</v>
      </c>
      <c r="N958" s="20">
        <v>17</v>
      </c>
      <c r="O958" s="20" t="s">
        <v>117</v>
      </c>
      <c r="P958" s="20" t="s">
        <v>111</v>
      </c>
    </row>
    <row r="959" spans="1:16" s="5" customFormat="1" ht="15.75">
      <c r="A959" s="4" t="s">
        <v>11</v>
      </c>
      <c r="B959" s="3">
        <f>I955</f>
        <v>0</v>
      </c>
      <c r="C959" s="3"/>
      <c r="D959" s="3">
        <f>K955</f>
        <v>0</v>
      </c>
      <c r="E959" s="3"/>
      <c r="F959" s="3">
        <f>M955</f>
        <v>541061</v>
      </c>
      <c r="G959" s="3"/>
      <c r="H959" s="20" t="s">
        <v>33</v>
      </c>
      <c r="I959" s="17">
        <v>889791</v>
      </c>
      <c r="J959" s="20"/>
      <c r="K959" s="17">
        <v>851536</v>
      </c>
      <c r="L959" s="17"/>
      <c r="M959" s="17">
        <v>889791</v>
      </c>
      <c r="N959" s="20">
        <v>18</v>
      </c>
      <c r="O959" s="20" t="s">
        <v>118</v>
      </c>
      <c r="P959" s="20" t="s">
        <v>112</v>
      </c>
    </row>
    <row r="960" spans="1:16" s="5" customFormat="1" ht="15.75">
      <c r="A960" s="4" t="s">
        <v>12</v>
      </c>
      <c r="B960" s="10">
        <f>I956</f>
        <v>95553</v>
      </c>
      <c r="C960" s="3"/>
      <c r="D960" s="10">
        <f>K956</f>
        <v>200000</v>
      </c>
      <c r="E960" s="3"/>
      <c r="F960" s="10">
        <f>M956</f>
        <v>215000</v>
      </c>
      <c r="G960" s="3"/>
      <c r="H960" s="20" t="s">
        <v>33</v>
      </c>
      <c r="I960" s="17">
        <v>154274</v>
      </c>
      <c r="J960" s="20"/>
      <c r="K960" s="17">
        <v>148657</v>
      </c>
      <c r="L960" s="17"/>
      <c r="M960" s="17">
        <v>147494</v>
      </c>
      <c r="N960" s="20">
        <v>19</v>
      </c>
      <c r="O960" s="20" t="s">
        <v>119</v>
      </c>
      <c r="P960" s="20" t="s">
        <v>113</v>
      </c>
    </row>
    <row r="961" spans="1:16" s="5" customFormat="1" ht="15.75">
      <c r="A961" s="4"/>
      <c r="B961" s="3"/>
      <c r="C961" s="3"/>
      <c r="D961" s="3"/>
      <c r="E961" s="3"/>
      <c r="F961" s="3"/>
      <c r="G961" s="3"/>
      <c r="H961" s="20" t="s">
        <v>33</v>
      </c>
      <c r="I961" s="17">
        <v>0</v>
      </c>
      <c r="J961" s="20"/>
      <c r="K961" s="17">
        <v>0</v>
      </c>
      <c r="L961" s="17"/>
      <c r="M961" s="17">
        <v>173481</v>
      </c>
      <c r="N961" s="20">
        <v>20</v>
      </c>
      <c r="O961" s="20" t="s">
        <v>120</v>
      </c>
      <c r="P961" s="20" t="s">
        <v>114</v>
      </c>
    </row>
    <row r="962" spans="1:16" s="5" customFormat="1" ht="15.75">
      <c r="A962" s="4" t="s">
        <v>13</v>
      </c>
      <c r="B962" s="3">
        <f>SUM(B956:B961)</f>
        <v>31234294</v>
      </c>
      <c r="C962" s="3"/>
      <c r="D962" s="3">
        <f>SUM(D956:D961)</f>
        <v>32786009</v>
      </c>
      <c r="E962" s="3"/>
      <c r="F962" s="3">
        <f>SUM(F956:F961)</f>
        <v>37395218</v>
      </c>
      <c r="G962" s="3"/>
      <c r="H962" s="20" t="s">
        <v>33</v>
      </c>
      <c r="I962" s="17">
        <v>2782346</v>
      </c>
      <c r="J962" s="20"/>
      <c r="K962" s="17">
        <v>2662716</v>
      </c>
      <c r="L962" s="17"/>
      <c r="M962" s="17">
        <v>2904502</v>
      </c>
      <c r="N962" s="20">
        <v>21</v>
      </c>
      <c r="O962" s="20" t="s">
        <v>121</v>
      </c>
      <c r="P962" s="20" t="s">
        <v>115</v>
      </c>
    </row>
    <row r="963" spans="1:16" s="5" customFormat="1" ht="15.75">
      <c r="A963" s="4"/>
      <c r="B963" s="3"/>
      <c r="C963" s="3"/>
      <c r="D963" s="3"/>
      <c r="E963" s="3"/>
      <c r="F963" s="3"/>
      <c r="G963" s="3"/>
      <c r="H963" s="20" t="s">
        <v>33</v>
      </c>
      <c r="I963" s="17">
        <v>55777329</v>
      </c>
      <c r="J963" s="20"/>
      <c r="K963" s="17">
        <v>51039795</v>
      </c>
      <c r="L963" s="17"/>
      <c r="M963" s="17">
        <v>58123443</v>
      </c>
      <c r="N963" s="20">
        <v>22</v>
      </c>
      <c r="O963" s="20" t="s">
        <v>148</v>
      </c>
      <c r="P963" s="20" t="s">
        <v>116</v>
      </c>
    </row>
    <row r="964" spans="1:16" s="5" customFormat="1" ht="15.75">
      <c r="A964" s="4" t="s">
        <v>14</v>
      </c>
      <c r="B964" s="3">
        <f aca="true" t="shared" si="100" ref="B964:B969">I957</f>
        <v>21594799</v>
      </c>
      <c r="C964" s="3"/>
      <c r="D964" s="3">
        <f aca="true" t="shared" si="101" ref="D964:D969">K957</f>
        <v>20659833</v>
      </c>
      <c r="E964" s="3"/>
      <c r="F964" s="3">
        <f aca="true" t="shared" si="102" ref="F964:F969">M957</f>
        <v>22344851</v>
      </c>
      <c r="G964" s="3"/>
      <c r="H964" s="20" t="s">
        <v>33</v>
      </c>
      <c r="I964" s="17">
        <v>6552115</v>
      </c>
      <c r="J964" s="20"/>
      <c r="K964" s="17">
        <v>6257563</v>
      </c>
      <c r="L964" s="17"/>
      <c r="M964" s="17">
        <v>6560175</v>
      </c>
      <c r="N964" s="20">
        <v>23</v>
      </c>
      <c r="O964" s="20" t="s">
        <v>149</v>
      </c>
      <c r="P964" s="20" t="s">
        <v>117</v>
      </c>
    </row>
    <row r="965" spans="1:16" s="5" customFormat="1" ht="15.75">
      <c r="A965" s="4" t="s">
        <v>90</v>
      </c>
      <c r="B965" s="3">
        <f t="shared" si="100"/>
        <v>0</v>
      </c>
      <c r="C965" s="3"/>
      <c r="D965" s="3">
        <f t="shared" si="101"/>
        <v>198581</v>
      </c>
      <c r="E965" s="3"/>
      <c r="F965" s="3">
        <f t="shared" si="102"/>
        <v>165206</v>
      </c>
      <c r="G965" s="3"/>
      <c r="H965" s="20" t="s">
        <v>33</v>
      </c>
      <c r="I965" s="17">
        <v>12579545</v>
      </c>
      <c r="J965" s="20"/>
      <c r="K965" s="17">
        <v>12015039</v>
      </c>
      <c r="L965" s="17"/>
      <c r="M965" s="17">
        <v>12590179</v>
      </c>
      <c r="N965" s="20">
        <v>24</v>
      </c>
      <c r="O965" s="20" t="s">
        <v>150</v>
      </c>
      <c r="P965" s="20" t="s">
        <v>118</v>
      </c>
    </row>
    <row r="966" spans="1:16" s="5" customFormat="1" ht="15.75">
      <c r="A966" s="4" t="s">
        <v>89</v>
      </c>
      <c r="B966" s="3">
        <f t="shared" si="100"/>
        <v>889791</v>
      </c>
      <c r="C966" s="3"/>
      <c r="D966" s="3">
        <f t="shared" si="101"/>
        <v>851536</v>
      </c>
      <c r="E966" s="3"/>
      <c r="F966" s="3">
        <f t="shared" si="102"/>
        <v>889791</v>
      </c>
      <c r="G966" s="3"/>
      <c r="H966" s="20" t="s">
        <v>33</v>
      </c>
      <c r="I966" s="17">
        <v>3173722</v>
      </c>
      <c r="J966" s="20"/>
      <c r="K966" s="17">
        <v>3046205</v>
      </c>
      <c r="L966" s="17"/>
      <c r="M966" s="17">
        <v>3173130</v>
      </c>
      <c r="N966" s="20">
        <v>25</v>
      </c>
      <c r="O966" s="20" t="s">
        <v>151</v>
      </c>
      <c r="P966" s="20" t="s">
        <v>119</v>
      </c>
    </row>
    <row r="967" spans="1:16" s="5" customFormat="1" ht="15.75">
      <c r="A967" s="4" t="s">
        <v>88</v>
      </c>
      <c r="B967" s="3">
        <f t="shared" si="100"/>
        <v>154274</v>
      </c>
      <c r="C967" s="3"/>
      <c r="D967" s="3">
        <f t="shared" si="101"/>
        <v>148657</v>
      </c>
      <c r="E967" s="3"/>
      <c r="F967" s="3">
        <f t="shared" si="102"/>
        <v>147494</v>
      </c>
      <c r="G967" s="3"/>
      <c r="H967" s="20" t="s">
        <v>33</v>
      </c>
      <c r="I967" s="17">
        <v>1328028</v>
      </c>
      <c r="J967" s="20"/>
      <c r="K967" s="17">
        <v>1267373</v>
      </c>
      <c r="L967" s="17"/>
      <c r="M967" s="17">
        <v>1318973</v>
      </c>
      <c r="N967" s="20">
        <v>26</v>
      </c>
      <c r="O967" s="20" t="s">
        <v>152</v>
      </c>
      <c r="P967" s="20" t="s">
        <v>120</v>
      </c>
    </row>
    <row r="968" spans="1:16" s="5" customFormat="1" ht="15.75">
      <c r="A968" s="4" t="s">
        <v>92</v>
      </c>
      <c r="B968" s="3">
        <f t="shared" si="100"/>
        <v>0</v>
      </c>
      <c r="C968" s="3"/>
      <c r="D968" s="3">
        <f t="shared" si="101"/>
        <v>0</v>
      </c>
      <c r="E968" s="3"/>
      <c r="F968" s="3">
        <f t="shared" si="102"/>
        <v>173481</v>
      </c>
      <c r="G968" s="3"/>
      <c r="H968" s="20" t="s">
        <v>33</v>
      </c>
      <c r="I968" s="17">
        <v>0</v>
      </c>
      <c r="J968" s="20"/>
      <c r="K968" s="17">
        <v>0</v>
      </c>
      <c r="L968" s="17"/>
      <c r="M968" s="17">
        <v>203725</v>
      </c>
      <c r="N968" s="20">
        <v>27</v>
      </c>
      <c r="O968" s="20" t="s">
        <v>153</v>
      </c>
      <c r="P968" s="20" t="s">
        <v>121</v>
      </c>
    </row>
    <row r="969" spans="1:16" s="5" customFormat="1" ht="15.75">
      <c r="A969" s="4" t="s">
        <v>15</v>
      </c>
      <c r="B969" s="10">
        <f t="shared" si="100"/>
        <v>2782346</v>
      </c>
      <c r="C969" s="3"/>
      <c r="D969" s="10">
        <f t="shared" si="101"/>
        <v>2662716</v>
      </c>
      <c r="E969" s="3"/>
      <c r="F969" s="10">
        <f t="shared" si="102"/>
        <v>2904502</v>
      </c>
      <c r="G969" s="3"/>
      <c r="H969" s="20" t="s">
        <v>33</v>
      </c>
      <c r="I969" s="17">
        <v>0</v>
      </c>
      <c r="J969" s="20"/>
      <c r="K969" s="17">
        <v>240214</v>
      </c>
      <c r="L969" s="17"/>
      <c r="M969" s="17">
        <v>389586</v>
      </c>
      <c r="N969" s="20">
        <v>28</v>
      </c>
      <c r="O969" s="20" t="s">
        <v>154</v>
      </c>
      <c r="P969" s="20" t="s">
        <v>122</v>
      </c>
    </row>
    <row r="970" spans="1:16" s="5" customFormat="1" ht="15.75">
      <c r="A970" s="4"/>
      <c r="B970" s="3"/>
      <c r="C970" s="3"/>
      <c r="D970" s="3"/>
      <c r="E970" s="3"/>
      <c r="F970" s="3"/>
      <c r="G970" s="3"/>
      <c r="H970" s="20"/>
      <c r="I970" s="17"/>
      <c r="J970" s="20"/>
      <c r="K970" s="17"/>
      <c r="L970" s="17"/>
      <c r="M970" s="17"/>
      <c r="N970" s="20"/>
      <c r="O970" s="20"/>
      <c r="P970" s="20"/>
    </row>
    <row r="971" spans="1:16" s="5" customFormat="1" ht="15.75">
      <c r="A971" s="4" t="s">
        <v>16</v>
      </c>
      <c r="B971" s="3">
        <f>SUM(B963:B970)</f>
        <v>25421210</v>
      </c>
      <c r="C971" s="3"/>
      <c r="D971" s="3">
        <f>SUM(D963:D970)</f>
        <v>24521323</v>
      </c>
      <c r="E971" s="3"/>
      <c r="F971" s="3">
        <f>SUM(F963:F970)</f>
        <v>26625325</v>
      </c>
      <c r="G971" s="3"/>
      <c r="H971" s="20"/>
      <c r="I971" s="17"/>
      <c r="J971" s="20"/>
      <c r="K971" s="17"/>
      <c r="L971" s="17"/>
      <c r="M971" s="17"/>
      <c r="N971" s="17"/>
      <c r="O971" s="20"/>
      <c r="P971" s="20"/>
    </row>
    <row r="972" spans="1:16" s="5" customFormat="1" ht="15.75">
      <c r="A972" s="4"/>
      <c r="B972" s="3"/>
      <c r="C972" s="3"/>
      <c r="D972" s="3"/>
      <c r="E972" s="3"/>
      <c r="F972" s="3"/>
      <c r="G972" s="3"/>
      <c r="H972" s="20"/>
      <c r="I972" s="17"/>
      <c r="J972" s="20"/>
      <c r="K972" s="17"/>
      <c r="L972" s="17"/>
      <c r="M972" s="17"/>
      <c r="N972" s="17"/>
      <c r="O972" s="20"/>
      <c r="P972" s="20"/>
    </row>
    <row r="973" spans="1:16" s="5" customFormat="1" ht="15.75">
      <c r="A973" s="4" t="s">
        <v>17</v>
      </c>
      <c r="B973" s="3">
        <f aca="true" t="shared" si="103" ref="B973:B979">I963</f>
        <v>55777329</v>
      </c>
      <c r="C973" s="3"/>
      <c r="D973" s="3">
        <f aca="true" t="shared" si="104" ref="D973:D979">K963</f>
        <v>51039795</v>
      </c>
      <c r="E973" s="3"/>
      <c r="F973" s="3">
        <f aca="true" t="shared" si="105" ref="F973:F979">M963</f>
        <v>58123443</v>
      </c>
      <c r="G973" s="3"/>
      <c r="H973" s="20"/>
      <c r="I973" s="17"/>
      <c r="J973" s="20"/>
      <c r="K973" s="17"/>
      <c r="L973" s="17"/>
      <c r="M973" s="17"/>
      <c r="N973" s="17"/>
      <c r="O973" s="20"/>
      <c r="P973" s="20"/>
    </row>
    <row r="974" spans="1:16" s="5" customFormat="1" ht="15.75">
      <c r="A974" s="4" t="s">
        <v>18</v>
      </c>
      <c r="B974" s="3">
        <f t="shared" si="103"/>
        <v>6552115</v>
      </c>
      <c r="C974" s="3"/>
      <c r="D974" s="3">
        <f t="shared" si="104"/>
        <v>6257563</v>
      </c>
      <c r="E974" s="3"/>
      <c r="F974" s="3">
        <f t="shared" si="105"/>
        <v>6560175</v>
      </c>
      <c r="G974" s="3"/>
      <c r="H974" s="20"/>
      <c r="I974" s="17"/>
      <c r="J974" s="20"/>
      <c r="K974" s="17"/>
      <c r="L974" s="17"/>
      <c r="M974" s="17"/>
      <c r="N974" s="17"/>
      <c r="O974" s="20"/>
      <c r="P974" s="20"/>
    </row>
    <row r="975" spans="1:16" s="5" customFormat="1" ht="15.75">
      <c r="A975" s="4" t="s">
        <v>19</v>
      </c>
      <c r="B975" s="3">
        <f t="shared" si="103"/>
        <v>12579545</v>
      </c>
      <c r="C975" s="3"/>
      <c r="D975" s="3">
        <f t="shared" si="104"/>
        <v>12015039</v>
      </c>
      <c r="E975" s="3"/>
      <c r="F975" s="3">
        <f t="shared" si="105"/>
        <v>12590179</v>
      </c>
      <c r="G975" s="3"/>
      <c r="H975" s="20"/>
      <c r="I975" s="17"/>
      <c r="J975" s="20"/>
      <c r="K975" s="17"/>
      <c r="L975" s="17"/>
      <c r="M975" s="17"/>
      <c r="N975" s="20"/>
      <c r="O975" s="20"/>
      <c r="P975" s="20"/>
    </row>
    <row r="976" spans="1:16" s="5" customFormat="1" ht="15.75">
      <c r="A976" s="4" t="s">
        <v>20</v>
      </c>
      <c r="B976" s="3">
        <f t="shared" si="103"/>
        <v>3173722</v>
      </c>
      <c r="C976" s="3"/>
      <c r="D976" s="3">
        <f t="shared" si="104"/>
        <v>3046205</v>
      </c>
      <c r="E976" s="3"/>
      <c r="F976" s="3">
        <f t="shared" si="105"/>
        <v>3173130</v>
      </c>
      <c r="G976" s="3"/>
      <c r="H976" s="20"/>
      <c r="I976" s="17"/>
      <c r="J976" s="20"/>
      <c r="K976" s="17"/>
      <c r="L976" s="17"/>
      <c r="M976" s="17"/>
      <c r="N976" s="20"/>
      <c r="O976" s="20"/>
      <c r="P976" s="20"/>
    </row>
    <row r="977" spans="1:7" s="5" customFormat="1" ht="15.75">
      <c r="A977" s="4" t="s">
        <v>21</v>
      </c>
      <c r="B977" s="3">
        <f t="shared" si="103"/>
        <v>1328028</v>
      </c>
      <c r="C977" s="3"/>
      <c r="D977" s="3">
        <f t="shared" si="104"/>
        <v>1267373</v>
      </c>
      <c r="E977" s="3"/>
      <c r="F977" s="3">
        <f t="shared" si="105"/>
        <v>1318973</v>
      </c>
      <c r="G977" s="3"/>
    </row>
    <row r="978" spans="1:7" s="5" customFormat="1" ht="15.75">
      <c r="A978" s="4" t="s">
        <v>22</v>
      </c>
      <c r="B978" s="3">
        <f t="shared" si="103"/>
        <v>0</v>
      </c>
      <c r="C978" s="3"/>
      <c r="D978" s="3">
        <f t="shared" si="104"/>
        <v>0</v>
      </c>
      <c r="E978" s="3"/>
      <c r="F978" s="3">
        <f t="shared" si="105"/>
        <v>203725</v>
      </c>
      <c r="G978" s="3"/>
    </row>
    <row r="979" spans="1:7" s="5" customFormat="1" ht="15.75">
      <c r="A979" s="4" t="s">
        <v>87</v>
      </c>
      <c r="B979" s="10">
        <f t="shared" si="103"/>
        <v>0</v>
      </c>
      <c r="C979" s="3"/>
      <c r="D979" s="10">
        <f t="shared" si="104"/>
        <v>240214</v>
      </c>
      <c r="E979" s="3"/>
      <c r="F979" s="10">
        <f t="shared" si="105"/>
        <v>389586</v>
      </c>
      <c r="G979" s="3"/>
    </row>
    <row r="980" spans="1:7" s="5" customFormat="1" ht="15.75">
      <c r="A980" s="12"/>
      <c r="B980" s="3"/>
      <c r="C980" s="3"/>
      <c r="D980" s="3"/>
      <c r="E980" s="3"/>
      <c r="F980" s="3"/>
      <c r="G980" s="3"/>
    </row>
    <row r="981" spans="1:7" s="5" customFormat="1" ht="15.75">
      <c r="A981" s="17" t="s">
        <v>23</v>
      </c>
      <c r="B981" s="3">
        <f>SUM(B941:B950)+B955+B962+SUM(B970:B980)</f>
        <v>274836668</v>
      </c>
      <c r="C981" s="3"/>
      <c r="D981" s="3">
        <f>SUM(D941:D950)+D955+D962+SUM(D970:D980)</f>
        <v>261798977</v>
      </c>
      <c r="E981" s="3"/>
      <c r="F981" s="3">
        <f>SUM(F941:F950)+F955+F962+SUM(F970:F980)</f>
        <v>301352176</v>
      </c>
      <c r="G981" s="3"/>
    </row>
    <row r="982" spans="1:7" s="5" customFormat="1" ht="15.75">
      <c r="A982" s="4"/>
      <c r="B982" s="3"/>
      <c r="C982" s="3"/>
      <c r="D982" s="3"/>
      <c r="E982" s="3"/>
      <c r="F982" s="3"/>
      <c r="G982" s="3"/>
    </row>
    <row r="983" spans="1:7" s="5" customFormat="1" ht="15.75">
      <c r="A983" s="4"/>
      <c r="B983" s="3"/>
      <c r="C983" s="3"/>
      <c r="D983" s="3"/>
      <c r="E983" s="3"/>
      <c r="F983" s="3"/>
      <c r="G983" s="3"/>
    </row>
    <row r="984" spans="1:7" s="5" customFormat="1" ht="15.75">
      <c r="A984" s="4"/>
      <c r="B984" s="3"/>
      <c r="C984" s="3"/>
      <c r="D984" s="3"/>
      <c r="E984" s="3"/>
      <c r="F984" s="3"/>
      <c r="G984" s="3"/>
    </row>
    <row r="985" spans="1:7" s="5" customFormat="1" ht="15.75">
      <c r="A985" s="4"/>
      <c r="B985" s="3"/>
      <c r="C985" s="3"/>
      <c r="D985" s="3"/>
      <c r="E985" s="3"/>
      <c r="F985" s="3"/>
      <c r="G985" s="3"/>
    </row>
    <row r="986" spans="1:7" s="5" customFormat="1" ht="15.75">
      <c r="A986" s="4"/>
      <c r="B986" s="3"/>
      <c r="C986" s="3"/>
      <c r="D986" s="3"/>
      <c r="E986" s="3"/>
      <c r="F986" s="3"/>
      <c r="G986" s="3"/>
    </row>
    <row r="987" spans="1:7" s="5" customFormat="1" ht="15.75">
      <c r="A987" s="4"/>
      <c r="B987" s="3"/>
      <c r="C987" s="3"/>
      <c r="D987" s="3"/>
      <c r="E987" s="3"/>
      <c r="F987" s="3"/>
      <c r="G987" s="3"/>
    </row>
    <row r="988" spans="1:7" s="5" customFormat="1" ht="15.75">
      <c r="A988" s="4"/>
      <c r="B988" s="3"/>
      <c r="C988" s="3"/>
      <c r="D988" s="3"/>
      <c r="E988" s="3"/>
      <c r="F988" s="3"/>
      <c r="G988" s="3"/>
    </row>
    <row r="989" spans="1:7" s="5" customFormat="1" ht="15.75">
      <c r="A989" s="4"/>
      <c r="B989" s="3"/>
      <c r="C989" s="3"/>
      <c r="D989" s="3"/>
      <c r="E989" s="3"/>
      <c r="F989" s="3"/>
      <c r="G989" s="3"/>
    </row>
    <row r="990" spans="1:7" s="5" customFormat="1" ht="15.75">
      <c r="A990" s="4"/>
      <c r="B990" s="3"/>
      <c r="C990" s="3"/>
      <c r="D990" s="3"/>
      <c r="E990" s="3"/>
      <c r="F990" s="3"/>
      <c r="G990" s="3"/>
    </row>
    <row r="991" spans="1:7" s="5" customFormat="1" ht="15.75">
      <c r="A991" s="12"/>
      <c r="B991" s="3"/>
      <c r="C991" s="3"/>
      <c r="D991" s="3"/>
      <c r="E991" s="3"/>
      <c r="F991" s="3"/>
      <c r="G991" s="3"/>
    </row>
    <row r="992" spans="1:7" s="5" customFormat="1" ht="15.75">
      <c r="A992" s="17"/>
      <c r="B992" s="4"/>
      <c r="C992" s="4"/>
      <c r="D992" s="4"/>
      <c r="E992" s="4"/>
      <c r="F992" s="4"/>
      <c r="G992" s="3"/>
    </row>
    <row r="993" spans="1:7" s="5" customFormat="1" ht="15.75">
      <c r="A993" s="4"/>
      <c r="B993" s="3"/>
      <c r="C993" s="3"/>
      <c r="D993" s="3"/>
      <c r="E993" s="3"/>
      <c r="F993" s="3"/>
      <c r="G993" s="3"/>
    </row>
    <row r="994" spans="1:7" s="5" customFormat="1" ht="15.75">
      <c r="A994" s="4"/>
      <c r="B994" s="3"/>
      <c r="C994" s="3"/>
      <c r="D994" s="3"/>
      <c r="E994" s="3"/>
      <c r="F994" s="3"/>
      <c r="G994" s="3"/>
    </row>
    <row r="995" spans="1:7" s="5" customFormat="1" ht="15.75">
      <c r="A995" s="4"/>
      <c r="B995" s="4"/>
      <c r="C995" s="4"/>
      <c r="D995" s="4"/>
      <c r="E995" s="4"/>
      <c r="F995" s="4"/>
      <c r="G995" s="4"/>
    </row>
    <row r="996" spans="1:7" s="5" customFormat="1" ht="15.75">
      <c r="A996" s="12"/>
      <c r="B996" s="3"/>
      <c r="C996" s="3"/>
      <c r="D996" s="3"/>
      <c r="E996" s="3"/>
      <c r="F996" s="3"/>
      <c r="G996" s="3"/>
    </row>
    <row r="997" spans="1:7" s="5" customFormat="1" ht="15.75">
      <c r="A997" s="17"/>
      <c r="B997" s="4"/>
      <c r="C997" s="4"/>
      <c r="D997" s="4"/>
      <c r="E997" s="4"/>
      <c r="F997" s="4"/>
      <c r="G997" s="4"/>
    </row>
    <row r="998" spans="1:7" s="5" customFormat="1" ht="15.75">
      <c r="A998" s="4"/>
      <c r="B998" s="3"/>
      <c r="C998" s="3"/>
      <c r="D998" s="3"/>
      <c r="E998" s="3"/>
      <c r="F998" s="3"/>
      <c r="G998" s="3"/>
    </row>
    <row r="999" spans="1:7" s="5" customFormat="1" ht="15.75">
      <c r="A999" s="4"/>
      <c r="B999" s="3"/>
      <c r="C999" s="3"/>
      <c r="D999" s="3"/>
      <c r="E999" s="3"/>
      <c r="F999" s="3"/>
      <c r="G999" s="3"/>
    </row>
    <row r="1000" spans="1:7" s="5" customFormat="1" ht="15.75">
      <c r="A1000" s="4"/>
      <c r="B1000" s="4"/>
      <c r="C1000" s="4"/>
      <c r="D1000" s="4"/>
      <c r="E1000" s="4"/>
      <c r="F1000" s="4"/>
      <c r="G1000" s="4"/>
    </row>
    <row r="1001" spans="1:7" s="5" customFormat="1" ht="15.75">
      <c r="A1001" s="4"/>
      <c r="B1001" s="3"/>
      <c r="C1001" s="3"/>
      <c r="D1001" s="3"/>
      <c r="E1001" s="3"/>
      <c r="F1001" s="3"/>
      <c r="G1001" s="3"/>
    </row>
    <row r="1002" spans="1:7" s="5" customFormat="1" ht="15.75">
      <c r="A1002" s="4"/>
      <c r="B1002" s="3"/>
      <c r="C1002" s="3"/>
      <c r="D1002" s="3"/>
      <c r="E1002" s="3"/>
      <c r="F1002" s="3"/>
      <c r="G1002" s="3"/>
    </row>
    <row r="1003" spans="1:7" s="5" customFormat="1" ht="15.75">
      <c r="A1003" s="12"/>
      <c r="B1003" s="3"/>
      <c r="C1003" s="3"/>
      <c r="D1003" s="3"/>
      <c r="E1003" s="3"/>
      <c r="F1003" s="3"/>
      <c r="G1003" s="3"/>
    </row>
    <row r="1004" spans="1:7" s="5" customFormat="1" ht="15.75">
      <c r="A1004" s="17"/>
      <c r="B1004" s="3"/>
      <c r="C1004" s="3"/>
      <c r="D1004" s="3"/>
      <c r="E1004" s="3"/>
      <c r="F1004" s="3"/>
      <c r="G1004" s="3"/>
    </row>
    <row r="1005" spans="1:7" s="5" customFormat="1" ht="15.75">
      <c r="A1005" s="11"/>
      <c r="B1005" s="3"/>
      <c r="C1005" s="3"/>
      <c r="D1005" s="3"/>
      <c r="E1005" s="3"/>
      <c r="F1005" s="3"/>
      <c r="G1005" s="3"/>
    </row>
    <row r="1006" spans="1:7" s="5" customFormat="1" ht="15.75">
      <c r="A1006" s="12"/>
      <c r="B1006" s="3"/>
      <c r="C1006" s="3"/>
      <c r="D1006" s="3"/>
      <c r="E1006" s="3"/>
      <c r="F1006" s="3"/>
      <c r="G1006" s="3"/>
    </row>
    <row r="1007" spans="1:7" s="5" customFormat="1" ht="15.75">
      <c r="A1007" s="12"/>
      <c r="B1007" s="3"/>
      <c r="C1007" s="3"/>
      <c r="D1007" s="3"/>
      <c r="E1007" s="3"/>
      <c r="F1007" s="3"/>
      <c r="G1007" s="3"/>
    </row>
    <row r="1008" spans="1:7" s="5" customFormat="1" ht="15.75">
      <c r="A1008" s="12"/>
      <c r="B1008" s="3"/>
      <c r="C1008" s="3"/>
      <c r="D1008" s="3"/>
      <c r="E1008" s="3"/>
      <c r="F1008" s="3"/>
      <c r="G1008" s="3"/>
    </row>
    <row r="1009" spans="1:7" s="5" customFormat="1" ht="15.75">
      <c r="A1009" s="12"/>
      <c r="B1009" s="3"/>
      <c r="C1009" s="3"/>
      <c r="D1009" s="3"/>
      <c r="E1009" s="3"/>
      <c r="F1009" s="3"/>
      <c r="G1009" s="3"/>
    </row>
    <row r="1010" spans="1:6" s="5" customFormat="1" ht="15.75">
      <c r="A1010" s="13"/>
      <c r="B1010" s="4"/>
      <c r="C1010" s="3"/>
      <c r="D1010" s="4"/>
      <c r="E1010" s="3"/>
      <c r="F1010" s="4"/>
    </row>
    <row r="1011" spans="1:6" s="5" customFormat="1" ht="15.75">
      <c r="A1011" s="14" t="s">
        <v>93</v>
      </c>
      <c r="B1011" s="4"/>
      <c r="C1011" s="3"/>
      <c r="D1011" s="4"/>
      <c r="E1011" s="3"/>
      <c r="F1011" s="4"/>
    </row>
    <row r="1012" spans="1:6" s="5" customFormat="1" ht="15.75">
      <c r="A1012" s="4"/>
      <c r="B1012" s="4"/>
      <c r="C1012" s="3"/>
      <c r="D1012" s="4"/>
      <c r="E1012" s="3"/>
      <c r="F1012" s="4"/>
    </row>
    <row r="1013" spans="1:7" s="5" customFormat="1" ht="15.75">
      <c r="A1013" s="23" t="s">
        <v>138</v>
      </c>
      <c r="B1013" s="23"/>
      <c r="C1013" s="23"/>
      <c r="D1013" s="23"/>
      <c r="E1013" s="23"/>
      <c r="F1013" s="23"/>
      <c r="G1013" s="23"/>
    </row>
    <row r="1014" spans="1:6" s="5" customFormat="1" ht="15.75">
      <c r="A1014" s="4"/>
      <c r="B1014" s="4"/>
      <c r="C1014" s="3"/>
      <c r="D1014" s="4"/>
      <c r="E1014" s="3"/>
      <c r="F1014" s="4"/>
    </row>
    <row r="1015" spans="1:7" s="5" customFormat="1" ht="15.75">
      <c r="A1015" s="23" t="s">
        <v>139</v>
      </c>
      <c r="B1015" s="23"/>
      <c r="C1015" s="23"/>
      <c r="D1015" s="23"/>
      <c r="E1015" s="23"/>
      <c r="F1015" s="23"/>
      <c r="G1015" s="23"/>
    </row>
    <row r="1016" spans="1:7" s="5" customFormat="1" ht="15.75">
      <c r="A1016" s="23" t="s">
        <v>34</v>
      </c>
      <c r="B1016" s="23"/>
      <c r="C1016" s="23"/>
      <c r="D1016" s="23"/>
      <c r="E1016" s="23"/>
      <c r="F1016" s="23"/>
      <c r="G1016" s="23"/>
    </row>
    <row r="1017" spans="1:6" s="5" customFormat="1" ht="15.75">
      <c r="A1017" s="4"/>
      <c r="B1017" s="4"/>
      <c r="C1017" s="3"/>
      <c r="D1017" s="6"/>
      <c r="E1017" s="7"/>
      <c r="F1017" s="6"/>
    </row>
    <row r="1018" spans="1:6" s="5" customFormat="1" ht="15.75">
      <c r="A1018" s="4"/>
      <c r="B1018" s="8"/>
      <c r="C1018" s="9"/>
      <c r="D1018" s="8"/>
      <c r="E1018" s="9"/>
      <c r="F1018" s="8"/>
    </row>
    <row r="1019" spans="1:7" s="5" customFormat="1" ht="15.75">
      <c r="A1019" s="4"/>
      <c r="B1019" s="2">
        <v>1985</v>
      </c>
      <c r="C1019" s="1"/>
      <c r="D1019" s="2">
        <v>1986</v>
      </c>
      <c r="E1019" s="1"/>
      <c r="F1019" s="2">
        <v>1987</v>
      </c>
      <c r="G1019" s="1"/>
    </row>
    <row r="1020" spans="1:7" s="5" customFormat="1" ht="15.75">
      <c r="A1020" s="4"/>
      <c r="B1020" s="3"/>
      <c r="C1020" s="3"/>
      <c r="D1020" s="3"/>
      <c r="E1020" s="3"/>
      <c r="F1020" s="3"/>
      <c r="G1020" s="3"/>
    </row>
    <row r="1021" spans="1:16" s="5" customFormat="1" ht="15.75">
      <c r="A1021" s="4" t="s">
        <v>0</v>
      </c>
      <c r="B1021" s="3">
        <f aca="true" t="shared" si="106" ref="B1021:B1028">I1021</f>
        <v>2049231</v>
      </c>
      <c r="C1021" s="3"/>
      <c r="D1021" s="3">
        <f aca="true" t="shared" si="107" ref="D1021:D1028">K1021</f>
        <v>1958099</v>
      </c>
      <c r="E1021" s="3"/>
      <c r="F1021" s="3">
        <f aca="true" t="shared" si="108" ref="F1021:F1028">M1021</f>
        <v>2169440</v>
      </c>
      <c r="G1021" s="3"/>
      <c r="H1021" s="20" t="s">
        <v>34</v>
      </c>
      <c r="I1021" s="17">
        <v>2049231</v>
      </c>
      <c r="J1021" s="20"/>
      <c r="K1021" s="17">
        <v>1958099</v>
      </c>
      <c r="L1021" s="17"/>
      <c r="M1021" s="17">
        <v>2169440</v>
      </c>
      <c r="N1021" s="20">
        <v>1</v>
      </c>
      <c r="O1021" s="20" t="s">
        <v>95</v>
      </c>
      <c r="P1021" s="20" t="s">
        <v>95</v>
      </c>
    </row>
    <row r="1022" spans="1:16" s="5" customFormat="1" ht="15.75">
      <c r="A1022" s="4" t="s">
        <v>1</v>
      </c>
      <c r="B1022" s="3">
        <f t="shared" si="106"/>
        <v>1938589</v>
      </c>
      <c r="C1022" s="3"/>
      <c r="D1022" s="3">
        <f t="shared" si="107"/>
        <v>1104938</v>
      </c>
      <c r="E1022" s="3"/>
      <c r="F1022" s="3">
        <f t="shared" si="108"/>
        <v>1523264</v>
      </c>
      <c r="G1022" s="3"/>
      <c r="H1022" s="20" t="s">
        <v>34</v>
      </c>
      <c r="I1022" s="17">
        <v>1938589</v>
      </c>
      <c r="J1022" s="20"/>
      <c r="K1022" s="17">
        <v>1104938</v>
      </c>
      <c r="L1022" s="17"/>
      <c r="M1022" s="17">
        <v>1523264</v>
      </c>
      <c r="N1022" s="20">
        <v>2</v>
      </c>
      <c r="O1022" s="20" t="s">
        <v>145</v>
      </c>
      <c r="P1022" s="20" t="s">
        <v>96</v>
      </c>
    </row>
    <row r="1023" spans="1:16" s="5" customFormat="1" ht="15.75">
      <c r="A1023" s="4" t="s">
        <v>86</v>
      </c>
      <c r="B1023" s="3">
        <f t="shared" si="106"/>
        <v>128668</v>
      </c>
      <c r="C1023" s="3"/>
      <c r="D1023" s="3">
        <f t="shared" si="107"/>
        <v>55401</v>
      </c>
      <c r="E1023" s="3"/>
      <c r="F1023" s="3">
        <f t="shared" si="108"/>
        <v>148712</v>
      </c>
      <c r="G1023" s="3"/>
      <c r="H1023" s="20" t="s">
        <v>34</v>
      </c>
      <c r="I1023" s="17">
        <v>128668</v>
      </c>
      <c r="J1023" s="20"/>
      <c r="K1023" s="17">
        <v>55401</v>
      </c>
      <c r="L1023" s="17"/>
      <c r="M1023" s="17">
        <v>148712</v>
      </c>
      <c r="N1023" s="20">
        <v>3</v>
      </c>
      <c r="O1023" s="20" t="s">
        <v>102</v>
      </c>
      <c r="P1023" s="20" t="s">
        <v>97</v>
      </c>
    </row>
    <row r="1024" spans="1:16" s="5" customFormat="1" ht="15.75">
      <c r="A1024" s="4" t="s">
        <v>91</v>
      </c>
      <c r="B1024" s="3">
        <f t="shared" si="106"/>
        <v>1368799</v>
      </c>
      <c r="C1024" s="3"/>
      <c r="D1024" s="3">
        <f t="shared" si="107"/>
        <v>1302640</v>
      </c>
      <c r="E1024" s="3"/>
      <c r="F1024" s="3">
        <f t="shared" si="108"/>
        <v>1362180</v>
      </c>
      <c r="G1024" s="3"/>
      <c r="H1024" s="20" t="s">
        <v>34</v>
      </c>
      <c r="I1024" s="17">
        <v>1368799</v>
      </c>
      <c r="J1024" s="20"/>
      <c r="K1024" s="17">
        <v>1302640</v>
      </c>
      <c r="L1024" s="17"/>
      <c r="M1024" s="17">
        <v>1362180</v>
      </c>
      <c r="N1024" s="20">
        <v>4</v>
      </c>
      <c r="O1024" s="20" t="s">
        <v>103</v>
      </c>
      <c r="P1024" s="20" t="s">
        <v>98</v>
      </c>
    </row>
    <row r="1025" spans="1:16" s="5" customFormat="1" ht="15.75">
      <c r="A1025" s="4" t="s">
        <v>2</v>
      </c>
      <c r="B1025" s="3">
        <f t="shared" si="106"/>
        <v>0</v>
      </c>
      <c r="C1025" s="3"/>
      <c r="D1025" s="3">
        <f t="shared" si="107"/>
        <v>0</v>
      </c>
      <c r="E1025" s="3"/>
      <c r="F1025" s="3">
        <f t="shared" si="108"/>
        <v>723113</v>
      </c>
      <c r="G1025" s="3"/>
      <c r="H1025" s="20" t="s">
        <v>34</v>
      </c>
      <c r="I1025" s="17">
        <v>0</v>
      </c>
      <c r="J1025" s="20"/>
      <c r="K1025" s="17">
        <v>0</v>
      </c>
      <c r="L1025" s="17"/>
      <c r="M1025" s="17">
        <v>723113</v>
      </c>
      <c r="N1025" s="20">
        <v>5</v>
      </c>
      <c r="O1025" s="20" t="s">
        <v>104</v>
      </c>
      <c r="P1025" s="20" t="s">
        <v>99</v>
      </c>
    </row>
    <row r="1026" spans="1:16" s="5" customFormat="1" ht="15.75">
      <c r="A1026" s="4" t="s">
        <v>144</v>
      </c>
      <c r="B1026" s="3">
        <f t="shared" si="106"/>
        <v>0</v>
      </c>
      <c r="C1026" s="3"/>
      <c r="D1026" s="3">
        <f t="shared" si="107"/>
        <v>0</v>
      </c>
      <c r="E1026" s="3"/>
      <c r="F1026" s="3">
        <f t="shared" si="108"/>
        <v>0</v>
      </c>
      <c r="G1026" s="3"/>
      <c r="H1026" s="20" t="s">
        <v>34</v>
      </c>
      <c r="I1026" s="17">
        <v>0</v>
      </c>
      <c r="J1026" s="20"/>
      <c r="K1026" s="17">
        <v>0</v>
      </c>
      <c r="L1026" s="17"/>
      <c r="M1026" s="17">
        <v>0</v>
      </c>
      <c r="N1026" s="20">
        <v>6</v>
      </c>
      <c r="O1026" s="20" t="s">
        <v>146</v>
      </c>
      <c r="P1026" s="20" t="s">
        <v>100</v>
      </c>
    </row>
    <row r="1027" spans="1:16" s="5" customFormat="1" ht="15.75">
      <c r="A1027" s="4" t="s">
        <v>3</v>
      </c>
      <c r="B1027" s="3">
        <f t="shared" si="106"/>
        <v>0</v>
      </c>
      <c r="C1027" s="3"/>
      <c r="D1027" s="3">
        <f t="shared" si="107"/>
        <v>0</v>
      </c>
      <c r="E1027" s="3"/>
      <c r="F1027" s="3">
        <f t="shared" si="108"/>
        <v>0</v>
      </c>
      <c r="G1027" s="3"/>
      <c r="H1027" s="20" t="s">
        <v>34</v>
      </c>
      <c r="I1027" s="17">
        <v>0</v>
      </c>
      <c r="J1027" s="20"/>
      <c r="K1027" s="17">
        <v>0</v>
      </c>
      <c r="L1027" s="17"/>
      <c r="M1027" s="17">
        <v>0</v>
      </c>
      <c r="N1027" s="20">
        <v>7</v>
      </c>
      <c r="O1027" s="20" t="s">
        <v>106</v>
      </c>
      <c r="P1027" s="20" t="s">
        <v>101</v>
      </c>
    </row>
    <row r="1028" spans="1:16" s="5" customFormat="1" ht="15.75">
      <c r="A1028" s="4" t="s">
        <v>4</v>
      </c>
      <c r="B1028" s="3">
        <f t="shared" si="106"/>
        <v>0</v>
      </c>
      <c r="C1028" s="3"/>
      <c r="D1028" s="3">
        <f t="shared" si="107"/>
        <v>0</v>
      </c>
      <c r="E1028" s="3"/>
      <c r="F1028" s="3">
        <f t="shared" si="108"/>
        <v>0</v>
      </c>
      <c r="G1028" s="3"/>
      <c r="H1028" s="20" t="s">
        <v>34</v>
      </c>
      <c r="I1028" s="17">
        <v>0</v>
      </c>
      <c r="J1028" s="20"/>
      <c r="K1028" s="17">
        <v>0</v>
      </c>
      <c r="L1028" s="17"/>
      <c r="M1028" s="17">
        <v>0</v>
      </c>
      <c r="N1028" s="20">
        <v>8</v>
      </c>
      <c r="O1028" s="20" t="s">
        <v>107</v>
      </c>
      <c r="P1028" s="20" t="s">
        <v>102</v>
      </c>
    </row>
    <row r="1029" spans="1:16" s="5" customFormat="1" ht="15.75">
      <c r="A1029" s="4"/>
      <c r="B1029" s="3"/>
      <c r="C1029" s="3"/>
      <c r="D1029" s="3"/>
      <c r="E1029" s="3"/>
      <c r="F1029" s="3"/>
      <c r="G1029" s="3"/>
      <c r="H1029" s="20" t="s">
        <v>34</v>
      </c>
      <c r="I1029" s="17">
        <v>1642523</v>
      </c>
      <c r="J1029" s="20"/>
      <c r="K1029" s="17">
        <v>1683236</v>
      </c>
      <c r="L1029" s="17"/>
      <c r="M1029" s="17">
        <v>2393270</v>
      </c>
      <c r="N1029" s="20">
        <v>9</v>
      </c>
      <c r="O1029" s="20" t="s">
        <v>108</v>
      </c>
      <c r="P1029" s="20" t="s">
        <v>103</v>
      </c>
    </row>
    <row r="1030" spans="1:16" s="5" customFormat="1" ht="15.75">
      <c r="A1030" s="4" t="s">
        <v>5</v>
      </c>
      <c r="B1030" s="3">
        <f>I1029</f>
        <v>1642523</v>
      </c>
      <c r="C1030" s="3"/>
      <c r="D1030" s="3">
        <f>K1029</f>
        <v>1683236</v>
      </c>
      <c r="E1030" s="3"/>
      <c r="F1030" s="3">
        <f>M1029</f>
        <v>2393270</v>
      </c>
      <c r="G1030" s="3"/>
      <c r="H1030" s="20" t="s">
        <v>34</v>
      </c>
      <c r="I1030" s="17">
        <v>12632</v>
      </c>
      <c r="J1030" s="20"/>
      <c r="K1030" s="17">
        <v>7044</v>
      </c>
      <c r="L1030" s="17"/>
      <c r="M1030" s="17">
        <v>224891</v>
      </c>
      <c r="N1030" s="20">
        <v>10</v>
      </c>
      <c r="O1030" s="20" t="s">
        <v>109</v>
      </c>
      <c r="P1030" s="20" t="s">
        <v>104</v>
      </c>
    </row>
    <row r="1031" spans="1:16" s="5" customFormat="1" ht="15.75">
      <c r="A1031" s="4" t="s">
        <v>6</v>
      </c>
      <c r="B1031" s="3">
        <f>I1030</f>
        <v>12632</v>
      </c>
      <c r="C1031" s="3"/>
      <c r="D1031" s="3">
        <f>K1030</f>
        <v>7044</v>
      </c>
      <c r="E1031" s="3"/>
      <c r="F1031" s="3">
        <f>M1030</f>
        <v>224891</v>
      </c>
      <c r="G1031" s="3"/>
      <c r="H1031" s="20" t="s">
        <v>34</v>
      </c>
      <c r="I1031" s="17">
        <v>0</v>
      </c>
      <c r="J1031" s="20"/>
      <c r="K1031" s="17">
        <v>0</v>
      </c>
      <c r="L1031" s="17"/>
      <c r="M1031" s="17">
        <v>202317</v>
      </c>
      <c r="N1031" s="20">
        <v>11</v>
      </c>
      <c r="O1031" s="20" t="s">
        <v>110</v>
      </c>
      <c r="P1031" s="20" t="s">
        <v>105</v>
      </c>
    </row>
    <row r="1032" spans="1:16" s="5" customFormat="1" ht="15.75">
      <c r="A1032" s="4" t="s">
        <v>7</v>
      </c>
      <c r="B1032" s="10">
        <f>I1031</f>
        <v>0</v>
      </c>
      <c r="C1032" s="3"/>
      <c r="D1032" s="10">
        <f>K1031</f>
        <v>0</v>
      </c>
      <c r="E1032" s="3"/>
      <c r="F1032" s="10">
        <f>M1031</f>
        <v>202317</v>
      </c>
      <c r="G1032" s="3"/>
      <c r="H1032" s="20" t="s">
        <v>34</v>
      </c>
      <c r="I1032" s="17">
        <v>939587</v>
      </c>
      <c r="J1032" s="20"/>
      <c r="K1032" s="17">
        <v>988931</v>
      </c>
      <c r="L1032" s="17"/>
      <c r="M1032" s="17">
        <v>966144</v>
      </c>
      <c r="N1032" s="20">
        <v>12</v>
      </c>
      <c r="O1032" s="20" t="s">
        <v>147</v>
      </c>
      <c r="P1032" s="20" t="s">
        <v>106</v>
      </c>
    </row>
    <row r="1033" spans="1:16" s="5" customFormat="1" ht="15.75">
      <c r="A1033" s="4"/>
      <c r="B1033" s="3"/>
      <c r="C1033" s="3"/>
      <c r="D1033" s="3"/>
      <c r="E1033" s="3"/>
      <c r="F1033" s="3"/>
      <c r="G1033" s="3"/>
      <c r="H1033" s="20" t="s">
        <v>34</v>
      </c>
      <c r="I1033" s="17">
        <v>0</v>
      </c>
      <c r="J1033" s="20"/>
      <c r="K1033" s="17">
        <v>30029</v>
      </c>
      <c r="L1033" s="17"/>
      <c r="M1033" s="17">
        <v>30440</v>
      </c>
      <c r="N1033" s="20">
        <v>13</v>
      </c>
      <c r="O1033" s="20" t="s">
        <v>113</v>
      </c>
      <c r="P1033" s="20" t="s">
        <v>107</v>
      </c>
    </row>
    <row r="1034" spans="1:16" s="5" customFormat="1" ht="15.75">
      <c r="A1034" s="4" t="s">
        <v>8</v>
      </c>
      <c r="B1034" s="3">
        <f>SUM(B1029:B1033)</f>
        <v>1655155</v>
      </c>
      <c r="C1034" s="3"/>
      <c r="D1034" s="3">
        <f>SUM(D1029:D1033)</f>
        <v>1690280</v>
      </c>
      <c r="E1034" s="3"/>
      <c r="F1034" s="3">
        <f>SUM(F1029:F1033)</f>
        <v>2820478</v>
      </c>
      <c r="G1034" s="3"/>
      <c r="H1034" s="20" t="s">
        <v>34</v>
      </c>
      <c r="I1034" s="17">
        <v>0</v>
      </c>
      <c r="J1034" s="20"/>
      <c r="K1034" s="17">
        <v>0</v>
      </c>
      <c r="L1034" s="17"/>
      <c r="M1034" s="17">
        <v>37952</v>
      </c>
      <c r="N1034" s="20">
        <v>14</v>
      </c>
      <c r="O1034" s="20" t="s">
        <v>114</v>
      </c>
      <c r="P1034" s="20" t="s">
        <v>108</v>
      </c>
    </row>
    <row r="1035" spans="1:16" s="5" customFormat="1" ht="15.75">
      <c r="A1035" s="4"/>
      <c r="B1035" s="3"/>
      <c r="C1035" s="3"/>
      <c r="D1035" s="3"/>
      <c r="E1035" s="3"/>
      <c r="F1035" s="3"/>
      <c r="G1035" s="3"/>
      <c r="H1035" s="20" t="s">
        <v>34</v>
      </c>
      <c r="I1035" s="17">
        <v>0</v>
      </c>
      <c r="J1035" s="20"/>
      <c r="K1035" s="17">
        <v>13158</v>
      </c>
      <c r="L1035" s="17"/>
      <c r="M1035" s="17">
        <v>856</v>
      </c>
      <c r="N1035" s="20">
        <v>15</v>
      </c>
      <c r="O1035" s="20" t="s">
        <v>115</v>
      </c>
      <c r="P1035" s="20" t="s">
        <v>109</v>
      </c>
    </row>
    <row r="1036" spans="1:16" s="5" customFormat="1" ht="15.75">
      <c r="A1036" s="4" t="s">
        <v>9</v>
      </c>
      <c r="B1036" s="3">
        <f>I1032</f>
        <v>939587</v>
      </c>
      <c r="C1036" s="3"/>
      <c r="D1036" s="3">
        <f>K1032</f>
        <v>988931</v>
      </c>
      <c r="E1036" s="3"/>
      <c r="F1036" s="3">
        <f>M1032</f>
        <v>966144</v>
      </c>
      <c r="G1036" s="3"/>
      <c r="H1036" s="20" t="s">
        <v>34</v>
      </c>
      <c r="I1036" s="17">
        <v>465528</v>
      </c>
      <c r="J1036" s="20"/>
      <c r="K1036" s="17">
        <v>445373</v>
      </c>
      <c r="L1036" s="17"/>
      <c r="M1036" s="17">
        <v>501823</v>
      </c>
      <c r="N1036" s="20">
        <v>16</v>
      </c>
      <c r="O1036" s="20" t="s">
        <v>116</v>
      </c>
      <c r="P1036" s="20" t="s">
        <v>110</v>
      </c>
    </row>
    <row r="1037" spans="1:16" s="5" customFormat="1" ht="15.75">
      <c r="A1037" s="4" t="s">
        <v>10</v>
      </c>
      <c r="B1037" s="3">
        <f>I1033</f>
        <v>0</v>
      </c>
      <c r="C1037" s="3"/>
      <c r="D1037" s="3">
        <f>K1033</f>
        <v>30029</v>
      </c>
      <c r="E1037" s="3"/>
      <c r="F1037" s="3">
        <f>M1033</f>
        <v>30440</v>
      </c>
      <c r="G1037" s="4"/>
      <c r="H1037" s="20" t="s">
        <v>34</v>
      </c>
      <c r="I1037" s="17">
        <v>0</v>
      </c>
      <c r="J1037" s="20"/>
      <c r="K1037" s="17">
        <v>4487</v>
      </c>
      <c r="L1037" s="17"/>
      <c r="M1037" s="17">
        <v>3760</v>
      </c>
      <c r="N1037" s="20">
        <v>17</v>
      </c>
      <c r="O1037" s="20" t="s">
        <v>117</v>
      </c>
      <c r="P1037" s="20" t="s">
        <v>111</v>
      </c>
    </row>
    <row r="1038" spans="1:16" s="5" customFormat="1" ht="15.75">
      <c r="A1038" s="4" t="s">
        <v>11</v>
      </c>
      <c r="B1038" s="3">
        <f>I1034</f>
        <v>0</v>
      </c>
      <c r="C1038" s="3"/>
      <c r="D1038" s="3">
        <f>K1034</f>
        <v>0</v>
      </c>
      <c r="E1038" s="3"/>
      <c r="F1038" s="3">
        <f>M1034</f>
        <v>37952</v>
      </c>
      <c r="G1038" s="3"/>
      <c r="H1038" s="20" t="s">
        <v>34</v>
      </c>
      <c r="I1038" s="17">
        <v>18886</v>
      </c>
      <c r="J1038" s="20"/>
      <c r="K1038" s="17">
        <v>18074</v>
      </c>
      <c r="L1038" s="17"/>
      <c r="M1038" s="17">
        <v>18886</v>
      </c>
      <c r="N1038" s="20">
        <v>18</v>
      </c>
      <c r="O1038" s="20" t="s">
        <v>118</v>
      </c>
      <c r="P1038" s="20" t="s">
        <v>112</v>
      </c>
    </row>
    <row r="1039" spans="1:16" s="5" customFormat="1" ht="15.75">
      <c r="A1039" s="4" t="s">
        <v>12</v>
      </c>
      <c r="B1039" s="10">
        <f>I1035</f>
        <v>0</v>
      </c>
      <c r="C1039" s="3"/>
      <c r="D1039" s="10">
        <f>K1035</f>
        <v>13158</v>
      </c>
      <c r="E1039" s="3"/>
      <c r="F1039" s="10">
        <f>M1035</f>
        <v>856</v>
      </c>
      <c r="G1039" s="3"/>
      <c r="H1039" s="20" t="s">
        <v>34</v>
      </c>
      <c r="I1039" s="17">
        <v>0</v>
      </c>
      <c r="J1039" s="20"/>
      <c r="K1039" s="17">
        <v>48180</v>
      </c>
      <c r="L1039" s="17"/>
      <c r="M1039" s="17">
        <v>50000</v>
      </c>
      <c r="N1039" s="20">
        <v>19</v>
      </c>
      <c r="O1039" s="20" t="s">
        <v>119</v>
      </c>
      <c r="P1039" s="20" t="s">
        <v>113</v>
      </c>
    </row>
    <row r="1040" spans="1:16" s="5" customFormat="1" ht="15.75">
      <c r="A1040" s="4"/>
      <c r="B1040" s="3"/>
      <c r="C1040" s="3"/>
      <c r="D1040" s="3"/>
      <c r="E1040" s="3"/>
      <c r="F1040" s="3"/>
      <c r="G1040" s="3"/>
      <c r="H1040" s="20" t="s">
        <v>34</v>
      </c>
      <c r="I1040" s="17">
        <v>0</v>
      </c>
      <c r="J1040" s="20"/>
      <c r="K1040" s="17">
        <v>0</v>
      </c>
      <c r="L1040" s="17"/>
      <c r="M1040" s="17">
        <v>0</v>
      </c>
      <c r="N1040" s="20">
        <v>20</v>
      </c>
      <c r="O1040" s="20" t="s">
        <v>120</v>
      </c>
      <c r="P1040" s="20" t="s">
        <v>114</v>
      </c>
    </row>
    <row r="1041" spans="1:16" s="5" customFormat="1" ht="15.75">
      <c r="A1041" s="4" t="s">
        <v>13</v>
      </c>
      <c r="B1041" s="3">
        <f>SUM(B1035:B1040)</f>
        <v>939587</v>
      </c>
      <c r="C1041" s="3"/>
      <c r="D1041" s="3">
        <f>SUM(D1035:D1040)</f>
        <v>1032118</v>
      </c>
      <c r="E1041" s="3"/>
      <c r="F1041" s="3">
        <f>SUM(F1035:F1040)</f>
        <v>1035392</v>
      </c>
      <c r="G1041" s="3"/>
      <c r="H1041" s="20" t="s">
        <v>34</v>
      </c>
      <c r="I1041" s="17">
        <v>244720</v>
      </c>
      <c r="J1041" s="20"/>
      <c r="K1041" s="17">
        <v>234198</v>
      </c>
      <c r="L1041" s="17"/>
      <c r="M1041" s="17">
        <v>244720</v>
      </c>
      <c r="N1041" s="20">
        <v>21</v>
      </c>
      <c r="O1041" s="20" t="s">
        <v>121</v>
      </c>
      <c r="P1041" s="20" t="s">
        <v>115</v>
      </c>
    </row>
    <row r="1042" spans="1:16" s="5" customFormat="1" ht="15.75">
      <c r="A1042" s="4"/>
      <c r="B1042" s="3"/>
      <c r="C1042" s="3"/>
      <c r="D1042" s="3"/>
      <c r="E1042" s="3"/>
      <c r="F1042" s="3"/>
      <c r="G1042" s="3"/>
      <c r="H1042" s="20" t="s">
        <v>34</v>
      </c>
      <c r="I1042" s="17">
        <v>0</v>
      </c>
      <c r="J1042" s="20"/>
      <c r="K1042" s="17">
        <v>0</v>
      </c>
      <c r="L1042" s="17"/>
      <c r="M1042" s="17">
        <v>0</v>
      </c>
      <c r="N1042" s="20">
        <v>22</v>
      </c>
      <c r="O1042" s="20" t="s">
        <v>148</v>
      </c>
      <c r="P1042" s="20" t="s">
        <v>116</v>
      </c>
    </row>
    <row r="1043" spans="1:16" s="5" customFormat="1" ht="15.75">
      <c r="A1043" s="4" t="s">
        <v>14</v>
      </c>
      <c r="B1043" s="3">
        <f aca="true" t="shared" si="109" ref="B1043:B1048">I1036</f>
        <v>465528</v>
      </c>
      <c r="C1043" s="3"/>
      <c r="D1043" s="3">
        <f aca="true" t="shared" si="110" ref="D1043:D1048">K1036</f>
        <v>445373</v>
      </c>
      <c r="E1043" s="3"/>
      <c r="F1043" s="3">
        <f aca="true" t="shared" si="111" ref="F1043:F1048">M1036</f>
        <v>501823</v>
      </c>
      <c r="G1043" s="3"/>
      <c r="H1043" s="20" t="s">
        <v>34</v>
      </c>
      <c r="I1043" s="17">
        <v>32743</v>
      </c>
      <c r="J1043" s="20"/>
      <c r="K1043" s="17">
        <v>31271</v>
      </c>
      <c r="L1043" s="17"/>
      <c r="M1043" s="17">
        <v>32786</v>
      </c>
      <c r="N1043" s="20">
        <v>23</v>
      </c>
      <c r="O1043" s="20" t="s">
        <v>149</v>
      </c>
      <c r="P1043" s="20" t="s">
        <v>117</v>
      </c>
    </row>
    <row r="1044" spans="1:16" s="5" customFormat="1" ht="15.75">
      <c r="A1044" s="4" t="s">
        <v>90</v>
      </c>
      <c r="B1044" s="3">
        <f t="shared" si="109"/>
        <v>0</v>
      </c>
      <c r="C1044" s="3"/>
      <c r="D1044" s="3">
        <f t="shared" si="110"/>
        <v>4487</v>
      </c>
      <c r="E1044" s="3"/>
      <c r="F1044" s="3">
        <f t="shared" si="111"/>
        <v>3760</v>
      </c>
      <c r="G1044" s="3"/>
      <c r="H1044" s="20" t="s">
        <v>34</v>
      </c>
      <c r="I1044" s="17">
        <v>246668</v>
      </c>
      <c r="J1044" s="20"/>
      <c r="K1044" s="17">
        <v>235598</v>
      </c>
      <c r="L1044" s="17"/>
      <c r="M1044" s="17">
        <v>246877</v>
      </c>
      <c r="N1044" s="20">
        <v>24</v>
      </c>
      <c r="O1044" s="20" t="s">
        <v>150</v>
      </c>
      <c r="P1044" s="20" t="s">
        <v>118</v>
      </c>
    </row>
    <row r="1045" spans="1:16" s="5" customFormat="1" ht="15.75">
      <c r="A1045" s="4" t="s">
        <v>89</v>
      </c>
      <c r="B1045" s="3">
        <f t="shared" si="109"/>
        <v>18886</v>
      </c>
      <c r="C1045" s="3"/>
      <c r="D1045" s="3">
        <f t="shared" si="110"/>
        <v>18074</v>
      </c>
      <c r="E1045" s="3"/>
      <c r="F1045" s="3">
        <f t="shared" si="111"/>
        <v>18886</v>
      </c>
      <c r="G1045" s="3"/>
      <c r="H1045" s="20" t="s">
        <v>34</v>
      </c>
      <c r="I1045" s="17">
        <v>0</v>
      </c>
      <c r="J1045" s="20"/>
      <c r="K1045" s="17">
        <v>0</v>
      </c>
      <c r="L1045" s="17"/>
      <c r="M1045" s="17">
        <v>0</v>
      </c>
      <c r="N1045" s="20">
        <v>25</v>
      </c>
      <c r="O1045" s="20" t="s">
        <v>151</v>
      </c>
      <c r="P1045" s="20" t="s">
        <v>119</v>
      </c>
    </row>
    <row r="1046" spans="1:16" s="5" customFormat="1" ht="15.75">
      <c r="A1046" s="4" t="s">
        <v>88</v>
      </c>
      <c r="B1046" s="3">
        <f t="shared" si="109"/>
        <v>0</v>
      </c>
      <c r="C1046" s="3"/>
      <c r="D1046" s="3">
        <f t="shared" si="110"/>
        <v>48180</v>
      </c>
      <c r="E1046" s="3"/>
      <c r="F1046" s="3">
        <f t="shared" si="111"/>
        <v>50000</v>
      </c>
      <c r="G1046" s="3"/>
      <c r="H1046" s="20" t="s">
        <v>34</v>
      </c>
      <c r="I1046" s="17">
        <v>24073</v>
      </c>
      <c r="J1046" s="20"/>
      <c r="K1046" s="17">
        <v>23038</v>
      </c>
      <c r="L1046" s="17"/>
      <c r="M1046" s="17">
        <v>24074</v>
      </c>
      <c r="N1046" s="20">
        <v>26</v>
      </c>
      <c r="O1046" s="20" t="s">
        <v>152</v>
      </c>
      <c r="P1046" s="20" t="s">
        <v>120</v>
      </c>
    </row>
    <row r="1047" spans="1:16" s="5" customFormat="1" ht="15.75">
      <c r="A1047" s="4" t="s">
        <v>92</v>
      </c>
      <c r="B1047" s="3">
        <f t="shared" si="109"/>
        <v>0</v>
      </c>
      <c r="C1047" s="3"/>
      <c r="D1047" s="3">
        <f t="shared" si="110"/>
        <v>0</v>
      </c>
      <c r="E1047" s="3"/>
      <c r="F1047" s="3">
        <f t="shared" si="111"/>
        <v>0</v>
      </c>
      <c r="G1047" s="3"/>
      <c r="H1047" s="20" t="s">
        <v>34</v>
      </c>
      <c r="I1047" s="17">
        <v>0</v>
      </c>
      <c r="J1047" s="20"/>
      <c r="K1047" s="17">
        <v>0</v>
      </c>
      <c r="L1047" s="17"/>
      <c r="M1047" s="17">
        <v>0</v>
      </c>
      <c r="N1047" s="20">
        <v>27</v>
      </c>
      <c r="O1047" s="20" t="s">
        <v>153</v>
      </c>
      <c r="P1047" s="20" t="s">
        <v>121</v>
      </c>
    </row>
    <row r="1048" spans="1:16" s="5" customFormat="1" ht="15.75">
      <c r="A1048" s="4" t="s">
        <v>15</v>
      </c>
      <c r="B1048" s="10">
        <f t="shared" si="109"/>
        <v>244720</v>
      </c>
      <c r="C1048" s="3"/>
      <c r="D1048" s="10">
        <f t="shared" si="110"/>
        <v>234198</v>
      </c>
      <c r="E1048" s="3"/>
      <c r="F1048" s="10">
        <f t="shared" si="111"/>
        <v>244720</v>
      </c>
      <c r="G1048" s="3"/>
      <c r="H1048" s="20" t="s">
        <v>34</v>
      </c>
      <c r="I1048" s="17">
        <v>0</v>
      </c>
      <c r="J1048" s="20"/>
      <c r="K1048" s="17">
        <v>0</v>
      </c>
      <c r="L1048" s="17"/>
      <c r="M1048" s="17">
        <v>0</v>
      </c>
      <c r="N1048" s="20">
        <v>28</v>
      </c>
      <c r="O1048" s="20" t="s">
        <v>154</v>
      </c>
      <c r="P1048" s="20" t="s">
        <v>122</v>
      </c>
    </row>
    <row r="1049" spans="1:16" s="5" customFormat="1" ht="15.75">
      <c r="A1049" s="4"/>
      <c r="B1049" s="3"/>
      <c r="C1049" s="3"/>
      <c r="D1049" s="3"/>
      <c r="E1049" s="3"/>
      <c r="F1049" s="3"/>
      <c r="G1049" s="3"/>
      <c r="H1049" s="20"/>
      <c r="I1049" s="17"/>
      <c r="J1049" s="20"/>
      <c r="K1049" s="17"/>
      <c r="L1049" s="17"/>
      <c r="M1049" s="17"/>
      <c r="N1049" s="20"/>
      <c r="O1049" s="20"/>
      <c r="P1049" s="20"/>
    </row>
    <row r="1050" spans="1:16" s="5" customFormat="1" ht="15.75">
      <c r="A1050" s="4" t="s">
        <v>16</v>
      </c>
      <c r="B1050" s="3">
        <f>SUM(B1042:B1049)</f>
        <v>729134</v>
      </c>
      <c r="C1050" s="3"/>
      <c r="D1050" s="3">
        <f>SUM(D1042:D1049)</f>
        <v>750312</v>
      </c>
      <c r="E1050" s="3"/>
      <c r="F1050" s="3">
        <f>SUM(F1042:F1049)</f>
        <v>819189</v>
      </c>
      <c r="G1050" s="3"/>
      <c r="H1050" s="20"/>
      <c r="I1050" s="17"/>
      <c r="J1050" s="20"/>
      <c r="K1050" s="17"/>
      <c r="L1050" s="17"/>
      <c r="M1050" s="17"/>
      <c r="N1050" s="17"/>
      <c r="O1050" s="20"/>
      <c r="P1050" s="20"/>
    </row>
    <row r="1051" spans="1:16" s="5" customFormat="1" ht="15.75">
      <c r="A1051" s="4"/>
      <c r="B1051" s="3"/>
      <c r="C1051" s="3"/>
      <c r="D1051" s="3"/>
      <c r="E1051" s="3"/>
      <c r="F1051" s="3"/>
      <c r="G1051" s="3"/>
      <c r="H1051" s="20"/>
      <c r="I1051" s="17"/>
      <c r="J1051" s="20"/>
      <c r="K1051" s="17"/>
      <c r="L1051" s="17"/>
      <c r="M1051" s="17"/>
      <c r="N1051" s="17"/>
      <c r="O1051" s="20"/>
      <c r="P1051" s="20"/>
    </row>
    <row r="1052" spans="1:16" s="5" customFormat="1" ht="15.75">
      <c r="A1052" s="4" t="s">
        <v>17</v>
      </c>
      <c r="B1052" s="3">
        <f aca="true" t="shared" si="112" ref="B1052:B1058">I1042</f>
        <v>0</v>
      </c>
      <c r="C1052" s="3"/>
      <c r="D1052" s="3">
        <f aca="true" t="shared" si="113" ref="D1052:D1058">K1042</f>
        <v>0</v>
      </c>
      <c r="E1052" s="3"/>
      <c r="F1052" s="3">
        <f aca="true" t="shared" si="114" ref="F1052:F1058">M1042</f>
        <v>0</v>
      </c>
      <c r="G1052" s="3"/>
      <c r="H1052" s="20"/>
      <c r="I1052" s="17"/>
      <c r="J1052" s="20"/>
      <c r="K1052" s="17"/>
      <c r="L1052" s="17"/>
      <c r="M1052" s="17"/>
      <c r="N1052" s="17"/>
      <c r="O1052" s="20"/>
      <c r="P1052" s="20"/>
    </row>
    <row r="1053" spans="1:16" s="5" customFormat="1" ht="15.75">
      <c r="A1053" s="4" t="s">
        <v>18</v>
      </c>
      <c r="B1053" s="3">
        <f t="shared" si="112"/>
        <v>32743</v>
      </c>
      <c r="C1053" s="3"/>
      <c r="D1053" s="3">
        <f t="shared" si="113"/>
        <v>31271</v>
      </c>
      <c r="E1053" s="3"/>
      <c r="F1053" s="3">
        <f t="shared" si="114"/>
        <v>32786</v>
      </c>
      <c r="G1053" s="3"/>
      <c r="H1053" s="20"/>
      <c r="I1053" s="17"/>
      <c r="J1053" s="20"/>
      <c r="K1053" s="17"/>
      <c r="L1053" s="17"/>
      <c r="M1053" s="17"/>
      <c r="N1053" s="17"/>
      <c r="O1053" s="20"/>
      <c r="P1053" s="20"/>
    </row>
    <row r="1054" spans="1:16" s="5" customFormat="1" ht="15.75">
      <c r="A1054" s="4" t="s">
        <v>19</v>
      </c>
      <c r="B1054" s="3">
        <f t="shared" si="112"/>
        <v>246668</v>
      </c>
      <c r="C1054" s="3"/>
      <c r="D1054" s="3">
        <f t="shared" si="113"/>
        <v>235598</v>
      </c>
      <c r="E1054" s="3"/>
      <c r="F1054" s="3">
        <f t="shared" si="114"/>
        <v>246877</v>
      </c>
      <c r="G1054" s="3"/>
      <c r="H1054" s="20"/>
      <c r="I1054" s="17"/>
      <c r="J1054" s="20"/>
      <c r="K1054" s="17"/>
      <c r="L1054" s="17"/>
      <c r="M1054" s="17"/>
      <c r="N1054" s="20"/>
      <c r="O1054" s="20"/>
      <c r="P1054" s="20"/>
    </row>
    <row r="1055" spans="1:16" s="5" customFormat="1" ht="15.75">
      <c r="A1055" s="4" t="s">
        <v>20</v>
      </c>
      <c r="B1055" s="3">
        <f t="shared" si="112"/>
        <v>0</v>
      </c>
      <c r="C1055" s="3"/>
      <c r="D1055" s="3">
        <f t="shared" si="113"/>
        <v>0</v>
      </c>
      <c r="E1055" s="3"/>
      <c r="F1055" s="3">
        <f t="shared" si="114"/>
        <v>0</v>
      </c>
      <c r="G1055" s="3"/>
      <c r="H1055" s="20"/>
      <c r="I1055" s="17"/>
      <c r="J1055" s="20"/>
      <c r="K1055" s="17"/>
      <c r="L1055" s="17"/>
      <c r="M1055" s="17"/>
      <c r="N1055" s="20"/>
      <c r="O1055" s="20"/>
      <c r="P1055" s="20"/>
    </row>
    <row r="1056" spans="1:7" s="5" customFormat="1" ht="15.75">
      <c r="A1056" s="4" t="s">
        <v>21</v>
      </c>
      <c r="B1056" s="3">
        <f t="shared" si="112"/>
        <v>24073</v>
      </c>
      <c r="C1056" s="3"/>
      <c r="D1056" s="3">
        <f t="shared" si="113"/>
        <v>23038</v>
      </c>
      <c r="E1056" s="3"/>
      <c r="F1056" s="3">
        <f t="shared" si="114"/>
        <v>24074</v>
      </c>
      <c r="G1056" s="3"/>
    </row>
    <row r="1057" spans="1:7" s="5" customFormat="1" ht="15.75">
      <c r="A1057" s="4" t="s">
        <v>22</v>
      </c>
      <c r="B1057" s="3">
        <f t="shared" si="112"/>
        <v>0</v>
      </c>
      <c r="C1057" s="3"/>
      <c r="D1057" s="3">
        <f t="shared" si="113"/>
        <v>0</v>
      </c>
      <c r="E1057" s="3"/>
      <c r="F1057" s="3">
        <f t="shared" si="114"/>
        <v>0</v>
      </c>
      <c r="G1057" s="3"/>
    </row>
    <row r="1058" spans="1:7" s="5" customFormat="1" ht="15.75">
      <c r="A1058" s="4" t="s">
        <v>87</v>
      </c>
      <c r="B1058" s="10">
        <f t="shared" si="112"/>
        <v>0</v>
      </c>
      <c r="C1058" s="3"/>
      <c r="D1058" s="10">
        <f t="shared" si="113"/>
        <v>0</v>
      </c>
      <c r="E1058" s="3"/>
      <c r="F1058" s="10">
        <f t="shared" si="114"/>
        <v>0</v>
      </c>
      <c r="G1058" s="3"/>
    </row>
    <row r="1059" spans="1:7" s="5" customFormat="1" ht="15.75">
      <c r="A1059" s="12"/>
      <c r="B1059" s="3"/>
      <c r="C1059" s="3"/>
      <c r="D1059" s="3"/>
      <c r="E1059" s="3"/>
      <c r="F1059" s="3"/>
      <c r="G1059" s="3"/>
    </row>
    <row r="1060" spans="1:7" s="5" customFormat="1" ht="15.75">
      <c r="A1060" s="17" t="s">
        <v>23</v>
      </c>
      <c r="B1060" s="3">
        <f>SUM(B1020:B1029)+B1034+B1041+SUM(B1049:B1059)</f>
        <v>9112647</v>
      </c>
      <c r="C1060" s="3"/>
      <c r="D1060" s="3">
        <f>SUM(D1020:D1029)+D1034+D1041+SUM(D1049:D1059)</f>
        <v>8183695</v>
      </c>
      <c r="E1060" s="3"/>
      <c r="F1060" s="3">
        <f>SUM(F1020:F1029)+F1034+F1041+SUM(F1049:F1059)</f>
        <v>10905505</v>
      </c>
      <c r="G1060" s="3"/>
    </row>
    <row r="1061" spans="1:7" s="5" customFormat="1" ht="15.75">
      <c r="A1061" s="4"/>
      <c r="B1061" s="3"/>
      <c r="C1061" s="3"/>
      <c r="D1061" s="3"/>
      <c r="E1061" s="3"/>
      <c r="F1061" s="3"/>
      <c r="G1061" s="3"/>
    </row>
    <row r="1062" spans="1:7" s="5" customFormat="1" ht="15.75">
      <c r="A1062" s="4"/>
      <c r="B1062" s="3"/>
      <c r="C1062" s="3"/>
      <c r="D1062" s="3"/>
      <c r="E1062" s="3"/>
      <c r="F1062" s="3"/>
      <c r="G1062" s="3"/>
    </row>
    <row r="1063" spans="1:7" s="5" customFormat="1" ht="15.75">
      <c r="A1063" s="4"/>
      <c r="B1063" s="3"/>
      <c r="C1063" s="3"/>
      <c r="D1063" s="3"/>
      <c r="E1063" s="3"/>
      <c r="F1063" s="3"/>
      <c r="G1063" s="3"/>
    </row>
    <row r="1064" spans="1:7" s="5" customFormat="1" ht="15.75">
      <c r="A1064" s="4"/>
      <c r="B1064" s="3"/>
      <c r="C1064" s="3"/>
      <c r="D1064" s="3"/>
      <c r="E1064" s="3"/>
      <c r="F1064" s="3"/>
      <c r="G1064" s="3"/>
    </row>
    <row r="1065" spans="1:7" s="5" customFormat="1" ht="15.75">
      <c r="A1065" s="4"/>
      <c r="B1065" s="3"/>
      <c r="C1065" s="3"/>
      <c r="D1065" s="3"/>
      <c r="E1065" s="3"/>
      <c r="F1065" s="3"/>
      <c r="G1065" s="3"/>
    </row>
    <row r="1066" spans="1:7" s="5" customFormat="1" ht="15.75">
      <c r="A1066" s="4"/>
      <c r="B1066" s="3"/>
      <c r="C1066" s="3"/>
      <c r="D1066" s="3"/>
      <c r="E1066" s="3"/>
      <c r="F1066" s="3"/>
      <c r="G1066" s="3"/>
    </row>
    <row r="1067" spans="1:7" s="5" customFormat="1" ht="15.75">
      <c r="A1067" s="4"/>
      <c r="B1067" s="3"/>
      <c r="C1067" s="3"/>
      <c r="D1067" s="3"/>
      <c r="E1067" s="3"/>
      <c r="F1067" s="3"/>
      <c r="G1067" s="3"/>
    </row>
    <row r="1068" spans="1:7" s="5" customFormat="1" ht="15.75">
      <c r="A1068" s="4"/>
      <c r="B1068" s="3"/>
      <c r="C1068" s="3"/>
      <c r="D1068" s="3"/>
      <c r="E1068" s="3"/>
      <c r="F1068" s="3"/>
      <c r="G1068" s="3"/>
    </row>
    <row r="1069" spans="1:7" s="5" customFormat="1" ht="15.75">
      <c r="A1069" s="4"/>
      <c r="B1069" s="3"/>
      <c r="C1069" s="3"/>
      <c r="D1069" s="3"/>
      <c r="E1069" s="3"/>
      <c r="F1069" s="3"/>
      <c r="G1069" s="3"/>
    </row>
    <row r="1070" spans="1:7" s="5" customFormat="1" ht="15.75">
      <c r="A1070" s="12"/>
      <c r="B1070" s="3"/>
      <c r="C1070" s="3"/>
      <c r="D1070" s="3"/>
      <c r="E1070" s="3"/>
      <c r="F1070" s="3"/>
      <c r="G1070" s="3"/>
    </row>
    <row r="1071" spans="1:7" s="5" customFormat="1" ht="15.75">
      <c r="A1071" s="17"/>
      <c r="B1071" s="4"/>
      <c r="C1071" s="4"/>
      <c r="D1071" s="4"/>
      <c r="E1071" s="4"/>
      <c r="F1071" s="4"/>
      <c r="G1071" s="3"/>
    </row>
    <row r="1072" spans="1:7" s="5" customFormat="1" ht="15.75">
      <c r="A1072" s="4"/>
      <c r="B1072" s="3"/>
      <c r="C1072" s="3"/>
      <c r="D1072" s="3"/>
      <c r="E1072" s="3"/>
      <c r="F1072" s="3"/>
      <c r="G1072" s="3"/>
    </row>
    <row r="1073" spans="1:7" s="5" customFormat="1" ht="15.75">
      <c r="A1073" s="4"/>
      <c r="B1073" s="3"/>
      <c r="C1073" s="3"/>
      <c r="D1073" s="3"/>
      <c r="E1073" s="3"/>
      <c r="F1073" s="3"/>
      <c r="G1073" s="3"/>
    </row>
    <row r="1074" spans="1:7" s="5" customFormat="1" ht="15.75">
      <c r="A1074" s="4"/>
      <c r="B1074" s="4"/>
      <c r="C1074" s="4"/>
      <c r="D1074" s="4"/>
      <c r="E1074" s="4"/>
      <c r="F1074" s="4"/>
      <c r="G1074" s="4"/>
    </row>
    <row r="1075" spans="1:7" s="5" customFormat="1" ht="15.75">
      <c r="A1075" s="12"/>
      <c r="B1075" s="3"/>
      <c r="C1075" s="3"/>
      <c r="D1075" s="3"/>
      <c r="E1075" s="3"/>
      <c r="F1075" s="3"/>
      <c r="G1075" s="3"/>
    </row>
    <row r="1076" spans="1:7" s="5" customFormat="1" ht="15.75">
      <c r="A1076" s="17"/>
      <c r="B1076" s="4"/>
      <c r="C1076" s="4"/>
      <c r="D1076" s="4"/>
      <c r="E1076" s="4"/>
      <c r="F1076" s="4"/>
      <c r="G1076" s="4"/>
    </row>
    <row r="1077" spans="1:7" s="5" customFormat="1" ht="15.75">
      <c r="A1077" s="4"/>
      <c r="B1077" s="3"/>
      <c r="C1077" s="3"/>
      <c r="D1077" s="3"/>
      <c r="E1077" s="3"/>
      <c r="F1077" s="3"/>
      <c r="G1077" s="3"/>
    </row>
    <row r="1078" spans="1:7" s="5" customFormat="1" ht="15.75">
      <c r="A1078" s="4"/>
      <c r="B1078" s="3"/>
      <c r="C1078" s="3"/>
      <c r="D1078" s="3"/>
      <c r="E1078" s="3"/>
      <c r="F1078" s="3"/>
      <c r="G1078" s="3"/>
    </row>
    <row r="1079" spans="1:7" s="5" customFormat="1" ht="15.75">
      <c r="A1079" s="4"/>
      <c r="B1079" s="4"/>
      <c r="C1079" s="4"/>
      <c r="D1079" s="4"/>
      <c r="E1079" s="4"/>
      <c r="F1079" s="4"/>
      <c r="G1079" s="4"/>
    </row>
    <row r="1080" spans="1:7" s="5" customFormat="1" ht="15.75">
      <c r="A1080" s="4"/>
      <c r="B1080" s="3"/>
      <c r="C1080" s="3"/>
      <c r="D1080" s="3"/>
      <c r="E1080" s="3"/>
      <c r="F1080" s="3"/>
      <c r="G1080" s="3"/>
    </row>
    <row r="1081" spans="1:7" s="5" customFormat="1" ht="15.75">
      <c r="A1081" s="4"/>
      <c r="B1081" s="3"/>
      <c r="C1081" s="3"/>
      <c r="D1081" s="3"/>
      <c r="E1081" s="3"/>
      <c r="F1081" s="3"/>
      <c r="G1081" s="3"/>
    </row>
    <row r="1082" spans="1:7" s="5" customFormat="1" ht="15.75">
      <c r="A1082" s="12"/>
      <c r="B1082" s="3"/>
      <c r="C1082" s="3"/>
      <c r="D1082" s="3"/>
      <c r="E1082" s="3"/>
      <c r="F1082" s="3"/>
      <c r="G1082" s="3"/>
    </row>
    <row r="1083" spans="1:7" s="5" customFormat="1" ht="15.75">
      <c r="A1083" s="17"/>
      <c r="B1083" s="3"/>
      <c r="C1083" s="3"/>
      <c r="D1083" s="3"/>
      <c r="E1083" s="3"/>
      <c r="F1083" s="3"/>
      <c r="G1083" s="3"/>
    </row>
    <row r="1084" spans="1:7" s="5" customFormat="1" ht="15.75">
      <c r="A1084" s="11"/>
      <c r="B1084" s="3"/>
      <c r="C1084" s="3"/>
      <c r="D1084" s="3"/>
      <c r="E1084" s="3"/>
      <c r="F1084" s="3"/>
      <c r="G1084" s="3"/>
    </row>
    <row r="1085" spans="1:7" s="5" customFormat="1" ht="15.75">
      <c r="A1085" s="12"/>
      <c r="B1085" s="3"/>
      <c r="C1085" s="3"/>
      <c r="D1085" s="3"/>
      <c r="E1085" s="3"/>
      <c r="F1085" s="3"/>
      <c r="G1085" s="3"/>
    </row>
    <row r="1086" spans="1:7" s="5" customFormat="1" ht="15.75">
      <c r="A1086" s="12"/>
      <c r="B1086" s="3"/>
      <c r="C1086" s="3"/>
      <c r="D1086" s="3"/>
      <c r="E1086" s="3"/>
      <c r="F1086" s="3"/>
      <c r="G1086" s="3"/>
    </row>
    <row r="1087" spans="1:7" s="5" customFormat="1" ht="15.75">
      <c r="A1087" s="12"/>
      <c r="B1087" s="3"/>
      <c r="C1087" s="3"/>
      <c r="D1087" s="3"/>
      <c r="E1087" s="3"/>
      <c r="F1087" s="3"/>
      <c r="G1087" s="3"/>
    </row>
    <row r="1088" spans="1:7" s="5" customFormat="1" ht="15.75">
      <c r="A1088" s="12"/>
      <c r="B1088" s="3"/>
      <c r="C1088" s="3"/>
      <c r="D1088" s="3"/>
      <c r="E1088" s="3"/>
      <c r="F1088" s="3"/>
      <c r="G1088" s="3"/>
    </row>
    <row r="1089" spans="1:6" s="5" customFormat="1" ht="15.75">
      <c r="A1089" s="13"/>
      <c r="B1089" s="4"/>
      <c r="C1089" s="3"/>
      <c r="D1089" s="4"/>
      <c r="E1089" s="3"/>
      <c r="F1089" s="4"/>
    </row>
    <row r="1090" spans="1:6" s="5" customFormat="1" ht="15.75">
      <c r="A1090" s="14" t="s">
        <v>93</v>
      </c>
      <c r="B1090" s="4"/>
      <c r="C1090" s="3"/>
      <c r="D1090" s="4"/>
      <c r="E1090" s="3"/>
      <c r="F1090" s="4"/>
    </row>
    <row r="1091" spans="1:6" s="5" customFormat="1" ht="15.75">
      <c r="A1091" s="4"/>
      <c r="B1091" s="4"/>
      <c r="C1091" s="3"/>
      <c r="D1091" s="4"/>
      <c r="E1091" s="3"/>
      <c r="F1091" s="4"/>
    </row>
    <row r="1092" spans="1:7" s="5" customFormat="1" ht="15.75">
      <c r="A1092" s="23" t="s">
        <v>138</v>
      </c>
      <c r="B1092" s="23"/>
      <c r="C1092" s="23"/>
      <c r="D1092" s="23"/>
      <c r="E1092" s="23"/>
      <c r="F1092" s="23"/>
      <c r="G1092" s="23"/>
    </row>
    <row r="1093" spans="1:6" s="5" customFormat="1" ht="15.75">
      <c r="A1093" s="4"/>
      <c r="B1093" s="4"/>
      <c r="C1093" s="3"/>
      <c r="D1093" s="4"/>
      <c r="E1093" s="3"/>
      <c r="F1093" s="4"/>
    </row>
    <row r="1094" spans="1:7" s="5" customFormat="1" ht="15.75">
      <c r="A1094" s="23" t="s">
        <v>139</v>
      </c>
      <c r="B1094" s="23"/>
      <c r="C1094" s="23"/>
      <c r="D1094" s="23"/>
      <c r="E1094" s="23"/>
      <c r="F1094" s="23"/>
      <c r="G1094" s="23"/>
    </row>
    <row r="1095" spans="1:7" s="5" customFormat="1" ht="15.75">
      <c r="A1095" s="23" t="s">
        <v>35</v>
      </c>
      <c r="B1095" s="23"/>
      <c r="C1095" s="23"/>
      <c r="D1095" s="23"/>
      <c r="E1095" s="23"/>
      <c r="F1095" s="23"/>
      <c r="G1095" s="23"/>
    </row>
    <row r="1096" spans="1:6" s="5" customFormat="1" ht="15.75">
      <c r="A1096" s="4"/>
      <c r="B1096" s="4"/>
      <c r="C1096" s="3"/>
      <c r="D1096" s="6"/>
      <c r="E1096" s="7"/>
      <c r="F1096" s="6"/>
    </row>
    <row r="1097" spans="1:6" s="5" customFormat="1" ht="15.75">
      <c r="A1097" s="4"/>
      <c r="B1097" s="8"/>
      <c r="C1097" s="9"/>
      <c r="D1097" s="8"/>
      <c r="E1097" s="9"/>
      <c r="F1097" s="8"/>
    </row>
    <row r="1098" spans="1:7" s="5" customFormat="1" ht="15.75">
      <c r="A1098" s="4"/>
      <c r="B1098" s="2">
        <v>1985</v>
      </c>
      <c r="C1098" s="1"/>
      <c r="D1098" s="2">
        <v>1986</v>
      </c>
      <c r="E1098" s="1"/>
      <c r="F1098" s="2">
        <v>1987</v>
      </c>
      <c r="G1098" s="1"/>
    </row>
    <row r="1099" spans="1:7" s="5" customFormat="1" ht="15.75">
      <c r="A1099" s="4"/>
      <c r="B1099" s="3"/>
      <c r="C1099" s="3"/>
      <c r="D1099" s="3"/>
      <c r="E1099" s="3"/>
      <c r="F1099" s="3"/>
      <c r="G1099" s="3"/>
    </row>
    <row r="1100" spans="1:16" s="5" customFormat="1" ht="15.75">
      <c r="A1100" s="4" t="s">
        <v>0</v>
      </c>
      <c r="B1100" s="3">
        <f aca="true" t="shared" si="115" ref="B1100:B1107">I1100</f>
        <v>11489288</v>
      </c>
      <c r="C1100" s="3"/>
      <c r="D1100" s="3">
        <f aca="true" t="shared" si="116" ref="D1100:D1107">K1100</f>
        <v>10481149</v>
      </c>
      <c r="E1100" s="3"/>
      <c r="F1100" s="3">
        <f aca="true" t="shared" si="117" ref="F1100:F1107">M1100</f>
        <v>11146597</v>
      </c>
      <c r="G1100" s="3"/>
      <c r="H1100" s="20" t="s">
        <v>35</v>
      </c>
      <c r="I1100" s="17">
        <v>11489288</v>
      </c>
      <c r="J1100" s="20"/>
      <c r="K1100" s="17">
        <v>10481149</v>
      </c>
      <c r="L1100" s="17"/>
      <c r="M1100" s="17">
        <v>11146597</v>
      </c>
      <c r="N1100" s="20">
        <v>1</v>
      </c>
      <c r="O1100" s="20" t="s">
        <v>95</v>
      </c>
      <c r="P1100" s="20" t="s">
        <v>95</v>
      </c>
    </row>
    <row r="1101" spans="1:16" s="5" customFormat="1" ht="15.75">
      <c r="A1101" s="4" t="s">
        <v>1</v>
      </c>
      <c r="B1101" s="3">
        <f t="shared" si="115"/>
        <v>9105720</v>
      </c>
      <c r="C1101" s="3"/>
      <c r="D1101" s="3">
        <f t="shared" si="116"/>
        <v>7587353</v>
      </c>
      <c r="E1101" s="3"/>
      <c r="F1101" s="3">
        <f t="shared" si="117"/>
        <v>20926258</v>
      </c>
      <c r="G1101" s="3"/>
      <c r="H1101" s="20" t="s">
        <v>35</v>
      </c>
      <c r="I1101" s="21">
        <v>9105720</v>
      </c>
      <c r="J1101" s="20"/>
      <c r="K1101" s="21">
        <v>7587353</v>
      </c>
      <c r="L1101" s="17"/>
      <c r="M1101" s="21">
        <v>20926258</v>
      </c>
      <c r="N1101" s="20">
        <v>2</v>
      </c>
      <c r="O1101" s="20" t="s">
        <v>145</v>
      </c>
      <c r="P1101" s="20" t="s">
        <v>96</v>
      </c>
    </row>
    <row r="1102" spans="1:16" s="5" customFormat="1" ht="15.75">
      <c r="A1102" s="4" t="s">
        <v>86</v>
      </c>
      <c r="B1102" s="3">
        <f t="shared" si="115"/>
        <v>445500</v>
      </c>
      <c r="C1102" s="3"/>
      <c r="D1102" s="3">
        <f t="shared" si="116"/>
        <v>193758</v>
      </c>
      <c r="E1102" s="3"/>
      <c r="F1102" s="3">
        <f t="shared" si="117"/>
        <v>360000</v>
      </c>
      <c r="G1102" s="3"/>
      <c r="H1102" s="20" t="s">
        <v>35</v>
      </c>
      <c r="I1102" s="17">
        <v>445500</v>
      </c>
      <c r="J1102" s="20"/>
      <c r="K1102" s="17">
        <v>193758</v>
      </c>
      <c r="L1102" s="17"/>
      <c r="M1102" s="17">
        <v>360000</v>
      </c>
      <c r="N1102" s="20">
        <v>3</v>
      </c>
      <c r="O1102" s="20" t="s">
        <v>102</v>
      </c>
      <c r="P1102" s="20" t="s">
        <v>97</v>
      </c>
    </row>
    <row r="1103" spans="1:16" s="5" customFormat="1" ht="15.75">
      <c r="A1103" s="4" t="s">
        <v>91</v>
      </c>
      <c r="B1103" s="3">
        <f t="shared" si="115"/>
        <v>2473405</v>
      </c>
      <c r="C1103" s="3"/>
      <c r="D1103" s="3">
        <f t="shared" si="116"/>
        <v>2366706</v>
      </c>
      <c r="E1103" s="3"/>
      <c r="F1103" s="3">
        <f t="shared" si="117"/>
        <v>2473533</v>
      </c>
      <c r="G1103" s="3"/>
      <c r="H1103" s="20" t="s">
        <v>35</v>
      </c>
      <c r="I1103" s="17">
        <v>2473405</v>
      </c>
      <c r="J1103" s="20"/>
      <c r="K1103" s="17">
        <v>2366706</v>
      </c>
      <c r="L1103" s="17"/>
      <c r="M1103" s="17">
        <v>2473533</v>
      </c>
      <c r="N1103" s="20">
        <v>4</v>
      </c>
      <c r="O1103" s="20" t="s">
        <v>103</v>
      </c>
      <c r="P1103" s="20" t="s">
        <v>98</v>
      </c>
    </row>
    <row r="1104" spans="1:16" s="5" customFormat="1" ht="15.75">
      <c r="A1104" s="4" t="s">
        <v>2</v>
      </c>
      <c r="B1104" s="3">
        <f t="shared" si="115"/>
        <v>0</v>
      </c>
      <c r="C1104" s="3"/>
      <c r="D1104" s="3">
        <f t="shared" si="116"/>
        <v>0</v>
      </c>
      <c r="E1104" s="3"/>
      <c r="F1104" s="3">
        <f t="shared" si="117"/>
        <v>795505</v>
      </c>
      <c r="G1104" s="3"/>
      <c r="H1104" s="20" t="s">
        <v>35</v>
      </c>
      <c r="I1104" s="17">
        <v>0</v>
      </c>
      <c r="J1104" s="20"/>
      <c r="K1104" s="17">
        <v>0</v>
      </c>
      <c r="L1104" s="17"/>
      <c r="M1104" s="17">
        <v>795505</v>
      </c>
      <c r="N1104" s="20">
        <v>5</v>
      </c>
      <c r="O1104" s="20" t="s">
        <v>104</v>
      </c>
      <c r="P1104" s="20" t="s">
        <v>99</v>
      </c>
    </row>
    <row r="1105" spans="1:16" s="5" customFormat="1" ht="15.75">
      <c r="A1105" s="4" t="s">
        <v>144</v>
      </c>
      <c r="B1105" s="3">
        <f t="shared" si="115"/>
        <v>0</v>
      </c>
      <c r="C1105" s="3"/>
      <c r="D1105" s="3">
        <f t="shared" si="116"/>
        <v>0</v>
      </c>
      <c r="E1105" s="3"/>
      <c r="F1105" s="3">
        <f t="shared" si="117"/>
        <v>38700</v>
      </c>
      <c r="G1105" s="3"/>
      <c r="H1105" s="20" t="s">
        <v>35</v>
      </c>
      <c r="I1105" s="17">
        <v>0</v>
      </c>
      <c r="J1105" s="20"/>
      <c r="K1105" s="17">
        <v>0</v>
      </c>
      <c r="L1105" s="17"/>
      <c r="M1105" s="17">
        <v>38700</v>
      </c>
      <c r="N1105" s="20">
        <v>6</v>
      </c>
      <c r="O1105" s="20" t="s">
        <v>146</v>
      </c>
      <c r="P1105" s="20" t="s">
        <v>100</v>
      </c>
    </row>
    <row r="1106" spans="1:16" s="5" customFormat="1" ht="15.75">
      <c r="A1106" s="4" t="s">
        <v>3</v>
      </c>
      <c r="B1106" s="3">
        <f t="shared" si="115"/>
        <v>12140</v>
      </c>
      <c r="C1106" s="3"/>
      <c r="D1106" s="3">
        <f t="shared" si="116"/>
        <v>11230</v>
      </c>
      <c r="E1106" s="3"/>
      <c r="F1106" s="3">
        <f t="shared" si="117"/>
        <v>12219</v>
      </c>
      <c r="G1106" s="3"/>
      <c r="H1106" s="20" t="s">
        <v>35</v>
      </c>
      <c r="I1106" s="17">
        <v>12140</v>
      </c>
      <c r="J1106" s="20"/>
      <c r="K1106" s="17">
        <v>11230</v>
      </c>
      <c r="L1106" s="17"/>
      <c r="M1106" s="17">
        <v>12219</v>
      </c>
      <c r="N1106" s="20">
        <v>7</v>
      </c>
      <c r="O1106" s="20" t="s">
        <v>106</v>
      </c>
      <c r="P1106" s="20" t="s">
        <v>101</v>
      </c>
    </row>
    <row r="1107" spans="1:16" s="5" customFormat="1" ht="15.75">
      <c r="A1107" s="4" t="s">
        <v>4</v>
      </c>
      <c r="B1107" s="3">
        <f t="shared" si="115"/>
        <v>266253</v>
      </c>
      <c r="C1107" s="3"/>
      <c r="D1107" s="3">
        <f t="shared" si="116"/>
        <v>258236</v>
      </c>
      <c r="E1107" s="3"/>
      <c r="F1107" s="3">
        <f t="shared" si="117"/>
        <v>243733</v>
      </c>
      <c r="G1107" s="3"/>
      <c r="H1107" s="20" t="s">
        <v>35</v>
      </c>
      <c r="I1107" s="17">
        <v>266253</v>
      </c>
      <c r="J1107" s="20"/>
      <c r="K1107" s="17">
        <v>258236</v>
      </c>
      <c r="L1107" s="17"/>
      <c r="M1107" s="17">
        <v>243733</v>
      </c>
      <c r="N1107" s="20">
        <v>8</v>
      </c>
      <c r="O1107" s="20" t="s">
        <v>107</v>
      </c>
      <c r="P1107" s="20" t="s">
        <v>102</v>
      </c>
    </row>
    <row r="1108" spans="1:16" s="5" customFormat="1" ht="15.75">
      <c r="A1108" s="4"/>
      <c r="B1108" s="3"/>
      <c r="C1108" s="3"/>
      <c r="D1108" s="3"/>
      <c r="E1108" s="3"/>
      <c r="F1108" s="3"/>
      <c r="G1108" s="3"/>
      <c r="H1108" s="20" t="s">
        <v>35</v>
      </c>
      <c r="I1108" s="17">
        <v>3209106</v>
      </c>
      <c r="J1108" s="20"/>
      <c r="K1108" s="17">
        <v>3179170</v>
      </c>
      <c r="L1108" s="17"/>
      <c r="M1108" s="17">
        <v>3524706</v>
      </c>
      <c r="N1108" s="20">
        <v>9</v>
      </c>
      <c r="O1108" s="20" t="s">
        <v>108</v>
      </c>
      <c r="P1108" s="20" t="s">
        <v>103</v>
      </c>
    </row>
    <row r="1109" spans="1:16" s="5" customFormat="1" ht="15.75">
      <c r="A1109" s="4" t="s">
        <v>5</v>
      </c>
      <c r="B1109" s="3">
        <f>I1108</f>
        <v>3209106</v>
      </c>
      <c r="C1109" s="3"/>
      <c r="D1109" s="3">
        <f>K1108</f>
        <v>3179170</v>
      </c>
      <c r="E1109" s="3"/>
      <c r="F1109" s="3">
        <f>M1108</f>
        <v>3524706</v>
      </c>
      <c r="G1109" s="3"/>
      <c r="H1109" s="20" t="s">
        <v>35</v>
      </c>
      <c r="I1109" s="17">
        <v>57236</v>
      </c>
      <c r="J1109" s="20"/>
      <c r="K1109" s="17">
        <v>54918</v>
      </c>
      <c r="L1109" s="17"/>
      <c r="M1109" s="17">
        <v>252773</v>
      </c>
      <c r="N1109" s="20">
        <v>10</v>
      </c>
      <c r="O1109" s="20" t="s">
        <v>109</v>
      </c>
      <c r="P1109" s="20" t="s">
        <v>104</v>
      </c>
    </row>
    <row r="1110" spans="1:16" s="5" customFormat="1" ht="15.75">
      <c r="A1110" s="4" t="s">
        <v>6</v>
      </c>
      <c r="B1110" s="3">
        <f>I1109</f>
        <v>57236</v>
      </c>
      <c r="C1110" s="3"/>
      <c r="D1110" s="3">
        <f>K1109</f>
        <v>54918</v>
      </c>
      <c r="E1110" s="3"/>
      <c r="F1110" s="3">
        <f>M1109</f>
        <v>252773</v>
      </c>
      <c r="G1110" s="3"/>
      <c r="H1110" s="20" t="s">
        <v>35</v>
      </c>
      <c r="I1110" s="17">
        <v>0</v>
      </c>
      <c r="J1110" s="20"/>
      <c r="K1110" s="17">
        <v>0</v>
      </c>
      <c r="L1110" s="17"/>
      <c r="M1110" s="17">
        <v>244444</v>
      </c>
      <c r="N1110" s="20">
        <v>11</v>
      </c>
      <c r="O1110" s="20" t="s">
        <v>110</v>
      </c>
      <c r="P1110" s="20" t="s">
        <v>105</v>
      </c>
    </row>
    <row r="1111" spans="1:16" s="5" customFormat="1" ht="15.75">
      <c r="A1111" s="4" t="s">
        <v>7</v>
      </c>
      <c r="B1111" s="10">
        <f>I1110</f>
        <v>0</v>
      </c>
      <c r="C1111" s="3"/>
      <c r="D1111" s="10">
        <f>K1110</f>
        <v>0</v>
      </c>
      <c r="E1111" s="3"/>
      <c r="F1111" s="10">
        <f>M1110</f>
        <v>244444</v>
      </c>
      <c r="G1111" s="3"/>
      <c r="H1111" s="20" t="s">
        <v>35</v>
      </c>
      <c r="I1111" s="17">
        <v>3724366</v>
      </c>
      <c r="J1111" s="20"/>
      <c r="K1111" s="17">
        <v>3872573</v>
      </c>
      <c r="L1111" s="17"/>
      <c r="M1111" s="17">
        <v>4348253</v>
      </c>
      <c r="N1111" s="20">
        <v>12</v>
      </c>
      <c r="O1111" s="20" t="s">
        <v>147</v>
      </c>
      <c r="P1111" s="20" t="s">
        <v>106</v>
      </c>
    </row>
    <row r="1112" spans="1:16" s="5" customFormat="1" ht="15.75">
      <c r="A1112" s="4"/>
      <c r="B1112" s="3"/>
      <c r="C1112" s="3"/>
      <c r="D1112" s="3"/>
      <c r="E1112" s="3"/>
      <c r="F1112" s="3"/>
      <c r="G1112" s="3"/>
      <c r="H1112" s="20" t="s">
        <v>35</v>
      </c>
      <c r="I1112" s="17">
        <v>0</v>
      </c>
      <c r="J1112" s="20"/>
      <c r="K1112" s="17">
        <v>50264</v>
      </c>
      <c r="L1112" s="17"/>
      <c r="M1112" s="17">
        <v>63000</v>
      </c>
      <c r="N1112" s="20">
        <v>13</v>
      </c>
      <c r="O1112" s="20" t="s">
        <v>113</v>
      </c>
      <c r="P1112" s="20" t="s">
        <v>107</v>
      </c>
    </row>
    <row r="1113" spans="1:16" s="5" customFormat="1" ht="15.75">
      <c r="A1113" s="4" t="s">
        <v>8</v>
      </c>
      <c r="B1113" s="3">
        <f>SUM(B1108:B1112)</f>
        <v>3266342</v>
      </c>
      <c r="C1113" s="3"/>
      <c r="D1113" s="3">
        <f>SUM(D1108:D1112)</f>
        <v>3234088</v>
      </c>
      <c r="E1113" s="3"/>
      <c r="F1113" s="3">
        <f>SUM(F1108:F1112)</f>
        <v>4021923</v>
      </c>
      <c r="G1113" s="3"/>
      <c r="H1113" s="20" t="s">
        <v>35</v>
      </c>
      <c r="I1113" s="17">
        <v>0</v>
      </c>
      <c r="J1113" s="20"/>
      <c r="K1113" s="17">
        <v>0</v>
      </c>
      <c r="L1113" s="17"/>
      <c r="M1113" s="17">
        <v>250203</v>
      </c>
      <c r="N1113" s="20">
        <v>14</v>
      </c>
      <c r="O1113" s="20" t="s">
        <v>114</v>
      </c>
      <c r="P1113" s="20" t="s">
        <v>108</v>
      </c>
    </row>
    <row r="1114" spans="1:16" s="5" customFormat="1" ht="15.75">
      <c r="A1114" s="4"/>
      <c r="B1114" s="3"/>
      <c r="C1114" s="3"/>
      <c r="D1114" s="3"/>
      <c r="E1114" s="3"/>
      <c r="F1114" s="3"/>
      <c r="G1114" s="3"/>
      <c r="H1114" s="20" t="s">
        <v>35</v>
      </c>
      <c r="I1114" s="17">
        <v>95553</v>
      </c>
      <c r="J1114" s="20"/>
      <c r="K1114" s="17">
        <v>200000</v>
      </c>
      <c r="L1114" s="17"/>
      <c r="M1114" s="17">
        <v>200000</v>
      </c>
      <c r="N1114" s="20">
        <v>15</v>
      </c>
      <c r="O1114" s="20" t="s">
        <v>115</v>
      </c>
      <c r="P1114" s="20" t="s">
        <v>109</v>
      </c>
    </row>
    <row r="1115" spans="1:16" s="5" customFormat="1" ht="15.75">
      <c r="A1115" s="4" t="s">
        <v>9</v>
      </c>
      <c r="B1115" s="3">
        <f>I1111</f>
        <v>3724366</v>
      </c>
      <c r="C1115" s="3"/>
      <c r="D1115" s="3">
        <f>K1111</f>
        <v>3872573</v>
      </c>
      <c r="E1115" s="3"/>
      <c r="F1115" s="3">
        <f>M1111</f>
        <v>4348253</v>
      </c>
      <c r="G1115" s="3"/>
      <c r="H1115" s="20" t="s">
        <v>35</v>
      </c>
      <c r="I1115" s="17">
        <v>3919030</v>
      </c>
      <c r="J1115" s="20"/>
      <c r="K1115" s="17">
        <v>3749352</v>
      </c>
      <c r="L1115" s="17"/>
      <c r="M1115" s="17">
        <v>4038399</v>
      </c>
      <c r="N1115" s="20">
        <v>16</v>
      </c>
      <c r="O1115" s="20" t="s">
        <v>116</v>
      </c>
      <c r="P1115" s="20" t="s">
        <v>110</v>
      </c>
    </row>
    <row r="1116" spans="1:16" s="5" customFormat="1" ht="15.75">
      <c r="A1116" s="4" t="s">
        <v>10</v>
      </c>
      <c r="B1116" s="3">
        <f>I1112</f>
        <v>0</v>
      </c>
      <c r="C1116" s="3"/>
      <c r="D1116" s="3">
        <f>K1112</f>
        <v>50264</v>
      </c>
      <c r="E1116" s="3"/>
      <c r="F1116" s="3">
        <f>M1112</f>
        <v>63000</v>
      </c>
      <c r="G1116" s="4"/>
      <c r="H1116" s="20" t="s">
        <v>35</v>
      </c>
      <c r="I1116" s="17">
        <v>0</v>
      </c>
      <c r="J1116" s="20"/>
      <c r="K1116" s="17">
        <v>35890</v>
      </c>
      <c r="L1116" s="17"/>
      <c r="M1116" s="17">
        <v>29937</v>
      </c>
      <c r="N1116" s="20">
        <v>17</v>
      </c>
      <c r="O1116" s="20" t="s">
        <v>117</v>
      </c>
      <c r="P1116" s="20" t="s">
        <v>111</v>
      </c>
    </row>
    <row r="1117" spans="1:16" s="5" customFormat="1" ht="15.75">
      <c r="A1117" s="4" t="s">
        <v>11</v>
      </c>
      <c r="B1117" s="3">
        <f>I1113</f>
        <v>0</v>
      </c>
      <c r="C1117" s="3"/>
      <c r="D1117" s="3">
        <f>K1113</f>
        <v>0</v>
      </c>
      <c r="E1117" s="3"/>
      <c r="F1117" s="3">
        <f>M1113</f>
        <v>250203</v>
      </c>
      <c r="G1117" s="3"/>
      <c r="H1117" s="20" t="s">
        <v>35</v>
      </c>
      <c r="I1117" s="17">
        <v>127302</v>
      </c>
      <c r="J1117" s="20"/>
      <c r="K1117" s="17">
        <v>121829</v>
      </c>
      <c r="L1117" s="17"/>
      <c r="M1117" s="17">
        <v>127302</v>
      </c>
      <c r="N1117" s="20">
        <v>18</v>
      </c>
      <c r="O1117" s="20" t="s">
        <v>118</v>
      </c>
      <c r="P1117" s="20" t="s">
        <v>112</v>
      </c>
    </row>
    <row r="1118" spans="1:16" s="5" customFormat="1" ht="15.75">
      <c r="A1118" s="4" t="s">
        <v>12</v>
      </c>
      <c r="B1118" s="10">
        <f>I1114</f>
        <v>95553</v>
      </c>
      <c r="C1118" s="3"/>
      <c r="D1118" s="10">
        <f>K1114</f>
        <v>200000</v>
      </c>
      <c r="E1118" s="3"/>
      <c r="F1118" s="10">
        <f>M1114</f>
        <v>200000</v>
      </c>
      <c r="G1118" s="3"/>
      <c r="H1118" s="20" t="s">
        <v>35</v>
      </c>
      <c r="I1118" s="17">
        <v>116350</v>
      </c>
      <c r="J1118" s="20"/>
      <c r="K1118" s="17">
        <v>112113</v>
      </c>
      <c r="L1118" s="17"/>
      <c r="M1118" s="17">
        <v>120000</v>
      </c>
      <c r="N1118" s="20">
        <v>19</v>
      </c>
      <c r="O1118" s="20" t="s">
        <v>119</v>
      </c>
      <c r="P1118" s="20" t="s">
        <v>113</v>
      </c>
    </row>
    <row r="1119" spans="1:16" s="5" customFormat="1" ht="15.75">
      <c r="A1119" s="4"/>
      <c r="B1119" s="3"/>
      <c r="C1119" s="3"/>
      <c r="D1119" s="3"/>
      <c r="E1119" s="3"/>
      <c r="F1119" s="3"/>
      <c r="G1119" s="3"/>
      <c r="H1119" s="20" t="s">
        <v>35</v>
      </c>
      <c r="I1119" s="17">
        <v>0</v>
      </c>
      <c r="J1119" s="20"/>
      <c r="K1119" s="17">
        <v>0</v>
      </c>
      <c r="L1119" s="17"/>
      <c r="M1119" s="17">
        <v>75000</v>
      </c>
      <c r="N1119" s="20">
        <v>20</v>
      </c>
      <c r="O1119" s="20" t="s">
        <v>120</v>
      </c>
      <c r="P1119" s="20" t="s">
        <v>114</v>
      </c>
    </row>
    <row r="1120" spans="1:16" s="5" customFormat="1" ht="15.75">
      <c r="A1120" s="4" t="s">
        <v>13</v>
      </c>
      <c r="B1120" s="3">
        <f>SUM(B1114:B1119)</f>
        <v>3819919</v>
      </c>
      <c r="C1120" s="3"/>
      <c r="D1120" s="3">
        <f>SUM(D1114:D1119)</f>
        <v>4122837</v>
      </c>
      <c r="E1120" s="3"/>
      <c r="F1120" s="3">
        <f>SUM(F1114:F1119)</f>
        <v>4861456</v>
      </c>
      <c r="G1120" s="3"/>
      <c r="H1120" s="20" t="s">
        <v>35</v>
      </c>
      <c r="I1120" s="17">
        <v>527479</v>
      </c>
      <c r="J1120" s="20"/>
      <c r="K1120" s="17">
        <v>504800</v>
      </c>
      <c r="L1120" s="17"/>
      <c r="M1120" s="17">
        <v>548778</v>
      </c>
      <c r="N1120" s="20">
        <v>21</v>
      </c>
      <c r="O1120" s="20" t="s">
        <v>121</v>
      </c>
      <c r="P1120" s="20" t="s">
        <v>115</v>
      </c>
    </row>
    <row r="1121" spans="1:16" s="5" customFormat="1" ht="15.75">
      <c r="A1121" s="4"/>
      <c r="B1121" s="3"/>
      <c r="C1121" s="3"/>
      <c r="D1121" s="3"/>
      <c r="E1121" s="3"/>
      <c r="F1121" s="3"/>
      <c r="G1121" s="3"/>
      <c r="H1121" s="20" t="s">
        <v>35</v>
      </c>
      <c r="I1121" s="17">
        <v>6794786</v>
      </c>
      <c r="J1121" s="20"/>
      <c r="K1121" s="17">
        <v>5911617</v>
      </c>
      <c r="L1121" s="17"/>
      <c r="M1121" s="17">
        <v>5967137</v>
      </c>
      <c r="N1121" s="20">
        <v>22</v>
      </c>
      <c r="O1121" s="20" t="s">
        <v>148</v>
      </c>
      <c r="P1121" s="20" t="s">
        <v>116</v>
      </c>
    </row>
    <row r="1122" spans="1:16" s="5" customFormat="1" ht="15.75">
      <c r="A1122" s="4" t="s">
        <v>14</v>
      </c>
      <c r="B1122" s="3">
        <f aca="true" t="shared" si="118" ref="B1122:B1127">I1115</f>
        <v>3919030</v>
      </c>
      <c r="C1122" s="3"/>
      <c r="D1122" s="3">
        <f aca="true" t="shared" si="119" ref="D1122:D1127">K1115</f>
        <v>3749352</v>
      </c>
      <c r="E1122" s="3"/>
      <c r="F1122" s="3">
        <f aca="true" t="shared" si="120" ref="F1122:F1127">M1115</f>
        <v>4038399</v>
      </c>
      <c r="G1122" s="3"/>
      <c r="H1122" s="20" t="s">
        <v>35</v>
      </c>
      <c r="I1122" s="17">
        <v>1367290</v>
      </c>
      <c r="J1122" s="20"/>
      <c r="K1122" s="17">
        <v>1305821</v>
      </c>
      <c r="L1122" s="17"/>
      <c r="M1122" s="17">
        <v>1368971</v>
      </c>
      <c r="N1122" s="20">
        <v>23</v>
      </c>
      <c r="O1122" s="20" t="s">
        <v>149</v>
      </c>
      <c r="P1122" s="20" t="s">
        <v>117</v>
      </c>
    </row>
    <row r="1123" spans="1:16" s="5" customFormat="1" ht="15.75">
      <c r="A1123" s="4" t="s">
        <v>90</v>
      </c>
      <c r="B1123" s="3">
        <f t="shared" si="118"/>
        <v>0</v>
      </c>
      <c r="C1123" s="3"/>
      <c r="D1123" s="3">
        <f t="shared" si="119"/>
        <v>35890</v>
      </c>
      <c r="E1123" s="3"/>
      <c r="F1123" s="3">
        <f t="shared" si="120"/>
        <v>29937</v>
      </c>
      <c r="G1123" s="3"/>
      <c r="H1123" s="20" t="s">
        <v>35</v>
      </c>
      <c r="I1123" s="17">
        <v>1857953</v>
      </c>
      <c r="J1123" s="20"/>
      <c r="K1123" s="17">
        <v>1781363</v>
      </c>
      <c r="L1123" s="17"/>
      <c r="M1123" s="17">
        <v>1866639</v>
      </c>
      <c r="N1123" s="20">
        <v>24</v>
      </c>
      <c r="O1123" s="20" t="s">
        <v>150</v>
      </c>
      <c r="P1123" s="20" t="s">
        <v>118</v>
      </c>
    </row>
    <row r="1124" spans="1:16" s="5" customFormat="1" ht="15.75">
      <c r="A1124" s="4" t="s">
        <v>89</v>
      </c>
      <c r="B1124" s="3">
        <f t="shared" si="118"/>
        <v>127302</v>
      </c>
      <c r="C1124" s="3"/>
      <c r="D1124" s="3">
        <f t="shared" si="119"/>
        <v>121829</v>
      </c>
      <c r="E1124" s="3"/>
      <c r="F1124" s="3">
        <f t="shared" si="120"/>
        <v>127302</v>
      </c>
      <c r="G1124" s="3"/>
      <c r="H1124" s="20" t="s">
        <v>35</v>
      </c>
      <c r="I1124" s="17">
        <v>733473</v>
      </c>
      <c r="J1124" s="20"/>
      <c r="K1124" s="17">
        <v>614383</v>
      </c>
      <c r="L1124" s="17"/>
      <c r="M1124" s="17">
        <v>639982</v>
      </c>
      <c r="N1124" s="20">
        <v>25</v>
      </c>
      <c r="O1124" s="20" t="s">
        <v>151</v>
      </c>
      <c r="P1124" s="20" t="s">
        <v>119</v>
      </c>
    </row>
    <row r="1125" spans="1:16" s="5" customFormat="1" ht="15.75">
      <c r="A1125" s="4" t="s">
        <v>88</v>
      </c>
      <c r="B1125" s="3">
        <f t="shared" si="118"/>
        <v>116350</v>
      </c>
      <c r="C1125" s="3"/>
      <c r="D1125" s="3">
        <f t="shared" si="119"/>
        <v>112113</v>
      </c>
      <c r="E1125" s="3"/>
      <c r="F1125" s="3">
        <f t="shared" si="120"/>
        <v>120000</v>
      </c>
      <c r="G1125" s="3"/>
      <c r="H1125" s="20" t="s">
        <v>35</v>
      </c>
      <c r="I1125" s="17">
        <v>312089</v>
      </c>
      <c r="J1125" s="20"/>
      <c r="K1125" s="17">
        <v>298669</v>
      </c>
      <c r="L1125" s="17"/>
      <c r="M1125" s="17">
        <v>312092</v>
      </c>
      <c r="N1125" s="20">
        <v>26</v>
      </c>
      <c r="O1125" s="20" t="s">
        <v>152</v>
      </c>
      <c r="P1125" s="20" t="s">
        <v>120</v>
      </c>
    </row>
    <row r="1126" spans="1:16" s="5" customFormat="1" ht="15.75">
      <c r="A1126" s="4" t="s">
        <v>92</v>
      </c>
      <c r="B1126" s="3">
        <f t="shared" si="118"/>
        <v>0</v>
      </c>
      <c r="C1126" s="3"/>
      <c r="D1126" s="3">
        <f t="shared" si="119"/>
        <v>0</v>
      </c>
      <c r="E1126" s="3"/>
      <c r="F1126" s="3">
        <f t="shared" si="120"/>
        <v>75000</v>
      </c>
      <c r="G1126" s="3"/>
      <c r="H1126" s="20" t="s">
        <v>35</v>
      </c>
      <c r="I1126" s="17">
        <v>0</v>
      </c>
      <c r="J1126" s="20"/>
      <c r="K1126" s="17">
        <v>0</v>
      </c>
      <c r="L1126" s="17"/>
      <c r="M1126" s="17">
        <v>41500</v>
      </c>
      <c r="N1126" s="20">
        <v>27</v>
      </c>
      <c r="O1126" s="20" t="s">
        <v>153</v>
      </c>
      <c r="P1126" s="20" t="s">
        <v>121</v>
      </c>
    </row>
    <row r="1127" spans="1:16" s="5" customFormat="1" ht="15.75">
      <c r="A1127" s="4" t="s">
        <v>15</v>
      </c>
      <c r="B1127" s="10">
        <f t="shared" si="118"/>
        <v>527479</v>
      </c>
      <c r="C1127" s="3"/>
      <c r="D1127" s="10">
        <f t="shared" si="119"/>
        <v>504800</v>
      </c>
      <c r="E1127" s="3"/>
      <c r="F1127" s="10">
        <f t="shared" si="120"/>
        <v>548778</v>
      </c>
      <c r="G1127" s="3"/>
      <c r="H1127" s="20" t="s">
        <v>35</v>
      </c>
      <c r="I1127" s="17">
        <v>0</v>
      </c>
      <c r="J1127" s="20"/>
      <c r="K1127" s="17">
        <v>0</v>
      </c>
      <c r="L1127" s="17"/>
      <c r="M1127" s="17">
        <v>0</v>
      </c>
      <c r="N1127" s="20">
        <v>28</v>
      </c>
      <c r="O1127" s="20" t="s">
        <v>154</v>
      </c>
      <c r="P1127" s="20" t="s">
        <v>122</v>
      </c>
    </row>
    <row r="1128" spans="1:16" s="5" customFormat="1" ht="15.75">
      <c r="A1128" s="4"/>
      <c r="B1128" s="3"/>
      <c r="C1128" s="3"/>
      <c r="D1128" s="3"/>
      <c r="E1128" s="3"/>
      <c r="F1128" s="3"/>
      <c r="G1128" s="3"/>
      <c r="H1128" s="20"/>
      <c r="I1128" s="17"/>
      <c r="J1128" s="20"/>
      <c r="K1128" s="17"/>
      <c r="L1128" s="17"/>
      <c r="M1128" s="17"/>
      <c r="N1128" s="20"/>
      <c r="O1128" s="20"/>
      <c r="P1128" s="20"/>
    </row>
    <row r="1129" spans="1:16" s="5" customFormat="1" ht="15.75">
      <c r="A1129" s="4" t="s">
        <v>16</v>
      </c>
      <c r="B1129" s="3">
        <f>SUM(B1121:B1128)</f>
        <v>4690161</v>
      </c>
      <c r="C1129" s="3"/>
      <c r="D1129" s="3">
        <f>SUM(D1121:D1128)</f>
        <v>4523984</v>
      </c>
      <c r="E1129" s="3"/>
      <c r="F1129" s="3">
        <f>SUM(F1121:F1128)</f>
        <v>4939416</v>
      </c>
      <c r="G1129" s="3"/>
      <c r="H1129" s="20"/>
      <c r="I1129" s="17"/>
      <c r="J1129" s="20"/>
      <c r="K1129" s="17"/>
      <c r="L1129" s="17"/>
      <c r="M1129" s="17"/>
      <c r="N1129" s="17"/>
      <c r="O1129" s="20"/>
      <c r="P1129" s="20"/>
    </row>
    <row r="1130" spans="1:16" s="5" customFormat="1" ht="15.75">
      <c r="A1130" s="4"/>
      <c r="B1130" s="3"/>
      <c r="C1130" s="3"/>
      <c r="D1130" s="3"/>
      <c r="E1130" s="3"/>
      <c r="F1130" s="3"/>
      <c r="G1130" s="3"/>
      <c r="H1130" s="20"/>
      <c r="I1130" s="17"/>
      <c r="J1130" s="20"/>
      <c r="K1130" s="17"/>
      <c r="L1130" s="17"/>
      <c r="M1130" s="17"/>
      <c r="N1130" s="17"/>
      <c r="O1130" s="20"/>
      <c r="P1130" s="20"/>
    </row>
    <row r="1131" spans="1:16" s="5" customFormat="1" ht="15.75">
      <c r="A1131" s="4" t="s">
        <v>17</v>
      </c>
      <c r="B1131" s="3">
        <f aca="true" t="shared" si="121" ref="B1131:B1137">I1121</f>
        <v>6794786</v>
      </c>
      <c r="C1131" s="3"/>
      <c r="D1131" s="3">
        <f aca="true" t="shared" si="122" ref="D1131:D1137">K1121</f>
        <v>5911617</v>
      </c>
      <c r="E1131" s="3"/>
      <c r="F1131" s="3">
        <f aca="true" t="shared" si="123" ref="F1131:F1137">M1121</f>
        <v>5967137</v>
      </c>
      <c r="G1131" s="3"/>
      <c r="H1131" s="20"/>
      <c r="I1131" s="17"/>
      <c r="J1131" s="20"/>
      <c r="K1131" s="17"/>
      <c r="L1131" s="17"/>
      <c r="M1131" s="17"/>
      <c r="N1131" s="17"/>
      <c r="O1131" s="20"/>
      <c r="P1131" s="20"/>
    </row>
    <row r="1132" spans="1:16" s="5" customFormat="1" ht="15.75">
      <c r="A1132" s="4" t="s">
        <v>18</v>
      </c>
      <c r="B1132" s="3">
        <f t="shared" si="121"/>
        <v>1367290</v>
      </c>
      <c r="C1132" s="3"/>
      <c r="D1132" s="3">
        <f t="shared" si="122"/>
        <v>1305821</v>
      </c>
      <c r="E1132" s="3"/>
      <c r="F1132" s="3">
        <f t="shared" si="123"/>
        <v>1368971</v>
      </c>
      <c r="G1132" s="3"/>
      <c r="H1132" s="20"/>
      <c r="I1132" s="17"/>
      <c r="J1132" s="20"/>
      <c r="K1132" s="17"/>
      <c r="L1132" s="17"/>
      <c r="M1132" s="17"/>
      <c r="N1132" s="17"/>
      <c r="O1132" s="20"/>
      <c r="P1132" s="20"/>
    </row>
    <row r="1133" spans="1:16" s="5" customFormat="1" ht="15.75">
      <c r="A1133" s="4" t="s">
        <v>19</v>
      </c>
      <c r="B1133" s="3">
        <f t="shared" si="121"/>
        <v>1857953</v>
      </c>
      <c r="C1133" s="3"/>
      <c r="D1133" s="3">
        <f t="shared" si="122"/>
        <v>1781363</v>
      </c>
      <c r="E1133" s="3"/>
      <c r="F1133" s="3">
        <f t="shared" si="123"/>
        <v>1866639</v>
      </c>
      <c r="G1133" s="3"/>
      <c r="H1133" s="20"/>
      <c r="I1133" s="17"/>
      <c r="J1133" s="20"/>
      <c r="K1133" s="17"/>
      <c r="L1133" s="17"/>
      <c r="M1133" s="17"/>
      <c r="N1133" s="20"/>
      <c r="O1133" s="20"/>
      <c r="P1133" s="20"/>
    </row>
    <row r="1134" spans="1:16" s="5" customFormat="1" ht="15.75">
      <c r="A1134" s="4" t="s">
        <v>20</v>
      </c>
      <c r="B1134" s="3">
        <f t="shared" si="121"/>
        <v>733473</v>
      </c>
      <c r="C1134" s="3"/>
      <c r="D1134" s="3">
        <f t="shared" si="122"/>
        <v>614383</v>
      </c>
      <c r="E1134" s="3"/>
      <c r="F1134" s="3">
        <f t="shared" si="123"/>
        <v>639982</v>
      </c>
      <c r="G1134" s="3"/>
      <c r="H1134" s="20"/>
      <c r="I1134" s="17"/>
      <c r="J1134" s="20"/>
      <c r="K1134" s="17"/>
      <c r="L1134" s="17"/>
      <c r="M1134" s="17"/>
      <c r="N1134" s="20"/>
      <c r="O1134" s="20"/>
      <c r="P1134" s="20"/>
    </row>
    <row r="1135" spans="1:7" s="5" customFormat="1" ht="15.75">
      <c r="A1135" s="4" t="s">
        <v>21</v>
      </c>
      <c r="B1135" s="3">
        <f t="shared" si="121"/>
        <v>312089</v>
      </c>
      <c r="C1135" s="3"/>
      <c r="D1135" s="3">
        <f t="shared" si="122"/>
        <v>298669</v>
      </c>
      <c r="E1135" s="3"/>
      <c r="F1135" s="3">
        <f t="shared" si="123"/>
        <v>312092</v>
      </c>
      <c r="G1135" s="3"/>
    </row>
    <row r="1136" spans="1:7" s="5" customFormat="1" ht="15.75">
      <c r="A1136" s="4" t="s">
        <v>22</v>
      </c>
      <c r="B1136" s="3">
        <f t="shared" si="121"/>
        <v>0</v>
      </c>
      <c r="C1136" s="3"/>
      <c r="D1136" s="3">
        <f t="shared" si="122"/>
        <v>0</v>
      </c>
      <c r="E1136" s="3"/>
      <c r="F1136" s="3">
        <f t="shared" si="123"/>
        <v>41500</v>
      </c>
      <c r="G1136" s="3"/>
    </row>
    <row r="1137" spans="1:7" s="5" customFormat="1" ht="15.75">
      <c r="A1137" s="4" t="s">
        <v>87</v>
      </c>
      <c r="B1137" s="10">
        <f t="shared" si="121"/>
        <v>0</v>
      </c>
      <c r="C1137" s="3"/>
      <c r="D1137" s="10">
        <f t="shared" si="122"/>
        <v>0</v>
      </c>
      <c r="E1137" s="3"/>
      <c r="F1137" s="10">
        <f t="shared" si="123"/>
        <v>0</v>
      </c>
      <c r="G1137" s="3"/>
    </row>
    <row r="1138" spans="1:7" s="5" customFormat="1" ht="15.75">
      <c r="A1138" s="12"/>
      <c r="B1138" s="3"/>
      <c r="C1138" s="3"/>
      <c r="D1138" s="3"/>
      <c r="E1138" s="3"/>
      <c r="F1138" s="3"/>
      <c r="G1138" s="3"/>
    </row>
    <row r="1139" spans="1:7" s="5" customFormat="1" ht="15.75">
      <c r="A1139" s="17" t="s">
        <v>23</v>
      </c>
      <c r="B1139" s="3">
        <f>SUM(B1099:B1108)+B1113+B1120+SUM(B1128:B1138)</f>
        <v>46634319</v>
      </c>
      <c r="C1139" s="3"/>
      <c r="D1139" s="3">
        <f>SUM(D1099:D1108)+D1113+D1120+SUM(D1128:D1138)</f>
        <v>42691194</v>
      </c>
      <c r="E1139" s="3"/>
      <c r="F1139" s="3">
        <f>SUM(F1099:F1108)+F1113+F1120+SUM(F1128:F1138)</f>
        <v>60015661</v>
      </c>
      <c r="G1139" s="3"/>
    </row>
    <row r="1140" spans="1:7" s="5" customFormat="1" ht="15.75">
      <c r="A1140" s="4"/>
      <c r="B1140" s="3"/>
      <c r="C1140" s="3"/>
      <c r="D1140" s="3"/>
      <c r="E1140" s="3"/>
      <c r="F1140" s="3"/>
      <c r="G1140" s="3"/>
    </row>
    <row r="1141" spans="1:7" s="5" customFormat="1" ht="15.75">
      <c r="A1141" s="4"/>
      <c r="B1141" s="3"/>
      <c r="C1141" s="3"/>
      <c r="D1141" s="3"/>
      <c r="E1141" s="3"/>
      <c r="F1141" s="3"/>
      <c r="G1141" s="3"/>
    </row>
    <row r="1142" spans="1:7" s="5" customFormat="1" ht="15.75">
      <c r="A1142" s="4"/>
      <c r="B1142" s="3"/>
      <c r="C1142" s="3"/>
      <c r="D1142" s="3"/>
      <c r="E1142" s="3"/>
      <c r="F1142" s="3"/>
      <c r="G1142" s="3"/>
    </row>
    <row r="1143" spans="1:7" s="5" customFormat="1" ht="15.75">
      <c r="A1143" s="4"/>
      <c r="B1143" s="3"/>
      <c r="C1143" s="3"/>
      <c r="D1143" s="3"/>
      <c r="E1143" s="3"/>
      <c r="F1143" s="3"/>
      <c r="G1143" s="3"/>
    </row>
    <row r="1144" spans="1:7" s="5" customFormat="1" ht="15.75">
      <c r="A1144" s="4"/>
      <c r="B1144" s="3"/>
      <c r="C1144" s="3"/>
      <c r="D1144" s="3"/>
      <c r="E1144" s="3"/>
      <c r="F1144" s="3"/>
      <c r="G1144" s="3"/>
    </row>
    <row r="1145" spans="1:7" s="5" customFormat="1" ht="15.75">
      <c r="A1145" s="4"/>
      <c r="B1145" s="3"/>
      <c r="C1145" s="3"/>
      <c r="D1145" s="3"/>
      <c r="E1145" s="3"/>
      <c r="F1145" s="3"/>
      <c r="G1145" s="3"/>
    </row>
    <row r="1146" spans="1:7" s="5" customFormat="1" ht="15.75">
      <c r="A1146" s="4"/>
      <c r="B1146" s="3"/>
      <c r="C1146" s="3"/>
      <c r="D1146" s="3"/>
      <c r="E1146" s="3"/>
      <c r="F1146" s="3"/>
      <c r="G1146" s="3"/>
    </row>
    <row r="1147" spans="1:7" s="5" customFormat="1" ht="15.75">
      <c r="A1147" s="4"/>
      <c r="B1147" s="3"/>
      <c r="C1147" s="3"/>
      <c r="D1147" s="3"/>
      <c r="E1147" s="3"/>
      <c r="F1147" s="3"/>
      <c r="G1147" s="3"/>
    </row>
    <row r="1148" spans="1:7" s="5" customFormat="1" ht="15.75">
      <c r="A1148" s="4"/>
      <c r="B1148" s="3"/>
      <c r="C1148" s="3"/>
      <c r="D1148" s="3"/>
      <c r="E1148" s="3"/>
      <c r="F1148" s="3"/>
      <c r="G1148" s="3"/>
    </row>
    <row r="1149" spans="1:7" s="5" customFormat="1" ht="15.75">
      <c r="A1149" s="12"/>
      <c r="B1149" s="3"/>
      <c r="C1149" s="3"/>
      <c r="D1149" s="3"/>
      <c r="E1149" s="3"/>
      <c r="F1149" s="3"/>
      <c r="G1149" s="3"/>
    </row>
    <row r="1150" spans="1:7" s="5" customFormat="1" ht="15.75">
      <c r="A1150" s="17"/>
      <c r="B1150" s="4"/>
      <c r="C1150" s="4"/>
      <c r="D1150" s="4"/>
      <c r="E1150" s="4"/>
      <c r="F1150" s="4"/>
      <c r="G1150" s="3"/>
    </row>
    <row r="1151" spans="1:7" s="5" customFormat="1" ht="15.75">
      <c r="A1151" s="4"/>
      <c r="B1151" s="3"/>
      <c r="C1151" s="3"/>
      <c r="D1151" s="3"/>
      <c r="E1151" s="3"/>
      <c r="F1151" s="3"/>
      <c r="G1151" s="3"/>
    </row>
    <row r="1152" spans="1:7" s="5" customFormat="1" ht="15.75">
      <c r="A1152" s="4"/>
      <c r="B1152" s="3"/>
      <c r="C1152" s="3"/>
      <c r="D1152" s="3"/>
      <c r="E1152" s="3"/>
      <c r="F1152" s="3"/>
      <c r="G1152" s="3"/>
    </row>
    <row r="1153" spans="1:7" s="5" customFormat="1" ht="15.75">
      <c r="A1153" s="4"/>
      <c r="B1153" s="4"/>
      <c r="C1153" s="4"/>
      <c r="D1153" s="4"/>
      <c r="E1153" s="4"/>
      <c r="F1153" s="4"/>
      <c r="G1153" s="4"/>
    </row>
    <row r="1154" spans="1:7" s="5" customFormat="1" ht="15.75">
      <c r="A1154" s="12"/>
      <c r="B1154" s="3"/>
      <c r="C1154" s="3"/>
      <c r="D1154" s="3"/>
      <c r="E1154" s="3"/>
      <c r="F1154" s="3"/>
      <c r="G1154" s="3"/>
    </row>
    <row r="1155" spans="1:7" s="5" customFormat="1" ht="15.75">
      <c r="A1155" s="17"/>
      <c r="B1155" s="4"/>
      <c r="C1155" s="4"/>
      <c r="D1155" s="4"/>
      <c r="E1155" s="4"/>
      <c r="F1155" s="4"/>
      <c r="G1155" s="4"/>
    </row>
    <row r="1156" spans="1:7" s="5" customFormat="1" ht="15.75">
      <c r="A1156" s="4"/>
      <c r="B1156" s="3"/>
      <c r="C1156" s="3"/>
      <c r="D1156" s="3"/>
      <c r="E1156" s="3"/>
      <c r="F1156" s="3"/>
      <c r="G1156" s="3"/>
    </row>
    <row r="1157" spans="1:7" s="5" customFormat="1" ht="15.75">
      <c r="A1157" s="4"/>
      <c r="B1157" s="3"/>
      <c r="C1157" s="3"/>
      <c r="D1157" s="3"/>
      <c r="E1157" s="3"/>
      <c r="F1157" s="3"/>
      <c r="G1157" s="3"/>
    </row>
    <row r="1158" spans="1:7" s="5" customFormat="1" ht="15.75">
      <c r="A1158" s="4"/>
      <c r="B1158" s="4"/>
      <c r="C1158" s="4"/>
      <c r="D1158" s="4"/>
      <c r="E1158" s="4"/>
      <c r="F1158" s="4"/>
      <c r="G1158" s="4"/>
    </row>
    <row r="1159" spans="1:7" s="5" customFormat="1" ht="15.75">
      <c r="A1159" s="4"/>
      <c r="B1159" s="3"/>
      <c r="C1159" s="3"/>
      <c r="D1159" s="3"/>
      <c r="E1159" s="3"/>
      <c r="F1159" s="3"/>
      <c r="G1159" s="3"/>
    </row>
    <row r="1160" spans="1:7" s="5" customFormat="1" ht="15.75">
      <c r="A1160" s="4"/>
      <c r="B1160" s="3"/>
      <c r="C1160" s="3"/>
      <c r="D1160" s="3"/>
      <c r="E1160" s="3"/>
      <c r="F1160" s="3"/>
      <c r="G1160" s="3"/>
    </row>
    <row r="1161" spans="1:7" s="5" customFormat="1" ht="15.75">
      <c r="A1161" s="12"/>
      <c r="B1161" s="3"/>
      <c r="C1161" s="3"/>
      <c r="D1161" s="3"/>
      <c r="E1161" s="3"/>
      <c r="F1161" s="3"/>
      <c r="G1161" s="3"/>
    </row>
    <row r="1162" spans="1:7" s="5" customFormat="1" ht="15.75">
      <c r="A1162" s="17"/>
      <c r="B1162" s="3"/>
      <c r="C1162" s="3"/>
      <c r="D1162" s="3"/>
      <c r="E1162" s="3"/>
      <c r="F1162" s="3"/>
      <c r="G1162" s="3"/>
    </row>
    <row r="1163" spans="1:7" s="5" customFormat="1" ht="15.75">
      <c r="A1163" s="11"/>
      <c r="B1163" s="3"/>
      <c r="C1163" s="3"/>
      <c r="D1163" s="3"/>
      <c r="E1163" s="3"/>
      <c r="F1163" s="3"/>
      <c r="G1163" s="3"/>
    </row>
    <row r="1164" spans="1:7" s="5" customFormat="1" ht="15.75">
      <c r="A1164" s="12"/>
      <c r="B1164" s="3"/>
      <c r="C1164" s="3"/>
      <c r="D1164" s="3"/>
      <c r="E1164" s="3"/>
      <c r="F1164" s="3"/>
      <c r="G1164" s="3"/>
    </row>
    <row r="1165" spans="1:7" s="5" customFormat="1" ht="15.75">
      <c r="A1165" s="12"/>
      <c r="B1165" s="3"/>
      <c r="C1165" s="3"/>
      <c r="D1165" s="3"/>
      <c r="E1165" s="3"/>
      <c r="F1165" s="3"/>
      <c r="G1165" s="3"/>
    </row>
    <row r="1166" spans="1:7" s="5" customFormat="1" ht="15.75">
      <c r="A1166" s="12"/>
      <c r="B1166" s="3"/>
      <c r="C1166" s="3"/>
      <c r="D1166" s="3"/>
      <c r="E1166" s="3"/>
      <c r="F1166" s="3"/>
      <c r="G1166" s="3"/>
    </row>
    <row r="1167" spans="1:7" s="5" customFormat="1" ht="15.75">
      <c r="A1167" s="12"/>
      <c r="B1167" s="3"/>
      <c r="C1167" s="3"/>
      <c r="D1167" s="3"/>
      <c r="E1167" s="3"/>
      <c r="F1167" s="3"/>
      <c r="G1167" s="3"/>
    </row>
    <row r="1168" spans="1:6" s="5" customFormat="1" ht="15.75">
      <c r="A1168" s="13"/>
      <c r="B1168" s="4"/>
      <c r="C1168" s="3"/>
      <c r="D1168" s="4"/>
      <c r="E1168" s="3"/>
      <c r="F1168" s="4"/>
    </row>
    <row r="1169" spans="1:6" s="5" customFormat="1" ht="15.75">
      <c r="A1169" s="14" t="s">
        <v>93</v>
      </c>
      <c r="B1169" s="4"/>
      <c r="C1169" s="3"/>
      <c r="D1169" s="4"/>
      <c r="E1169" s="3"/>
      <c r="F1169" s="4"/>
    </row>
    <row r="1170" spans="1:6" s="5" customFormat="1" ht="15.75">
      <c r="A1170" s="4"/>
      <c r="B1170" s="4"/>
      <c r="C1170" s="3"/>
      <c r="D1170" s="4"/>
      <c r="E1170" s="3"/>
      <c r="F1170" s="4"/>
    </row>
    <row r="1171" spans="1:7" s="5" customFormat="1" ht="15.75">
      <c r="A1171" s="23" t="s">
        <v>138</v>
      </c>
      <c r="B1171" s="23"/>
      <c r="C1171" s="23"/>
      <c r="D1171" s="23"/>
      <c r="E1171" s="23"/>
      <c r="F1171" s="23"/>
      <c r="G1171" s="23"/>
    </row>
    <row r="1172" spans="1:6" s="5" customFormat="1" ht="15.75">
      <c r="A1172" s="4"/>
      <c r="B1172" s="4"/>
      <c r="C1172" s="3"/>
      <c r="D1172" s="4"/>
      <c r="E1172" s="3"/>
      <c r="F1172" s="4"/>
    </row>
    <row r="1173" spans="1:7" s="5" customFormat="1" ht="15.75">
      <c r="A1173" s="23" t="s">
        <v>139</v>
      </c>
      <c r="B1173" s="23"/>
      <c r="C1173" s="23"/>
      <c r="D1173" s="23"/>
      <c r="E1173" s="23"/>
      <c r="F1173" s="23"/>
      <c r="G1173" s="23"/>
    </row>
    <row r="1174" spans="1:7" s="5" customFormat="1" ht="15.75">
      <c r="A1174" s="23" t="s">
        <v>36</v>
      </c>
      <c r="B1174" s="23"/>
      <c r="C1174" s="23"/>
      <c r="D1174" s="23"/>
      <c r="E1174" s="23"/>
      <c r="F1174" s="23"/>
      <c r="G1174" s="23"/>
    </row>
    <row r="1175" spans="1:6" s="5" customFormat="1" ht="15.75">
      <c r="A1175" s="4"/>
      <c r="B1175" s="4"/>
      <c r="C1175" s="3"/>
      <c r="D1175" s="6"/>
      <c r="E1175" s="7"/>
      <c r="F1175" s="6"/>
    </row>
    <row r="1176" spans="1:6" s="5" customFormat="1" ht="15.75">
      <c r="A1176" s="4"/>
      <c r="B1176" s="8"/>
      <c r="C1176" s="9"/>
      <c r="D1176" s="8"/>
      <c r="E1176" s="9"/>
      <c r="F1176" s="8"/>
    </row>
    <row r="1177" spans="1:7" s="5" customFormat="1" ht="15.75">
      <c r="A1177" s="4"/>
      <c r="B1177" s="2">
        <v>1985</v>
      </c>
      <c r="C1177" s="1"/>
      <c r="D1177" s="2">
        <v>1986</v>
      </c>
      <c r="E1177" s="1"/>
      <c r="F1177" s="2">
        <v>1987</v>
      </c>
      <c r="G1177" s="1"/>
    </row>
    <row r="1178" spans="1:7" s="5" customFormat="1" ht="15.75">
      <c r="A1178" s="4"/>
      <c r="B1178" s="3"/>
      <c r="C1178" s="3"/>
      <c r="D1178" s="3"/>
      <c r="E1178" s="3"/>
      <c r="F1178" s="3"/>
      <c r="G1178" s="3"/>
    </row>
    <row r="1179" spans="1:16" s="5" customFormat="1" ht="15.75">
      <c r="A1179" s="4" t="s">
        <v>0</v>
      </c>
      <c r="B1179" s="3">
        <f aca="true" t="shared" si="124" ref="B1179:B1186">I1179</f>
        <v>13367362</v>
      </c>
      <c r="C1179" s="3"/>
      <c r="D1179" s="3">
        <f aca="true" t="shared" si="125" ref="D1179:D1186">K1179</f>
        <v>12725894</v>
      </c>
      <c r="E1179" s="3"/>
      <c r="F1179" s="3">
        <f aca="true" t="shared" si="126" ref="F1179:F1186">M1179</f>
        <v>13760612</v>
      </c>
      <c r="G1179" s="3"/>
      <c r="H1179" s="20" t="s">
        <v>36</v>
      </c>
      <c r="I1179" s="17">
        <v>13367362</v>
      </c>
      <c r="J1179" s="20"/>
      <c r="K1179" s="17">
        <v>12725894</v>
      </c>
      <c r="L1179" s="17"/>
      <c r="M1179" s="17">
        <v>13760612</v>
      </c>
      <c r="N1179" s="20">
        <v>1</v>
      </c>
      <c r="O1179" s="20" t="s">
        <v>95</v>
      </c>
      <c r="P1179" s="20" t="s">
        <v>95</v>
      </c>
    </row>
    <row r="1180" spans="1:16" s="5" customFormat="1" ht="15.75">
      <c r="A1180" s="4" t="s">
        <v>1</v>
      </c>
      <c r="B1180" s="3">
        <f t="shared" si="124"/>
        <v>3985305</v>
      </c>
      <c r="C1180" s="3"/>
      <c r="D1180" s="3">
        <f t="shared" si="125"/>
        <v>3978402</v>
      </c>
      <c r="E1180" s="3"/>
      <c r="F1180" s="3">
        <f t="shared" si="126"/>
        <v>4497219</v>
      </c>
      <c r="G1180" s="3"/>
      <c r="H1180" s="20" t="s">
        <v>36</v>
      </c>
      <c r="I1180" s="17">
        <v>3985305</v>
      </c>
      <c r="J1180" s="20"/>
      <c r="K1180" s="17">
        <v>3978402</v>
      </c>
      <c r="L1180" s="17"/>
      <c r="M1180" s="17">
        <v>4497219</v>
      </c>
      <c r="N1180" s="20">
        <v>2</v>
      </c>
      <c r="O1180" s="20" t="s">
        <v>145</v>
      </c>
      <c r="P1180" s="20" t="s">
        <v>96</v>
      </c>
    </row>
    <row r="1181" spans="1:16" s="5" customFormat="1" ht="15.75">
      <c r="A1181" s="4" t="s">
        <v>86</v>
      </c>
      <c r="B1181" s="3">
        <f t="shared" si="124"/>
        <v>445500</v>
      </c>
      <c r="C1181" s="3"/>
      <c r="D1181" s="3">
        <f t="shared" si="125"/>
        <v>193758</v>
      </c>
      <c r="E1181" s="3"/>
      <c r="F1181" s="3">
        <f t="shared" si="126"/>
        <v>360000</v>
      </c>
      <c r="G1181" s="3"/>
      <c r="H1181" s="20" t="s">
        <v>36</v>
      </c>
      <c r="I1181" s="17">
        <v>445500</v>
      </c>
      <c r="J1181" s="20"/>
      <c r="K1181" s="17">
        <v>193758</v>
      </c>
      <c r="L1181" s="17"/>
      <c r="M1181" s="17">
        <v>360000</v>
      </c>
      <c r="N1181" s="20">
        <v>3</v>
      </c>
      <c r="O1181" s="20" t="s">
        <v>102</v>
      </c>
      <c r="P1181" s="20" t="s">
        <v>97</v>
      </c>
    </row>
    <row r="1182" spans="1:16" s="5" customFormat="1" ht="15.75">
      <c r="A1182" s="4" t="s">
        <v>91</v>
      </c>
      <c r="B1182" s="3">
        <f t="shared" si="124"/>
        <v>2473405</v>
      </c>
      <c r="C1182" s="3"/>
      <c r="D1182" s="3">
        <f t="shared" si="125"/>
        <v>2366706</v>
      </c>
      <c r="E1182" s="3"/>
      <c r="F1182" s="3">
        <f t="shared" si="126"/>
        <v>2473533</v>
      </c>
      <c r="G1182" s="3"/>
      <c r="H1182" s="20" t="s">
        <v>36</v>
      </c>
      <c r="I1182" s="17">
        <v>2473405</v>
      </c>
      <c r="J1182" s="20"/>
      <c r="K1182" s="17">
        <v>2366706</v>
      </c>
      <c r="L1182" s="17"/>
      <c r="M1182" s="17">
        <v>2473533</v>
      </c>
      <c r="N1182" s="20">
        <v>4</v>
      </c>
      <c r="O1182" s="20" t="s">
        <v>103</v>
      </c>
      <c r="P1182" s="20" t="s">
        <v>98</v>
      </c>
    </row>
    <row r="1183" spans="1:16" s="5" customFormat="1" ht="15.75">
      <c r="A1183" s="4" t="s">
        <v>2</v>
      </c>
      <c r="B1183" s="3">
        <f t="shared" si="124"/>
        <v>0</v>
      </c>
      <c r="C1183" s="3"/>
      <c r="D1183" s="3">
        <f t="shared" si="125"/>
        <v>0</v>
      </c>
      <c r="E1183" s="3"/>
      <c r="F1183" s="3">
        <f t="shared" si="126"/>
        <v>795505</v>
      </c>
      <c r="G1183" s="3"/>
      <c r="H1183" s="20" t="s">
        <v>36</v>
      </c>
      <c r="I1183" s="17">
        <v>0</v>
      </c>
      <c r="J1183" s="20"/>
      <c r="K1183" s="17">
        <v>0</v>
      </c>
      <c r="L1183" s="17"/>
      <c r="M1183" s="17">
        <v>795505</v>
      </c>
      <c r="N1183" s="20">
        <v>5</v>
      </c>
      <c r="O1183" s="20" t="s">
        <v>104</v>
      </c>
      <c r="P1183" s="20" t="s">
        <v>99</v>
      </c>
    </row>
    <row r="1184" spans="1:16" s="5" customFormat="1" ht="15.75">
      <c r="A1184" s="4" t="s">
        <v>144</v>
      </c>
      <c r="B1184" s="3">
        <f t="shared" si="124"/>
        <v>0</v>
      </c>
      <c r="C1184" s="3"/>
      <c r="D1184" s="3">
        <f t="shared" si="125"/>
        <v>0</v>
      </c>
      <c r="E1184" s="3"/>
      <c r="F1184" s="3">
        <f t="shared" si="126"/>
        <v>20000</v>
      </c>
      <c r="G1184" s="3"/>
      <c r="H1184" s="20" t="s">
        <v>36</v>
      </c>
      <c r="I1184" s="17">
        <v>0</v>
      </c>
      <c r="J1184" s="20"/>
      <c r="K1184" s="17">
        <v>0</v>
      </c>
      <c r="L1184" s="17"/>
      <c r="M1184" s="17">
        <v>20000</v>
      </c>
      <c r="N1184" s="20">
        <v>6</v>
      </c>
      <c r="O1184" s="20" t="s">
        <v>146</v>
      </c>
      <c r="P1184" s="20" t="s">
        <v>100</v>
      </c>
    </row>
    <row r="1185" spans="1:16" s="5" customFormat="1" ht="15.75">
      <c r="A1185" s="4" t="s">
        <v>3</v>
      </c>
      <c r="B1185" s="3">
        <f t="shared" si="124"/>
        <v>297481</v>
      </c>
      <c r="C1185" s="3"/>
      <c r="D1185" s="3">
        <f t="shared" si="125"/>
        <v>282734</v>
      </c>
      <c r="E1185" s="3"/>
      <c r="F1185" s="3">
        <f t="shared" si="126"/>
        <v>177134</v>
      </c>
      <c r="G1185" s="3"/>
      <c r="H1185" s="20" t="s">
        <v>36</v>
      </c>
      <c r="I1185" s="17">
        <f>194841+102640</f>
        <v>297481</v>
      </c>
      <c r="J1185" s="20"/>
      <c r="K1185" s="17">
        <f>175687+107047</f>
        <v>282734</v>
      </c>
      <c r="L1185" s="17"/>
      <c r="M1185" s="17">
        <v>177134</v>
      </c>
      <c r="N1185" s="20">
        <v>7</v>
      </c>
      <c r="O1185" s="20" t="s">
        <v>106</v>
      </c>
      <c r="P1185" s="20" t="s">
        <v>101</v>
      </c>
    </row>
    <row r="1186" spans="1:16" s="5" customFormat="1" ht="15.75">
      <c r="A1186" s="4" t="s">
        <v>4</v>
      </c>
      <c r="B1186" s="3">
        <f t="shared" si="124"/>
        <v>0</v>
      </c>
      <c r="C1186" s="3"/>
      <c r="D1186" s="3">
        <f t="shared" si="125"/>
        <v>0</v>
      </c>
      <c r="E1186" s="3"/>
      <c r="F1186" s="3">
        <f t="shared" si="126"/>
        <v>0</v>
      </c>
      <c r="G1186" s="3"/>
      <c r="H1186" s="20" t="s">
        <v>36</v>
      </c>
      <c r="I1186" s="17">
        <v>0</v>
      </c>
      <c r="J1186" s="20"/>
      <c r="K1186" s="17">
        <v>0</v>
      </c>
      <c r="L1186" s="17"/>
      <c r="M1186" s="17">
        <v>0</v>
      </c>
      <c r="N1186" s="20">
        <v>8</v>
      </c>
      <c r="O1186" s="20" t="s">
        <v>107</v>
      </c>
      <c r="P1186" s="20" t="s">
        <v>102</v>
      </c>
    </row>
    <row r="1187" spans="1:16" s="5" customFormat="1" ht="15.75">
      <c r="A1187" s="4"/>
      <c r="B1187" s="3"/>
      <c r="C1187" s="3"/>
      <c r="D1187" s="3"/>
      <c r="E1187" s="3"/>
      <c r="F1187" s="3"/>
      <c r="G1187" s="3"/>
      <c r="H1187" s="20" t="s">
        <v>36</v>
      </c>
      <c r="I1187" s="17">
        <v>4833919</v>
      </c>
      <c r="J1187" s="20"/>
      <c r="K1187" s="17">
        <v>5237902</v>
      </c>
      <c r="L1187" s="17"/>
      <c r="M1187" s="17">
        <v>5781326</v>
      </c>
      <c r="N1187" s="20">
        <v>9</v>
      </c>
      <c r="O1187" s="20" t="s">
        <v>108</v>
      </c>
      <c r="P1187" s="20" t="s">
        <v>103</v>
      </c>
    </row>
    <row r="1188" spans="1:16" s="5" customFormat="1" ht="15.75">
      <c r="A1188" s="4" t="s">
        <v>5</v>
      </c>
      <c r="B1188" s="3">
        <f>I1187</f>
        <v>4833919</v>
      </c>
      <c r="C1188" s="3"/>
      <c r="D1188" s="3">
        <f>K1187</f>
        <v>5237902</v>
      </c>
      <c r="E1188" s="3"/>
      <c r="F1188" s="3">
        <f>M1187</f>
        <v>5781326</v>
      </c>
      <c r="G1188" s="3"/>
      <c r="H1188" s="20" t="s">
        <v>36</v>
      </c>
      <c r="I1188" s="17">
        <v>140071</v>
      </c>
      <c r="J1188" s="20"/>
      <c r="K1188" s="17">
        <v>163762</v>
      </c>
      <c r="L1188" s="17"/>
      <c r="M1188" s="17">
        <v>796251</v>
      </c>
      <c r="N1188" s="20">
        <v>10</v>
      </c>
      <c r="O1188" s="20" t="s">
        <v>109</v>
      </c>
      <c r="P1188" s="20" t="s">
        <v>104</v>
      </c>
    </row>
    <row r="1189" spans="1:16" s="5" customFormat="1" ht="15.75">
      <c r="A1189" s="4" t="s">
        <v>6</v>
      </c>
      <c r="B1189" s="3">
        <f>I1188</f>
        <v>140071</v>
      </c>
      <c r="C1189" s="3"/>
      <c r="D1189" s="3">
        <f>K1188</f>
        <v>163762</v>
      </c>
      <c r="E1189" s="3"/>
      <c r="F1189" s="3">
        <f>M1188</f>
        <v>796251</v>
      </c>
      <c r="G1189" s="3"/>
      <c r="H1189" s="20" t="s">
        <v>36</v>
      </c>
      <c r="I1189" s="17">
        <v>0</v>
      </c>
      <c r="J1189" s="20"/>
      <c r="K1189" s="17">
        <v>0</v>
      </c>
      <c r="L1189" s="17"/>
      <c r="M1189" s="17">
        <v>244444</v>
      </c>
      <c r="N1189" s="20">
        <v>11</v>
      </c>
      <c r="O1189" s="20" t="s">
        <v>110</v>
      </c>
      <c r="P1189" s="20" t="s">
        <v>105</v>
      </c>
    </row>
    <row r="1190" spans="1:16" s="5" customFormat="1" ht="15.75">
      <c r="A1190" s="4" t="s">
        <v>7</v>
      </c>
      <c r="B1190" s="10">
        <f>I1189</f>
        <v>0</v>
      </c>
      <c r="C1190" s="3"/>
      <c r="D1190" s="10">
        <f>K1189</f>
        <v>0</v>
      </c>
      <c r="E1190" s="3"/>
      <c r="F1190" s="10">
        <f>M1189</f>
        <v>244444</v>
      </c>
      <c r="G1190" s="3"/>
      <c r="H1190" s="20" t="s">
        <v>36</v>
      </c>
      <c r="I1190" s="17">
        <v>5106396</v>
      </c>
      <c r="J1190" s="20"/>
      <c r="K1190" s="17">
        <v>5403401</v>
      </c>
      <c r="L1190" s="17"/>
      <c r="M1190" s="17">
        <v>6029814</v>
      </c>
      <c r="N1190" s="20">
        <v>12</v>
      </c>
      <c r="O1190" s="20" t="s">
        <v>147</v>
      </c>
      <c r="P1190" s="20" t="s">
        <v>106</v>
      </c>
    </row>
    <row r="1191" spans="1:16" s="5" customFormat="1" ht="15.75">
      <c r="A1191" s="4"/>
      <c r="B1191" s="3"/>
      <c r="C1191" s="3"/>
      <c r="D1191" s="3"/>
      <c r="E1191" s="3"/>
      <c r="F1191" s="3"/>
      <c r="G1191" s="3"/>
      <c r="H1191" s="20" t="s">
        <v>36</v>
      </c>
      <c r="I1191" s="17">
        <v>0</v>
      </c>
      <c r="J1191" s="20"/>
      <c r="K1191" s="17">
        <v>50000</v>
      </c>
      <c r="L1191" s="17"/>
      <c r="M1191" s="17">
        <v>59150</v>
      </c>
      <c r="N1191" s="20">
        <v>13</v>
      </c>
      <c r="O1191" s="20" t="s">
        <v>113</v>
      </c>
      <c r="P1191" s="20" t="s">
        <v>107</v>
      </c>
    </row>
    <row r="1192" spans="1:16" s="5" customFormat="1" ht="15.75">
      <c r="A1192" s="4" t="s">
        <v>8</v>
      </c>
      <c r="B1192" s="3">
        <f>SUM(B1187:B1191)</f>
        <v>4973990</v>
      </c>
      <c r="C1192" s="3"/>
      <c r="D1192" s="3">
        <f>SUM(D1187:D1191)</f>
        <v>5401664</v>
      </c>
      <c r="E1192" s="3"/>
      <c r="F1192" s="3">
        <f>SUM(F1187:F1191)</f>
        <v>6822021</v>
      </c>
      <c r="G1192" s="3"/>
      <c r="H1192" s="20" t="s">
        <v>36</v>
      </c>
      <c r="I1192" s="17">
        <v>0</v>
      </c>
      <c r="J1192" s="20"/>
      <c r="K1192" s="17">
        <v>0</v>
      </c>
      <c r="L1192" s="17"/>
      <c r="M1192" s="17">
        <v>250193</v>
      </c>
      <c r="N1192" s="20">
        <v>14</v>
      </c>
      <c r="O1192" s="20" t="s">
        <v>114</v>
      </c>
      <c r="P1192" s="20" t="s">
        <v>108</v>
      </c>
    </row>
    <row r="1193" spans="1:16" s="5" customFormat="1" ht="15.75">
      <c r="A1193" s="4"/>
      <c r="B1193" s="3"/>
      <c r="C1193" s="3"/>
      <c r="D1193" s="3"/>
      <c r="E1193" s="3"/>
      <c r="F1193" s="3"/>
      <c r="G1193" s="3"/>
      <c r="H1193" s="20" t="s">
        <v>36</v>
      </c>
      <c r="I1193" s="17">
        <v>95553</v>
      </c>
      <c r="J1193" s="20"/>
      <c r="K1193" s="17">
        <v>200000</v>
      </c>
      <c r="L1193" s="17"/>
      <c r="M1193" s="17">
        <v>200225</v>
      </c>
      <c r="N1193" s="20">
        <v>15</v>
      </c>
      <c r="O1193" s="20" t="s">
        <v>115</v>
      </c>
      <c r="P1193" s="20" t="s">
        <v>109</v>
      </c>
    </row>
    <row r="1194" spans="1:16" s="5" customFormat="1" ht="15.75">
      <c r="A1194" s="4" t="s">
        <v>9</v>
      </c>
      <c r="B1194" s="3">
        <f>I1190</f>
        <v>5106396</v>
      </c>
      <c r="C1194" s="3"/>
      <c r="D1194" s="3">
        <f>K1190</f>
        <v>5403401</v>
      </c>
      <c r="E1194" s="3"/>
      <c r="F1194" s="3">
        <f>M1190</f>
        <v>6029814</v>
      </c>
      <c r="G1194" s="3"/>
      <c r="H1194" s="20" t="s">
        <v>36</v>
      </c>
      <c r="I1194" s="17">
        <v>3900781</v>
      </c>
      <c r="J1194" s="20"/>
      <c r="K1194" s="17">
        <v>3731893</v>
      </c>
      <c r="L1194" s="17"/>
      <c r="M1194" s="17">
        <v>4038399</v>
      </c>
      <c r="N1194" s="20">
        <v>16</v>
      </c>
      <c r="O1194" s="20" t="s">
        <v>116</v>
      </c>
      <c r="P1194" s="20" t="s">
        <v>110</v>
      </c>
    </row>
    <row r="1195" spans="1:16" s="5" customFormat="1" ht="15.75">
      <c r="A1195" s="4" t="s">
        <v>10</v>
      </c>
      <c r="B1195" s="3">
        <f>I1191</f>
        <v>0</v>
      </c>
      <c r="C1195" s="3"/>
      <c r="D1195" s="3">
        <f>K1191</f>
        <v>50000</v>
      </c>
      <c r="E1195" s="3"/>
      <c r="F1195" s="3">
        <f>M1191</f>
        <v>59150</v>
      </c>
      <c r="G1195" s="4"/>
      <c r="H1195" s="20" t="s">
        <v>36</v>
      </c>
      <c r="I1195" s="17">
        <v>0</v>
      </c>
      <c r="J1195" s="20"/>
      <c r="K1195" s="17">
        <v>35890</v>
      </c>
      <c r="L1195" s="17"/>
      <c r="M1195" s="17">
        <v>29937</v>
      </c>
      <c r="N1195" s="20">
        <v>17</v>
      </c>
      <c r="O1195" s="20" t="s">
        <v>117</v>
      </c>
      <c r="P1195" s="20" t="s">
        <v>111</v>
      </c>
    </row>
    <row r="1196" spans="1:16" s="5" customFormat="1" ht="15.75">
      <c r="A1196" s="4" t="s">
        <v>11</v>
      </c>
      <c r="B1196" s="3">
        <f>I1192</f>
        <v>0</v>
      </c>
      <c r="C1196" s="3"/>
      <c r="D1196" s="3">
        <f>K1192</f>
        <v>0</v>
      </c>
      <c r="E1196" s="3"/>
      <c r="F1196" s="3">
        <f>M1192</f>
        <v>250193</v>
      </c>
      <c r="G1196" s="3"/>
      <c r="H1196" s="20" t="s">
        <v>36</v>
      </c>
      <c r="I1196" s="17">
        <v>145551</v>
      </c>
      <c r="J1196" s="20"/>
      <c r="K1196" s="17">
        <v>139294</v>
      </c>
      <c r="L1196" s="17"/>
      <c r="M1196" s="17">
        <v>145551</v>
      </c>
      <c r="N1196" s="20">
        <v>18</v>
      </c>
      <c r="O1196" s="20" t="s">
        <v>118</v>
      </c>
      <c r="P1196" s="20" t="s">
        <v>112</v>
      </c>
    </row>
    <row r="1197" spans="1:16" s="5" customFormat="1" ht="15.75">
      <c r="A1197" s="4" t="s">
        <v>12</v>
      </c>
      <c r="B1197" s="10">
        <f>I1193</f>
        <v>95553</v>
      </c>
      <c r="C1197" s="3"/>
      <c r="D1197" s="10">
        <f>K1193</f>
        <v>200000</v>
      </c>
      <c r="E1197" s="3"/>
      <c r="F1197" s="10">
        <f>M1193</f>
        <v>200225</v>
      </c>
      <c r="G1197" s="3"/>
      <c r="H1197" s="20" t="s">
        <v>36</v>
      </c>
      <c r="I1197" s="17">
        <v>116350</v>
      </c>
      <c r="J1197" s="20"/>
      <c r="K1197" s="17">
        <v>112113</v>
      </c>
      <c r="L1197" s="17"/>
      <c r="M1197" s="17">
        <v>120000</v>
      </c>
      <c r="N1197" s="20">
        <v>19</v>
      </c>
      <c r="O1197" s="20" t="s">
        <v>119</v>
      </c>
      <c r="P1197" s="20" t="s">
        <v>113</v>
      </c>
    </row>
    <row r="1198" spans="1:16" s="5" customFormat="1" ht="15.75">
      <c r="A1198" s="4"/>
      <c r="B1198" s="3"/>
      <c r="C1198" s="3"/>
      <c r="D1198" s="3"/>
      <c r="E1198" s="3"/>
      <c r="F1198" s="3"/>
      <c r="G1198" s="3"/>
      <c r="H1198" s="20" t="s">
        <v>36</v>
      </c>
      <c r="I1198" s="17">
        <v>0</v>
      </c>
      <c r="J1198" s="20"/>
      <c r="K1198" s="17">
        <v>0</v>
      </c>
      <c r="L1198" s="17"/>
      <c r="M1198" s="17">
        <v>75000</v>
      </c>
      <c r="N1198" s="20">
        <v>20</v>
      </c>
      <c r="O1198" s="20" t="s">
        <v>120</v>
      </c>
      <c r="P1198" s="20" t="s">
        <v>114</v>
      </c>
    </row>
    <row r="1199" spans="1:16" s="5" customFormat="1" ht="15.75">
      <c r="A1199" s="4" t="s">
        <v>13</v>
      </c>
      <c r="B1199" s="3">
        <f>SUM(B1193:B1198)</f>
        <v>5201949</v>
      </c>
      <c r="C1199" s="3"/>
      <c r="D1199" s="3">
        <f>SUM(D1193:D1198)</f>
        <v>5653401</v>
      </c>
      <c r="E1199" s="3"/>
      <c r="F1199" s="3">
        <f>SUM(F1193:F1198)</f>
        <v>6539382</v>
      </c>
      <c r="G1199" s="3"/>
      <c r="H1199" s="20" t="s">
        <v>36</v>
      </c>
      <c r="I1199" s="17">
        <v>526351</v>
      </c>
      <c r="J1199" s="20"/>
      <c r="K1199" s="17">
        <v>503720</v>
      </c>
      <c r="L1199" s="17"/>
      <c r="M1199" s="17">
        <v>547580</v>
      </c>
      <c r="N1199" s="20">
        <v>21</v>
      </c>
      <c r="O1199" s="20" t="s">
        <v>121</v>
      </c>
      <c r="P1199" s="20" t="s">
        <v>115</v>
      </c>
    </row>
    <row r="1200" spans="1:16" s="5" customFormat="1" ht="15.75">
      <c r="A1200" s="4"/>
      <c r="B1200" s="3"/>
      <c r="C1200" s="3"/>
      <c r="D1200" s="3"/>
      <c r="E1200" s="3"/>
      <c r="F1200" s="3"/>
      <c r="G1200" s="3"/>
      <c r="H1200" s="20" t="s">
        <v>36</v>
      </c>
      <c r="I1200" s="17">
        <v>15111491</v>
      </c>
      <c r="J1200" s="20"/>
      <c r="K1200" s="17">
        <v>15350345</v>
      </c>
      <c r="L1200" s="17"/>
      <c r="M1200" s="17">
        <v>17926241</v>
      </c>
      <c r="N1200" s="20">
        <v>22</v>
      </c>
      <c r="O1200" s="20" t="s">
        <v>148</v>
      </c>
      <c r="P1200" s="20" t="s">
        <v>116</v>
      </c>
    </row>
    <row r="1201" spans="1:16" s="5" customFormat="1" ht="15.75">
      <c r="A1201" s="4" t="s">
        <v>14</v>
      </c>
      <c r="B1201" s="3">
        <f aca="true" t="shared" si="127" ref="B1201:B1206">I1194</f>
        <v>3900781</v>
      </c>
      <c r="C1201" s="3"/>
      <c r="D1201" s="3">
        <f aca="true" t="shared" si="128" ref="D1201:D1206">K1194</f>
        <v>3731893</v>
      </c>
      <c r="E1201" s="3"/>
      <c r="F1201" s="3">
        <f aca="true" t="shared" si="129" ref="F1201:F1206">M1194</f>
        <v>4038399</v>
      </c>
      <c r="G1201" s="3"/>
      <c r="H1201" s="20" t="s">
        <v>36</v>
      </c>
      <c r="I1201" s="17">
        <v>1298778</v>
      </c>
      <c r="J1201" s="20"/>
      <c r="K1201" s="17">
        <v>1240390</v>
      </c>
      <c r="L1201" s="17"/>
      <c r="M1201" s="17">
        <v>1300369</v>
      </c>
      <c r="N1201" s="20">
        <v>23</v>
      </c>
      <c r="O1201" s="20" t="s">
        <v>149</v>
      </c>
      <c r="P1201" s="20" t="s">
        <v>117</v>
      </c>
    </row>
    <row r="1202" spans="1:16" s="5" customFormat="1" ht="15.75">
      <c r="A1202" s="4" t="s">
        <v>90</v>
      </c>
      <c r="B1202" s="3">
        <f t="shared" si="127"/>
        <v>0</v>
      </c>
      <c r="C1202" s="3"/>
      <c r="D1202" s="3">
        <f t="shared" si="128"/>
        <v>35890</v>
      </c>
      <c r="E1202" s="3"/>
      <c r="F1202" s="3">
        <f t="shared" si="129"/>
        <v>29937</v>
      </c>
      <c r="G1202" s="3"/>
      <c r="H1202" s="20" t="s">
        <v>36</v>
      </c>
      <c r="I1202" s="17">
        <v>1863029</v>
      </c>
      <c r="J1202" s="20"/>
      <c r="K1202" s="17">
        <v>1779424</v>
      </c>
      <c r="L1202" s="17"/>
      <c r="M1202" s="17">
        <v>1864607</v>
      </c>
      <c r="N1202" s="20">
        <v>24</v>
      </c>
      <c r="O1202" s="20" t="s">
        <v>150</v>
      </c>
      <c r="P1202" s="20" t="s">
        <v>118</v>
      </c>
    </row>
    <row r="1203" spans="1:16" s="5" customFormat="1" ht="15.75">
      <c r="A1203" s="4" t="s">
        <v>89</v>
      </c>
      <c r="B1203" s="3">
        <f t="shared" si="127"/>
        <v>145551</v>
      </c>
      <c r="C1203" s="3"/>
      <c r="D1203" s="3">
        <f t="shared" si="128"/>
        <v>139294</v>
      </c>
      <c r="E1203" s="3"/>
      <c r="F1203" s="3">
        <f t="shared" si="129"/>
        <v>145551</v>
      </c>
      <c r="G1203" s="3"/>
      <c r="H1203" s="20" t="s">
        <v>36</v>
      </c>
      <c r="I1203" s="17">
        <v>787529</v>
      </c>
      <c r="J1203" s="20"/>
      <c r="K1203" s="17">
        <v>738231</v>
      </c>
      <c r="L1203" s="17"/>
      <c r="M1203" s="17">
        <v>768990</v>
      </c>
      <c r="N1203" s="20">
        <v>25</v>
      </c>
      <c r="O1203" s="20" t="s">
        <v>151</v>
      </c>
      <c r="P1203" s="20" t="s">
        <v>119</v>
      </c>
    </row>
    <row r="1204" spans="1:16" s="5" customFormat="1" ht="15.75">
      <c r="A1204" s="4" t="s">
        <v>88</v>
      </c>
      <c r="B1204" s="3">
        <f t="shared" si="127"/>
        <v>116350</v>
      </c>
      <c r="C1204" s="3"/>
      <c r="D1204" s="3">
        <f t="shared" si="128"/>
        <v>112113</v>
      </c>
      <c r="E1204" s="3"/>
      <c r="F1204" s="3">
        <f t="shared" si="129"/>
        <v>120000</v>
      </c>
      <c r="G1204" s="3"/>
      <c r="H1204" s="20" t="s">
        <v>36</v>
      </c>
      <c r="I1204" s="17">
        <v>254345</v>
      </c>
      <c r="J1204" s="20"/>
      <c r="K1204" s="17">
        <v>243408</v>
      </c>
      <c r="L1204" s="17"/>
      <c r="M1204" s="17">
        <v>254348</v>
      </c>
      <c r="N1204" s="20">
        <v>26</v>
      </c>
      <c r="O1204" s="20" t="s">
        <v>152</v>
      </c>
      <c r="P1204" s="20" t="s">
        <v>120</v>
      </c>
    </row>
    <row r="1205" spans="1:16" s="5" customFormat="1" ht="15.75">
      <c r="A1205" s="4" t="s">
        <v>92</v>
      </c>
      <c r="B1205" s="3">
        <f t="shared" si="127"/>
        <v>0</v>
      </c>
      <c r="C1205" s="3"/>
      <c r="D1205" s="3">
        <f t="shared" si="128"/>
        <v>0</v>
      </c>
      <c r="E1205" s="3"/>
      <c r="F1205" s="3">
        <f t="shared" si="129"/>
        <v>75000</v>
      </c>
      <c r="G1205" s="3"/>
      <c r="H1205" s="20" t="s">
        <v>36</v>
      </c>
      <c r="I1205" s="17">
        <v>0</v>
      </c>
      <c r="J1205" s="20"/>
      <c r="K1205" s="17">
        <v>0</v>
      </c>
      <c r="L1205" s="17"/>
      <c r="M1205" s="17">
        <v>46225</v>
      </c>
      <c r="N1205" s="20">
        <v>27</v>
      </c>
      <c r="O1205" s="20" t="s">
        <v>153</v>
      </c>
      <c r="P1205" s="20" t="s">
        <v>121</v>
      </c>
    </row>
    <row r="1206" spans="1:16" s="5" customFormat="1" ht="15.75">
      <c r="A1206" s="4" t="s">
        <v>15</v>
      </c>
      <c r="B1206" s="10">
        <f t="shared" si="127"/>
        <v>526351</v>
      </c>
      <c r="C1206" s="3"/>
      <c r="D1206" s="10">
        <f t="shared" si="128"/>
        <v>503720</v>
      </c>
      <c r="E1206" s="3"/>
      <c r="F1206" s="10">
        <f t="shared" si="129"/>
        <v>547580</v>
      </c>
      <c r="G1206" s="3"/>
      <c r="H1206" s="20" t="s">
        <v>36</v>
      </c>
      <c r="I1206" s="17">
        <v>0</v>
      </c>
      <c r="J1206" s="20"/>
      <c r="K1206" s="17">
        <v>41363</v>
      </c>
      <c r="L1206" s="17"/>
      <c r="M1206" s="17">
        <v>66620</v>
      </c>
      <c r="N1206" s="20">
        <v>28</v>
      </c>
      <c r="O1206" s="20" t="s">
        <v>154</v>
      </c>
      <c r="P1206" s="20" t="s">
        <v>122</v>
      </c>
    </row>
    <row r="1207" spans="1:16" s="5" customFormat="1" ht="15.75">
      <c r="A1207" s="4"/>
      <c r="B1207" s="3"/>
      <c r="C1207" s="3"/>
      <c r="D1207" s="3"/>
      <c r="E1207" s="3"/>
      <c r="F1207" s="3"/>
      <c r="G1207" s="3"/>
      <c r="H1207" s="20"/>
      <c r="I1207" s="17"/>
      <c r="J1207" s="20"/>
      <c r="K1207" s="17"/>
      <c r="L1207" s="17"/>
      <c r="M1207" s="17"/>
      <c r="N1207" s="20"/>
      <c r="O1207" s="20"/>
      <c r="P1207" s="20"/>
    </row>
    <row r="1208" spans="1:16" s="5" customFormat="1" ht="15.75">
      <c r="A1208" s="4" t="s">
        <v>16</v>
      </c>
      <c r="B1208" s="3">
        <f>SUM(B1200:B1207)</f>
        <v>4689033</v>
      </c>
      <c r="C1208" s="3"/>
      <c r="D1208" s="3">
        <f>SUM(D1200:D1207)</f>
        <v>4522910</v>
      </c>
      <c r="E1208" s="3"/>
      <c r="F1208" s="3">
        <f>SUM(F1200:F1207)</f>
        <v>4956467</v>
      </c>
      <c r="G1208" s="3"/>
      <c r="H1208" s="20"/>
      <c r="I1208" s="17"/>
      <c r="J1208" s="20"/>
      <c r="K1208" s="17"/>
      <c r="L1208" s="17"/>
      <c r="M1208" s="17"/>
      <c r="N1208" s="17"/>
      <c r="O1208" s="20"/>
      <c r="P1208" s="20"/>
    </row>
    <row r="1209" spans="1:16" s="5" customFormat="1" ht="15.75">
      <c r="A1209" s="4"/>
      <c r="B1209" s="3"/>
      <c r="C1209" s="3"/>
      <c r="D1209" s="3"/>
      <c r="E1209" s="3"/>
      <c r="F1209" s="3"/>
      <c r="G1209" s="3"/>
      <c r="H1209" s="20"/>
      <c r="I1209" s="17"/>
      <c r="J1209" s="20"/>
      <c r="K1209" s="17"/>
      <c r="L1209" s="17"/>
      <c r="M1209" s="17"/>
      <c r="N1209" s="17"/>
      <c r="O1209" s="20"/>
      <c r="P1209" s="20"/>
    </row>
    <row r="1210" spans="1:16" s="5" customFormat="1" ht="15.75">
      <c r="A1210" s="4" t="s">
        <v>17</v>
      </c>
      <c r="B1210" s="3">
        <f aca="true" t="shared" si="130" ref="B1210:B1216">I1200</f>
        <v>15111491</v>
      </c>
      <c r="C1210" s="3"/>
      <c r="D1210" s="3">
        <f aca="true" t="shared" si="131" ref="D1210:D1216">K1200</f>
        <v>15350345</v>
      </c>
      <c r="E1210" s="3"/>
      <c r="F1210" s="3">
        <f aca="true" t="shared" si="132" ref="F1210:F1216">M1200</f>
        <v>17926241</v>
      </c>
      <c r="G1210" s="3"/>
      <c r="H1210" s="20"/>
      <c r="I1210" s="17"/>
      <c r="J1210" s="20"/>
      <c r="K1210" s="17"/>
      <c r="L1210" s="17"/>
      <c r="M1210" s="17"/>
      <c r="N1210" s="17"/>
      <c r="O1210" s="20"/>
      <c r="P1210" s="20"/>
    </row>
    <row r="1211" spans="1:16" s="5" customFormat="1" ht="15.75">
      <c r="A1211" s="4" t="s">
        <v>18</v>
      </c>
      <c r="B1211" s="3">
        <f t="shared" si="130"/>
        <v>1298778</v>
      </c>
      <c r="C1211" s="3"/>
      <c r="D1211" s="3">
        <f t="shared" si="131"/>
        <v>1240390</v>
      </c>
      <c r="E1211" s="3"/>
      <c r="F1211" s="3">
        <f t="shared" si="132"/>
        <v>1300369</v>
      </c>
      <c r="G1211" s="3"/>
      <c r="H1211" s="20"/>
      <c r="I1211" s="17"/>
      <c r="J1211" s="20"/>
      <c r="K1211" s="17"/>
      <c r="L1211" s="17"/>
      <c r="M1211" s="17"/>
      <c r="N1211" s="17"/>
      <c r="O1211" s="20"/>
      <c r="P1211" s="20"/>
    </row>
    <row r="1212" spans="1:16" s="5" customFormat="1" ht="15.75">
      <c r="A1212" s="4" t="s">
        <v>19</v>
      </c>
      <c r="B1212" s="3">
        <f t="shared" si="130"/>
        <v>1863029</v>
      </c>
      <c r="C1212" s="3"/>
      <c r="D1212" s="3">
        <f t="shared" si="131"/>
        <v>1779424</v>
      </c>
      <c r="E1212" s="3"/>
      <c r="F1212" s="3">
        <f t="shared" si="132"/>
        <v>1864607</v>
      </c>
      <c r="G1212" s="3"/>
      <c r="H1212" s="20"/>
      <c r="I1212" s="17"/>
      <c r="J1212" s="20"/>
      <c r="K1212" s="17"/>
      <c r="L1212" s="17"/>
      <c r="M1212" s="17"/>
      <c r="N1212" s="20"/>
      <c r="O1212" s="20"/>
      <c r="P1212" s="20"/>
    </row>
    <row r="1213" spans="1:16" s="5" customFormat="1" ht="15.75">
      <c r="A1213" s="4" t="s">
        <v>20</v>
      </c>
      <c r="B1213" s="3">
        <f t="shared" si="130"/>
        <v>787529</v>
      </c>
      <c r="C1213" s="3"/>
      <c r="D1213" s="3">
        <f t="shared" si="131"/>
        <v>738231</v>
      </c>
      <c r="E1213" s="3"/>
      <c r="F1213" s="3">
        <f t="shared" si="132"/>
        <v>768990</v>
      </c>
      <c r="G1213" s="3"/>
      <c r="H1213" s="20"/>
      <c r="I1213" s="17"/>
      <c r="J1213" s="20"/>
      <c r="K1213" s="17"/>
      <c r="L1213" s="17"/>
      <c r="M1213" s="17"/>
      <c r="N1213" s="20"/>
      <c r="O1213" s="20"/>
      <c r="P1213" s="20"/>
    </row>
    <row r="1214" spans="1:7" s="5" customFormat="1" ht="15.75">
      <c r="A1214" s="4" t="s">
        <v>21</v>
      </c>
      <c r="B1214" s="3">
        <f t="shared" si="130"/>
        <v>254345</v>
      </c>
      <c r="C1214" s="3"/>
      <c r="D1214" s="3">
        <f t="shared" si="131"/>
        <v>243408</v>
      </c>
      <c r="E1214" s="3"/>
      <c r="F1214" s="3">
        <f t="shared" si="132"/>
        <v>254348</v>
      </c>
      <c r="G1214" s="3"/>
    </row>
    <row r="1215" spans="1:7" s="5" customFormat="1" ht="15.75">
      <c r="A1215" s="4" t="s">
        <v>22</v>
      </c>
      <c r="B1215" s="3">
        <f t="shared" si="130"/>
        <v>0</v>
      </c>
      <c r="C1215" s="3"/>
      <c r="D1215" s="3">
        <f t="shared" si="131"/>
        <v>0</v>
      </c>
      <c r="E1215" s="3"/>
      <c r="F1215" s="3">
        <f t="shared" si="132"/>
        <v>46225</v>
      </c>
      <c r="G1215" s="3"/>
    </row>
    <row r="1216" spans="1:7" s="5" customFormat="1" ht="15.75">
      <c r="A1216" s="4" t="s">
        <v>87</v>
      </c>
      <c r="B1216" s="10">
        <f t="shared" si="130"/>
        <v>0</v>
      </c>
      <c r="C1216" s="3"/>
      <c r="D1216" s="10">
        <f t="shared" si="131"/>
        <v>41363</v>
      </c>
      <c r="E1216" s="3"/>
      <c r="F1216" s="10">
        <f t="shared" si="132"/>
        <v>66620</v>
      </c>
      <c r="G1216" s="3"/>
    </row>
    <row r="1217" spans="1:7" s="5" customFormat="1" ht="15.75">
      <c r="A1217" s="12"/>
      <c r="B1217" s="3"/>
      <c r="C1217" s="3"/>
      <c r="D1217" s="3"/>
      <c r="E1217" s="3"/>
      <c r="F1217" s="3"/>
      <c r="G1217" s="3"/>
    </row>
    <row r="1218" spans="1:7" s="5" customFormat="1" ht="15.75">
      <c r="A1218" s="17" t="s">
        <v>23</v>
      </c>
      <c r="B1218" s="3">
        <f>SUM(B1178:B1187)+B1192+B1199+SUM(B1207:B1217)</f>
        <v>54749197</v>
      </c>
      <c r="C1218" s="3"/>
      <c r="D1218" s="3">
        <f>SUM(D1178:D1187)+D1192+D1199+SUM(D1207:D1217)</f>
        <v>54518630</v>
      </c>
      <c r="E1218" s="3"/>
      <c r="F1218" s="3">
        <f>SUM(F1178:F1187)+F1192+F1199+SUM(F1207:F1217)</f>
        <v>62629273</v>
      </c>
      <c r="G1218" s="3"/>
    </row>
    <row r="1219" spans="1:7" s="5" customFormat="1" ht="15.75">
      <c r="A1219" s="4"/>
      <c r="B1219" s="3"/>
      <c r="C1219" s="3"/>
      <c r="D1219" s="3"/>
      <c r="E1219" s="3"/>
      <c r="F1219" s="3"/>
      <c r="G1219" s="3"/>
    </row>
    <row r="1220" spans="1:7" s="5" customFormat="1" ht="15.75">
      <c r="A1220" s="4"/>
      <c r="B1220" s="3"/>
      <c r="C1220" s="3"/>
      <c r="D1220" s="3"/>
      <c r="E1220" s="3"/>
      <c r="F1220" s="3"/>
      <c r="G1220" s="3"/>
    </row>
    <row r="1221" spans="1:7" s="5" customFormat="1" ht="15.75">
      <c r="A1221" s="4"/>
      <c r="B1221" s="3"/>
      <c r="C1221" s="3"/>
      <c r="D1221" s="3"/>
      <c r="E1221" s="3"/>
      <c r="F1221" s="3"/>
      <c r="G1221" s="3"/>
    </row>
    <row r="1222" spans="1:7" s="5" customFormat="1" ht="15.75">
      <c r="A1222" s="4"/>
      <c r="B1222" s="3"/>
      <c r="C1222" s="3"/>
      <c r="D1222" s="3"/>
      <c r="E1222" s="3"/>
      <c r="F1222" s="3"/>
      <c r="G1222" s="3"/>
    </row>
    <row r="1223" spans="1:7" s="5" customFormat="1" ht="15.75">
      <c r="A1223" s="4"/>
      <c r="B1223" s="3"/>
      <c r="C1223" s="3"/>
      <c r="D1223" s="3"/>
      <c r="E1223" s="3"/>
      <c r="F1223" s="3"/>
      <c r="G1223" s="3"/>
    </row>
    <row r="1224" spans="1:7" s="5" customFormat="1" ht="15.75">
      <c r="A1224" s="4"/>
      <c r="B1224" s="3"/>
      <c r="C1224" s="3"/>
      <c r="D1224" s="3"/>
      <c r="E1224" s="3"/>
      <c r="F1224" s="3"/>
      <c r="G1224" s="3"/>
    </row>
    <row r="1225" spans="1:7" s="5" customFormat="1" ht="15.75">
      <c r="A1225" s="4"/>
      <c r="B1225" s="3"/>
      <c r="C1225" s="3"/>
      <c r="D1225" s="3"/>
      <c r="E1225" s="3"/>
      <c r="F1225" s="3"/>
      <c r="G1225" s="3"/>
    </row>
    <row r="1226" spans="1:7" s="5" customFormat="1" ht="15.75">
      <c r="A1226" s="4"/>
      <c r="B1226" s="3"/>
      <c r="C1226" s="3"/>
      <c r="D1226" s="3"/>
      <c r="E1226" s="3"/>
      <c r="F1226" s="3"/>
      <c r="G1226" s="3"/>
    </row>
    <row r="1227" spans="1:7" s="5" customFormat="1" ht="15.75">
      <c r="A1227" s="4"/>
      <c r="B1227" s="3"/>
      <c r="C1227" s="3"/>
      <c r="D1227" s="3"/>
      <c r="E1227" s="3"/>
      <c r="F1227" s="3"/>
      <c r="G1227" s="3"/>
    </row>
    <row r="1228" spans="1:7" s="5" customFormat="1" ht="15.75">
      <c r="A1228" s="12"/>
      <c r="B1228" s="3"/>
      <c r="C1228" s="3"/>
      <c r="D1228" s="3"/>
      <c r="E1228" s="3"/>
      <c r="F1228" s="3"/>
      <c r="G1228" s="3"/>
    </row>
    <row r="1229" spans="1:7" s="5" customFormat="1" ht="15.75">
      <c r="A1229" s="17"/>
      <c r="B1229" s="4"/>
      <c r="C1229" s="4"/>
      <c r="D1229" s="4"/>
      <c r="E1229" s="4"/>
      <c r="F1229" s="4"/>
      <c r="G1229" s="3"/>
    </row>
    <row r="1230" spans="1:7" s="5" customFormat="1" ht="15.75">
      <c r="A1230" s="4"/>
      <c r="B1230" s="3"/>
      <c r="C1230" s="3"/>
      <c r="D1230" s="3"/>
      <c r="E1230" s="3"/>
      <c r="F1230" s="3"/>
      <c r="G1230" s="3"/>
    </row>
    <row r="1231" spans="1:7" s="5" customFormat="1" ht="15.75">
      <c r="A1231" s="4"/>
      <c r="B1231" s="3"/>
      <c r="C1231" s="3"/>
      <c r="D1231" s="3"/>
      <c r="E1231" s="3"/>
      <c r="F1231" s="3"/>
      <c r="G1231" s="3"/>
    </row>
    <row r="1232" spans="1:7" s="5" customFormat="1" ht="15.75">
      <c r="A1232" s="4"/>
      <c r="B1232" s="4"/>
      <c r="C1232" s="4"/>
      <c r="D1232" s="4"/>
      <c r="E1232" s="4"/>
      <c r="F1232" s="4"/>
      <c r="G1232" s="4"/>
    </row>
    <row r="1233" spans="1:7" s="5" customFormat="1" ht="15.75">
      <c r="A1233" s="12"/>
      <c r="B1233" s="3"/>
      <c r="C1233" s="3"/>
      <c r="D1233" s="3"/>
      <c r="E1233" s="3"/>
      <c r="F1233" s="3"/>
      <c r="G1233" s="3"/>
    </row>
    <row r="1234" spans="1:7" s="5" customFormat="1" ht="15.75">
      <c r="A1234" s="17"/>
      <c r="B1234" s="4"/>
      <c r="C1234" s="4"/>
      <c r="D1234" s="4"/>
      <c r="E1234" s="4"/>
      <c r="F1234" s="4"/>
      <c r="G1234" s="4"/>
    </row>
    <row r="1235" spans="1:7" s="5" customFormat="1" ht="15.75">
      <c r="A1235" s="4"/>
      <c r="B1235" s="3"/>
      <c r="C1235" s="3"/>
      <c r="D1235" s="3"/>
      <c r="E1235" s="3"/>
      <c r="F1235" s="3"/>
      <c r="G1235" s="3"/>
    </row>
    <row r="1236" spans="1:7" s="5" customFormat="1" ht="15.75">
      <c r="A1236" s="4"/>
      <c r="B1236" s="3"/>
      <c r="C1236" s="3"/>
      <c r="D1236" s="3"/>
      <c r="E1236" s="3"/>
      <c r="F1236" s="3"/>
      <c r="G1236" s="3"/>
    </row>
    <row r="1237" spans="1:7" s="5" customFormat="1" ht="15.75">
      <c r="A1237" s="4"/>
      <c r="B1237" s="4"/>
      <c r="C1237" s="4"/>
      <c r="D1237" s="4"/>
      <c r="E1237" s="4"/>
      <c r="F1237" s="4"/>
      <c r="G1237" s="4"/>
    </row>
    <row r="1238" spans="1:7" s="5" customFormat="1" ht="15.75">
      <c r="A1238" s="4"/>
      <c r="B1238" s="3"/>
      <c r="C1238" s="3"/>
      <c r="D1238" s="3"/>
      <c r="E1238" s="3"/>
      <c r="F1238" s="3"/>
      <c r="G1238" s="3"/>
    </row>
    <row r="1239" spans="1:7" s="5" customFormat="1" ht="15.75">
      <c r="A1239" s="4"/>
      <c r="B1239" s="3"/>
      <c r="C1239" s="3"/>
      <c r="D1239" s="3"/>
      <c r="E1239" s="3"/>
      <c r="F1239" s="3"/>
      <c r="G1239" s="3"/>
    </row>
    <row r="1240" spans="1:7" s="5" customFormat="1" ht="15.75">
      <c r="A1240" s="12"/>
      <c r="B1240" s="3"/>
      <c r="C1240" s="3"/>
      <c r="D1240" s="3"/>
      <c r="E1240" s="3"/>
      <c r="F1240" s="3"/>
      <c r="G1240" s="3"/>
    </row>
    <row r="1241" spans="1:7" s="5" customFormat="1" ht="15.75">
      <c r="A1241" s="17"/>
      <c r="B1241" s="3"/>
      <c r="C1241" s="3"/>
      <c r="D1241" s="3"/>
      <c r="E1241" s="3"/>
      <c r="F1241" s="3"/>
      <c r="G1241" s="3"/>
    </row>
    <row r="1242" spans="1:7" s="5" customFormat="1" ht="15.75">
      <c r="A1242" s="11"/>
      <c r="B1242" s="3"/>
      <c r="C1242" s="3"/>
      <c r="D1242" s="3"/>
      <c r="E1242" s="3"/>
      <c r="F1242" s="3"/>
      <c r="G1242" s="3"/>
    </row>
    <row r="1243" spans="1:7" s="5" customFormat="1" ht="15.75">
      <c r="A1243" s="12"/>
      <c r="B1243" s="3"/>
      <c r="C1243" s="3"/>
      <c r="D1243" s="3"/>
      <c r="E1243" s="3"/>
      <c r="F1243" s="3"/>
      <c r="G1243" s="3"/>
    </row>
    <row r="1244" spans="1:7" s="5" customFormat="1" ht="15.75">
      <c r="A1244" s="12"/>
      <c r="B1244" s="3"/>
      <c r="C1244" s="3"/>
      <c r="D1244" s="3"/>
      <c r="E1244" s="3"/>
      <c r="F1244" s="3"/>
      <c r="G1244" s="3"/>
    </row>
    <row r="1245" spans="1:7" s="5" customFormat="1" ht="15.75">
      <c r="A1245" s="12"/>
      <c r="B1245" s="3"/>
      <c r="C1245" s="3"/>
      <c r="D1245" s="3"/>
      <c r="E1245" s="3"/>
      <c r="F1245" s="3"/>
      <c r="G1245" s="3"/>
    </row>
    <row r="1246" spans="1:7" s="5" customFormat="1" ht="15.75">
      <c r="A1246" s="12"/>
      <c r="B1246" s="3"/>
      <c r="C1246" s="3"/>
      <c r="D1246" s="3"/>
      <c r="E1246" s="3"/>
      <c r="F1246" s="3"/>
      <c r="G1246" s="3"/>
    </row>
    <row r="1247" spans="1:6" s="5" customFormat="1" ht="15.75">
      <c r="A1247" s="13"/>
      <c r="B1247" s="4"/>
      <c r="C1247" s="3"/>
      <c r="D1247" s="4"/>
      <c r="E1247" s="3"/>
      <c r="F1247" s="4"/>
    </row>
    <row r="1248" spans="1:6" s="5" customFormat="1" ht="15.75">
      <c r="A1248" s="14" t="s">
        <v>93</v>
      </c>
      <c r="B1248" s="4"/>
      <c r="C1248" s="3"/>
      <c r="D1248" s="4"/>
      <c r="E1248" s="3"/>
      <c r="F1248" s="4"/>
    </row>
    <row r="1249" spans="1:6" s="5" customFormat="1" ht="15.75">
      <c r="A1249" s="4"/>
      <c r="B1249" s="4"/>
      <c r="C1249" s="3"/>
      <c r="D1249" s="4"/>
      <c r="E1249" s="3"/>
      <c r="F1249" s="4"/>
    </row>
    <row r="1250" spans="1:7" s="5" customFormat="1" ht="15.75">
      <c r="A1250" s="23" t="s">
        <v>138</v>
      </c>
      <c r="B1250" s="23"/>
      <c r="C1250" s="23"/>
      <c r="D1250" s="23"/>
      <c r="E1250" s="23"/>
      <c r="F1250" s="23"/>
      <c r="G1250" s="23"/>
    </row>
    <row r="1251" spans="1:6" s="5" customFormat="1" ht="15.75">
      <c r="A1251" s="4"/>
      <c r="B1251" s="4"/>
      <c r="C1251" s="3"/>
      <c r="D1251" s="4"/>
      <c r="E1251" s="3"/>
      <c r="F1251" s="4"/>
    </row>
    <row r="1252" spans="1:7" s="5" customFormat="1" ht="15.75">
      <c r="A1252" s="23" t="s">
        <v>139</v>
      </c>
      <c r="B1252" s="23"/>
      <c r="C1252" s="23"/>
      <c r="D1252" s="23"/>
      <c r="E1252" s="23"/>
      <c r="F1252" s="23"/>
      <c r="G1252" s="23"/>
    </row>
    <row r="1253" spans="1:7" s="5" customFormat="1" ht="15.75">
      <c r="A1253" s="23" t="s">
        <v>37</v>
      </c>
      <c r="B1253" s="23"/>
      <c r="C1253" s="23"/>
      <c r="D1253" s="23"/>
      <c r="E1253" s="23"/>
      <c r="F1253" s="23"/>
      <c r="G1253" s="23"/>
    </row>
    <row r="1254" spans="1:6" s="5" customFormat="1" ht="15.75">
      <c r="A1254" s="4"/>
      <c r="B1254" s="4"/>
      <c r="C1254" s="3"/>
      <c r="D1254" s="6"/>
      <c r="E1254" s="7"/>
      <c r="F1254" s="6"/>
    </row>
    <row r="1255" spans="1:6" s="5" customFormat="1" ht="15.75">
      <c r="A1255" s="4"/>
      <c r="B1255" s="8"/>
      <c r="C1255" s="9"/>
      <c r="D1255" s="8"/>
      <c r="E1255" s="9"/>
      <c r="F1255" s="8"/>
    </row>
    <row r="1256" spans="1:7" s="5" customFormat="1" ht="15.75">
      <c r="A1256" s="4"/>
      <c r="B1256" s="2">
        <v>1985</v>
      </c>
      <c r="C1256" s="1"/>
      <c r="D1256" s="2">
        <v>1986</v>
      </c>
      <c r="E1256" s="1"/>
      <c r="F1256" s="2">
        <v>1987</v>
      </c>
      <c r="G1256" s="1"/>
    </row>
    <row r="1257" spans="1:7" s="5" customFormat="1" ht="15.75">
      <c r="A1257" s="4"/>
      <c r="B1257" s="3"/>
      <c r="C1257" s="3"/>
      <c r="D1257" s="3"/>
      <c r="E1257" s="3"/>
      <c r="F1257" s="3"/>
      <c r="G1257" s="3"/>
    </row>
    <row r="1258" spans="1:16" s="5" customFormat="1" ht="15.75">
      <c r="A1258" s="4" t="s">
        <v>0</v>
      </c>
      <c r="B1258" s="3">
        <f aca="true" t="shared" si="133" ref="B1258:B1265">I1258</f>
        <v>181149332</v>
      </c>
      <c r="C1258" s="3"/>
      <c r="D1258" s="3">
        <f aca="true" t="shared" si="134" ref="D1258:D1265">K1258</f>
        <v>170473987</v>
      </c>
      <c r="E1258" s="3"/>
      <c r="F1258" s="3">
        <f aca="true" t="shared" si="135" ref="F1258:F1265">M1258</f>
        <v>186709757</v>
      </c>
      <c r="G1258" s="3"/>
      <c r="H1258" s="20" t="s">
        <v>37</v>
      </c>
      <c r="I1258" s="17">
        <v>181149332</v>
      </c>
      <c r="J1258" s="20"/>
      <c r="K1258" s="17">
        <v>170473987</v>
      </c>
      <c r="L1258" s="17"/>
      <c r="M1258" s="17">
        <v>186709757</v>
      </c>
      <c r="N1258" s="20">
        <v>1</v>
      </c>
      <c r="O1258" s="20" t="s">
        <v>95</v>
      </c>
      <c r="P1258" s="20" t="s">
        <v>95</v>
      </c>
    </row>
    <row r="1259" spans="1:16" s="5" customFormat="1" ht="15.75">
      <c r="A1259" s="4" t="s">
        <v>1</v>
      </c>
      <c r="B1259" s="3">
        <f t="shared" si="133"/>
        <v>10465094</v>
      </c>
      <c r="C1259" s="3"/>
      <c r="D1259" s="3">
        <f t="shared" si="134"/>
        <v>10030392</v>
      </c>
      <c r="E1259" s="3"/>
      <c r="F1259" s="3">
        <f t="shared" si="135"/>
        <v>11034514</v>
      </c>
      <c r="G1259" s="3"/>
      <c r="H1259" s="20" t="s">
        <v>37</v>
      </c>
      <c r="I1259" s="17">
        <v>10465094</v>
      </c>
      <c r="J1259" s="20"/>
      <c r="K1259" s="17">
        <v>10030392</v>
      </c>
      <c r="L1259" s="17"/>
      <c r="M1259" s="17">
        <v>11034514</v>
      </c>
      <c r="N1259" s="20">
        <v>2</v>
      </c>
      <c r="O1259" s="20" t="s">
        <v>145</v>
      </c>
      <c r="P1259" s="20" t="s">
        <v>96</v>
      </c>
    </row>
    <row r="1260" spans="1:16" s="5" customFormat="1" ht="15.75">
      <c r="A1260" s="4" t="s">
        <v>86</v>
      </c>
      <c r="B1260" s="3">
        <f t="shared" si="133"/>
        <v>4205970</v>
      </c>
      <c r="C1260" s="3"/>
      <c r="D1260" s="3">
        <f t="shared" si="134"/>
        <v>1821595</v>
      </c>
      <c r="E1260" s="3"/>
      <c r="F1260" s="3">
        <f t="shared" si="135"/>
        <v>3395374</v>
      </c>
      <c r="G1260" s="3"/>
      <c r="H1260" s="20" t="s">
        <v>37</v>
      </c>
      <c r="I1260" s="17">
        <v>4205970</v>
      </c>
      <c r="J1260" s="20"/>
      <c r="K1260" s="17">
        <v>1821595</v>
      </c>
      <c r="L1260" s="17"/>
      <c r="M1260" s="17">
        <v>3395374</v>
      </c>
      <c r="N1260" s="20">
        <v>3</v>
      </c>
      <c r="O1260" s="20" t="s">
        <v>102</v>
      </c>
      <c r="P1260" s="20" t="s">
        <v>97</v>
      </c>
    </row>
    <row r="1261" spans="1:16" s="5" customFormat="1" ht="15.75">
      <c r="A1261" s="4" t="s">
        <v>91</v>
      </c>
      <c r="B1261" s="3">
        <f t="shared" si="133"/>
        <v>23524496</v>
      </c>
      <c r="C1261" s="3"/>
      <c r="D1261" s="3">
        <f t="shared" si="134"/>
        <v>22250350</v>
      </c>
      <c r="E1261" s="3"/>
      <c r="F1261" s="3">
        <f t="shared" si="135"/>
        <v>23329361</v>
      </c>
      <c r="G1261" s="3"/>
      <c r="H1261" s="20" t="s">
        <v>37</v>
      </c>
      <c r="I1261" s="17">
        <v>23524496</v>
      </c>
      <c r="J1261" s="20"/>
      <c r="K1261" s="17">
        <v>22250350</v>
      </c>
      <c r="L1261" s="17"/>
      <c r="M1261" s="17">
        <v>23329361</v>
      </c>
      <c r="N1261" s="20">
        <v>4</v>
      </c>
      <c r="O1261" s="20" t="s">
        <v>103</v>
      </c>
      <c r="P1261" s="20" t="s">
        <v>98</v>
      </c>
    </row>
    <row r="1262" spans="1:16" s="5" customFormat="1" ht="15.75">
      <c r="A1262" s="4" t="s">
        <v>2</v>
      </c>
      <c r="B1262" s="3">
        <f t="shared" si="133"/>
        <v>0</v>
      </c>
      <c r="C1262" s="3"/>
      <c r="D1262" s="3">
        <f t="shared" si="134"/>
        <v>0</v>
      </c>
      <c r="E1262" s="3"/>
      <c r="F1262" s="3">
        <f t="shared" si="135"/>
        <v>7478862</v>
      </c>
      <c r="G1262" s="3"/>
      <c r="H1262" s="20" t="s">
        <v>37</v>
      </c>
      <c r="I1262" s="17">
        <v>0</v>
      </c>
      <c r="J1262" s="20"/>
      <c r="K1262" s="17">
        <v>0</v>
      </c>
      <c r="L1262" s="17"/>
      <c r="M1262" s="17">
        <v>7478862</v>
      </c>
      <c r="N1262" s="20">
        <v>5</v>
      </c>
      <c r="O1262" s="20" t="s">
        <v>104</v>
      </c>
      <c r="P1262" s="20" t="s">
        <v>99</v>
      </c>
    </row>
    <row r="1263" spans="1:16" s="5" customFormat="1" ht="15.75">
      <c r="A1263" s="4" t="s">
        <v>144</v>
      </c>
      <c r="B1263" s="3">
        <f t="shared" si="133"/>
        <v>0</v>
      </c>
      <c r="C1263" s="3"/>
      <c r="D1263" s="3">
        <f t="shared" si="134"/>
        <v>0</v>
      </c>
      <c r="E1263" s="3"/>
      <c r="F1263" s="3">
        <f t="shared" si="135"/>
        <v>819800</v>
      </c>
      <c r="G1263" s="3"/>
      <c r="H1263" s="20" t="s">
        <v>37</v>
      </c>
      <c r="I1263" s="17">
        <v>0</v>
      </c>
      <c r="J1263" s="20"/>
      <c r="K1263" s="17">
        <v>0</v>
      </c>
      <c r="L1263" s="17"/>
      <c r="M1263" s="17">
        <v>819800</v>
      </c>
      <c r="N1263" s="20">
        <v>6</v>
      </c>
      <c r="O1263" s="20" t="s">
        <v>146</v>
      </c>
      <c r="P1263" s="20" t="s">
        <v>100</v>
      </c>
    </row>
    <row r="1264" spans="1:16" s="5" customFormat="1" ht="15.75">
      <c r="A1264" s="4" t="s">
        <v>3</v>
      </c>
      <c r="B1264" s="3">
        <f t="shared" si="133"/>
        <v>122821</v>
      </c>
      <c r="C1264" s="3"/>
      <c r="D1264" s="3">
        <f t="shared" si="134"/>
        <v>121255</v>
      </c>
      <c r="E1264" s="3"/>
      <c r="F1264" s="3">
        <f t="shared" si="135"/>
        <v>103009</v>
      </c>
      <c r="G1264" s="3"/>
      <c r="H1264" s="20" t="s">
        <v>37</v>
      </c>
      <c r="I1264" s="21">
        <v>122821</v>
      </c>
      <c r="J1264" s="20"/>
      <c r="K1264" s="21">
        <v>121255</v>
      </c>
      <c r="L1264" s="17"/>
      <c r="M1264" s="21">
        <v>103009</v>
      </c>
      <c r="N1264" s="20">
        <v>7</v>
      </c>
      <c r="O1264" s="20" t="s">
        <v>106</v>
      </c>
      <c r="P1264" s="20" t="s">
        <v>101</v>
      </c>
    </row>
    <row r="1265" spans="1:16" s="5" customFormat="1" ht="15.75">
      <c r="A1265" s="4" t="s">
        <v>4</v>
      </c>
      <c r="B1265" s="3">
        <f t="shared" si="133"/>
        <v>1565901</v>
      </c>
      <c r="C1265" s="3"/>
      <c r="D1265" s="3">
        <f t="shared" si="134"/>
        <v>1375990</v>
      </c>
      <c r="E1265" s="3"/>
      <c r="F1265" s="3">
        <f t="shared" si="135"/>
        <v>1354881</v>
      </c>
      <c r="G1265" s="3"/>
      <c r="H1265" s="20" t="s">
        <v>37</v>
      </c>
      <c r="I1265" s="17">
        <v>1565901</v>
      </c>
      <c r="J1265" s="20"/>
      <c r="K1265" s="17">
        <v>1375990</v>
      </c>
      <c r="L1265" s="17"/>
      <c r="M1265" s="17">
        <v>1354881</v>
      </c>
      <c r="N1265" s="20">
        <v>8</v>
      </c>
      <c r="O1265" s="20" t="s">
        <v>107</v>
      </c>
      <c r="P1265" s="20" t="s">
        <v>102</v>
      </c>
    </row>
    <row r="1266" spans="1:16" s="5" customFormat="1" ht="15.75">
      <c r="A1266" s="4"/>
      <c r="B1266" s="3"/>
      <c r="C1266" s="3"/>
      <c r="D1266" s="3"/>
      <c r="E1266" s="3"/>
      <c r="F1266" s="3"/>
      <c r="G1266" s="3"/>
      <c r="H1266" s="20" t="s">
        <v>37</v>
      </c>
      <c r="I1266" s="17">
        <v>57874866</v>
      </c>
      <c r="J1266" s="20"/>
      <c r="K1266" s="17">
        <v>57355964</v>
      </c>
      <c r="L1266" s="17"/>
      <c r="M1266" s="17">
        <v>66390750</v>
      </c>
      <c r="N1266" s="20">
        <v>9</v>
      </c>
      <c r="O1266" s="20" t="s">
        <v>108</v>
      </c>
      <c r="P1266" s="20" t="s">
        <v>103</v>
      </c>
    </row>
    <row r="1267" spans="1:16" s="5" customFormat="1" ht="15.75">
      <c r="A1267" s="4" t="s">
        <v>5</v>
      </c>
      <c r="B1267" s="3">
        <f>I1266</f>
        <v>57874866</v>
      </c>
      <c r="C1267" s="3"/>
      <c r="D1267" s="3">
        <f>K1266</f>
        <v>57355964</v>
      </c>
      <c r="E1267" s="3"/>
      <c r="F1267" s="3">
        <f>M1266</f>
        <v>66390750</v>
      </c>
      <c r="G1267" s="3"/>
      <c r="H1267" s="20" t="s">
        <v>37</v>
      </c>
      <c r="I1267" s="17">
        <v>2267857</v>
      </c>
      <c r="J1267" s="20"/>
      <c r="K1267" s="17">
        <v>2245347</v>
      </c>
      <c r="L1267" s="17"/>
      <c r="M1267" s="17">
        <v>11605810</v>
      </c>
      <c r="N1267" s="20">
        <v>10</v>
      </c>
      <c r="O1267" s="20" t="s">
        <v>109</v>
      </c>
      <c r="P1267" s="20" t="s">
        <v>104</v>
      </c>
    </row>
    <row r="1268" spans="1:16" s="5" customFormat="1" ht="15.75">
      <c r="A1268" s="4" t="s">
        <v>6</v>
      </c>
      <c r="B1268" s="3">
        <f>I1267</f>
        <v>2267857</v>
      </c>
      <c r="C1268" s="3"/>
      <c r="D1268" s="3">
        <f>K1267</f>
        <v>2245347</v>
      </c>
      <c r="E1268" s="3"/>
      <c r="F1268" s="3">
        <f>M1267</f>
        <v>11605810</v>
      </c>
      <c r="G1268" s="3"/>
      <c r="H1268" s="20" t="s">
        <v>37</v>
      </c>
      <c r="I1268" s="17">
        <v>0</v>
      </c>
      <c r="J1268" s="20"/>
      <c r="K1268" s="17">
        <v>0</v>
      </c>
      <c r="L1268" s="17"/>
      <c r="M1268" s="17">
        <v>2268995</v>
      </c>
      <c r="N1268" s="20">
        <v>11</v>
      </c>
      <c r="O1268" s="20" t="s">
        <v>110</v>
      </c>
      <c r="P1268" s="20" t="s">
        <v>105</v>
      </c>
    </row>
    <row r="1269" spans="1:16" s="5" customFormat="1" ht="15.75">
      <c r="A1269" s="4" t="s">
        <v>7</v>
      </c>
      <c r="B1269" s="10">
        <f>I1268</f>
        <v>0</v>
      </c>
      <c r="C1269" s="3"/>
      <c r="D1269" s="10">
        <f>K1268</f>
        <v>0</v>
      </c>
      <c r="E1269" s="3"/>
      <c r="F1269" s="10">
        <f>M1268</f>
        <v>2268995</v>
      </c>
      <c r="G1269" s="3"/>
      <c r="H1269" s="20" t="s">
        <v>37</v>
      </c>
      <c r="I1269" s="17">
        <v>41364335</v>
      </c>
      <c r="J1269" s="20"/>
      <c r="K1269" s="17">
        <v>43791966</v>
      </c>
      <c r="L1269" s="17"/>
      <c r="M1269" s="17">
        <v>49279471</v>
      </c>
      <c r="N1269" s="20">
        <v>12</v>
      </c>
      <c r="O1269" s="20" t="s">
        <v>147</v>
      </c>
      <c r="P1269" s="20" t="s">
        <v>106</v>
      </c>
    </row>
    <row r="1270" spans="1:16" s="5" customFormat="1" ht="15.75">
      <c r="A1270" s="4"/>
      <c r="B1270" s="3"/>
      <c r="C1270" s="3"/>
      <c r="D1270" s="3"/>
      <c r="E1270" s="3"/>
      <c r="F1270" s="3"/>
      <c r="G1270" s="3"/>
      <c r="H1270" s="20" t="s">
        <v>37</v>
      </c>
      <c r="I1270" s="17">
        <v>0</v>
      </c>
      <c r="J1270" s="20"/>
      <c r="K1270" s="17">
        <v>281256</v>
      </c>
      <c r="L1270" s="17"/>
      <c r="M1270" s="17">
        <v>302776</v>
      </c>
      <c r="N1270" s="20">
        <v>13</v>
      </c>
      <c r="O1270" s="20" t="s">
        <v>113</v>
      </c>
      <c r="P1270" s="20" t="s">
        <v>107</v>
      </c>
    </row>
    <row r="1271" spans="1:16" s="5" customFormat="1" ht="15.75">
      <c r="A1271" s="4" t="s">
        <v>8</v>
      </c>
      <c r="B1271" s="3">
        <f>SUM(B1266:B1270)</f>
        <v>60142723</v>
      </c>
      <c r="C1271" s="3"/>
      <c r="D1271" s="3">
        <f>SUM(D1266:D1270)</f>
        <v>59601311</v>
      </c>
      <c r="E1271" s="3"/>
      <c r="F1271" s="3">
        <f>SUM(F1266:F1270)</f>
        <v>80265555</v>
      </c>
      <c r="G1271" s="3"/>
      <c r="H1271" s="20" t="s">
        <v>37</v>
      </c>
      <c r="I1271" s="17">
        <v>0</v>
      </c>
      <c r="J1271" s="20"/>
      <c r="K1271" s="17">
        <v>0</v>
      </c>
      <c r="L1271" s="17"/>
      <c r="M1271" s="17">
        <v>1044367</v>
      </c>
      <c r="N1271" s="20">
        <v>14</v>
      </c>
      <c r="O1271" s="20" t="s">
        <v>114</v>
      </c>
      <c r="P1271" s="20" t="s">
        <v>108</v>
      </c>
    </row>
    <row r="1272" spans="1:16" s="5" customFormat="1" ht="15.75">
      <c r="A1272" s="4"/>
      <c r="B1272" s="3"/>
      <c r="C1272" s="3"/>
      <c r="D1272" s="3"/>
      <c r="E1272" s="3"/>
      <c r="F1272" s="3"/>
      <c r="G1272" s="3"/>
      <c r="H1272" s="20" t="s">
        <v>37</v>
      </c>
      <c r="I1272" s="17">
        <v>118261</v>
      </c>
      <c r="J1272" s="20"/>
      <c r="K1272" s="17">
        <v>217247</v>
      </c>
      <c r="L1272" s="17"/>
      <c r="M1272" s="17">
        <v>377954</v>
      </c>
      <c r="N1272" s="20">
        <v>15</v>
      </c>
      <c r="O1272" s="20" t="s">
        <v>115</v>
      </c>
      <c r="P1272" s="20" t="s">
        <v>109</v>
      </c>
    </row>
    <row r="1273" spans="1:16" s="5" customFormat="1" ht="15.75">
      <c r="A1273" s="4" t="s">
        <v>9</v>
      </c>
      <c r="B1273" s="3">
        <f>I1269</f>
        <v>41364335</v>
      </c>
      <c r="C1273" s="3"/>
      <c r="D1273" s="3">
        <f>K1269</f>
        <v>43791966</v>
      </c>
      <c r="E1273" s="3"/>
      <c r="F1273" s="3">
        <f>M1269</f>
        <v>49279471</v>
      </c>
      <c r="G1273" s="3"/>
      <c r="H1273" s="20" t="s">
        <v>37</v>
      </c>
      <c r="I1273" s="17">
        <v>34165423</v>
      </c>
      <c r="J1273" s="20"/>
      <c r="K1273" s="17">
        <v>32686201</v>
      </c>
      <c r="L1273" s="17"/>
      <c r="M1273" s="17">
        <v>35339001</v>
      </c>
      <c r="N1273" s="20">
        <v>16</v>
      </c>
      <c r="O1273" s="20" t="s">
        <v>116</v>
      </c>
      <c r="P1273" s="20" t="s">
        <v>110</v>
      </c>
    </row>
    <row r="1274" spans="1:16" s="5" customFormat="1" ht="15.75">
      <c r="A1274" s="4" t="s">
        <v>10</v>
      </c>
      <c r="B1274" s="3">
        <f>I1270</f>
        <v>0</v>
      </c>
      <c r="C1274" s="3"/>
      <c r="D1274" s="3">
        <f>K1270</f>
        <v>281256</v>
      </c>
      <c r="E1274" s="3"/>
      <c r="F1274" s="3">
        <f>M1270</f>
        <v>302776</v>
      </c>
      <c r="G1274" s="4"/>
      <c r="H1274" s="20" t="s">
        <v>37</v>
      </c>
      <c r="I1274" s="17">
        <v>0</v>
      </c>
      <c r="J1274" s="20"/>
      <c r="K1274" s="17">
        <v>308339</v>
      </c>
      <c r="L1274" s="17"/>
      <c r="M1274" s="17">
        <v>261277</v>
      </c>
      <c r="N1274" s="20">
        <v>17</v>
      </c>
      <c r="O1274" s="20" t="s">
        <v>117</v>
      </c>
      <c r="P1274" s="20" t="s">
        <v>111</v>
      </c>
    </row>
    <row r="1275" spans="1:16" s="5" customFormat="1" ht="15.75">
      <c r="A1275" s="4" t="s">
        <v>11</v>
      </c>
      <c r="B1275" s="3">
        <f>I1271</f>
        <v>0</v>
      </c>
      <c r="C1275" s="3"/>
      <c r="D1275" s="3">
        <f>K1271</f>
        <v>0</v>
      </c>
      <c r="E1275" s="3"/>
      <c r="F1275" s="3">
        <f>M1271</f>
        <v>1044367</v>
      </c>
      <c r="G1275" s="3"/>
      <c r="H1275" s="20" t="s">
        <v>37</v>
      </c>
      <c r="I1275" s="17">
        <v>1396269</v>
      </c>
      <c r="J1275" s="20"/>
      <c r="K1275" s="17">
        <v>1336238</v>
      </c>
      <c r="L1275" s="17"/>
      <c r="M1275" s="17">
        <v>1396269</v>
      </c>
      <c r="N1275" s="20">
        <v>18</v>
      </c>
      <c r="O1275" s="20" t="s">
        <v>118</v>
      </c>
      <c r="P1275" s="20" t="s">
        <v>112</v>
      </c>
    </row>
    <row r="1276" spans="1:16" s="5" customFormat="1" ht="15.75">
      <c r="A1276" s="4" t="s">
        <v>12</v>
      </c>
      <c r="B1276" s="10">
        <f>I1272</f>
        <v>118261</v>
      </c>
      <c r="C1276" s="3"/>
      <c r="D1276" s="10">
        <f>K1272</f>
        <v>217247</v>
      </c>
      <c r="E1276" s="3"/>
      <c r="F1276" s="10">
        <f>M1272</f>
        <v>377954</v>
      </c>
      <c r="G1276" s="3"/>
      <c r="H1276" s="20" t="s">
        <v>37</v>
      </c>
      <c r="I1276" s="17">
        <v>208772</v>
      </c>
      <c r="J1276" s="20"/>
      <c r="K1276" s="17">
        <v>201170</v>
      </c>
      <c r="L1276" s="17"/>
      <c r="M1276" s="17">
        <v>225000</v>
      </c>
      <c r="N1276" s="20">
        <v>19</v>
      </c>
      <c r="O1276" s="20" t="s">
        <v>119</v>
      </c>
      <c r="P1276" s="20" t="s">
        <v>113</v>
      </c>
    </row>
    <row r="1277" spans="1:16" s="5" customFormat="1" ht="15.75">
      <c r="A1277" s="4"/>
      <c r="B1277" s="3"/>
      <c r="C1277" s="3"/>
      <c r="D1277" s="3"/>
      <c r="E1277" s="3"/>
      <c r="F1277" s="3"/>
      <c r="G1277" s="3"/>
      <c r="H1277" s="20" t="s">
        <v>37</v>
      </c>
      <c r="I1277" s="17">
        <v>0</v>
      </c>
      <c r="J1277" s="20"/>
      <c r="K1277" s="17">
        <v>0</v>
      </c>
      <c r="L1277" s="17"/>
      <c r="M1277" s="17">
        <v>284874</v>
      </c>
      <c r="N1277" s="20">
        <v>20</v>
      </c>
      <c r="O1277" s="20" t="s">
        <v>120</v>
      </c>
      <c r="P1277" s="20" t="s">
        <v>114</v>
      </c>
    </row>
    <row r="1278" spans="1:16" s="5" customFormat="1" ht="15.75">
      <c r="A1278" s="4" t="s">
        <v>13</v>
      </c>
      <c r="B1278" s="3">
        <f>SUM(B1272:B1277)</f>
        <v>41482596</v>
      </c>
      <c r="C1278" s="3"/>
      <c r="D1278" s="3">
        <f>SUM(D1272:D1277)</f>
        <v>44290469</v>
      </c>
      <c r="E1278" s="3"/>
      <c r="F1278" s="3">
        <f>SUM(F1272:F1277)</f>
        <v>51004568</v>
      </c>
      <c r="G1278" s="3"/>
      <c r="H1278" s="20" t="s">
        <v>37</v>
      </c>
      <c r="I1278" s="17">
        <v>4637144</v>
      </c>
      <c r="J1278" s="20"/>
      <c r="K1278" s="17">
        <v>4437765</v>
      </c>
      <c r="L1278" s="17"/>
      <c r="M1278" s="17">
        <v>4775492</v>
      </c>
      <c r="N1278" s="20">
        <v>21</v>
      </c>
      <c r="O1278" s="20" t="s">
        <v>121</v>
      </c>
      <c r="P1278" s="20" t="s">
        <v>115</v>
      </c>
    </row>
    <row r="1279" spans="1:16" s="5" customFormat="1" ht="15.75">
      <c r="A1279" s="4"/>
      <c r="B1279" s="3"/>
      <c r="C1279" s="3"/>
      <c r="D1279" s="3"/>
      <c r="E1279" s="3"/>
      <c r="F1279" s="3"/>
      <c r="G1279" s="3"/>
      <c r="H1279" s="20" t="s">
        <v>37</v>
      </c>
      <c r="I1279" s="17">
        <v>180739044</v>
      </c>
      <c r="J1279" s="20"/>
      <c r="K1279" s="17">
        <v>167469290</v>
      </c>
      <c r="L1279" s="17"/>
      <c r="M1279" s="17">
        <v>168016878</v>
      </c>
      <c r="N1279" s="20">
        <v>22</v>
      </c>
      <c r="O1279" s="20" t="s">
        <v>148</v>
      </c>
      <c r="P1279" s="20" t="s">
        <v>116</v>
      </c>
    </row>
    <row r="1280" spans="1:16" s="5" customFormat="1" ht="15.75">
      <c r="A1280" s="4" t="s">
        <v>14</v>
      </c>
      <c r="B1280" s="3">
        <f aca="true" t="shared" si="136" ref="B1280:B1285">I1273</f>
        <v>34165423</v>
      </c>
      <c r="C1280" s="3"/>
      <c r="D1280" s="3">
        <f aca="true" t="shared" si="137" ref="D1280:D1285">K1273</f>
        <v>32686201</v>
      </c>
      <c r="E1280" s="3"/>
      <c r="F1280" s="3">
        <f aca="true" t="shared" si="138" ref="F1280:F1285">M1273</f>
        <v>35339001</v>
      </c>
      <c r="G1280" s="3"/>
      <c r="H1280" s="20" t="s">
        <v>37</v>
      </c>
      <c r="I1280" s="17">
        <v>17952429</v>
      </c>
      <c r="J1280" s="20"/>
      <c r="K1280" s="17">
        <v>17145326</v>
      </c>
      <c r="L1280" s="17"/>
      <c r="M1280" s="17">
        <v>17974376</v>
      </c>
      <c r="N1280" s="20">
        <v>23</v>
      </c>
      <c r="O1280" s="20" t="s">
        <v>149</v>
      </c>
      <c r="P1280" s="20" t="s">
        <v>117</v>
      </c>
    </row>
    <row r="1281" spans="1:16" s="5" customFormat="1" ht="15.75">
      <c r="A1281" s="4" t="s">
        <v>90</v>
      </c>
      <c r="B1281" s="3">
        <f t="shared" si="136"/>
        <v>0</v>
      </c>
      <c r="C1281" s="3"/>
      <c r="D1281" s="3">
        <f t="shared" si="137"/>
        <v>308339</v>
      </c>
      <c r="E1281" s="3"/>
      <c r="F1281" s="3">
        <f t="shared" si="138"/>
        <v>261277</v>
      </c>
      <c r="G1281" s="3"/>
      <c r="H1281" s="20" t="s">
        <v>37</v>
      </c>
      <c r="I1281" s="17">
        <v>22776123</v>
      </c>
      <c r="J1281" s="20"/>
      <c r="K1281" s="17">
        <v>21753991</v>
      </c>
      <c r="L1281" s="17"/>
      <c r="M1281" s="17">
        <v>22795412</v>
      </c>
      <c r="N1281" s="20">
        <v>24</v>
      </c>
      <c r="O1281" s="20" t="s">
        <v>150</v>
      </c>
      <c r="P1281" s="20" t="s">
        <v>118</v>
      </c>
    </row>
    <row r="1282" spans="1:16" s="5" customFormat="1" ht="15.75">
      <c r="A1282" s="4" t="s">
        <v>89</v>
      </c>
      <c r="B1282" s="3">
        <f t="shared" si="136"/>
        <v>1396269</v>
      </c>
      <c r="C1282" s="3"/>
      <c r="D1282" s="3">
        <f t="shared" si="137"/>
        <v>1336238</v>
      </c>
      <c r="E1282" s="3"/>
      <c r="F1282" s="3">
        <f t="shared" si="138"/>
        <v>1396269</v>
      </c>
      <c r="G1282" s="3"/>
      <c r="H1282" s="20" t="s">
        <v>37</v>
      </c>
      <c r="I1282" s="17">
        <v>9201461</v>
      </c>
      <c r="J1282" s="20"/>
      <c r="K1282" s="17">
        <v>8792295</v>
      </c>
      <c r="L1282" s="17"/>
      <c r="M1282" s="17">
        <v>9158644</v>
      </c>
      <c r="N1282" s="20">
        <v>25</v>
      </c>
      <c r="O1282" s="20" t="s">
        <v>151</v>
      </c>
      <c r="P1282" s="20" t="s">
        <v>119</v>
      </c>
    </row>
    <row r="1283" spans="1:16" s="5" customFormat="1" ht="15.75">
      <c r="A1283" s="4" t="s">
        <v>88</v>
      </c>
      <c r="B1283" s="3">
        <f t="shared" si="136"/>
        <v>208772</v>
      </c>
      <c r="C1283" s="3"/>
      <c r="D1283" s="3">
        <f t="shared" si="137"/>
        <v>201170</v>
      </c>
      <c r="E1283" s="3"/>
      <c r="F1283" s="3">
        <f t="shared" si="138"/>
        <v>225000</v>
      </c>
      <c r="G1283" s="3"/>
      <c r="H1283" s="20" t="s">
        <v>37</v>
      </c>
      <c r="I1283" s="17">
        <v>4105123</v>
      </c>
      <c r="J1283" s="20"/>
      <c r="K1283" s="17">
        <v>3944572</v>
      </c>
      <c r="L1283" s="17"/>
      <c r="M1283" s="17">
        <v>4105169</v>
      </c>
      <c r="N1283" s="20">
        <v>26</v>
      </c>
      <c r="O1283" s="20" t="s">
        <v>152</v>
      </c>
      <c r="P1283" s="20" t="s">
        <v>120</v>
      </c>
    </row>
    <row r="1284" spans="1:16" s="5" customFormat="1" ht="15.75">
      <c r="A1284" s="4" t="s">
        <v>92</v>
      </c>
      <c r="B1284" s="3">
        <f t="shared" si="136"/>
        <v>0</v>
      </c>
      <c r="C1284" s="3"/>
      <c r="D1284" s="3">
        <f t="shared" si="137"/>
        <v>0</v>
      </c>
      <c r="E1284" s="3"/>
      <c r="F1284" s="3">
        <f t="shared" si="138"/>
        <v>284874</v>
      </c>
      <c r="G1284" s="3"/>
      <c r="H1284" s="20" t="s">
        <v>37</v>
      </c>
      <c r="I1284" s="17">
        <v>0</v>
      </c>
      <c r="J1284" s="20"/>
      <c r="K1284" s="17">
        <v>0</v>
      </c>
      <c r="L1284" s="17"/>
      <c r="M1284" s="17">
        <v>372250</v>
      </c>
      <c r="N1284" s="20">
        <v>27</v>
      </c>
      <c r="O1284" s="20" t="s">
        <v>153</v>
      </c>
      <c r="P1284" s="20" t="s">
        <v>121</v>
      </c>
    </row>
    <row r="1285" spans="1:16" s="5" customFormat="1" ht="15.75">
      <c r="A1285" s="4" t="s">
        <v>15</v>
      </c>
      <c r="B1285" s="10">
        <f t="shared" si="136"/>
        <v>4637144</v>
      </c>
      <c r="C1285" s="3"/>
      <c r="D1285" s="10">
        <f t="shared" si="137"/>
        <v>4437765</v>
      </c>
      <c r="E1285" s="3"/>
      <c r="F1285" s="10">
        <f t="shared" si="138"/>
        <v>4775492</v>
      </c>
      <c r="G1285" s="3"/>
      <c r="H1285" s="20" t="s">
        <v>37</v>
      </c>
      <c r="I1285" s="17">
        <v>0</v>
      </c>
      <c r="J1285" s="20"/>
      <c r="K1285" s="17">
        <v>480847</v>
      </c>
      <c r="L1285" s="17"/>
      <c r="M1285" s="17">
        <v>768368</v>
      </c>
      <c r="N1285" s="20">
        <v>28</v>
      </c>
      <c r="O1285" s="20" t="s">
        <v>154</v>
      </c>
      <c r="P1285" s="20" t="s">
        <v>122</v>
      </c>
    </row>
    <row r="1286" spans="1:16" s="5" customFormat="1" ht="15.75">
      <c r="A1286" s="4"/>
      <c r="B1286" s="3"/>
      <c r="C1286" s="3"/>
      <c r="D1286" s="3"/>
      <c r="E1286" s="3"/>
      <c r="F1286" s="3"/>
      <c r="G1286" s="3"/>
      <c r="H1286" s="20"/>
      <c r="I1286" s="17"/>
      <c r="J1286" s="20"/>
      <c r="K1286" s="17"/>
      <c r="L1286" s="17"/>
      <c r="M1286" s="17"/>
      <c r="N1286" s="20"/>
      <c r="O1286" s="20"/>
      <c r="P1286" s="20"/>
    </row>
    <row r="1287" spans="1:16" s="5" customFormat="1" ht="15.75">
      <c r="A1287" s="4" t="s">
        <v>16</v>
      </c>
      <c r="B1287" s="3">
        <f>SUM(B1279:B1286)</f>
        <v>40407608</v>
      </c>
      <c r="C1287" s="3"/>
      <c r="D1287" s="3">
        <f>SUM(D1279:D1286)</f>
        <v>38969713</v>
      </c>
      <c r="E1287" s="3"/>
      <c r="F1287" s="3">
        <f>SUM(F1279:F1286)</f>
        <v>42281913</v>
      </c>
      <c r="G1287" s="3"/>
      <c r="H1287" s="20"/>
      <c r="I1287" s="17"/>
      <c r="J1287" s="20"/>
      <c r="K1287" s="17"/>
      <c r="L1287" s="17"/>
      <c r="M1287" s="17"/>
      <c r="N1287" s="17"/>
      <c r="O1287" s="20"/>
      <c r="P1287" s="20"/>
    </row>
    <row r="1288" spans="1:16" s="5" customFormat="1" ht="15.75">
      <c r="A1288" s="4"/>
      <c r="B1288" s="3"/>
      <c r="C1288" s="3"/>
      <c r="D1288" s="3"/>
      <c r="E1288" s="3"/>
      <c r="F1288" s="3"/>
      <c r="G1288" s="3"/>
      <c r="H1288" s="20"/>
      <c r="I1288" s="17"/>
      <c r="J1288" s="20"/>
      <c r="K1288" s="17"/>
      <c r="L1288" s="17"/>
      <c r="M1288" s="17"/>
      <c r="N1288" s="17"/>
      <c r="O1288" s="20"/>
      <c r="P1288" s="20"/>
    </row>
    <row r="1289" spans="1:16" s="5" customFormat="1" ht="15.75">
      <c r="A1289" s="4" t="s">
        <v>17</v>
      </c>
      <c r="B1289" s="3">
        <f aca="true" t="shared" si="139" ref="B1289:B1295">I1279</f>
        <v>180739044</v>
      </c>
      <c r="C1289" s="3"/>
      <c r="D1289" s="3">
        <f aca="true" t="shared" si="140" ref="D1289:D1295">K1279</f>
        <v>167469290</v>
      </c>
      <c r="E1289" s="3"/>
      <c r="F1289" s="3">
        <f aca="true" t="shared" si="141" ref="F1289:F1295">M1279</f>
        <v>168016878</v>
      </c>
      <c r="G1289" s="3"/>
      <c r="H1289" s="20"/>
      <c r="I1289" s="17"/>
      <c r="J1289" s="20"/>
      <c r="K1289" s="17"/>
      <c r="L1289" s="17"/>
      <c r="M1289" s="17"/>
      <c r="N1289" s="17"/>
      <c r="O1289" s="20"/>
      <c r="P1289" s="20"/>
    </row>
    <row r="1290" spans="1:16" s="5" customFormat="1" ht="15.75">
      <c r="A1290" s="4" t="s">
        <v>18</v>
      </c>
      <c r="B1290" s="3">
        <f t="shared" si="139"/>
        <v>17952429</v>
      </c>
      <c r="C1290" s="3"/>
      <c r="D1290" s="3">
        <f t="shared" si="140"/>
        <v>17145326</v>
      </c>
      <c r="E1290" s="3"/>
      <c r="F1290" s="3">
        <f t="shared" si="141"/>
        <v>17974376</v>
      </c>
      <c r="G1290" s="3"/>
      <c r="H1290" s="20"/>
      <c r="I1290" s="17"/>
      <c r="J1290" s="20"/>
      <c r="K1290" s="17"/>
      <c r="L1290" s="17"/>
      <c r="M1290" s="17"/>
      <c r="N1290" s="17"/>
      <c r="O1290" s="20"/>
      <c r="P1290" s="20"/>
    </row>
    <row r="1291" spans="1:16" s="5" customFormat="1" ht="15.75">
      <c r="A1291" s="4" t="s">
        <v>19</v>
      </c>
      <c r="B1291" s="3">
        <f t="shared" si="139"/>
        <v>22776123</v>
      </c>
      <c r="C1291" s="3"/>
      <c r="D1291" s="3">
        <f t="shared" si="140"/>
        <v>21753991</v>
      </c>
      <c r="E1291" s="3"/>
      <c r="F1291" s="3">
        <f t="shared" si="141"/>
        <v>22795412</v>
      </c>
      <c r="G1291" s="3"/>
      <c r="H1291" s="20"/>
      <c r="I1291" s="17"/>
      <c r="J1291" s="20"/>
      <c r="K1291" s="17"/>
      <c r="L1291" s="17"/>
      <c r="M1291" s="17"/>
      <c r="N1291" s="20"/>
      <c r="O1291" s="20"/>
      <c r="P1291" s="20"/>
    </row>
    <row r="1292" spans="1:16" s="5" customFormat="1" ht="15.75">
      <c r="A1292" s="4" t="s">
        <v>20</v>
      </c>
      <c r="B1292" s="3">
        <f t="shared" si="139"/>
        <v>9201461</v>
      </c>
      <c r="C1292" s="3"/>
      <c r="D1292" s="3">
        <f t="shared" si="140"/>
        <v>8792295</v>
      </c>
      <c r="E1292" s="3"/>
      <c r="F1292" s="3">
        <f t="shared" si="141"/>
        <v>9158644</v>
      </c>
      <c r="G1292" s="3"/>
      <c r="H1292" s="20"/>
      <c r="I1292" s="17"/>
      <c r="J1292" s="20"/>
      <c r="K1292" s="17"/>
      <c r="L1292" s="17"/>
      <c r="M1292" s="17"/>
      <c r="N1292" s="20"/>
      <c r="O1292" s="20"/>
      <c r="P1292" s="20"/>
    </row>
    <row r="1293" spans="1:7" s="5" customFormat="1" ht="15.75">
      <c r="A1293" s="4" t="s">
        <v>21</v>
      </c>
      <c r="B1293" s="3">
        <f t="shared" si="139"/>
        <v>4105123</v>
      </c>
      <c r="C1293" s="3"/>
      <c r="D1293" s="3">
        <f t="shared" si="140"/>
        <v>3944572</v>
      </c>
      <c r="E1293" s="3"/>
      <c r="F1293" s="3">
        <f t="shared" si="141"/>
        <v>4105169</v>
      </c>
      <c r="G1293" s="3"/>
    </row>
    <row r="1294" spans="1:7" s="5" customFormat="1" ht="15.75">
      <c r="A1294" s="4" t="s">
        <v>22</v>
      </c>
      <c r="B1294" s="3">
        <f t="shared" si="139"/>
        <v>0</v>
      </c>
      <c r="C1294" s="3"/>
      <c r="D1294" s="3">
        <f t="shared" si="140"/>
        <v>0</v>
      </c>
      <c r="E1294" s="3"/>
      <c r="F1294" s="3">
        <f t="shared" si="141"/>
        <v>372250</v>
      </c>
      <c r="G1294" s="3"/>
    </row>
    <row r="1295" spans="1:7" s="5" customFormat="1" ht="15.75">
      <c r="A1295" s="4" t="s">
        <v>87</v>
      </c>
      <c r="B1295" s="10">
        <f t="shared" si="139"/>
        <v>0</v>
      </c>
      <c r="C1295" s="3"/>
      <c r="D1295" s="10">
        <f t="shared" si="140"/>
        <v>480847</v>
      </c>
      <c r="E1295" s="3"/>
      <c r="F1295" s="10">
        <f t="shared" si="141"/>
        <v>768368</v>
      </c>
      <c r="G1295" s="3"/>
    </row>
    <row r="1296" spans="1:7" s="5" customFormat="1" ht="15.75">
      <c r="A1296" s="12"/>
      <c r="B1296" s="3"/>
      <c r="C1296" s="3"/>
      <c r="D1296" s="3"/>
      <c r="E1296" s="3"/>
      <c r="F1296" s="3"/>
      <c r="G1296" s="3"/>
    </row>
    <row r="1297" spans="1:7" s="5" customFormat="1" ht="15.75">
      <c r="A1297" s="17" t="s">
        <v>23</v>
      </c>
      <c r="B1297" s="3">
        <f>SUM(B1257:B1266)+B1271+B1278+SUM(B1286:B1296)</f>
        <v>597840721</v>
      </c>
      <c r="C1297" s="3"/>
      <c r="D1297" s="3">
        <f>SUM(D1257:D1266)+D1271+D1278+SUM(D1286:D1296)</f>
        <v>568521383</v>
      </c>
      <c r="E1297" s="3"/>
      <c r="F1297" s="3">
        <f>SUM(F1257:F1266)+F1271+F1278+SUM(F1286:F1296)</f>
        <v>630968691</v>
      </c>
      <c r="G1297" s="3"/>
    </row>
    <row r="1298" spans="1:7" s="5" customFormat="1" ht="15.75">
      <c r="A1298" s="4"/>
      <c r="B1298" s="3"/>
      <c r="C1298" s="3"/>
      <c r="D1298" s="3"/>
      <c r="E1298" s="3"/>
      <c r="F1298" s="3"/>
      <c r="G1298" s="3"/>
    </row>
    <row r="1299" spans="1:7" s="5" customFormat="1" ht="15.75">
      <c r="A1299" s="4"/>
      <c r="B1299" s="3"/>
      <c r="C1299" s="3"/>
      <c r="D1299" s="3"/>
      <c r="E1299" s="3"/>
      <c r="F1299" s="3"/>
      <c r="G1299" s="3"/>
    </row>
    <row r="1300" spans="1:7" s="5" customFormat="1" ht="15.75">
      <c r="A1300" s="4"/>
      <c r="B1300" s="3"/>
      <c r="C1300" s="3"/>
      <c r="D1300" s="3"/>
      <c r="E1300" s="3"/>
      <c r="F1300" s="3"/>
      <c r="G1300" s="3"/>
    </row>
    <row r="1301" spans="1:7" s="5" customFormat="1" ht="15.75">
      <c r="A1301" s="4"/>
      <c r="B1301" s="3"/>
      <c r="C1301" s="3"/>
      <c r="D1301" s="3"/>
      <c r="E1301" s="3"/>
      <c r="F1301" s="3"/>
      <c r="G1301" s="3"/>
    </row>
    <row r="1302" spans="1:7" s="5" customFormat="1" ht="15.75">
      <c r="A1302" s="4"/>
      <c r="B1302" s="3"/>
      <c r="C1302" s="3"/>
      <c r="D1302" s="3"/>
      <c r="E1302" s="3"/>
      <c r="F1302" s="3"/>
      <c r="G1302" s="3"/>
    </row>
    <row r="1303" spans="1:7" s="5" customFormat="1" ht="15.75">
      <c r="A1303" s="4"/>
      <c r="B1303" s="3"/>
      <c r="C1303" s="3"/>
      <c r="D1303" s="3"/>
      <c r="E1303" s="3"/>
      <c r="F1303" s="3"/>
      <c r="G1303" s="3"/>
    </row>
    <row r="1304" spans="1:7" s="5" customFormat="1" ht="15.75">
      <c r="A1304" s="4"/>
      <c r="B1304" s="3"/>
      <c r="C1304" s="3"/>
      <c r="D1304" s="3"/>
      <c r="E1304" s="3"/>
      <c r="F1304" s="3"/>
      <c r="G1304" s="3"/>
    </row>
    <row r="1305" spans="1:7" s="5" customFormat="1" ht="15.75">
      <c r="A1305" s="4"/>
      <c r="B1305" s="3"/>
      <c r="C1305" s="3"/>
      <c r="D1305" s="3"/>
      <c r="E1305" s="3"/>
      <c r="F1305" s="3"/>
      <c r="G1305" s="3"/>
    </row>
    <row r="1306" spans="1:7" s="5" customFormat="1" ht="15.75">
      <c r="A1306" s="4"/>
      <c r="B1306" s="3"/>
      <c r="C1306" s="3"/>
      <c r="D1306" s="3"/>
      <c r="E1306" s="3"/>
      <c r="F1306" s="3"/>
      <c r="G1306" s="3"/>
    </row>
    <row r="1307" spans="1:7" s="5" customFormat="1" ht="15.75">
      <c r="A1307" s="12"/>
      <c r="B1307" s="3"/>
      <c r="C1307" s="3"/>
      <c r="D1307" s="3"/>
      <c r="E1307" s="3"/>
      <c r="F1307" s="3"/>
      <c r="G1307" s="3"/>
    </row>
    <row r="1308" spans="1:7" s="5" customFormat="1" ht="15.75">
      <c r="A1308" s="17"/>
      <c r="B1308" s="4"/>
      <c r="C1308" s="4"/>
      <c r="D1308" s="4"/>
      <c r="E1308" s="4"/>
      <c r="F1308" s="4"/>
      <c r="G1308" s="3"/>
    </row>
    <row r="1309" spans="1:7" s="5" customFormat="1" ht="15.75">
      <c r="A1309" s="4"/>
      <c r="B1309" s="3"/>
      <c r="C1309" s="3"/>
      <c r="D1309" s="3"/>
      <c r="E1309" s="3"/>
      <c r="F1309" s="3"/>
      <c r="G1309" s="3"/>
    </row>
    <row r="1310" spans="1:7" s="5" customFormat="1" ht="15.75">
      <c r="A1310" s="4"/>
      <c r="B1310" s="3"/>
      <c r="C1310" s="3"/>
      <c r="D1310" s="3"/>
      <c r="E1310" s="3"/>
      <c r="F1310" s="3"/>
      <c r="G1310" s="3"/>
    </row>
    <row r="1311" spans="1:7" s="5" customFormat="1" ht="15.75">
      <c r="A1311" s="4"/>
      <c r="B1311" s="4"/>
      <c r="C1311" s="4"/>
      <c r="D1311" s="4"/>
      <c r="E1311" s="4"/>
      <c r="F1311" s="4"/>
      <c r="G1311" s="4"/>
    </row>
    <row r="1312" spans="1:7" s="5" customFormat="1" ht="15.75">
      <c r="A1312" s="12"/>
      <c r="B1312" s="3"/>
      <c r="C1312" s="3"/>
      <c r="D1312" s="3"/>
      <c r="E1312" s="3"/>
      <c r="F1312" s="3"/>
      <c r="G1312" s="3"/>
    </row>
    <row r="1313" spans="1:7" s="5" customFormat="1" ht="15.75">
      <c r="A1313" s="17"/>
      <c r="B1313" s="4"/>
      <c r="C1313" s="4"/>
      <c r="D1313" s="4"/>
      <c r="E1313" s="4"/>
      <c r="F1313" s="4"/>
      <c r="G1313" s="4"/>
    </row>
    <row r="1314" spans="1:7" s="5" customFormat="1" ht="15.75">
      <c r="A1314" s="4"/>
      <c r="B1314" s="3"/>
      <c r="C1314" s="3"/>
      <c r="D1314" s="3"/>
      <c r="E1314" s="3"/>
      <c r="F1314" s="3"/>
      <c r="G1314" s="3"/>
    </row>
    <row r="1315" spans="1:7" s="5" customFormat="1" ht="15.75">
      <c r="A1315" s="4"/>
      <c r="B1315" s="3"/>
      <c r="C1315" s="3"/>
      <c r="D1315" s="3"/>
      <c r="E1315" s="3"/>
      <c r="F1315" s="3"/>
      <c r="G1315" s="3"/>
    </row>
    <row r="1316" spans="1:7" s="5" customFormat="1" ht="15.75">
      <c r="A1316" s="4"/>
      <c r="B1316" s="4"/>
      <c r="C1316" s="4"/>
      <c r="D1316" s="4"/>
      <c r="E1316" s="4"/>
      <c r="F1316" s="4"/>
      <c r="G1316" s="4"/>
    </row>
    <row r="1317" spans="1:7" s="5" customFormat="1" ht="15.75">
      <c r="A1317" s="4"/>
      <c r="B1317" s="3"/>
      <c r="C1317" s="3"/>
      <c r="D1317" s="3"/>
      <c r="E1317" s="3"/>
      <c r="F1317" s="3"/>
      <c r="G1317" s="3"/>
    </row>
    <row r="1318" spans="1:7" s="5" customFormat="1" ht="15.75">
      <c r="A1318" s="4"/>
      <c r="B1318" s="3"/>
      <c r="C1318" s="3"/>
      <c r="D1318" s="3"/>
      <c r="E1318" s="3"/>
      <c r="F1318" s="3"/>
      <c r="G1318" s="3"/>
    </row>
    <row r="1319" spans="1:7" s="5" customFormat="1" ht="15.75">
      <c r="A1319" s="12"/>
      <c r="B1319" s="3"/>
      <c r="C1319" s="3"/>
      <c r="D1319" s="3"/>
      <c r="E1319" s="3"/>
      <c r="F1319" s="3"/>
      <c r="G1319" s="3"/>
    </row>
    <row r="1320" spans="1:7" s="5" customFormat="1" ht="15.75">
      <c r="A1320" s="17"/>
      <c r="B1320" s="3"/>
      <c r="C1320" s="3"/>
      <c r="D1320" s="3"/>
      <c r="E1320" s="3"/>
      <c r="F1320" s="3"/>
      <c r="G1320" s="3"/>
    </row>
    <row r="1321" spans="1:7" s="5" customFormat="1" ht="15.75">
      <c r="A1321" s="11"/>
      <c r="B1321" s="3"/>
      <c r="C1321" s="3"/>
      <c r="D1321" s="3"/>
      <c r="E1321" s="3"/>
      <c r="F1321" s="3"/>
      <c r="G1321" s="3"/>
    </row>
    <row r="1322" spans="1:7" s="5" customFormat="1" ht="15.75">
      <c r="A1322" s="12"/>
      <c r="B1322" s="3"/>
      <c r="C1322" s="3"/>
      <c r="D1322" s="3"/>
      <c r="E1322" s="3"/>
      <c r="F1322" s="3"/>
      <c r="G1322" s="3"/>
    </row>
    <row r="1323" spans="1:7" s="5" customFormat="1" ht="15.75">
      <c r="A1323" s="12"/>
      <c r="B1323" s="3"/>
      <c r="C1323" s="3"/>
      <c r="D1323" s="3"/>
      <c r="E1323" s="3"/>
      <c r="F1323" s="3"/>
      <c r="G1323" s="3"/>
    </row>
    <row r="1324" spans="1:7" s="5" customFormat="1" ht="15.75">
      <c r="A1324" s="12"/>
      <c r="B1324" s="3"/>
      <c r="C1324" s="3"/>
      <c r="D1324" s="3"/>
      <c r="E1324" s="3"/>
      <c r="F1324" s="3"/>
      <c r="G1324" s="3"/>
    </row>
    <row r="1325" spans="1:7" s="5" customFormat="1" ht="15.75">
      <c r="A1325" s="12"/>
      <c r="B1325" s="3"/>
      <c r="C1325" s="3"/>
      <c r="D1325" s="3"/>
      <c r="E1325" s="3"/>
      <c r="F1325" s="3"/>
      <c r="G1325" s="3"/>
    </row>
    <row r="1326" spans="1:6" s="5" customFormat="1" ht="15.75">
      <c r="A1326" s="13"/>
      <c r="B1326" s="4"/>
      <c r="C1326" s="3"/>
      <c r="D1326" s="4"/>
      <c r="E1326" s="3"/>
      <c r="F1326" s="4"/>
    </row>
    <row r="1327" spans="1:6" s="5" customFormat="1" ht="15.75">
      <c r="A1327" s="14" t="s">
        <v>93</v>
      </c>
      <c r="B1327" s="4"/>
      <c r="C1327" s="3"/>
      <c r="D1327" s="4"/>
      <c r="E1327" s="3"/>
      <c r="F1327" s="4"/>
    </row>
    <row r="1328" spans="1:6" s="5" customFormat="1" ht="15.75">
      <c r="A1328" s="4"/>
      <c r="B1328" s="4"/>
      <c r="C1328" s="3"/>
      <c r="D1328" s="4"/>
      <c r="E1328" s="3"/>
      <c r="F1328" s="4"/>
    </row>
    <row r="1329" spans="1:7" s="5" customFormat="1" ht="15.75">
      <c r="A1329" s="23" t="s">
        <v>138</v>
      </c>
      <c r="B1329" s="23"/>
      <c r="C1329" s="23"/>
      <c r="D1329" s="23"/>
      <c r="E1329" s="23"/>
      <c r="F1329" s="23"/>
      <c r="G1329" s="23"/>
    </row>
    <row r="1330" spans="1:6" s="5" customFormat="1" ht="15.75">
      <c r="A1330" s="4"/>
      <c r="B1330" s="4"/>
      <c r="C1330" s="3"/>
      <c r="D1330" s="4"/>
      <c r="E1330" s="3"/>
      <c r="F1330" s="4"/>
    </row>
    <row r="1331" spans="1:7" s="5" customFormat="1" ht="15.75">
      <c r="A1331" s="23" t="s">
        <v>139</v>
      </c>
      <c r="B1331" s="23"/>
      <c r="C1331" s="23"/>
      <c r="D1331" s="23"/>
      <c r="E1331" s="23"/>
      <c r="F1331" s="23"/>
      <c r="G1331" s="23"/>
    </row>
    <row r="1332" spans="1:7" s="5" customFormat="1" ht="15.75">
      <c r="A1332" s="23" t="s">
        <v>140</v>
      </c>
      <c r="B1332" s="23"/>
      <c r="C1332" s="23"/>
      <c r="D1332" s="23"/>
      <c r="E1332" s="23"/>
      <c r="F1332" s="23"/>
      <c r="G1332" s="23"/>
    </row>
    <row r="1333" spans="1:6" s="5" customFormat="1" ht="15.75">
      <c r="A1333" s="4"/>
      <c r="B1333" s="4"/>
      <c r="C1333" s="3"/>
      <c r="D1333" s="6"/>
      <c r="E1333" s="7"/>
      <c r="F1333" s="6"/>
    </row>
    <row r="1334" spans="1:6" s="5" customFormat="1" ht="15.75">
      <c r="A1334" s="4"/>
      <c r="B1334" s="8"/>
      <c r="C1334" s="9"/>
      <c r="D1334" s="8"/>
      <c r="E1334" s="9"/>
      <c r="F1334" s="8"/>
    </row>
    <row r="1335" spans="1:7" s="5" customFormat="1" ht="15.75">
      <c r="A1335" s="4"/>
      <c r="B1335" s="2">
        <v>1985</v>
      </c>
      <c r="C1335" s="1"/>
      <c r="D1335" s="2">
        <v>1986</v>
      </c>
      <c r="E1335" s="1"/>
      <c r="F1335" s="2">
        <v>1987</v>
      </c>
      <c r="G1335" s="1"/>
    </row>
    <row r="1336" spans="1:7" s="5" customFormat="1" ht="15.75">
      <c r="A1336" s="4"/>
      <c r="B1336" s="3"/>
      <c r="C1336" s="3"/>
      <c r="D1336" s="3"/>
      <c r="E1336" s="3"/>
      <c r="F1336" s="3"/>
      <c r="G1336" s="3"/>
    </row>
    <row r="1337" spans="1:16" s="5" customFormat="1" ht="15.75">
      <c r="A1337" s="4" t="s">
        <v>0</v>
      </c>
      <c r="B1337" s="3">
        <f aca="true" t="shared" si="142" ref="B1337:B1344">I1337</f>
        <v>23224101</v>
      </c>
      <c r="C1337" s="3"/>
      <c r="D1337" s="3">
        <f aca="true" t="shared" si="143" ref="D1337:D1344">K1337</f>
        <v>22275768</v>
      </c>
      <c r="E1337" s="3"/>
      <c r="F1337" s="3">
        <f aca="true" t="shared" si="144" ref="F1337:F1344">M1337</f>
        <v>24835195</v>
      </c>
      <c r="G1337" s="3"/>
      <c r="H1337" s="20" t="s">
        <v>155</v>
      </c>
      <c r="I1337" s="17">
        <v>23224101</v>
      </c>
      <c r="J1337" s="20"/>
      <c r="K1337" s="17">
        <v>22275768</v>
      </c>
      <c r="L1337" s="17"/>
      <c r="M1337" s="17">
        <v>24835195</v>
      </c>
      <c r="N1337" s="20">
        <v>1</v>
      </c>
      <c r="O1337" s="20" t="s">
        <v>95</v>
      </c>
      <c r="P1337" s="20" t="s">
        <v>95</v>
      </c>
    </row>
    <row r="1338" spans="1:16" s="5" customFormat="1" ht="15.75">
      <c r="A1338" s="4" t="s">
        <v>1</v>
      </c>
      <c r="B1338" s="3">
        <f t="shared" si="142"/>
        <v>0</v>
      </c>
      <c r="C1338" s="3"/>
      <c r="D1338" s="3">
        <f t="shared" si="143"/>
        <v>0</v>
      </c>
      <c r="E1338" s="3"/>
      <c r="F1338" s="3">
        <f t="shared" si="144"/>
        <v>0</v>
      </c>
      <c r="G1338" s="3"/>
      <c r="H1338" s="20" t="s">
        <v>155</v>
      </c>
      <c r="I1338" s="17">
        <v>0</v>
      </c>
      <c r="J1338" s="20"/>
      <c r="K1338" s="17">
        <v>0</v>
      </c>
      <c r="L1338" s="17"/>
      <c r="M1338" s="17">
        <v>0</v>
      </c>
      <c r="N1338" s="20">
        <v>2</v>
      </c>
      <c r="O1338" s="20" t="s">
        <v>145</v>
      </c>
      <c r="P1338" s="20" t="s">
        <v>96</v>
      </c>
    </row>
    <row r="1339" spans="1:16" s="5" customFormat="1" ht="15.75">
      <c r="A1339" s="4" t="s">
        <v>86</v>
      </c>
      <c r="B1339" s="3">
        <f t="shared" si="142"/>
        <v>500000</v>
      </c>
      <c r="C1339" s="3"/>
      <c r="D1339" s="3">
        <f t="shared" si="143"/>
        <v>215286</v>
      </c>
      <c r="E1339" s="3"/>
      <c r="F1339" s="3">
        <f t="shared" si="144"/>
        <v>400000</v>
      </c>
      <c r="G1339" s="3"/>
      <c r="H1339" s="20" t="s">
        <v>155</v>
      </c>
      <c r="I1339" s="17">
        <v>500000</v>
      </c>
      <c r="J1339" s="20"/>
      <c r="K1339" s="17">
        <v>215286</v>
      </c>
      <c r="L1339" s="17"/>
      <c r="M1339" s="17">
        <v>400000</v>
      </c>
      <c r="N1339" s="20">
        <v>3</v>
      </c>
      <c r="O1339" s="20" t="s">
        <v>102</v>
      </c>
      <c r="P1339" s="20" t="s">
        <v>97</v>
      </c>
    </row>
    <row r="1340" spans="1:16" s="5" customFormat="1" ht="15.75">
      <c r="A1340" s="4" t="s">
        <v>91</v>
      </c>
      <c r="B1340" s="3">
        <f t="shared" si="142"/>
        <v>0</v>
      </c>
      <c r="C1340" s="3"/>
      <c r="D1340" s="3">
        <f t="shared" si="143"/>
        <v>0</v>
      </c>
      <c r="E1340" s="3"/>
      <c r="F1340" s="3">
        <f t="shared" si="144"/>
        <v>0</v>
      </c>
      <c r="G1340" s="3"/>
      <c r="H1340" s="20" t="s">
        <v>155</v>
      </c>
      <c r="I1340" s="17">
        <v>0</v>
      </c>
      <c r="J1340" s="20"/>
      <c r="K1340" s="17">
        <v>0</v>
      </c>
      <c r="L1340" s="17"/>
      <c r="M1340" s="17">
        <v>0</v>
      </c>
      <c r="N1340" s="20">
        <v>4</v>
      </c>
      <c r="O1340" s="20" t="s">
        <v>103</v>
      </c>
      <c r="P1340" s="20" t="s">
        <v>98</v>
      </c>
    </row>
    <row r="1341" spans="1:16" s="5" customFormat="1" ht="15.75">
      <c r="A1341" s="4" t="s">
        <v>2</v>
      </c>
      <c r="B1341" s="3">
        <f t="shared" si="142"/>
        <v>0</v>
      </c>
      <c r="C1341" s="3"/>
      <c r="D1341" s="3">
        <f t="shared" si="143"/>
        <v>0</v>
      </c>
      <c r="E1341" s="3"/>
      <c r="F1341" s="3">
        <f t="shared" si="144"/>
        <v>0</v>
      </c>
      <c r="G1341" s="3"/>
      <c r="H1341" s="20" t="s">
        <v>155</v>
      </c>
      <c r="I1341" s="17">
        <v>0</v>
      </c>
      <c r="J1341" s="20"/>
      <c r="K1341" s="17">
        <v>0</v>
      </c>
      <c r="L1341" s="17"/>
      <c r="M1341" s="17">
        <v>0</v>
      </c>
      <c r="N1341" s="20">
        <v>5</v>
      </c>
      <c r="O1341" s="20" t="s">
        <v>104</v>
      </c>
      <c r="P1341" s="20" t="s">
        <v>99</v>
      </c>
    </row>
    <row r="1342" spans="1:16" s="5" customFormat="1" ht="15.75">
      <c r="A1342" s="4" t="s">
        <v>144</v>
      </c>
      <c r="B1342" s="3">
        <f t="shared" si="142"/>
        <v>0</v>
      </c>
      <c r="C1342" s="3"/>
      <c r="D1342" s="3">
        <f t="shared" si="143"/>
        <v>0</v>
      </c>
      <c r="E1342" s="3"/>
      <c r="F1342" s="3">
        <f t="shared" si="144"/>
        <v>0</v>
      </c>
      <c r="G1342" s="3"/>
      <c r="H1342" s="20" t="s">
        <v>155</v>
      </c>
      <c r="I1342" s="17">
        <v>0</v>
      </c>
      <c r="J1342" s="20"/>
      <c r="K1342" s="17">
        <v>0</v>
      </c>
      <c r="L1342" s="17"/>
      <c r="M1342" s="17">
        <v>0</v>
      </c>
      <c r="N1342" s="20">
        <v>6</v>
      </c>
      <c r="O1342" s="20" t="s">
        <v>146</v>
      </c>
      <c r="P1342" s="20" t="s">
        <v>100</v>
      </c>
    </row>
    <row r="1343" spans="1:16" s="5" customFormat="1" ht="15.75">
      <c r="A1343" s="4" t="s">
        <v>3</v>
      </c>
      <c r="B1343" s="3">
        <f t="shared" si="142"/>
        <v>0</v>
      </c>
      <c r="C1343" s="3"/>
      <c r="D1343" s="3">
        <f t="shared" si="143"/>
        <v>0</v>
      </c>
      <c r="E1343" s="3"/>
      <c r="F1343" s="3">
        <f t="shared" si="144"/>
        <v>0</v>
      </c>
      <c r="G1343" s="3"/>
      <c r="H1343" s="20" t="s">
        <v>155</v>
      </c>
      <c r="I1343" s="17">
        <v>0</v>
      </c>
      <c r="J1343" s="20"/>
      <c r="K1343" s="17">
        <v>0</v>
      </c>
      <c r="L1343" s="17"/>
      <c r="M1343" s="17">
        <v>0</v>
      </c>
      <c r="N1343" s="20">
        <v>7</v>
      </c>
      <c r="O1343" s="20" t="s">
        <v>106</v>
      </c>
      <c r="P1343" s="20" t="s">
        <v>101</v>
      </c>
    </row>
    <row r="1344" spans="1:16" s="5" customFormat="1" ht="15.75">
      <c r="A1344" s="4" t="s">
        <v>4</v>
      </c>
      <c r="B1344" s="3">
        <f t="shared" si="142"/>
        <v>0</v>
      </c>
      <c r="C1344" s="3"/>
      <c r="D1344" s="3">
        <f t="shared" si="143"/>
        <v>0</v>
      </c>
      <c r="E1344" s="3"/>
      <c r="F1344" s="3">
        <f t="shared" si="144"/>
        <v>0</v>
      </c>
      <c r="G1344" s="3"/>
      <c r="H1344" s="20" t="s">
        <v>155</v>
      </c>
      <c r="I1344" s="17">
        <v>0</v>
      </c>
      <c r="J1344" s="20"/>
      <c r="K1344" s="17">
        <v>0</v>
      </c>
      <c r="L1344" s="17"/>
      <c r="M1344" s="17">
        <v>0</v>
      </c>
      <c r="N1344" s="20">
        <v>8</v>
      </c>
      <c r="O1344" s="20" t="s">
        <v>107</v>
      </c>
      <c r="P1344" s="20" t="s">
        <v>102</v>
      </c>
    </row>
    <row r="1345" spans="1:16" s="5" customFormat="1" ht="15.75">
      <c r="A1345" s="4"/>
      <c r="B1345" s="3"/>
      <c r="C1345" s="3"/>
      <c r="D1345" s="3"/>
      <c r="E1345" s="3"/>
      <c r="F1345" s="3"/>
      <c r="G1345" s="3"/>
      <c r="H1345" s="20" t="s">
        <v>155</v>
      </c>
      <c r="I1345" s="17">
        <v>11239059</v>
      </c>
      <c r="J1345" s="20"/>
      <c r="K1345" s="17">
        <v>11517643</v>
      </c>
      <c r="L1345" s="17"/>
      <c r="M1345" s="17">
        <v>16518518</v>
      </c>
      <c r="N1345" s="20">
        <v>9</v>
      </c>
      <c r="O1345" s="20" t="s">
        <v>108</v>
      </c>
      <c r="P1345" s="20" t="s">
        <v>103</v>
      </c>
    </row>
    <row r="1346" spans="1:16" s="5" customFormat="1" ht="15.75">
      <c r="A1346" s="4" t="s">
        <v>5</v>
      </c>
      <c r="B1346" s="3">
        <f>I1345</f>
        <v>11239059</v>
      </c>
      <c r="C1346" s="3"/>
      <c r="D1346" s="3">
        <f>K1345</f>
        <v>11517643</v>
      </c>
      <c r="E1346" s="3"/>
      <c r="F1346" s="3">
        <f>M1345</f>
        <v>16518518</v>
      </c>
      <c r="G1346" s="3"/>
      <c r="H1346" s="20" t="s">
        <v>155</v>
      </c>
      <c r="I1346" s="17">
        <v>0</v>
      </c>
      <c r="J1346" s="20"/>
      <c r="K1346" s="17">
        <v>0</v>
      </c>
      <c r="L1346" s="17"/>
      <c r="M1346" s="17">
        <v>0</v>
      </c>
      <c r="N1346" s="20">
        <v>10</v>
      </c>
      <c r="O1346" s="20" t="s">
        <v>109</v>
      </c>
      <c r="P1346" s="20" t="s">
        <v>104</v>
      </c>
    </row>
    <row r="1347" spans="1:16" s="5" customFormat="1" ht="15.75">
      <c r="A1347" s="4" t="s">
        <v>6</v>
      </c>
      <c r="B1347" s="3">
        <f>I1346</f>
        <v>0</v>
      </c>
      <c r="C1347" s="3"/>
      <c r="D1347" s="3">
        <f>K1346</f>
        <v>0</v>
      </c>
      <c r="E1347" s="3"/>
      <c r="F1347" s="3">
        <f>M1346</f>
        <v>0</v>
      </c>
      <c r="G1347" s="3"/>
      <c r="H1347" s="20" t="s">
        <v>155</v>
      </c>
      <c r="I1347" s="17">
        <v>0</v>
      </c>
      <c r="J1347" s="20"/>
      <c r="K1347" s="17">
        <v>0</v>
      </c>
      <c r="L1347" s="17"/>
      <c r="M1347" s="17">
        <v>611111</v>
      </c>
      <c r="N1347" s="20">
        <v>11</v>
      </c>
      <c r="O1347" s="20" t="s">
        <v>110</v>
      </c>
      <c r="P1347" s="20" t="s">
        <v>105</v>
      </c>
    </row>
    <row r="1348" spans="1:16" s="5" customFormat="1" ht="15.75">
      <c r="A1348" s="4" t="s">
        <v>7</v>
      </c>
      <c r="B1348" s="10">
        <f>I1347</f>
        <v>0</v>
      </c>
      <c r="C1348" s="3"/>
      <c r="D1348" s="10">
        <f>K1347</f>
        <v>0</v>
      </c>
      <c r="E1348" s="3"/>
      <c r="F1348" s="10">
        <f>M1347</f>
        <v>611111</v>
      </c>
      <c r="G1348" s="3"/>
      <c r="H1348" s="20" t="s">
        <v>155</v>
      </c>
      <c r="I1348" s="17">
        <v>0</v>
      </c>
      <c r="J1348" s="20"/>
      <c r="K1348" s="17">
        <v>0</v>
      </c>
      <c r="L1348" s="17"/>
      <c r="M1348" s="17">
        <v>0</v>
      </c>
      <c r="N1348" s="20">
        <v>12</v>
      </c>
      <c r="O1348" s="20" t="s">
        <v>147</v>
      </c>
      <c r="P1348" s="20" t="s">
        <v>106</v>
      </c>
    </row>
    <row r="1349" spans="1:16" s="5" customFormat="1" ht="15.75">
      <c r="A1349" s="4"/>
      <c r="B1349" s="3"/>
      <c r="C1349" s="3"/>
      <c r="D1349" s="3"/>
      <c r="E1349" s="3"/>
      <c r="F1349" s="3"/>
      <c r="G1349" s="3"/>
      <c r="H1349" s="20" t="s">
        <v>155</v>
      </c>
      <c r="I1349" s="17">
        <v>0</v>
      </c>
      <c r="J1349" s="20"/>
      <c r="K1349" s="17">
        <v>0</v>
      </c>
      <c r="L1349" s="17"/>
      <c r="M1349" s="17">
        <v>0</v>
      </c>
      <c r="N1349" s="20">
        <v>13</v>
      </c>
      <c r="O1349" s="20" t="s">
        <v>113</v>
      </c>
      <c r="P1349" s="20" t="s">
        <v>107</v>
      </c>
    </row>
    <row r="1350" spans="1:16" s="5" customFormat="1" ht="15.75">
      <c r="A1350" s="4" t="s">
        <v>8</v>
      </c>
      <c r="B1350" s="3">
        <f>SUM(B1345:B1349)</f>
        <v>11239059</v>
      </c>
      <c r="C1350" s="3"/>
      <c r="D1350" s="3">
        <f>SUM(D1345:D1349)</f>
        <v>11517643</v>
      </c>
      <c r="E1350" s="3"/>
      <c r="F1350" s="3">
        <f>SUM(F1345:F1349)</f>
        <v>17129629</v>
      </c>
      <c r="G1350" s="3"/>
      <c r="H1350" s="20" t="s">
        <v>155</v>
      </c>
      <c r="I1350" s="17">
        <v>0</v>
      </c>
      <c r="J1350" s="20"/>
      <c r="K1350" s="17">
        <v>0</v>
      </c>
      <c r="L1350" s="17"/>
      <c r="M1350" s="17">
        <v>0</v>
      </c>
      <c r="N1350" s="20">
        <v>14</v>
      </c>
      <c r="O1350" s="20" t="s">
        <v>114</v>
      </c>
      <c r="P1350" s="20" t="s">
        <v>108</v>
      </c>
    </row>
    <row r="1351" spans="1:16" s="5" customFormat="1" ht="15.75">
      <c r="A1351" s="4"/>
      <c r="B1351" s="3"/>
      <c r="C1351" s="3"/>
      <c r="D1351" s="3"/>
      <c r="E1351" s="3"/>
      <c r="F1351" s="3"/>
      <c r="G1351" s="3"/>
      <c r="H1351" s="20" t="s">
        <v>155</v>
      </c>
      <c r="I1351" s="17">
        <v>0</v>
      </c>
      <c r="J1351" s="20"/>
      <c r="K1351" s="17">
        <v>0</v>
      </c>
      <c r="L1351" s="17"/>
      <c r="M1351" s="17">
        <v>0</v>
      </c>
      <c r="N1351" s="20">
        <v>15</v>
      </c>
      <c r="O1351" s="20" t="s">
        <v>115</v>
      </c>
      <c r="P1351" s="20" t="s">
        <v>109</v>
      </c>
    </row>
    <row r="1352" spans="1:16" s="5" customFormat="1" ht="15.75">
      <c r="A1352" s="4" t="s">
        <v>9</v>
      </c>
      <c r="B1352" s="3">
        <f>I1348</f>
        <v>0</v>
      </c>
      <c r="C1352" s="3"/>
      <c r="D1352" s="3">
        <f>K1348</f>
        <v>0</v>
      </c>
      <c r="E1352" s="3"/>
      <c r="F1352" s="3">
        <f>M1348</f>
        <v>0</v>
      </c>
      <c r="G1352" s="3"/>
      <c r="H1352" s="20" t="s">
        <v>155</v>
      </c>
      <c r="I1352" s="17">
        <v>0</v>
      </c>
      <c r="J1352" s="20"/>
      <c r="K1352" s="17">
        <v>0</v>
      </c>
      <c r="L1352" s="17"/>
      <c r="M1352" s="17">
        <v>0</v>
      </c>
      <c r="N1352" s="20">
        <v>16</v>
      </c>
      <c r="O1352" s="20" t="s">
        <v>116</v>
      </c>
      <c r="P1352" s="20" t="s">
        <v>110</v>
      </c>
    </row>
    <row r="1353" spans="1:16" s="5" customFormat="1" ht="15.75">
      <c r="A1353" s="4" t="s">
        <v>10</v>
      </c>
      <c r="B1353" s="3">
        <f>I1349</f>
        <v>0</v>
      </c>
      <c r="C1353" s="3"/>
      <c r="D1353" s="3">
        <f>K1349</f>
        <v>0</v>
      </c>
      <c r="E1353" s="3"/>
      <c r="F1353" s="3">
        <f>M1349</f>
        <v>0</v>
      </c>
      <c r="G1353" s="4"/>
      <c r="H1353" s="20" t="s">
        <v>155</v>
      </c>
      <c r="I1353" s="17">
        <v>0</v>
      </c>
      <c r="J1353" s="20"/>
      <c r="K1353" s="17">
        <v>0</v>
      </c>
      <c r="L1353" s="17"/>
      <c r="M1353" s="17">
        <v>0</v>
      </c>
      <c r="N1353" s="20">
        <v>17</v>
      </c>
      <c r="O1353" s="20" t="s">
        <v>117</v>
      </c>
      <c r="P1353" s="20" t="s">
        <v>111</v>
      </c>
    </row>
    <row r="1354" spans="1:16" s="5" customFormat="1" ht="15.75">
      <c r="A1354" s="4" t="s">
        <v>11</v>
      </c>
      <c r="B1354" s="3">
        <f>I1350</f>
        <v>0</v>
      </c>
      <c r="C1354" s="3"/>
      <c r="D1354" s="3">
        <f>K1350</f>
        <v>0</v>
      </c>
      <c r="E1354" s="3"/>
      <c r="F1354" s="3">
        <f>M1350</f>
        <v>0</v>
      </c>
      <c r="G1354" s="3"/>
      <c r="H1354" s="20" t="s">
        <v>155</v>
      </c>
      <c r="I1354" s="17">
        <v>0</v>
      </c>
      <c r="J1354" s="20"/>
      <c r="K1354" s="17">
        <v>0</v>
      </c>
      <c r="L1354" s="17"/>
      <c r="M1354" s="17">
        <v>0</v>
      </c>
      <c r="N1354" s="20">
        <v>18</v>
      </c>
      <c r="O1354" s="20" t="s">
        <v>118</v>
      </c>
      <c r="P1354" s="20" t="s">
        <v>112</v>
      </c>
    </row>
    <row r="1355" spans="1:16" s="5" customFormat="1" ht="15.75">
      <c r="A1355" s="4" t="s">
        <v>12</v>
      </c>
      <c r="B1355" s="10">
        <f>I1351</f>
        <v>0</v>
      </c>
      <c r="C1355" s="3"/>
      <c r="D1355" s="10">
        <f>K1351</f>
        <v>0</v>
      </c>
      <c r="E1355" s="3"/>
      <c r="F1355" s="10">
        <f>M1351</f>
        <v>0</v>
      </c>
      <c r="G1355" s="3"/>
      <c r="H1355" s="20" t="s">
        <v>155</v>
      </c>
      <c r="I1355" s="17">
        <v>0</v>
      </c>
      <c r="J1355" s="20"/>
      <c r="K1355" s="17">
        <v>0</v>
      </c>
      <c r="L1355" s="17"/>
      <c r="M1355" s="17">
        <v>0</v>
      </c>
      <c r="N1355" s="20">
        <v>19</v>
      </c>
      <c r="O1355" s="20" t="s">
        <v>119</v>
      </c>
      <c r="P1355" s="20" t="s">
        <v>113</v>
      </c>
    </row>
    <row r="1356" spans="1:16" s="5" customFormat="1" ht="15.75">
      <c r="A1356" s="4"/>
      <c r="B1356" s="3"/>
      <c r="C1356" s="3"/>
      <c r="D1356" s="3"/>
      <c r="E1356" s="3"/>
      <c r="F1356" s="3"/>
      <c r="G1356" s="3"/>
      <c r="H1356" s="20" t="s">
        <v>155</v>
      </c>
      <c r="I1356" s="17">
        <v>0</v>
      </c>
      <c r="J1356" s="20"/>
      <c r="K1356" s="17">
        <v>0</v>
      </c>
      <c r="L1356" s="17"/>
      <c r="M1356" s="17">
        <v>0</v>
      </c>
      <c r="N1356" s="20">
        <v>20</v>
      </c>
      <c r="O1356" s="20" t="s">
        <v>120</v>
      </c>
      <c r="P1356" s="20" t="s">
        <v>114</v>
      </c>
    </row>
    <row r="1357" spans="1:16" s="5" customFormat="1" ht="15.75">
      <c r="A1357" s="4" t="s">
        <v>13</v>
      </c>
      <c r="B1357" s="3">
        <f>SUM(B1351:B1356)</f>
        <v>0</v>
      </c>
      <c r="C1357" s="3"/>
      <c r="D1357" s="3">
        <f>SUM(D1351:D1356)</f>
        <v>0</v>
      </c>
      <c r="E1357" s="3"/>
      <c r="F1357" s="3">
        <f>SUM(F1351:F1356)</f>
        <v>0</v>
      </c>
      <c r="G1357" s="3"/>
      <c r="H1357" s="20" t="s">
        <v>155</v>
      </c>
      <c r="I1357" s="17">
        <v>0</v>
      </c>
      <c r="J1357" s="20"/>
      <c r="K1357" s="17">
        <v>0</v>
      </c>
      <c r="L1357" s="17"/>
      <c r="M1357" s="17">
        <v>0</v>
      </c>
      <c r="N1357" s="20">
        <v>21</v>
      </c>
      <c r="O1357" s="20" t="s">
        <v>121</v>
      </c>
      <c r="P1357" s="20" t="s">
        <v>115</v>
      </c>
    </row>
    <row r="1358" spans="1:16" s="5" customFormat="1" ht="15.75">
      <c r="A1358" s="4"/>
      <c r="B1358" s="3"/>
      <c r="C1358" s="3"/>
      <c r="D1358" s="3"/>
      <c r="E1358" s="3"/>
      <c r="F1358" s="3"/>
      <c r="G1358" s="3"/>
      <c r="H1358" s="20" t="s">
        <v>155</v>
      </c>
      <c r="I1358" s="17">
        <v>0</v>
      </c>
      <c r="J1358" s="20"/>
      <c r="K1358" s="17">
        <v>0</v>
      </c>
      <c r="L1358" s="17"/>
      <c r="M1358" s="17">
        <v>0</v>
      </c>
      <c r="N1358" s="20">
        <v>22</v>
      </c>
      <c r="O1358" s="20" t="s">
        <v>148</v>
      </c>
      <c r="P1358" s="20" t="s">
        <v>116</v>
      </c>
    </row>
    <row r="1359" spans="1:16" s="5" customFormat="1" ht="15.75">
      <c r="A1359" s="4" t="s">
        <v>14</v>
      </c>
      <c r="B1359" s="3">
        <f aca="true" t="shared" si="145" ref="B1359:B1364">I1352</f>
        <v>0</v>
      </c>
      <c r="C1359" s="3"/>
      <c r="D1359" s="3">
        <f aca="true" t="shared" si="146" ref="D1359:D1364">K1352</f>
        <v>0</v>
      </c>
      <c r="E1359" s="3"/>
      <c r="F1359" s="3">
        <f aca="true" t="shared" si="147" ref="F1359:F1364">M1352</f>
        <v>0</v>
      </c>
      <c r="G1359" s="3"/>
      <c r="H1359" s="20" t="s">
        <v>155</v>
      </c>
      <c r="I1359" s="17">
        <v>0</v>
      </c>
      <c r="J1359" s="20"/>
      <c r="K1359" s="17">
        <v>0</v>
      </c>
      <c r="L1359" s="17"/>
      <c r="M1359" s="17">
        <v>0</v>
      </c>
      <c r="N1359" s="20">
        <v>23</v>
      </c>
      <c r="O1359" s="20" t="s">
        <v>149</v>
      </c>
      <c r="P1359" s="20" t="s">
        <v>117</v>
      </c>
    </row>
    <row r="1360" spans="1:16" s="5" customFormat="1" ht="15.75">
      <c r="A1360" s="4" t="s">
        <v>90</v>
      </c>
      <c r="B1360" s="3">
        <f t="shared" si="145"/>
        <v>0</v>
      </c>
      <c r="C1360" s="3"/>
      <c r="D1360" s="3">
        <f t="shared" si="146"/>
        <v>0</v>
      </c>
      <c r="E1360" s="3"/>
      <c r="F1360" s="3">
        <f t="shared" si="147"/>
        <v>0</v>
      </c>
      <c r="G1360" s="3"/>
      <c r="H1360" s="20" t="s">
        <v>155</v>
      </c>
      <c r="I1360" s="17">
        <v>0</v>
      </c>
      <c r="J1360" s="20"/>
      <c r="K1360" s="17">
        <v>0</v>
      </c>
      <c r="L1360" s="17"/>
      <c r="M1360" s="17">
        <v>0</v>
      </c>
      <c r="N1360" s="20">
        <v>24</v>
      </c>
      <c r="O1360" s="20" t="s">
        <v>150</v>
      </c>
      <c r="P1360" s="20" t="s">
        <v>118</v>
      </c>
    </row>
    <row r="1361" spans="1:16" s="5" customFormat="1" ht="15.75">
      <c r="A1361" s="4" t="s">
        <v>89</v>
      </c>
      <c r="B1361" s="3">
        <f t="shared" si="145"/>
        <v>0</v>
      </c>
      <c r="C1361" s="3"/>
      <c r="D1361" s="3">
        <f t="shared" si="146"/>
        <v>0</v>
      </c>
      <c r="E1361" s="3"/>
      <c r="F1361" s="3">
        <f t="shared" si="147"/>
        <v>0</v>
      </c>
      <c r="G1361" s="3"/>
      <c r="H1361" s="20" t="s">
        <v>155</v>
      </c>
      <c r="I1361" s="17">
        <v>0</v>
      </c>
      <c r="J1361" s="20"/>
      <c r="K1361" s="17">
        <v>0</v>
      </c>
      <c r="L1361" s="17"/>
      <c r="M1361" s="17">
        <v>0</v>
      </c>
      <c r="N1361" s="20">
        <v>25</v>
      </c>
      <c r="O1361" s="20" t="s">
        <v>151</v>
      </c>
      <c r="P1361" s="20" t="s">
        <v>119</v>
      </c>
    </row>
    <row r="1362" spans="1:16" s="5" customFormat="1" ht="15.75">
      <c r="A1362" s="4" t="s">
        <v>88</v>
      </c>
      <c r="B1362" s="3">
        <f t="shared" si="145"/>
        <v>0</v>
      </c>
      <c r="C1362" s="3"/>
      <c r="D1362" s="3">
        <f t="shared" si="146"/>
        <v>0</v>
      </c>
      <c r="E1362" s="3"/>
      <c r="F1362" s="3">
        <f t="shared" si="147"/>
        <v>0</v>
      </c>
      <c r="G1362" s="3"/>
      <c r="H1362" s="20" t="s">
        <v>155</v>
      </c>
      <c r="I1362" s="17">
        <v>0</v>
      </c>
      <c r="J1362" s="20"/>
      <c r="K1362" s="17">
        <v>0</v>
      </c>
      <c r="L1362" s="17"/>
      <c r="M1362" s="17">
        <v>0</v>
      </c>
      <c r="N1362" s="20">
        <v>26</v>
      </c>
      <c r="O1362" s="20" t="s">
        <v>152</v>
      </c>
      <c r="P1362" s="20" t="s">
        <v>120</v>
      </c>
    </row>
    <row r="1363" spans="1:16" s="5" customFormat="1" ht="15.75">
      <c r="A1363" s="4" t="s">
        <v>92</v>
      </c>
      <c r="B1363" s="3">
        <f t="shared" si="145"/>
        <v>0</v>
      </c>
      <c r="C1363" s="3"/>
      <c r="D1363" s="3">
        <f t="shared" si="146"/>
        <v>0</v>
      </c>
      <c r="E1363" s="3"/>
      <c r="F1363" s="3">
        <f t="shared" si="147"/>
        <v>0</v>
      </c>
      <c r="G1363" s="3"/>
      <c r="H1363" s="20" t="s">
        <v>155</v>
      </c>
      <c r="I1363" s="17">
        <v>0</v>
      </c>
      <c r="J1363" s="20"/>
      <c r="K1363" s="17">
        <v>0</v>
      </c>
      <c r="L1363" s="17"/>
      <c r="M1363" s="17">
        <v>0</v>
      </c>
      <c r="N1363" s="20">
        <v>27</v>
      </c>
      <c r="O1363" s="20" t="s">
        <v>153</v>
      </c>
      <c r="P1363" s="20" t="s">
        <v>121</v>
      </c>
    </row>
    <row r="1364" spans="1:16" s="5" customFormat="1" ht="15.75">
      <c r="A1364" s="4" t="s">
        <v>15</v>
      </c>
      <c r="B1364" s="10">
        <f t="shared" si="145"/>
        <v>0</v>
      </c>
      <c r="C1364" s="3"/>
      <c r="D1364" s="10">
        <f t="shared" si="146"/>
        <v>0</v>
      </c>
      <c r="E1364" s="3"/>
      <c r="F1364" s="10">
        <f t="shared" si="147"/>
        <v>0</v>
      </c>
      <c r="G1364" s="3"/>
      <c r="H1364" s="20" t="s">
        <v>155</v>
      </c>
      <c r="I1364" s="17">
        <v>0</v>
      </c>
      <c r="J1364" s="20"/>
      <c r="K1364" s="17">
        <v>0</v>
      </c>
      <c r="L1364" s="17"/>
      <c r="M1364" s="17">
        <v>0</v>
      </c>
      <c r="N1364" s="20">
        <v>28</v>
      </c>
      <c r="O1364" s="20" t="s">
        <v>154</v>
      </c>
      <c r="P1364" s="20" t="s">
        <v>122</v>
      </c>
    </row>
    <row r="1365" spans="1:16" s="5" customFormat="1" ht="15.75">
      <c r="A1365" s="4"/>
      <c r="B1365" s="3"/>
      <c r="C1365" s="3"/>
      <c r="D1365" s="3"/>
      <c r="E1365" s="3"/>
      <c r="F1365" s="3"/>
      <c r="G1365" s="3"/>
      <c r="H1365" s="20"/>
      <c r="I1365" s="17"/>
      <c r="J1365" s="20"/>
      <c r="K1365" s="17"/>
      <c r="L1365" s="17"/>
      <c r="M1365" s="17"/>
      <c r="N1365" s="20"/>
      <c r="O1365" s="20"/>
      <c r="P1365" s="20"/>
    </row>
    <row r="1366" spans="1:16" s="5" customFormat="1" ht="15.75">
      <c r="A1366" s="4" t="s">
        <v>16</v>
      </c>
      <c r="B1366" s="3">
        <f>SUM(B1358:B1365)</f>
        <v>0</v>
      </c>
      <c r="C1366" s="3"/>
      <c r="D1366" s="3">
        <f>SUM(D1358:D1365)</f>
        <v>0</v>
      </c>
      <c r="E1366" s="3"/>
      <c r="F1366" s="3">
        <f>SUM(F1358:F1365)</f>
        <v>0</v>
      </c>
      <c r="G1366" s="3"/>
      <c r="H1366" s="20"/>
      <c r="I1366" s="17"/>
      <c r="J1366" s="20"/>
      <c r="K1366" s="17"/>
      <c r="L1366" s="17"/>
      <c r="M1366" s="17"/>
      <c r="N1366" s="17"/>
      <c r="O1366" s="20"/>
      <c r="P1366" s="20"/>
    </row>
    <row r="1367" spans="1:16" s="5" customFormat="1" ht="15.75">
      <c r="A1367" s="4"/>
      <c r="B1367" s="3"/>
      <c r="C1367" s="3"/>
      <c r="D1367" s="3"/>
      <c r="E1367" s="3"/>
      <c r="F1367" s="3"/>
      <c r="G1367" s="3"/>
      <c r="H1367" s="20"/>
      <c r="I1367" s="17"/>
      <c r="J1367" s="20"/>
      <c r="K1367" s="17"/>
      <c r="L1367" s="17"/>
      <c r="M1367" s="17"/>
      <c r="N1367" s="17"/>
      <c r="O1367" s="20"/>
      <c r="P1367" s="20"/>
    </row>
    <row r="1368" spans="1:16" s="5" customFormat="1" ht="15.75">
      <c r="A1368" s="4" t="s">
        <v>17</v>
      </c>
      <c r="B1368" s="3">
        <f aca="true" t="shared" si="148" ref="B1368:B1374">I1358</f>
        <v>0</v>
      </c>
      <c r="C1368" s="3"/>
      <c r="D1368" s="3">
        <f aca="true" t="shared" si="149" ref="D1368:D1374">K1358</f>
        <v>0</v>
      </c>
      <c r="E1368" s="3"/>
      <c r="F1368" s="3">
        <f aca="true" t="shared" si="150" ref="F1368:F1374">M1358</f>
        <v>0</v>
      </c>
      <c r="G1368" s="3"/>
      <c r="H1368" s="20"/>
      <c r="I1368" s="17"/>
      <c r="J1368" s="20"/>
      <c r="K1368" s="17"/>
      <c r="L1368" s="17"/>
      <c r="M1368" s="17"/>
      <c r="N1368" s="17"/>
      <c r="O1368" s="20"/>
      <c r="P1368" s="20"/>
    </row>
    <row r="1369" spans="1:16" s="5" customFormat="1" ht="15.75">
      <c r="A1369" s="4" t="s">
        <v>18</v>
      </c>
      <c r="B1369" s="3">
        <f t="shared" si="148"/>
        <v>0</v>
      </c>
      <c r="C1369" s="3"/>
      <c r="D1369" s="3">
        <f t="shared" si="149"/>
        <v>0</v>
      </c>
      <c r="E1369" s="3"/>
      <c r="F1369" s="3">
        <f t="shared" si="150"/>
        <v>0</v>
      </c>
      <c r="G1369" s="3"/>
      <c r="H1369" s="20"/>
      <c r="I1369" s="17"/>
      <c r="J1369" s="20"/>
      <c r="K1369" s="17"/>
      <c r="L1369" s="17"/>
      <c r="M1369" s="17"/>
      <c r="N1369" s="17"/>
      <c r="O1369" s="20"/>
      <c r="P1369" s="20"/>
    </row>
    <row r="1370" spans="1:16" s="5" customFormat="1" ht="15.75">
      <c r="A1370" s="4" t="s">
        <v>19</v>
      </c>
      <c r="B1370" s="3">
        <f t="shared" si="148"/>
        <v>0</v>
      </c>
      <c r="C1370" s="3"/>
      <c r="D1370" s="3">
        <f t="shared" si="149"/>
        <v>0</v>
      </c>
      <c r="E1370" s="3"/>
      <c r="F1370" s="3">
        <f t="shared" si="150"/>
        <v>0</v>
      </c>
      <c r="G1370" s="3"/>
      <c r="H1370" s="20"/>
      <c r="I1370" s="17"/>
      <c r="J1370" s="20"/>
      <c r="K1370" s="17"/>
      <c r="L1370" s="17"/>
      <c r="M1370" s="17"/>
      <c r="N1370" s="20"/>
      <c r="O1370" s="20"/>
      <c r="P1370" s="20"/>
    </row>
    <row r="1371" spans="1:16" s="5" customFormat="1" ht="15.75">
      <c r="A1371" s="4" t="s">
        <v>20</v>
      </c>
      <c r="B1371" s="3">
        <f t="shared" si="148"/>
        <v>0</v>
      </c>
      <c r="C1371" s="3"/>
      <c r="D1371" s="3">
        <f t="shared" si="149"/>
        <v>0</v>
      </c>
      <c r="E1371" s="3"/>
      <c r="F1371" s="3">
        <f t="shared" si="150"/>
        <v>0</v>
      </c>
      <c r="G1371" s="3"/>
      <c r="H1371" s="20"/>
      <c r="I1371" s="17"/>
      <c r="J1371" s="20"/>
      <c r="K1371" s="17"/>
      <c r="L1371" s="17"/>
      <c r="M1371" s="17"/>
      <c r="N1371" s="20"/>
      <c r="O1371" s="20"/>
      <c r="P1371" s="20"/>
    </row>
    <row r="1372" spans="1:7" s="5" customFormat="1" ht="15.75">
      <c r="A1372" s="4" t="s">
        <v>21</v>
      </c>
      <c r="B1372" s="3">
        <f t="shared" si="148"/>
        <v>0</v>
      </c>
      <c r="C1372" s="3"/>
      <c r="D1372" s="3">
        <f t="shared" si="149"/>
        <v>0</v>
      </c>
      <c r="E1372" s="3"/>
      <c r="F1372" s="3">
        <f t="shared" si="150"/>
        <v>0</v>
      </c>
      <c r="G1372" s="3"/>
    </row>
    <row r="1373" spans="1:7" s="5" customFormat="1" ht="15.75">
      <c r="A1373" s="4" t="s">
        <v>22</v>
      </c>
      <c r="B1373" s="3">
        <f t="shared" si="148"/>
        <v>0</v>
      </c>
      <c r="C1373" s="3"/>
      <c r="D1373" s="3">
        <f t="shared" si="149"/>
        <v>0</v>
      </c>
      <c r="E1373" s="3"/>
      <c r="F1373" s="3">
        <f t="shared" si="150"/>
        <v>0</v>
      </c>
      <c r="G1373" s="3"/>
    </row>
    <row r="1374" spans="1:7" s="5" customFormat="1" ht="15.75">
      <c r="A1374" s="4" t="s">
        <v>87</v>
      </c>
      <c r="B1374" s="10">
        <f t="shared" si="148"/>
        <v>0</v>
      </c>
      <c r="C1374" s="3"/>
      <c r="D1374" s="10">
        <f t="shared" si="149"/>
        <v>0</v>
      </c>
      <c r="E1374" s="3"/>
      <c r="F1374" s="10">
        <f t="shared" si="150"/>
        <v>0</v>
      </c>
      <c r="G1374" s="3"/>
    </row>
    <row r="1375" spans="1:7" s="5" customFormat="1" ht="15.75">
      <c r="A1375" s="12"/>
      <c r="B1375" s="3"/>
      <c r="C1375" s="3"/>
      <c r="D1375" s="3"/>
      <c r="E1375" s="3"/>
      <c r="F1375" s="3"/>
      <c r="G1375" s="3"/>
    </row>
    <row r="1376" spans="1:7" s="5" customFormat="1" ht="15.75">
      <c r="A1376" s="17" t="s">
        <v>23</v>
      </c>
      <c r="B1376" s="3">
        <f>SUM(B1336:B1345)+B1350+B1357+SUM(B1365:B1375)</f>
        <v>34963160</v>
      </c>
      <c r="C1376" s="3"/>
      <c r="D1376" s="3">
        <f>SUM(D1336:D1345)+D1350+D1357+SUM(D1365:D1375)</f>
        <v>34008697</v>
      </c>
      <c r="E1376" s="3"/>
      <c r="F1376" s="3">
        <f>SUM(F1336:F1345)+F1350+F1357+SUM(F1365:F1375)</f>
        <v>42364824</v>
      </c>
      <c r="G1376" s="3"/>
    </row>
    <row r="1377" spans="1:7" s="5" customFormat="1" ht="15.75">
      <c r="A1377" s="4"/>
      <c r="B1377" s="3"/>
      <c r="C1377" s="3"/>
      <c r="D1377" s="3"/>
      <c r="E1377" s="3"/>
      <c r="F1377" s="3"/>
      <c r="G1377" s="3"/>
    </row>
    <row r="1378" spans="1:7" s="5" customFormat="1" ht="15.75">
      <c r="A1378" s="4"/>
      <c r="B1378" s="3"/>
      <c r="C1378" s="3"/>
      <c r="D1378" s="3"/>
      <c r="E1378" s="3"/>
      <c r="F1378" s="3"/>
      <c r="G1378" s="3"/>
    </row>
    <row r="1379" spans="1:7" s="5" customFormat="1" ht="15.75">
      <c r="A1379" s="4"/>
      <c r="B1379" s="3"/>
      <c r="C1379" s="3"/>
      <c r="D1379" s="3"/>
      <c r="E1379" s="3"/>
      <c r="F1379" s="3"/>
      <c r="G1379" s="3"/>
    </row>
    <row r="1380" spans="1:7" s="5" customFormat="1" ht="15.75">
      <c r="A1380" s="4"/>
      <c r="B1380" s="3"/>
      <c r="C1380" s="3"/>
      <c r="D1380" s="3"/>
      <c r="E1380" s="3"/>
      <c r="F1380" s="3"/>
      <c r="G1380" s="3"/>
    </row>
    <row r="1381" spans="1:7" s="5" customFormat="1" ht="15.75">
      <c r="A1381" s="4"/>
      <c r="B1381" s="3"/>
      <c r="C1381" s="3"/>
      <c r="D1381" s="3"/>
      <c r="E1381" s="3"/>
      <c r="F1381" s="3"/>
      <c r="G1381" s="3"/>
    </row>
    <row r="1382" spans="1:7" s="5" customFormat="1" ht="15.75">
      <c r="A1382" s="4"/>
      <c r="B1382" s="3"/>
      <c r="C1382" s="3"/>
      <c r="D1382" s="3"/>
      <c r="E1382" s="3"/>
      <c r="F1382" s="3"/>
      <c r="G1382" s="3"/>
    </row>
    <row r="1383" spans="1:7" s="5" customFormat="1" ht="15.75">
      <c r="A1383" s="4"/>
      <c r="B1383" s="3"/>
      <c r="C1383" s="3"/>
      <c r="D1383" s="3"/>
      <c r="E1383" s="3"/>
      <c r="F1383" s="3"/>
      <c r="G1383" s="3"/>
    </row>
    <row r="1384" spans="1:7" s="5" customFormat="1" ht="15.75">
      <c r="A1384" s="4"/>
      <c r="B1384" s="3"/>
      <c r="C1384" s="3"/>
      <c r="D1384" s="3"/>
      <c r="E1384" s="3"/>
      <c r="F1384" s="3"/>
      <c r="G1384" s="3"/>
    </row>
    <row r="1385" spans="1:7" s="5" customFormat="1" ht="15.75">
      <c r="A1385" s="4"/>
      <c r="B1385" s="3"/>
      <c r="C1385" s="3"/>
      <c r="D1385" s="3"/>
      <c r="E1385" s="3"/>
      <c r="F1385" s="3"/>
      <c r="G1385" s="3"/>
    </row>
    <row r="1386" spans="1:7" s="5" customFormat="1" ht="15.75">
      <c r="A1386" s="12"/>
      <c r="B1386" s="3"/>
      <c r="C1386" s="3"/>
      <c r="D1386" s="3"/>
      <c r="E1386" s="3"/>
      <c r="F1386" s="3"/>
      <c r="G1386" s="3"/>
    </row>
    <row r="1387" spans="1:7" s="5" customFormat="1" ht="15.75">
      <c r="A1387" s="17"/>
      <c r="B1387" s="4"/>
      <c r="C1387" s="4"/>
      <c r="D1387" s="4"/>
      <c r="E1387" s="4"/>
      <c r="F1387" s="4"/>
      <c r="G1387" s="3"/>
    </row>
    <row r="1388" spans="1:7" s="5" customFormat="1" ht="15.75">
      <c r="A1388" s="4"/>
      <c r="B1388" s="3"/>
      <c r="C1388" s="3"/>
      <c r="D1388" s="3"/>
      <c r="E1388" s="3"/>
      <c r="F1388" s="3"/>
      <c r="G1388" s="3"/>
    </row>
    <row r="1389" spans="1:7" s="5" customFormat="1" ht="15.75">
      <c r="A1389" s="4"/>
      <c r="B1389" s="3"/>
      <c r="C1389" s="3"/>
      <c r="D1389" s="3"/>
      <c r="E1389" s="3"/>
      <c r="F1389" s="3"/>
      <c r="G1389" s="3"/>
    </row>
    <row r="1390" spans="1:7" s="5" customFormat="1" ht="15.75">
      <c r="A1390" s="4"/>
      <c r="B1390" s="4"/>
      <c r="C1390" s="4"/>
      <c r="D1390" s="4"/>
      <c r="E1390" s="4"/>
      <c r="F1390" s="4"/>
      <c r="G1390" s="4"/>
    </row>
    <row r="1391" spans="1:7" s="5" customFormat="1" ht="15.75">
      <c r="A1391" s="12"/>
      <c r="B1391" s="3"/>
      <c r="C1391" s="3"/>
      <c r="D1391" s="3"/>
      <c r="E1391" s="3"/>
      <c r="F1391" s="3"/>
      <c r="G1391" s="3"/>
    </row>
    <row r="1392" spans="1:7" s="5" customFormat="1" ht="15.75">
      <c r="A1392" s="17"/>
      <c r="B1392" s="4"/>
      <c r="C1392" s="4"/>
      <c r="D1392" s="4"/>
      <c r="E1392" s="4"/>
      <c r="F1392" s="4"/>
      <c r="G1392" s="4"/>
    </row>
    <row r="1393" spans="1:7" s="5" customFormat="1" ht="15.75">
      <c r="A1393" s="4"/>
      <c r="B1393" s="3"/>
      <c r="C1393" s="3"/>
      <c r="D1393" s="3"/>
      <c r="E1393" s="3"/>
      <c r="F1393" s="3"/>
      <c r="G1393" s="3"/>
    </row>
    <row r="1394" spans="1:7" s="5" customFormat="1" ht="15.75">
      <c r="A1394" s="4"/>
      <c r="B1394" s="3"/>
      <c r="C1394" s="3"/>
      <c r="D1394" s="3"/>
      <c r="E1394" s="3"/>
      <c r="F1394" s="3"/>
      <c r="G1394" s="3"/>
    </row>
    <row r="1395" spans="1:7" s="5" customFormat="1" ht="15.75">
      <c r="A1395" s="4"/>
      <c r="B1395" s="4"/>
      <c r="C1395" s="4"/>
      <c r="D1395" s="4"/>
      <c r="E1395" s="4"/>
      <c r="F1395" s="4"/>
      <c r="G1395" s="4"/>
    </row>
    <row r="1396" spans="1:7" s="5" customFormat="1" ht="15.75">
      <c r="A1396" s="4"/>
      <c r="B1396" s="3"/>
      <c r="C1396" s="3"/>
      <c r="D1396" s="3"/>
      <c r="E1396" s="3"/>
      <c r="F1396" s="3"/>
      <c r="G1396" s="3"/>
    </row>
    <row r="1397" spans="1:7" s="5" customFormat="1" ht="15.75">
      <c r="A1397" s="4"/>
      <c r="B1397" s="3"/>
      <c r="C1397" s="3"/>
      <c r="D1397" s="3"/>
      <c r="E1397" s="3"/>
      <c r="F1397" s="3"/>
      <c r="G1397" s="3"/>
    </row>
    <row r="1398" spans="1:7" s="5" customFormat="1" ht="15.75">
      <c r="A1398" s="12"/>
      <c r="B1398" s="3"/>
      <c r="C1398" s="3"/>
      <c r="D1398" s="3"/>
      <c r="E1398" s="3"/>
      <c r="F1398" s="3"/>
      <c r="G1398" s="3"/>
    </row>
    <row r="1399" spans="1:7" s="5" customFormat="1" ht="15.75">
      <c r="A1399" s="17"/>
      <c r="B1399" s="3"/>
      <c r="C1399" s="3"/>
      <c r="D1399" s="3"/>
      <c r="E1399" s="3"/>
      <c r="F1399" s="3"/>
      <c r="G1399" s="3"/>
    </row>
    <row r="1400" spans="1:7" s="5" customFormat="1" ht="15.75">
      <c r="A1400" s="11"/>
      <c r="B1400" s="3"/>
      <c r="C1400" s="3"/>
      <c r="D1400" s="3"/>
      <c r="E1400" s="3"/>
      <c r="F1400" s="3"/>
      <c r="G1400" s="3"/>
    </row>
    <row r="1401" spans="1:7" s="5" customFormat="1" ht="15.75">
      <c r="A1401" s="12"/>
      <c r="B1401" s="3"/>
      <c r="C1401" s="3"/>
      <c r="D1401" s="3"/>
      <c r="E1401" s="3"/>
      <c r="F1401" s="3"/>
      <c r="G1401" s="3"/>
    </row>
    <row r="1402" spans="1:7" s="5" customFormat="1" ht="15.75">
      <c r="A1402" s="12"/>
      <c r="B1402" s="3"/>
      <c r="C1402" s="3"/>
      <c r="D1402" s="3"/>
      <c r="E1402" s="3"/>
      <c r="F1402" s="3"/>
      <c r="G1402" s="3"/>
    </row>
    <row r="1403" spans="1:7" s="5" customFormat="1" ht="15.75">
      <c r="A1403" s="12"/>
      <c r="B1403" s="3"/>
      <c r="C1403" s="3"/>
      <c r="D1403" s="3"/>
      <c r="E1403" s="3"/>
      <c r="F1403" s="3"/>
      <c r="G1403" s="3"/>
    </row>
    <row r="1404" spans="1:7" s="5" customFormat="1" ht="15.75">
      <c r="A1404" s="12"/>
      <c r="B1404" s="3"/>
      <c r="C1404" s="3"/>
      <c r="D1404" s="3"/>
      <c r="E1404" s="3"/>
      <c r="F1404" s="3"/>
      <c r="G1404" s="3"/>
    </row>
    <row r="1405" spans="1:6" s="5" customFormat="1" ht="15.75">
      <c r="A1405" s="13"/>
      <c r="B1405" s="4"/>
      <c r="C1405" s="3"/>
      <c r="D1405" s="4"/>
      <c r="E1405" s="3"/>
      <c r="F1405" s="4"/>
    </row>
    <row r="1406" spans="1:6" s="5" customFormat="1" ht="15.75">
      <c r="A1406" s="14" t="s">
        <v>93</v>
      </c>
      <c r="B1406" s="4"/>
      <c r="C1406" s="3"/>
      <c r="D1406" s="4"/>
      <c r="E1406" s="3"/>
      <c r="F1406" s="4"/>
    </row>
    <row r="1407" spans="1:6" s="5" customFormat="1" ht="15.75">
      <c r="A1407" s="4"/>
      <c r="B1407" s="4"/>
      <c r="C1407" s="3"/>
      <c r="D1407" s="4"/>
      <c r="E1407" s="3"/>
      <c r="F1407" s="4"/>
    </row>
    <row r="1408" spans="1:7" s="5" customFormat="1" ht="15.75">
      <c r="A1408" s="23" t="s">
        <v>138</v>
      </c>
      <c r="B1408" s="23"/>
      <c r="C1408" s="23"/>
      <c r="D1408" s="23"/>
      <c r="E1408" s="23"/>
      <c r="F1408" s="23"/>
      <c r="G1408" s="23"/>
    </row>
    <row r="1409" spans="1:6" s="5" customFormat="1" ht="15.75">
      <c r="A1409" s="4"/>
      <c r="B1409" s="4"/>
      <c r="C1409" s="3"/>
      <c r="D1409" s="4"/>
      <c r="E1409" s="3"/>
      <c r="F1409" s="4"/>
    </row>
    <row r="1410" spans="1:7" s="5" customFormat="1" ht="15.75">
      <c r="A1410" s="23" t="s">
        <v>139</v>
      </c>
      <c r="B1410" s="23"/>
      <c r="C1410" s="23"/>
      <c r="D1410" s="23"/>
      <c r="E1410" s="23"/>
      <c r="F1410" s="23"/>
      <c r="G1410" s="23"/>
    </row>
    <row r="1411" spans="1:7" s="5" customFormat="1" ht="15.75">
      <c r="A1411" s="23" t="s">
        <v>38</v>
      </c>
      <c r="B1411" s="23"/>
      <c r="C1411" s="23"/>
      <c r="D1411" s="23"/>
      <c r="E1411" s="23"/>
      <c r="F1411" s="23"/>
      <c r="G1411" s="23"/>
    </row>
    <row r="1412" spans="1:6" s="5" customFormat="1" ht="15.75">
      <c r="A1412" s="4"/>
      <c r="B1412" s="4"/>
      <c r="C1412" s="3"/>
      <c r="D1412" s="6"/>
      <c r="E1412" s="7"/>
      <c r="F1412" s="6"/>
    </row>
    <row r="1413" spans="1:6" s="5" customFormat="1" ht="15.75">
      <c r="A1413" s="4"/>
      <c r="B1413" s="8"/>
      <c r="C1413" s="9"/>
      <c r="D1413" s="8"/>
      <c r="E1413" s="9"/>
      <c r="F1413" s="8"/>
    </row>
    <row r="1414" spans="1:7" s="5" customFormat="1" ht="15.75">
      <c r="A1414" s="4"/>
      <c r="B1414" s="2">
        <v>1985</v>
      </c>
      <c r="C1414" s="1"/>
      <c r="D1414" s="2">
        <v>1986</v>
      </c>
      <c r="E1414" s="1"/>
      <c r="F1414" s="2">
        <v>1987</v>
      </c>
      <c r="G1414" s="1"/>
    </row>
    <row r="1415" spans="1:7" s="5" customFormat="1" ht="15.75">
      <c r="A1415" s="4"/>
      <c r="B1415" s="3"/>
      <c r="C1415" s="3"/>
      <c r="D1415" s="3"/>
      <c r="E1415" s="3"/>
      <c r="F1415" s="3"/>
      <c r="G1415" s="3"/>
    </row>
    <row r="1416" spans="1:16" s="5" customFormat="1" ht="15.75">
      <c r="A1416" s="4" t="s">
        <v>0</v>
      </c>
      <c r="B1416" s="3">
        <f aca="true" t="shared" si="151" ref="B1416:B1423">I1416</f>
        <v>51905723</v>
      </c>
      <c r="C1416" s="3"/>
      <c r="D1416" s="3">
        <f aca="true" t="shared" si="152" ref="D1416:D1423">K1416</f>
        <v>52080234</v>
      </c>
      <c r="E1416" s="3"/>
      <c r="F1416" s="3">
        <f aca="true" t="shared" si="153" ref="F1416:F1423">M1416</f>
        <v>60171368</v>
      </c>
      <c r="G1416" s="3"/>
      <c r="H1416" s="20" t="s">
        <v>38</v>
      </c>
      <c r="I1416" s="17">
        <v>51905723</v>
      </c>
      <c r="J1416" s="20"/>
      <c r="K1416" s="17">
        <v>52080234</v>
      </c>
      <c r="L1416" s="17"/>
      <c r="M1416" s="17">
        <v>60171368</v>
      </c>
      <c r="N1416" s="20">
        <v>1</v>
      </c>
      <c r="O1416" s="20" t="s">
        <v>95</v>
      </c>
      <c r="P1416" s="20" t="s">
        <v>95</v>
      </c>
    </row>
    <row r="1417" spans="1:16" s="5" customFormat="1" ht="15.75">
      <c r="A1417" s="4" t="s">
        <v>1</v>
      </c>
      <c r="B1417" s="3">
        <f t="shared" si="151"/>
        <v>1811170</v>
      </c>
      <c r="C1417" s="3"/>
      <c r="D1417" s="3">
        <f t="shared" si="152"/>
        <v>1732262</v>
      </c>
      <c r="E1417" s="3"/>
      <c r="F1417" s="3">
        <f t="shared" si="153"/>
        <v>1726407</v>
      </c>
      <c r="G1417" s="3"/>
      <c r="H1417" s="20" t="s">
        <v>38</v>
      </c>
      <c r="I1417" s="17">
        <v>1811170</v>
      </c>
      <c r="J1417" s="20"/>
      <c r="K1417" s="17">
        <v>1732262</v>
      </c>
      <c r="L1417" s="17"/>
      <c r="M1417" s="17">
        <v>1726407</v>
      </c>
      <c r="N1417" s="20">
        <v>2</v>
      </c>
      <c r="O1417" s="20" t="s">
        <v>145</v>
      </c>
      <c r="P1417" s="20" t="s">
        <v>96</v>
      </c>
    </row>
    <row r="1418" spans="1:16" s="5" customFormat="1" ht="15.75">
      <c r="A1418" s="4" t="s">
        <v>86</v>
      </c>
      <c r="B1418" s="3">
        <f t="shared" si="151"/>
        <v>2094479</v>
      </c>
      <c r="C1418" s="3"/>
      <c r="D1418" s="3">
        <f t="shared" si="152"/>
        <v>911210</v>
      </c>
      <c r="E1418" s="3"/>
      <c r="F1418" s="3">
        <f t="shared" si="153"/>
        <v>1696921</v>
      </c>
      <c r="G1418" s="3"/>
      <c r="H1418" s="20" t="s">
        <v>38</v>
      </c>
      <c r="I1418" s="17">
        <v>2094479</v>
      </c>
      <c r="J1418" s="20"/>
      <c r="K1418" s="17">
        <v>911210</v>
      </c>
      <c r="L1418" s="17"/>
      <c r="M1418" s="17">
        <v>1696921</v>
      </c>
      <c r="N1418" s="20">
        <v>3</v>
      </c>
      <c r="O1418" s="20" t="s">
        <v>102</v>
      </c>
      <c r="P1418" s="20" t="s">
        <v>97</v>
      </c>
    </row>
    <row r="1419" spans="1:16" s="5" customFormat="1" ht="15.75">
      <c r="A1419" s="4" t="s">
        <v>91</v>
      </c>
      <c r="B1419" s="3">
        <f t="shared" si="151"/>
        <v>11731021</v>
      </c>
      <c r="C1419" s="3"/>
      <c r="D1419" s="3">
        <f t="shared" si="152"/>
        <v>11130220</v>
      </c>
      <c r="E1419" s="3"/>
      <c r="F1419" s="3">
        <f t="shared" si="153"/>
        <v>11659419</v>
      </c>
      <c r="G1419" s="3"/>
      <c r="H1419" s="20" t="s">
        <v>38</v>
      </c>
      <c r="I1419" s="17">
        <v>11731021</v>
      </c>
      <c r="J1419" s="20"/>
      <c r="K1419" s="17">
        <v>11130220</v>
      </c>
      <c r="L1419" s="17"/>
      <c r="M1419" s="17">
        <v>11659419</v>
      </c>
      <c r="N1419" s="20">
        <v>4</v>
      </c>
      <c r="O1419" s="20" t="s">
        <v>103</v>
      </c>
      <c r="P1419" s="20" t="s">
        <v>98</v>
      </c>
    </row>
    <row r="1420" spans="1:16" s="5" customFormat="1" ht="15.75">
      <c r="A1420" s="4" t="s">
        <v>2</v>
      </c>
      <c r="B1420" s="3">
        <f t="shared" si="151"/>
        <v>0</v>
      </c>
      <c r="C1420" s="3"/>
      <c r="D1420" s="3">
        <f t="shared" si="152"/>
        <v>0</v>
      </c>
      <c r="E1420" s="3"/>
      <c r="F1420" s="3">
        <f t="shared" si="153"/>
        <v>3741127</v>
      </c>
      <c r="G1420" s="3"/>
      <c r="H1420" s="20" t="s">
        <v>38</v>
      </c>
      <c r="I1420" s="17">
        <v>0</v>
      </c>
      <c r="J1420" s="20"/>
      <c r="K1420" s="17">
        <v>0</v>
      </c>
      <c r="L1420" s="17"/>
      <c r="M1420" s="17">
        <v>3741127</v>
      </c>
      <c r="N1420" s="20">
        <v>5</v>
      </c>
      <c r="O1420" s="20" t="s">
        <v>104</v>
      </c>
      <c r="P1420" s="20" t="s">
        <v>99</v>
      </c>
    </row>
    <row r="1421" spans="1:16" s="5" customFormat="1" ht="15.75">
      <c r="A1421" s="4" t="s">
        <v>144</v>
      </c>
      <c r="B1421" s="3">
        <f t="shared" si="151"/>
        <v>0</v>
      </c>
      <c r="C1421" s="3"/>
      <c r="D1421" s="3">
        <f t="shared" si="152"/>
        <v>0</v>
      </c>
      <c r="E1421" s="3"/>
      <c r="F1421" s="3">
        <f t="shared" si="153"/>
        <v>32700</v>
      </c>
      <c r="G1421" s="3"/>
      <c r="H1421" s="20" t="s">
        <v>38</v>
      </c>
      <c r="I1421" s="17">
        <v>0</v>
      </c>
      <c r="J1421" s="20"/>
      <c r="K1421" s="17">
        <v>0</v>
      </c>
      <c r="L1421" s="17"/>
      <c r="M1421" s="17">
        <v>32700</v>
      </c>
      <c r="N1421" s="20">
        <v>6</v>
      </c>
      <c r="O1421" s="20" t="s">
        <v>146</v>
      </c>
      <c r="P1421" s="20" t="s">
        <v>100</v>
      </c>
    </row>
    <row r="1422" spans="1:16" s="5" customFormat="1" ht="15.75">
      <c r="A1422" s="4" t="s">
        <v>3</v>
      </c>
      <c r="B1422" s="3">
        <f t="shared" si="151"/>
        <v>8401</v>
      </c>
      <c r="C1422" s="3"/>
      <c r="D1422" s="3">
        <f t="shared" si="152"/>
        <v>11722</v>
      </c>
      <c r="E1422" s="3"/>
      <c r="F1422" s="3">
        <f t="shared" si="153"/>
        <v>11595</v>
      </c>
      <c r="G1422" s="3"/>
      <c r="H1422" s="20" t="s">
        <v>38</v>
      </c>
      <c r="I1422" s="17">
        <v>8401</v>
      </c>
      <c r="J1422" s="20"/>
      <c r="K1422" s="17">
        <v>11722</v>
      </c>
      <c r="L1422" s="17"/>
      <c r="M1422" s="17">
        <v>11595</v>
      </c>
      <c r="N1422" s="20">
        <v>7</v>
      </c>
      <c r="O1422" s="20" t="s">
        <v>106</v>
      </c>
      <c r="P1422" s="20" t="s">
        <v>101</v>
      </c>
    </row>
    <row r="1423" spans="1:16" s="5" customFormat="1" ht="15.75">
      <c r="A1423" s="4" t="s">
        <v>4</v>
      </c>
      <c r="B1423" s="3">
        <f t="shared" si="151"/>
        <v>0</v>
      </c>
      <c r="C1423" s="3"/>
      <c r="D1423" s="3">
        <f t="shared" si="152"/>
        <v>0</v>
      </c>
      <c r="E1423" s="3"/>
      <c r="F1423" s="3">
        <f t="shared" si="153"/>
        <v>0</v>
      </c>
      <c r="G1423" s="3"/>
      <c r="H1423" s="20" t="s">
        <v>38</v>
      </c>
      <c r="I1423" s="17">
        <v>0</v>
      </c>
      <c r="J1423" s="20"/>
      <c r="K1423" s="17">
        <v>0</v>
      </c>
      <c r="L1423" s="17"/>
      <c r="M1423" s="17">
        <v>0</v>
      </c>
      <c r="N1423" s="20">
        <v>8</v>
      </c>
      <c r="O1423" s="20" t="s">
        <v>107</v>
      </c>
      <c r="P1423" s="20" t="s">
        <v>102</v>
      </c>
    </row>
    <row r="1424" spans="1:16" s="5" customFormat="1" ht="15.75">
      <c r="A1424" s="4"/>
      <c r="B1424" s="3"/>
      <c r="C1424" s="3"/>
      <c r="D1424" s="3"/>
      <c r="E1424" s="3"/>
      <c r="F1424" s="3"/>
      <c r="G1424" s="3"/>
      <c r="H1424" s="20" t="s">
        <v>38</v>
      </c>
      <c r="I1424" s="17">
        <v>26180011</v>
      </c>
      <c r="J1424" s="20"/>
      <c r="K1424" s="17">
        <v>26809749</v>
      </c>
      <c r="L1424" s="17"/>
      <c r="M1424" s="17">
        <v>30739818</v>
      </c>
      <c r="N1424" s="20">
        <v>9</v>
      </c>
      <c r="O1424" s="20" t="s">
        <v>108</v>
      </c>
      <c r="P1424" s="20" t="s">
        <v>103</v>
      </c>
    </row>
    <row r="1425" spans="1:16" s="5" customFormat="1" ht="15.75">
      <c r="A1425" s="4" t="s">
        <v>5</v>
      </c>
      <c r="B1425" s="3">
        <f>I1424</f>
        <v>26180011</v>
      </c>
      <c r="C1425" s="3"/>
      <c r="D1425" s="3">
        <f>K1424</f>
        <v>26809749</v>
      </c>
      <c r="E1425" s="3"/>
      <c r="F1425" s="3">
        <f>M1424</f>
        <v>30739818</v>
      </c>
      <c r="G1425" s="3"/>
      <c r="H1425" s="20" t="s">
        <v>38</v>
      </c>
      <c r="I1425" s="17">
        <v>543852</v>
      </c>
      <c r="J1425" s="20"/>
      <c r="K1425" s="17">
        <v>553578</v>
      </c>
      <c r="L1425" s="17"/>
      <c r="M1425" s="17">
        <v>1559127</v>
      </c>
      <c r="N1425" s="20">
        <v>10</v>
      </c>
      <c r="O1425" s="20" t="s">
        <v>109</v>
      </c>
      <c r="P1425" s="20" t="s">
        <v>104</v>
      </c>
    </row>
    <row r="1426" spans="1:16" s="5" customFormat="1" ht="15.75">
      <c r="A1426" s="4" t="s">
        <v>6</v>
      </c>
      <c r="B1426" s="3">
        <f>I1425</f>
        <v>543852</v>
      </c>
      <c r="C1426" s="3"/>
      <c r="D1426" s="3">
        <f>K1425</f>
        <v>553578</v>
      </c>
      <c r="E1426" s="3"/>
      <c r="F1426" s="3">
        <f>M1425</f>
        <v>1559127</v>
      </c>
      <c r="G1426" s="3"/>
      <c r="H1426" s="20" t="s">
        <v>38</v>
      </c>
      <c r="I1426" s="17">
        <v>0</v>
      </c>
      <c r="J1426" s="20"/>
      <c r="K1426" s="17">
        <v>0</v>
      </c>
      <c r="L1426" s="17"/>
      <c r="M1426" s="17">
        <v>1023868</v>
      </c>
      <c r="N1426" s="20">
        <v>11</v>
      </c>
      <c r="O1426" s="20" t="s">
        <v>110</v>
      </c>
      <c r="P1426" s="20" t="s">
        <v>105</v>
      </c>
    </row>
    <row r="1427" spans="1:16" s="5" customFormat="1" ht="15.75">
      <c r="A1427" s="4" t="s">
        <v>7</v>
      </c>
      <c r="B1427" s="10">
        <f>I1426</f>
        <v>0</v>
      </c>
      <c r="C1427" s="3"/>
      <c r="D1427" s="10">
        <f>K1426</f>
        <v>0</v>
      </c>
      <c r="E1427" s="3"/>
      <c r="F1427" s="10">
        <f>M1426</f>
        <v>1023868</v>
      </c>
      <c r="G1427" s="3"/>
      <c r="H1427" s="20" t="s">
        <v>38</v>
      </c>
      <c r="I1427" s="21">
        <v>27605849</v>
      </c>
      <c r="J1427" s="20"/>
      <c r="K1427" s="21">
        <v>28730049</v>
      </c>
      <c r="L1427" s="17"/>
      <c r="M1427" s="21">
        <v>32675519</v>
      </c>
      <c r="N1427" s="20">
        <v>12</v>
      </c>
      <c r="O1427" s="20" t="s">
        <v>147</v>
      </c>
      <c r="P1427" s="20" t="s">
        <v>106</v>
      </c>
    </row>
    <row r="1428" spans="1:16" s="5" customFormat="1" ht="15.75">
      <c r="A1428" s="4"/>
      <c r="B1428" s="3"/>
      <c r="C1428" s="3"/>
      <c r="D1428" s="3"/>
      <c r="E1428" s="3"/>
      <c r="F1428" s="3"/>
      <c r="G1428" s="3"/>
      <c r="H1428" s="20" t="s">
        <v>38</v>
      </c>
      <c r="I1428" s="17">
        <v>0</v>
      </c>
      <c r="J1428" s="20"/>
      <c r="K1428" s="17">
        <v>134337</v>
      </c>
      <c r="L1428" s="17"/>
      <c r="M1428" s="17">
        <v>151809</v>
      </c>
      <c r="N1428" s="20">
        <v>13</v>
      </c>
      <c r="O1428" s="20" t="s">
        <v>113</v>
      </c>
      <c r="P1428" s="20" t="s">
        <v>107</v>
      </c>
    </row>
    <row r="1429" spans="1:16" s="5" customFormat="1" ht="15.75">
      <c r="A1429" s="4" t="s">
        <v>8</v>
      </c>
      <c r="B1429" s="3">
        <f>SUM(B1424:B1428)</f>
        <v>26723863</v>
      </c>
      <c r="C1429" s="3"/>
      <c r="D1429" s="3">
        <f>SUM(D1424:D1428)</f>
        <v>27363327</v>
      </c>
      <c r="E1429" s="3"/>
      <c r="F1429" s="3">
        <f>SUM(F1424:F1428)</f>
        <v>33322813</v>
      </c>
      <c r="G1429" s="3"/>
      <c r="H1429" s="20" t="s">
        <v>38</v>
      </c>
      <c r="I1429" s="17">
        <v>0</v>
      </c>
      <c r="J1429" s="20"/>
      <c r="K1429" s="17">
        <v>0</v>
      </c>
      <c r="L1429" s="17"/>
      <c r="M1429" s="17">
        <v>497874</v>
      </c>
      <c r="N1429" s="20">
        <v>14</v>
      </c>
      <c r="O1429" s="20" t="s">
        <v>114</v>
      </c>
      <c r="P1429" s="20" t="s">
        <v>108</v>
      </c>
    </row>
    <row r="1430" spans="1:16" s="5" customFormat="1" ht="15.75">
      <c r="A1430" s="4"/>
      <c r="B1430" s="3"/>
      <c r="C1430" s="3"/>
      <c r="D1430" s="3"/>
      <c r="E1430" s="3"/>
      <c r="F1430" s="3"/>
      <c r="G1430" s="3"/>
      <c r="H1430" s="20" t="s">
        <v>38</v>
      </c>
      <c r="I1430" s="17">
        <v>95553</v>
      </c>
      <c r="J1430" s="20"/>
      <c r="K1430" s="17">
        <v>200000</v>
      </c>
      <c r="L1430" s="17"/>
      <c r="M1430" s="17">
        <v>200000</v>
      </c>
      <c r="N1430" s="20">
        <v>15</v>
      </c>
      <c r="O1430" s="20" t="s">
        <v>115</v>
      </c>
      <c r="P1430" s="20" t="s">
        <v>109</v>
      </c>
    </row>
    <row r="1431" spans="1:16" s="5" customFormat="1" ht="15.75">
      <c r="A1431" s="4" t="s">
        <v>9</v>
      </c>
      <c r="B1431" s="3">
        <f>I1427</f>
        <v>27605849</v>
      </c>
      <c r="C1431" s="3"/>
      <c r="D1431" s="3">
        <f>K1427</f>
        <v>28730049</v>
      </c>
      <c r="E1431" s="3"/>
      <c r="F1431" s="3">
        <f>M1427</f>
        <v>32675519</v>
      </c>
      <c r="G1431" s="3"/>
      <c r="H1431" s="20" t="s">
        <v>38</v>
      </c>
      <c r="I1431" s="17">
        <v>19776740</v>
      </c>
      <c r="J1431" s="20"/>
      <c r="K1431" s="17">
        <v>18920488</v>
      </c>
      <c r="L1431" s="17"/>
      <c r="M1431" s="17">
        <v>20223010</v>
      </c>
      <c r="N1431" s="20">
        <v>16</v>
      </c>
      <c r="O1431" s="20" t="s">
        <v>116</v>
      </c>
      <c r="P1431" s="20" t="s">
        <v>110</v>
      </c>
    </row>
    <row r="1432" spans="1:16" s="5" customFormat="1" ht="15.75">
      <c r="A1432" s="4" t="s">
        <v>10</v>
      </c>
      <c r="B1432" s="3">
        <f>I1428</f>
        <v>0</v>
      </c>
      <c r="C1432" s="3"/>
      <c r="D1432" s="3">
        <f>K1428</f>
        <v>134337</v>
      </c>
      <c r="E1432" s="3"/>
      <c r="F1432" s="3">
        <f>M1428</f>
        <v>151809</v>
      </c>
      <c r="G1432" s="4"/>
      <c r="H1432" s="20" t="s">
        <v>38</v>
      </c>
      <c r="I1432" s="17">
        <v>0</v>
      </c>
      <c r="J1432" s="20"/>
      <c r="K1432" s="17">
        <v>176735</v>
      </c>
      <c r="L1432" s="17"/>
      <c r="M1432" s="17">
        <v>149518</v>
      </c>
      <c r="N1432" s="20">
        <v>17</v>
      </c>
      <c r="O1432" s="20" t="s">
        <v>117</v>
      </c>
      <c r="P1432" s="20" t="s">
        <v>111</v>
      </c>
    </row>
    <row r="1433" spans="1:16" s="5" customFormat="1" ht="15.75">
      <c r="A1433" s="4" t="s">
        <v>11</v>
      </c>
      <c r="B1433" s="3">
        <f>I1429</f>
        <v>0</v>
      </c>
      <c r="C1433" s="3"/>
      <c r="D1433" s="3">
        <f>K1429</f>
        <v>0</v>
      </c>
      <c r="E1433" s="3"/>
      <c r="F1433" s="3">
        <f>M1429</f>
        <v>497874</v>
      </c>
      <c r="G1433" s="3"/>
      <c r="H1433" s="20" t="s">
        <v>38</v>
      </c>
      <c r="I1433" s="17">
        <v>815019</v>
      </c>
      <c r="J1433" s="20"/>
      <c r="K1433" s="17">
        <v>779979</v>
      </c>
      <c r="L1433" s="17"/>
      <c r="M1433" s="17">
        <v>815019</v>
      </c>
      <c r="N1433" s="20">
        <v>18</v>
      </c>
      <c r="O1433" s="20" t="s">
        <v>118</v>
      </c>
      <c r="P1433" s="20" t="s">
        <v>112</v>
      </c>
    </row>
    <row r="1434" spans="1:16" s="5" customFormat="1" ht="15.75">
      <c r="A1434" s="4" t="s">
        <v>12</v>
      </c>
      <c r="B1434" s="10">
        <f>I1430</f>
        <v>95553</v>
      </c>
      <c r="C1434" s="3"/>
      <c r="D1434" s="10">
        <f>K1430</f>
        <v>200000</v>
      </c>
      <c r="E1434" s="3"/>
      <c r="F1434" s="10">
        <f>M1430</f>
        <v>200000</v>
      </c>
      <c r="G1434" s="3"/>
      <c r="H1434" s="20" t="s">
        <v>38</v>
      </c>
      <c r="I1434" s="17">
        <v>139376</v>
      </c>
      <c r="J1434" s="20"/>
      <c r="K1434" s="17">
        <v>134301</v>
      </c>
      <c r="L1434" s="17"/>
      <c r="M1434" s="17">
        <v>138761</v>
      </c>
      <c r="N1434" s="20">
        <v>19</v>
      </c>
      <c r="O1434" s="20" t="s">
        <v>119</v>
      </c>
      <c r="P1434" s="20" t="s">
        <v>113</v>
      </c>
    </row>
    <row r="1435" spans="1:16" s="5" customFormat="1" ht="15.75">
      <c r="A1435" s="4"/>
      <c r="B1435" s="3"/>
      <c r="C1435" s="3"/>
      <c r="D1435" s="3"/>
      <c r="E1435" s="3"/>
      <c r="F1435" s="3"/>
      <c r="G1435" s="3"/>
      <c r="H1435" s="20" t="s">
        <v>38</v>
      </c>
      <c r="I1435" s="17">
        <v>0</v>
      </c>
      <c r="J1435" s="20"/>
      <c r="K1435" s="17">
        <v>0</v>
      </c>
      <c r="L1435" s="17"/>
      <c r="M1435" s="17">
        <v>134841</v>
      </c>
      <c r="N1435" s="20">
        <v>20</v>
      </c>
      <c r="O1435" s="20" t="s">
        <v>120</v>
      </c>
      <c r="P1435" s="20" t="s">
        <v>114</v>
      </c>
    </row>
    <row r="1436" spans="1:16" s="5" customFormat="1" ht="15.75">
      <c r="A1436" s="4" t="s">
        <v>13</v>
      </c>
      <c r="B1436" s="3">
        <f>SUM(B1430:B1435)</f>
        <v>27701402</v>
      </c>
      <c r="C1436" s="3"/>
      <c r="D1436" s="3">
        <f>SUM(D1430:D1435)</f>
        <v>29064386</v>
      </c>
      <c r="E1436" s="3"/>
      <c r="F1436" s="3">
        <f>SUM(F1430:F1435)</f>
        <v>33525202</v>
      </c>
      <c r="G1436" s="3"/>
      <c r="H1436" s="20" t="s">
        <v>38</v>
      </c>
      <c r="I1436" s="17">
        <v>2292644</v>
      </c>
      <c r="J1436" s="20"/>
      <c r="K1436" s="17">
        <v>2194070</v>
      </c>
      <c r="L1436" s="17"/>
      <c r="M1436" s="17">
        <v>2410524</v>
      </c>
      <c r="N1436" s="20">
        <v>21</v>
      </c>
      <c r="O1436" s="20" t="s">
        <v>121</v>
      </c>
      <c r="P1436" s="20" t="s">
        <v>115</v>
      </c>
    </row>
    <row r="1437" spans="1:16" s="5" customFormat="1" ht="15.75">
      <c r="A1437" s="4"/>
      <c r="B1437" s="3"/>
      <c r="C1437" s="3"/>
      <c r="D1437" s="3"/>
      <c r="E1437" s="3"/>
      <c r="F1437" s="3"/>
      <c r="G1437" s="3"/>
      <c r="H1437" s="20" t="s">
        <v>38</v>
      </c>
      <c r="I1437" s="17">
        <v>69433810</v>
      </c>
      <c r="J1437" s="20"/>
      <c r="K1437" s="17">
        <v>61870266</v>
      </c>
      <c r="L1437" s="17"/>
      <c r="M1437" s="17">
        <v>68674669</v>
      </c>
      <c r="N1437" s="20">
        <v>22</v>
      </c>
      <c r="O1437" s="20" t="s">
        <v>148</v>
      </c>
      <c r="P1437" s="20" t="s">
        <v>116</v>
      </c>
    </row>
    <row r="1438" spans="1:16" s="5" customFormat="1" ht="15.75">
      <c r="A1438" s="4" t="s">
        <v>14</v>
      </c>
      <c r="B1438" s="3">
        <f aca="true" t="shared" si="154" ref="B1438:B1443">I1431</f>
        <v>19776740</v>
      </c>
      <c r="C1438" s="3"/>
      <c r="D1438" s="3">
        <f aca="true" t="shared" si="155" ref="D1438:D1443">K1431</f>
        <v>18920488</v>
      </c>
      <c r="E1438" s="3"/>
      <c r="F1438" s="3">
        <f aca="true" t="shared" si="156" ref="F1438:F1443">M1431</f>
        <v>20223010</v>
      </c>
      <c r="G1438" s="3"/>
      <c r="H1438" s="20" t="s">
        <v>38</v>
      </c>
      <c r="I1438" s="17">
        <v>8437071</v>
      </c>
      <c r="J1438" s="20"/>
      <c r="K1438" s="17">
        <v>8057770</v>
      </c>
      <c r="L1438" s="17"/>
      <c r="M1438" s="17">
        <v>8447385</v>
      </c>
      <c r="N1438" s="20">
        <v>23</v>
      </c>
      <c r="O1438" s="20" t="s">
        <v>149</v>
      </c>
      <c r="P1438" s="20" t="s">
        <v>117</v>
      </c>
    </row>
    <row r="1439" spans="1:16" s="5" customFormat="1" ht="15.75">
      <c r="A1439" s="4" t="s">
        <v>90</v>
      </c>
      <c r="B1439" s="3">
        <f t="shared" si="154"/>
        <v>0</v>
      </c>
      <c r="C1439" s="3"/>
      <c r="D1439" s="3">
        <f t="shared" si="155"/>
        <v>176735</v>
      </c>
      <c r="E1439" s="3"/>
      <c r="F1439" s="3">
        <f t="shared" si="156"/>
        <v>149518</v>
      </c>
      <c r="G1439" s="3"/>
      <c r="H1439" s="20" t="s">
        <v>38</v>
      </c>
      <c r="I1439" s="17">
        <v>10788359</v>
      </c>
      <c r="J1439" s="20"/>
      <c r="K1439" s="17">
        <v>10304206</v>
      </c>
      <c r="L1439" s="17"/>
      <c r="M1439" s="17">
        <v>10797480</v>
      </c>
      <c r="N1439" s="20">
        <v>24</v>
      </c>
      <c r="O1439" s="20" t="s">
        <v>150</v>
      </c>
      <c r="P1439" s="20" t="s">
        <v>118</v>
      </c>
    </row>
    <row r="1440" spans="1:16" s="5" customFormat="1" ht="15.75">
      <c r="A1440" s="4" t="s">
        <v>89</v>
      </c>
      <c r="B1440" s="3">
        <f t="shared" si="154"/>
        <v>815019</v>
      </c>
      <c r="C1440" s="3"/>
      <c r="D1440" s="3">
        <f t="shared" si="155"/>
        <v>779979</v>
      </c>
      <c r="E1440" s="3"/>
      <c r="F1440" s="3">
        <f t="shared" si="156"/>
        <v>815019</v>
      </c>
      <c r="G1440" s="3"/>
      <c r="H1440" s="20" t="s">
        <v>38</v>
      </c>
      <c r="I1440" s="17">
        <v>4835476</v>
      </c>
      <c r="J1440" s="20"/>
      <c r="K1440" s="17">
        <v>4633297</v>
      </c>
      <c r="L1440" s="17"/>
      <c r="M1440" s="17">
        <v>4826352</v>
      </c>
      <c r="N1440" s="20">
        <v>25</v>
      </c>
      <c r="O1440" s="20" t="s">
        <v>151</v>
      </c>
      <c r="P1440" s="20" t="s">
        <v>119</v>
      </c>
    </row>
    <row r="1441" spans="1:16" s="5" customFormat="1" ht="15.75">
      <c r="A1441" s="4" t="s">
        <v>88</v>
      </c>
      <c r="B1441" s="3">
        <f t="shared" si="154"/>
        <v>139376</v>
      </c>
      <c r="C1441" s="3"/>
      <c r="D1441" s="3">
        <f t="shared" si="155"/>
        <v>134301</v>
      </c>
      <c r="E1441" s="3"/>
      <c r="F1441" s="3">
        <f t="shared" si="156"/>
        <v>138761</v>
      </c>
      <c r="G1441" s="3"/>
      <c r="H1441" s="20" t="s">
        <v>38</v>
      </c>
      <c r="I1441" s="17">
        <v>1518922</v>
      </c>
      <c r="J1441" s="20"/>
      <c r="K1441" s="17">
        <v>1453608</v>
      </c>
      <c r="L1441" s="17"/>
      <c r="M1441" s="17">
        <v>1518938</v>
      </c>
      <c r="N1441" s="20">
        <v>26</v>
      </c>
      <c r="O1441" s="20" t="s">
        <v>152</v>
      </c>
      <c r="P1441" s="20" t="s">
        <v>120</v>
      </c>
    </row>
    <row r="1442" spans="1:16" s="5" customFormat="1" ht="15.75">
      <c r="A1442" s="4" t="s">
        <v>92</v>
      </c>
      <c r="B1442" s="3">
        <f t="shared" si="154"/>
        <v>0</v>
      </c>
      <c r="C1442" s="3"/>
      <c r="D1442" s="3">
        <f t="shared" si="155"/>
        <v>0</v>
      </c>
      <c r="E1442" s="3"/>
      <c r="F1442" s="3">
        <f t="shared" si="156"/>
        <v>134841</v>
      </c>
      <c r="G1442" s="3"/>
      <c r="H1442" s="20" t="s">
        <v>38</v>
      </c>
      <c r="I1442" s="17">
        <v>0</v>
      </c>
      <c r="J1442" s="20"/>
      <c r="K1442" s="17">
        <v>0</v>
      </c>
      <c r="L1442" s="17"/>
      <c r="M1442" s="17">
        <v>189550</v>
      </c>
      <c r="N1442" s="20">
        <v>27</v>
      </c>
      <c r="O1442" s="20" t="s">
        <v>153</v>
      </c>
      <c r="P1442" s="20" t="s">
        <v>121</v>
      </c>
    </row>
    <row r="1443" spans="1:16" s="5" customFormat="1" ht="15.75">
      <c r="A1443" s="4" t="s">
        <v>15</v>
      </c>
      <c r="B1443" s="10">
        <f t="shared" si="154"/>
        <v>2292644</v>
      </c>
      <c r="C1443" s="3"/>
      <c r="D1443" s="10">
        <f t="shared" si="155"/>
        <v>2194070</v>
      </c>
      <c r="E1443" s="3"/>
      <c r="F1443" s="10">
        <f t="shared" si="156"/>
        <v>2410524</v>
      </c>
      <c r="G1443" s="3"/>
      <c r="H1443" s="20" t="s">
        <v>38</v>
      </c>
      <c r="I1443" s="17">
        <v>0</v>
      </c>
      <c r="J1443" s="20"/>
      <c r="K1443" s="17">
        <v>229318</v>
      </c>
      <c r="L1443" s="17"/>
      <c r="M1443" s="17">
        <v>366245</v>
      </c>
      <c r="N1443" s="20">
        <v>28</v>
      </c>
      <c r="O1443" s="20" t="s">
        <v>154</v>
      </c>
      <c r="P1443" s="20" t="s">
        <v>122</v>
      </c>
    </row>
    <row r="1444" spans="1:16" s="5" customFormat="1" ht="15.75">
      <c r="A1444" s="4"/>
      <c r="B1444" s="3"/>
      <c r="C1444" s="3"/>
      <c r="D1444" s="3"/>
      <c r="E1444" s="3"/>
      <c r="F1444" s="3"/>
      <c r="G1444" s="3"/>
      <c r="H1444" s="20"/>
      <c r="I1444" s="17"/>
      <c r="J1444" s="20"/>
      <c r="K1444" s="17"/>
      <c r="L1444" s="17"/>
      <c r="M1444" s="17"/>
      <c r="N1444" s="20"/>
      <c r="O1444" s="20"/>
      <c r="P1444" s="20"/>
    </row>
    <row r="1445" spans="1:16" s="5" customFormat="1" ht="15.75">
      <c r="A1445" s="4" t="s">
        <v>16</v>
      </c>
      <c r="B1445" s="3">
        <f>SUM(B1437:B1444)</f>
        <v>23023779</v>
      </c>
      <c r="C1445" s="3"/>
      <c r="D1445" s="3">
        <f>SUM(D1437:D1444)</f>
        <v>22205573</v>
      </c>
      <c r="E1445" s="3"/>
      <c r="F1445" s="3">
        <f>SUM(F1437:F1444)</f>
        <v>23871673</v>
      </c>
      <c r="G1445" s="3"/>
      <c r="H1445" s="20"/>
      <c r="I1445" s="17"/>
      <c r="J1445" s="20"/>
      <c r="K1445" s="17"/>
      <c r="L1445" s="17"/>
      <c r="M1445" s="17"/>
      <c r="N1445" s="17"/>
      <c r="O1445" s="20"/>
      <c r="P1445" s="20"/>
    </row>
    <row r="1446" spans="1:16" s="5" customFormat="1" ht="15.75">
      <c r="A1446" s="4"/>
      <c r="B1446" s="3"/>
      <c r="C1446" s="3"/>
      <c r="D1446" s="3"/>
      <c r="E1446" s="3"/>
      <c r="F1446" s="3"/>
      <c r="G1446" s="3"/>
      <c r="H1446" s="20"/>
      <c r="I1446" s="17"/>
      <c r="J1446" s="20"/>
      <c r="K1446" s="17"/>
      <c r="L1446" s="17"/>
      <c r="M1446" s="17"/>
      <c r="N1446" s="17"/>
      <c r="O1446" s="20"/>
      <c r="P1446" s="20"/>
    </row>
    <row r="1447" spans="1:16" s="5" customFormat="1" ht="15.75">
      <c r="A1447" s="4" t="s">
        <v>17</v>
      </c>
      <c r="B1447" s="3">
        <f aca="true" t="shared" si="157" ref="B1447:B1453">I1437</f>
        <v>69433810</v>
      </c>
      <c r="C1447" s="3"/>
      <c r="D1447" s="3">
        <f aca="true" t="shared" si="158" ref="D1447:D1453">K1437</f>
        <v>61870266</v>
      </c>
      <c r="E1447" s="3"/>
      <c r="F1447" s="3">
        <f aca="true" t="shared" si="159" ref="F1447:F1453">M1437</f>
        <v>68674669</v>
      </c>
      <c r="G1447" s="3"/>
      <c r="H1447" s="20"/>
      <c r="I1447" s="17"/>
      <c r="J1447" s="20"/>
      <c r="K1447" s="17"/>
      <c r="L1447" s="17"/>
      <c r="M1447" s="17"/>
      <c r="N1447" s="17"/>
      <c r="O1447" s="20"/>
      <c r="P1447" s="20"/>
    </row>
    <row r="1448" spans="1:16" s="5" customFormat="1" ht="15.75">
      <c r="A1448" s="4" t="s">
        <v>18</v>
      </c>
      <c r="B1448" s="3">
        <f t="shared" si="157"/>
        <v>8437071</v>
      </c>
      <c r="C1448" s="3"/>
      <c r="D1448" s="3">
        <f t="shared" si="158"/>
        <v>8057770</v>
      </c>
      <c r="E1448" s="3"/>
      <c r="F1448" s="3">
        <f t="shared" si="159"/>
        <v>8447385</v>
      </c>
      <c r="G1448" s="3"/>
      <c r="H1448" s="20"/>
      <c r="I1448" s="17"/>
      <c r="J1448" s="20"/>
      <c r="K1448" s="17"/>
      <c r="L1448" s="17"/>
      <c r="M1448" s="17"/>
      <c r="N1448" s="17"/>
      <c r="O1448" s="20"/>
      <c r="P1448" s="20"/>
    </row>
    <row r="1449" spans="1:16" s="5" customFormat="1" ht="15.75">
      <c r="A1449" s="4" t="s">
        <v>19</v>
      </c>
      <c r="B1449" s="3">
        <f t="shared" si="157"/>
        <v>10788359</v>
      </c>
      <c r="C1449" s="3"/>
      <c r="D1449" s="3">
        <f t="shared" si="158"/>
        <v>10304206</v>
      </c>
      <c r="E1449" s="3"/>
      <c r="F1449" s="3">
        <f t="shared" si="159"/>
        <v>10797480</v>
      </c>
      <c r="G1449" s="3"/>
      <c r="H1449" s="20"/>
      <c r="I1449" s="17"/>
      <c r="J1449" s="20"/>
      <c r="K1449" s="17"/>
      <c r="L1449" s="17"/>
      <c r="M1449" s="17"/>
      <c r="N1449" s="20"/>
      <c r="O1449" s="20"/>
      <c r="P1449" s="20"/>
    </row>
    <row r="1450" spans="1:16" s="5" customFormat="1" ht="15.75">
      <c r="A1450" s="4" t="s">
        <v>20</v>
      </c>
      <c r="B1450" s="3">
        <f t="shared" si="157"/>
        <v>4835476</v>
      </c>
      <c r="C1450" s="3"/>
      <c r="D1450" s="3">
        <f t="shared" si="158"/>
        <v>4633297</v>
      </c>
      <c r="E1450" s="3"/>
      <c r="F1450" s="3">
        <f t="shared" si="159"/>
        <v>4826352</v>
      </c>
      <c r="G1450" s="3"/>
      <c r="H1450" s="20"/>
      <c r="I1450" s="17"/>
      <c r="J1450" s="20"/>
      <c r="K1450" s="17"/>
      <c r="L1450" s="17"/>
      <c r="M1450" s="17"/>
      <c r="N1450" s="20"/>
      <c r="O1450" s="20"/>
      <c r="P1450" s="20"/>
    </row>
    <row r="1451" spans="1:7" s="5" customFormat="1" ht="15.75">
      <c r="A1451" s="4" t="s">
        <v>21</v>
      </c>
      <c r="B1451" s="3">
        <f t="shared" si="157"/>
        <v>1518922</v>
      </c>
      <c r="C1451" s="3"/>
      <c r="D1451" s="3">
        <f t="shared" si="158"/>
        <v>1453608</v>
      </c>
      <c r="E1451" s="3"/>
      <c r="F1451" s="3">
        <f t="shared" si="159"/>
        <v>1518938</v>
      </c>
      <c r="G1451" s="3"/>
    </row>
    <row r="1452" spans="1:7" s="5" customFormat="1" ht="15.75">
      <c r="A1452" s="4" t="s">
        <v>22</v>
      </c>
      <c r="B1452" s="3">
        <f t="shared" si="157"/>
        <v>0</v>
      </c>
      <c r="C1452" s="3"/>
      <c r="D1452" s="3">
        <f t="shared" si="158"/>
        <v>0</v>
      </c>
      <c r="E1452" s="3"/>
      <c r="F1452" s="3">
        <f t="shared" si="159"/>
        <v>189550</v>
      </c>
      <c r="G1452" s="3"/>
    </row>
    <row r="1453" spans="1:7" s="5" customFormat="1" ht="15.75">
      <c r="A1453" s="4" t="s">
        <v>87</v>
      </c>
      <c r="B1453" s="10">
        <f t="shared" si="157"/>
        <v>0</v>
      </c>
      <c r="C1453" s="3"/>
      <c r="D1453" s="10">
        <f t="shared" si="158"/>
        <v>229318</v>
      </c>
      <c r="E1453" s="3"/>
      <c r="F1453" s="10">
        <f t="shared" si="159"/>
        <v>366245</v>
      </c>
      <c r="G1453" s="3"/>
    </row>
    <row r="1454" spans="1:7" s="5" customFormat="1" ht="15.75">
      <c r="A1454" s="12"/>
      <c r="B1454" s="3"/>
      <c r="C1454" s="3"/>
      <c r="D1454" s="3"/>
      <c r="E1454" s="3"/>
      <c r="F1454" s="3"/>
      <c r="G1454" s="3"/>
    </row>
    <row r="1455" spans="1:7" s="5" customFormat="1" ht="15.75">
      <c r="A1455" s="17" t="s">
        <v>23</v>
      </c>
      <c r="B1455" s="3">
        <f>SUM(B1415:B1424)+B1429+B1436+SUM(B1444:B1454)</f>
        <v>240013476</v>
      </c>
      <c r="C1455" s="3"/>
      <c r="D1455" s="3">
        <f>SUM(D1415:D1424)+D1429+D1436+SUM(D1444:D1454)</f>
        <v>231047399</v>
      </c>
      <c r="E1455" s="3"/>
      <c r="F1455" s="3">
        <f>SUM(F1415:F1424)+F1429+F1436+SUM(F1444:F1454)</f>
        <v>264579844</v>
      </c>
      <c r="G1455" s="3"/>
    </row>
    <row r="1456" spans="1:7" s="5" customFormat="1" ht="15.75">
      <c r="A1456" s="4"/>
      <c r="B1456" s="3"/>
      <c r="C1456" s="3"/>
      <c r="D1456" s="3"/>
      <c r="E1456" s="3"/>
      <c r="F1456" s="3"/>
      <c r="G1456" s="3"/>
    </row>
    <row r="1457" spans="1:7" s="5" customFormat="1" ht="15.75">
      <c r="A1457" s="4"/>
      <c r="B1457" s="3"/>
      <c r="C1457" s="3"/>
      <c r="D1457" s="3"/>
      <c r="E1457" s="3"/>
      <c r="F1457" s="3"/>
      <c r="G1457" s="3"/>
    </row>
    <row r="1458" spans="1:7" s="5" customFormat="1" ht="15.75">
      <c r="A1458" s="4"/>
      <c r="B1458" s="3"/>
      <c r="C1458" s="3"/>
      <c r="D1458" s="3"/>
      <c r="E1458" s="3"/>
      <c r="F1458" s="3"/>
      <c r="G1458" s="3"/>
    </row>
    <row r="1459" spans="1:7" s="5" customFormat="1" ht="15.75">
      <c r="A1459" s="4"/>
      <c r="B1459" s="3"/>
      <c r="C1459" s="3"/>
      <c r="D1459" s="3"/>
      <c r="E1459" s="3"/>
      <c r="F1459" s="3"/>
      <c r="G1459" s="3"/>
    </row>
    <row r="1460" spans="1:7" s="5" customFormat="1" ht="15.75">
      <c r="A1460" s="4"/>
      <c r="B1460" s="3"/>
      <c r="C1460" s="3"/>
      <c r="D1460" s="3"/>
      <c r="E1460" s="3"/>
      <c r="F1460" s="3"/>
      <c r="G1460" s="3"/>
    </row>
    <row r="1461" spans="1:7" s="5" customFormat="1" ht="15.75">
      <c r="A1461" s="4"/>
      <c r="B1461" s="3"/>
      <c r="C1461" s="3"/>
      <c r="D1461" s="3"/>
      <c r="E1461" s="3"/>
      <c r="F1461" s="3"/>
      <c r="G1461" s="3"/>
    </row>
    <row r="1462" spans="1:7" s="5" customFormat="1" ht="15.75">
      <c r="A1462" s="4"/>
      <c r="B1462" s="3"/>
      <c r="C1462" s="3"/>
      <c r="D1462" s="3"/>
      <c r="E1462" s="3"/>
      <c r="F1462" s="3"/>
      <c r="G1462" s="3"/>
    </row>
    <row r="1463" spans="1:7" s="5" customFormat="1" ht="15.75">
      <c r="A1463" s="4"/>
      <c r="B1463" s="3"/>
      <c r="C1463" s="3"/>
      <c r="D1463" s="3"/>
      <c r="E1463" s="3"/>
      <c r="F1463" s="3"/>
      <c r="G1463" s="3"/>
    </row>
    <row r="1464" spans="1:7" s="5" customFormat="1" ht="15.75">
      <c r="A1464" s="4"/>
      <c r="B1464" s="3"/>
      <c r="C1464" s="3"/>
      <c r="D1464" s="3"/>
      <c r="E1464" s="3"/>
      <c r="F1464" s="3"/>
      <c r="G1464" s="3"/>
    </row>
    <row r="1465" spans="1:7" s="5" customFormat="1" ht="15.75">
      <c r="A1465" s="12"/>
      <c r="B1465" s="3"/>
      <c r="C1465" s="3"/>
      <c r="D1465" s="3"/>
      <c r="E1465" s="3"/>
      <c r="F1465" s="3"/>
      <c r="G1465" s="3"/>
    </row>
    <row r="1466" spans="1:7" s="5" customFormat="1" ht="15.75">
      <c r="A1466" s="17"/>
      <c r="B1466" s="4"/>
      <c r="C1466" s="4"/>
      <c r="D1466" s="4"/>
      <c r="E1466" s="4"/>
      <c r="F1466" s="4"/>
      <c r="G1466" s="3"/>
    </row>
    <row r="1467" spans="1:7" s="5" customFormat="1" ht="15.75">
      <c r="A1467" s="4"/>
      <c r="B1467" s="3"/>
      <c r="C1467" s="3"/>
      <c r="D1467" s="3"/>
      <c r="E1467" s="3"/>
      <c r="F1467" s="3"/>
      <c r="G1467" s="3"/>
    </row>
    <row r="1468" spans="1:7" s="5" customFormat="1" ht="15.75">
      <c r="A1468" s="4"/>
      <c r="B1468" s="3"/>
      <c r="C1468" s="3"/>
      <c r="D1468" s="3"/>
      <c r="E1468" s="3"/>
      <c r="F1468" s="3"/>
      <c r="G1468" s="3"/>
    </row>
    <row r="1469" spans="1:7" s="5" customFormat="1" ht="15.75">
      <c r="A1469" s="4"/>
      <c r="B1469" s="4"/>
      <c r="C1469" s="4"/>
      <c r="D1469" s="4"/>
      <c r="E1469" s="4"/>
      <c r="F1469" s="4"/>
      <c r="G1469" s="4"/>
    </row>
    <row r="1470" spans="1:7" s="5" customFormat="1" ht="15.75">
      <c r="A1470" s="12"/>
      <c r="B1470" s="3"/>
      <c r="C1470" s="3"/>
      <c r="D1470" s="3"/>
      <c r="E1470" s="3"/>
      <c r="F1470" s="3"/>
      <c r="G1470" s="3"/>
    </row>
    <row r="1471" spans="1:7" s="5" customFormat="1" ht="15.75">
      <c r="A1471" s="17"/>
      <c r="B1471" s="4"/>
      <c r="C1471" s="4"/>
      <c r="D1471" s="4"/>
      <c r="E1471" s="4"/>
      <c r="F1471" s="4"/>
      <c r="G1471" s="4"/>
    </row>
    <row r="1472" spans="1:7" s="5" customFormat="1" ht="15.75">
      <c r="A1472" s="4"/>
      <c r="B1472" s="3"/>
      <c r="C1472" s="3"/>
      <c r="D1472" s="3"/>
      <c r="E1472" s="3"/>
      <c r="F1472" s="3"/>
      <c r="G1472" s="3"/>
    </row>
    <row r="1473" spans="1:7" s="5" customFormat="1" ht="15.75">
      <c r="A1473" s="4"/>
      <c r="B1473" s="3"/>
      <c r="C1473" s="3"/>
      <c r="D1473" s="3"/>
      <c r="E1473" s="3"/>
      <c r="F1473" s="3"/>
      <c r="G1473" s="3"/>
    </row>
    <row r="1474" spans="1:7" s="5" customFormat="1" ht="15.75">
      <c r="A1474" s="4"/>
      <c r="B1474" s="4"/>
      <c r="C1474" s="4"/>
      <c r="D1474" s="4"/>
      <c r="E1474" s="4"/>
      <c r="F1474" s="4"/>
      <c r="G1474" s="4"/>
    </row>
    <row r="1475" spans="1:7" s="5" customFormat="1" ht="15.75">
      <c r="A1475" s="4"/>
      <c r="B1475" s="3"/>
      <c r="C1475" s="3"/>
      <c r="D1475" s="3"/>
      <c r="E1475" s="3"/>
      <c r="F1475" s="3"/>
      <c r="G1475" s="3"/>
    </row>
    <row r="1476" spans="1:7" s="5" customFormat="1" ht="15.75">
      <c r="A1476" s="4"/>
      <c r="B1476" s="3"/>
      <c r="C1476" s="3"/>
      <c r="D1476" s="3"/>
      <c r="E1476" s="3"/>
      <c r="F1476" s="3"/>
      <c r="G1476" s="3"/>
    </row>
    <row r="1477" spans="1:7" s="5" customFormat="1" ht="15.75">
      <c r="A1477" s="12"/>
      <c r="B1477" s="3"/>
      <c r="C1477" s="3"/>
      <c r="D1477" s="3"/>
      <c r="E1477" s="3"/>
      <c r="F1477" s="3"/>
      <c r="G1477" s="3"/>
    </row>
    <row r="1478" spans="1:7" s="5" customFormat="1" ht="15.75">
      <c r="A1478" s="17"/>
      <c r="B1478" s="3"/>
      <c r="C1478" s="3"/>
      <c r="D1478" s="3"/>
      <c r="E1478" s="3"/>
      <c r="F1478" s="3"/>
      <c r="G1478" s="3"/>
    </row>
    <row r="1479" spans="1:7" s="5" customFormat="1" ht="15.75">
      <c r="A1479" s="11"/>
      <c r="B1479" s="3"/>
      <c r="C1479" s="3"/>
      <c r="D1479" s="3"/>
      <c r="E1479" s="3"/>
      <c r="F1479" s="3"/>
      <c r="G1479" s="3"/>
    </row>
    <row r="1480" spans="1:7" s="5" customFormat="1" ht="15.75">
      <c r="A1480" s="12"/>
      <c r="B1480" s="3"/>
      <c r="C1480" s="3"/>
      <c r="D1480" s="3"/>
      <c r="E1480" s="3"/>
      <c r="F1480" s="3"/>
      <c r="G1480" s="3"/>
    </row>
    <row r="1481" spans="1:7" s="5" customFormat="1" ht="15.75">
      <c r="A1481" s="12"/>
      <c r="B1481" s="3"/>
      <c r="C1481" s="3"/>
      <c r="D1481" s="3"/>
      <c r="E1481" s="3"/>
      <c r="F1481" s="3"/>
      <c r="G1481" s="3"/>
    </row>
    <row r="1482" spans="1:7" s="5" customFormat="1" ht="15.75">
      <c r="A1482" s="12"/>
      <c r="B1482" s="3"/>
      <c r="C1482" s="3"/>
      <c r="D1482" s="3"/>
      <c r="E1482" s="3"/>
      <c r="F1482" s="3"/>
      <c r="G1482" s="3"/>
    </row>
    <row r="1483" spans="1:7" s="5" customFormat="1" ht="15.75">
      <c r="A1483" s="12"/>
      <c r="B1483" s="3"/>
      <c r="C1483" s="3"/>
      <c r="D1483" s="3"/>
      <c r="E1483" s="3"/>
      <c r="F1483" s="3"/>
      <c r="G1483" s="3"/>
    </row>
    <row r="1484" spans="1:6" s="5" customFormat="1" ht="15.75">
      <c r="A1484" s="13"/>
      <c r="B1484" s="4"/>
      <c r="C1484" s="3"/>
      <c r="D1484" s="4"/>
      <c r="E1484" s="3"/>
      <c r="F1484" s="4"/>
    </row>
    <row r="1485" spans="1:6" s="5" customFormat="1" ht="15.75">
      <c r="A1485" s="14" t="s">
        <v>93</v>
      </c>
      <c r="B1485" s="4"/>
      <c r="C1485" s="3"/>
      <c r="D1485" s="4"/>
      <c r="E1485" s="3"/>
      <c r="F1485" s="4"/>
    </row>
    <row r="1486" spans="1:6" s="5" customFormat="1" ht="15.75">
      <c r="A1486" s="4"/>
      <c r="B1486" s="4"/>
      <c r="C1486" s="3"/>
      <c r="D1486" s="4"/>
      <c r="E1486" s="3"/>
      <c r="F1486" s="4"/>
    </row>
    <row r="1487" spans="1:7" s="5" customFormat="1" ht="15.75">
      <c r="A1487" s="23" t="s">
        <v>138</v>
      </c>
      <c r="B1487" s="23"/>
      <c r="C1487" s="23"/>
      <c r="D1487" s="23"/>
      <c r="E1487" s="23"/>
      <c r="F1487" s="23"/>
      <c r="G1487" s="23"/>
    </row>
    <row r="1488" spans="1:6" s="5" customFormat="1" ht="15.75">
      <c r="A1488" s="4"/>
      <c r="B1488" s="4"/>
      <c r="C1488" s="3"/>
      <c r="D1488" s="4"/>
      <c r="E1488" s="3"/>
      <c r="F1488" s="4"/>
    </row>
    <row r="1489" spans="1:7" s="5" customFormat="1" ht="15.75">
      <c r="A1489" s="23" t="s">
        <v>139</v>
      </c>
      <c r="B1489" s="23"/>
      <c r="C1489" s="23"/>
      <c r="D1489" s="23"/>
      <c r="E1489" s="23"/>
      <c r="F1489" s="23"/>
      <c r="G1489" s="23"/>
    </row>
    <row r="1490" spans="1:7" s="5" customFormat="1" ht="15.75">
      <c r="A1490" s="23" t="s">
        <v>39</v>
      </c>
      <c r="B1490" s="23"/>
      <c r="C1490" s="23"/>
      <c r="D1490" s="23"/>
      <c r="E1490" s="23"/>
      <c r="F1490" s="23"/>
      <c r="G1490" s="23"/>
    </row>
    <row r="1491" spans="1:6" s="5" customFormat="1" ht="15.75">
      <c r="A1491" s="4"/>
      <c r="B1491" s="4"/>
      <c r="C1491" s="3"/>
      <c r="D1491" s="6"/>
      <c r="E1491" s="7"/>
      <c r="F1491" s="6"/>
    </row>
    <row r="1492" spans="1:6" s="5" customFormat="1" ht="15.75">
      <c r="A1492" s="4"/>
      <c r="B1492" s="8"/>
      <c r="C1492" s="9"/>
      <c r="D1492" s="8"/>
      <c r="E1492" s="9"/>
      <c r="F1492" s="8"/>
    </row>
    <row r="1493" spans="1:7" s="5" customFormat="1" ht="15.75">
      <c r="A1493" s="4"/>
      <c r="B1493" s="2">
        <v>1985</v>
      </c>
      <c r="C1493" s="1"/>
      <c r="D1493" s="2">
        <v>1986</v>
      </c>
      <c r="E1493" s="1"/>
      <c r="F1493" s="2">
        <v>1987</v>
      </c>
      <c r="G1493" s="1"/>
    </row>
    <row r="1494" spans="1:7" s="5" customFormat="1" ht="15.75">
      <c r="A1494" s="4"/>
      <c r="B1494" s="3"/>
      <c r="C1494" s="3"/>
      <c r="D1494" s="3"/>
      <c r="E1494" s="3"/>
      <c r="F1494" s="3"/>
      <c r="G1494" s="3"/>
    </row>
    <row r="1495" spans="1:16" s="5" customFormat="1" ht="15.75">
      <c r="A1495" s="4" t="s">
        <v>0</v>
      </c>
      <c r="B1495" s="3">
        <f aca="true" t="shared" si="160" ref="B1495:B1502">I1495</f>
        <v>30213528</v>
      </c>
      <c r="C1495" s="3"/>
      <c r="D1495" s="3">
        <f aca="true" t="shared" si="161" ref="D1495:D1502">K1495</f>
        <v>28358522</v>
      </c>
      <c r="E1495" s="3"/>
      <c r="F1495" s="3">
        <f aca="true" t="shared" si="162" ref="F1495:F1502">M1495</f>
        <v>30945164</v>
      </c>
      <c r="G1495" s="3"/>
      <c r="H1495" s="20" t="s">
        <v>39</v>
      </c>
      <c r="I1495" s="17">
        <v>30213528</v>
      </c>
      <c r="J1495" s="20"/>
      <c r="K1495" s="17">
        <v>28358522</v>
      </c>
      <c r="L1495" s="17"/>
      <c r="M1495" s="17">
        <v>30945164</v>
      </c>
      <c r="N1495" s="20">
        <v>1</v>
      </c>
      <c r="O1495" s="20" t="s">
        <v>95</v>
      </c>
      <c r="P1495" s="20" t="s">
        <v>95</v>
      </c>
    </row>
    <row r="1496" spans="1:16" s="5" customFormat="1" ht="15.75">
      <c r="A1496" s="4" t="s">
        <v>1</v>
      </c>
      <c r="B1496" s="3">
        <f t="shared" si="160"/>
        <v>215102</v>
      </c>
      <c r="C1496" s="3"/>
      <c r="D1496" s="3">
        <f t="shared" si="161"/>
        <v>201865</v>
      </c>
      <c r="E1496" s="3"/>
      <c r="F1496" s="3">
        <f t="shared" si="162"/>
        <v>205332</v>
      </c>
      <c r="G1496" s="3"/>
      <c r="H1496" s="20" t="s">
        <v>39</v>
      </c>
      <c r="I1496" s="17">
        <v>215102</v>
      </c>
      <c r="J1496" s="20"/>
      <c r="K1496" s="17">
        <v>201865</v>
      </c>
      <c r="L1496" s="17"/>
      <c r="M1496" s="17">
        <v>205332</v>
      </c>
      <c r="N1496" s="20">
        <v>2</v>
      </c>
      <c r="O1496" s="20" t="s">
        <v>145</v>
      </c>
      <c r="P1496" s="20" t="s">
        <v>96</v>
      </c>
    </row>
    <row r="1497" spans="1:16" s="5" customFormat="1" ht="15.75">
      <c r="A1497" s="4" t="s">
        <v>86</v>
      </c>
      <c r="B1497" s="3">
        <f t="shared" si="160"/>
        <v>1066143</v>
      </c>
      <c r="C1497" s="3"/>
      <c r="D1497" s="3">
        <f t="shared" si="161"/>
        <v>465106</v>
      </c>
      <c r="E1497" s="3"/>
      <c r="F1497" s="3">
        <f t="shared" si="162"/>
        <v>889181</v>
      </c>
      <c r="G1497" s="3"/>
      <c r="H1497" s="20" t="s">
        <v>39</v>
      </c>
      <c r="I1497" s="17">
        <v>1066143</v>
      </c>
      <c r="J1497" s="20"/>
      <c r="K1497" s="17">
        <v>465106</v>
      </c>
      <c r="L1497" s="17"/>
      <c r="M1497" s="17">
        <v>889181</v>
      </c>
      <c r="N1497" s="20">
        <v>3</v>
      </c>
      <c r="O1497" s="20" t="s">
        <v>102</v>
      </c>
      <c r="P1497" s="20" t="s">
        <v>97</v>
      </c>
    </row>
    <row r="1498" spans="1:16" s="5" customFormat="1" ht="15.75">
      <c r="A1498" s="4" t="s">
        <v>91</v>
      </c>
      <c r="B1498" s="3">
        <f t="shared" si="160"/>
        <v>5933169</v>
      </c>
      <c r="C1498" s="3"/>
      <c r="D1498" s="3">
        <f t="shared" si="161"/>
        <v>5681155</v>
      </c>
      <c r="E1498" s="3"/>
      <c r="F1498" s="3">
        <f t="shared" si="162"/>
        <v>5903370</v>
      </c>
      <c r="G1498" s="3"/>
      <c r="H1498" s="20" t="s">
        <v>39</v>
      </c>
      <c r="I1498" s="17">
        <v>5933169</v>
      </c>
      <c r="J1498" s="20"/>
      <c r="K1498" s="17">
        <v>5681155</v>
      </c>
      <c r="L1498" s="17"/>
      <c r="M1498" s="17">
        <v>5903370</v>
      </c>
      <c r="N1498" s="20">
        <v>4</v>
      </c>
      <c r="O1498" s="20" t="s">
        <v>103</v>
      </c>
      <c r="P1498" s="20" t="s">
        <v>98</v>
      </c>
    </row>
    <row r="1499" spans="1:16" s="5" customFormat="1" ht="15.75">
      <c r="A1499" s="4" t="s">
        <v>2</v>
      </c>
      <c r="B1499" s="3">
        <f t="shared" si="160"/>
        <v>0</v>
      </c>
      <c r="C1499" s="3"/>
      <c r="D1499" s="3">
        <f t="shared" si="161"/>
        <v>0</v>
      </c>
      <c r="E1499" s="3"/>
      <c r="F1499" s="3">
        <f t="shared" si="162"/>
        <v>1909569</v>
      </c>
      <c r="G1499" s="3"/>
      <c r="H1499" s="20" t="s">
        <v>39</v>
      </c>
      <c r="I1499" s="17">
        <v>0</v>
      </c>
      <c r="J1499" s="20"/>
      <c r="K1499" s="17">
        <v>0</v>
      </c>
      <c r="L1499" s="17"/>
      <c r="M1499" s="17">
        <v>1909569</v>
      </c>
      <c r="N1499" s="20">
        <v>5</v>
      </c>
      <c r="O1499" s="20" t="s">
        <v>104</v>
      </c>
      <c r="P1499" s="20" t="s">
        <v>99</v>
      </c>
    </row>
    <row r="1500" spans="1:16" s="5" customFormat="1" ht="15.75">
      <c r="A1500" s="4" t="s">
        <v>144</v>
      </c>
      <c r="B1500" s="3">
        <f t="shared" si="160"/>
        <v>0</v>
      </c>
      <c r="C1500" s="3"/>
      <c r="D1500" s="3">
        <f t="shared" si="161"/>
        <v>0</v>
      </c>
      <c r="E1500" s="3"/>
      <c r="F1500" s="3">
        <f t="shared" si="162"/>
        <v>143700</v>
      </c>
      <c r="G1500" s="3"/>
      <c r="H1500" s="20" t="s">
        <v>39</v>
      </c>
      <c r="I1500" s="17">
        <v>0</v>
      </c>
      <c r="J1500" s="20"/>
      <c r="K1500" s="17">
        <v>0</v>
      </c>
      <c r="L1500" s="17"/>
      <c r="M1500" s="17">
        <v>143700</v>
      </c>
      <c r="N1500" s="20">
        <v>6</v>
      </c>
      <c r="O1500" s="20" t="s">
        <v>146</v>
      </c>
      <c r="P1500" s="20" t="s">
        <v>100</v>
      </c>
    </row>
    <row r="1501" spans="1:16" s="5" customFormat="1" ht="15.75">
      <c r="A1501" s="4" t="s">
        <v>3</v>
      </c>
      <c r="B1501" s="3">
        <f t="shared" si="160"/>
        <v>135112</v>
      </c>
      <c r="C1501" s="3"/>
      <c r="D1501" s="3">
        <f t="shared" si="161"/>
        <v>105094</v>
      </c>
      <c r="E1501" s="3"/>
      <c r="F1501" s="3">
        <f t="shared" si="162"/>
        <v>111767</v>
      </c>
      <c r="G1501" s="3"/>
      <c r="H1501" s="20" t="s">
        <v>39</v>
      </c>
      <c r="I1501" s="17">
        <f>98050+37062</f>
        <v>135112</v>
      </c>
      <c r="J1501" s="20"/>
      <c r="K1501" s="17">
        <v>105094</v>
      </c>
      <c r="L1501" s="17"/>
      <c r="M1501" s="17">
        <v>111767</v>
      </c>
      <c r="N1501" s="20">
        <v>7</v>
      </c>
      <c r="O1501" s="20" t="s">
        <v>106</v>
      </c>
      <c r="P1501" s="20" t="s">
        <v>101</v>
      </c>
    </row>
    <row r="1502" spans="1:16" s="5" customFormat="1" ht="15.75">
      <c r="A1502" s="4" t="s">
        <v>4</v>
      </c>
      <c r="B1502" s="3">
        <f t="shared" si="160"/>
        <v>29304</v>
      </c>
      <c r="C1502" s="3"/>
      <c r="D1502" s="3">
        <f t="shared" si="161"/>
        <v>26476</v>
      </c>
      <c r="E1502" s="3"/>
      <c r="F1502" s="3">
        <f t="shared" si="162"/>
        <v>0</v>
      </c>
      <c r="G1502" s="3"/>
      <c r="H1502" s="20" t="s">
        <v>39</v>
      </c>
      <c r="I1502" s="17">
        <v>29304</v>
      </c>
      <c r="J1502" s="20"/>
      <c r="K1502" s="17">
        <v>26476</v>
      </c>
      <c r="L1502" s="17"/>
      <c r="M1502" s="17">
        <v>0</v>
      </c>
      <c r="N1502" s="20">
        <v>8</v>
      </c>
      <c r="O1502" s="20" t="s">
        <v>107</v>
      </c>
      <c r="P1502" s="20" t="s">
        <v>102</v>
      </c>
    </row>
    <row r="1503" spans="1:16" s="5" customFormat="1" ht="15.75">
      <c r="A1503" s="4"/>
      <c r="B1503" s="3"/>
      <c r="C1503" s="3"/>
      <c r="D1503" s="3"/>
      <c r="E1503" s="3"/>
      <c r="F1503" s="3"/>
      <c r="G1503" s="3"/>
      <c r="H1503" s="20" t="s">
        <v>39</v>
      </c>
      <c r="I1503" s="17">
        <v>15475012</v>
      </c>
      <c r="J1503" s="20"/>
      <c r="K1503" s="17">
        <v>15578352</v>
      </c>
      <c r="L1503" s="17"/>
      <c r="M1503" s="17">
        <v>17586615</v>
      </c>
      <c r="N1503" s="20">
        <v>9</v>
      </c>
      <c r="O1503" s="20" t="s">
        <v>108</v>
      </c>
      <c r="P1503" s="20" t="s">
        <v>103</v>
      </c>
    </row>
    <row r="1504" spans="1:16" s="5" customFormat="1" ht="15.75">
      <c r="A1504" s="4" t="s">
        <v>5</v>
      </c>
      <c r="B1504" s="3">
        <f>I1503</f>
        <v>15475012</v>
      </c>
      <c r="C1504" s="3"/>
      <c r="D1504" s="3">
        <f>K1503</f>
        <v>15578352</v>
      </c>
      <c r="E1504" s="3"/>
      <c r="F1504" s="3">
        <f>M1503</f>
        <v>17586615</v>
      </c>
      <c r="G1504" s="3"/>
      <c r="H1504" s="20" t="s">
        <v>39</v>
      </c>
      <c r="I1504" s="17">
        <v>614502</v>
      </c>
      <c r="J1504" s="20"/>
      <c r="K1504" s="17">
        <v>566124</v>
      </c>
      <c r="L1504" s="17"/>
      <c r="M1504" s="17">
        <v>1478700</v>
      </c>
      <c r="N1504" s="20">
        <v>10</v>
      </c>
      <c r="O1504" s="20" t="s">
        <v>109</v>
      </c>
      <c r="P1504" s="20" t="s">
        <v>104</v>
      </c>
    </row>
    <row r="1505" spans="1:16" s="5" customFormat="1" ht="15.75">
      <c r="A1505" s="4" t="s">
        <v>6</v>
      </c>
      <c r="B1505" s="3">
        <f>I1504</f>
        <v>614502</v>
      </c>
      <c r="C1505" s="3"/>
      <c r="D1505" s="3">
        <f>K1504</f>
        <v>566124</v>
      </c>
      <c r="E1505" s="3"/>
      <c r="F1505" s="3">
        <f>M1504</f>
        <v>1478700</v>
      </c>
      <c r="G1505" s="3"/>
      <c r="H1505" s="20" t="s">
        <v>39</v>
      </c>
      <c r="I1505" s="17">
        <v>0</v>
      </c>
      <c r="J1505" s="20"/>
      <c r="K1505" s="17">
        <v>0</v>
      </c>
      <c r="L1505" s="17"/>
      <c r="M1505" s="17">
        <v>537964</v>
      </c>
      <c r="N1505" s="20">
        <v>11</v>
      </c>
      <c r="O1505" s="20" t="s">
        <v>110</v>
      </c>
      <c r="P1505" s="20" t="s">
        <v>105</v>
      </c>
    </row>
    <row r="1506" spans="1:16" s="5" customFormat="1" ht="15.75">
      <c r="A1506" s="4" t="s">
        <v>7</v>
      </c>
      <c r="B1506" s="10">
        <f>I1505</f>
        <v>0</v>
      </c>
      <c r="C1506" s="3"/>
      <c r="D1506" s="10">
        <f>K1505</f>
        <v>0</v>
      </c>
      <c r="E1506" s="3"/>
      <c r="F1506" s="10">
        <f>M1505</f>
        <v>537964</v>
      </c>
      <c r="G1506" s="3"/>
      <c r="H1506" s="20" t="s">
        <v>39</v>
      </c>
      <c r="I1506" s="17">
        <v>13190566</v>
      </c>
      <c r="J1506" s="20"/>
      <c r="K1506" s="17">
        <v>13871951</v>
      </c>
      <c r="L1506" s="17"/>
      <c r="M1506" s="17">
        <v>15202265</v>
      </c>
      <c r="N1506" s="20">
        <v>12</v>
      </c>
      <c r="O1506" s="20" t="s">
        <v>147</v>
      </c>
      <c r="P1506" s="20" t="s">
        <v>106</v>
      </c>
    </row>
    <row r="1507" spans="1:16" s="5" customFormat="1" ht="15.75">
      <c r="A1507" s="4"/>
      <c r="B1507" s="3"/>
      <c r="C1507" s="3"/>
      <c r="D1507" s="3"/>
      <c r="E1507" s="3"/>
      <c r="F1507" s="3"/>
      <c r="G1507" s="3"/>
      <c r="H1507" s="20" t="s">
        <v>39</v>
      </c>
      <c r="I1507" s="17">
        <v>0</v>
      </c>
      <c r="J1507" s="20"/>
      <c r="K1507" s="17">
        <v>71102</v>
      </c>
      <c r="L1507" s="17"/>
      <c r="M1507" s="17">
        <v>75701</v>
      </c>
      <c r="N1507" s="20">
        <v>13</v>
      </c>
      <c r="O1507" s="20" t="s">
        <v>113</v>
      </c>
      <c r="P1507" s="20" t="s">
        <v>107</v>
      </c>
    </row>
    <row r="1508" spans="1:16" s="5" customFormat="1" ht="15.75">
      <c r="A1508" s="4" t="s">
        <v>8</v>
      </c>
      <c r="B1508" s="3">
        <f>SUM(B1503:B1507)</f>
        <v>16089514</v>
      </c>
      <c r="C1508" s="3"/>
      <c r="D1508" s="3">
        <f>SUM(D1503:D1507)</f>
        <v>16144476</v>
      </c>
      <c r="E1508" s="3"/>
      <c r="F1508" s="3">
        <f>SUM(F1503:F1507)</f>
        <v>19603279</v>
      </c>
      <c r="G1508" s="3"/>
      <c r="H1508" s="20" t="s">
        <v>39</v>
      </c>
      <c r="I1508" s="17">
        <v>0</v>
      </c>
      <c r="J1508" s="20"/>
      <c r="K1508" s="17">
        <v>0</v>
      </c>
      <c r="L1508" s="17"/>
      <c r="M1508" s="17">
        <v>261115</v>
      </c>
      <c r="N1508" s="20">
        <v>14</v>
      </c>
      <c r="O1508" s="20" t="s">
        <v>114</v>
      </c>
      <c r="P1508" s="20" t="s">
        <v>108</v>
      </c>
    </row>
    <row r="1509" spans="1:16" s="5" customFormat="1" ht="15.75">
      <c r="A1509" s="4"/>
      <c r="B1509" s="3"/>
      <c r="C1509" s="3"/>
      <c r="D1509" s="3"/>
      <c r="E1509" s="3"/>
      <c r="F1509" s="3"/>
      <c r="G1509" s="3"/>
      <c r="H1509" s="20" t="s">
        <v>39</v>
      </c>
      <c r="I1509" s="17">
        <v>72208</v>
      </c>
      <c r="J1509" s="20"/>
      <c r="K1509" s="17">
        <v>130014</v>
      </c>
      <c r="L1509" s="17"/>
      <c r="M1509" s="17">
        <v>200000</v>
      </c>
      <c r="N1509" s="20">
        <v>15</v>
      </c>
      <c r="O1509" s="20" t="s">
        <v>115</v>
      </c>
      <c r="P1509" s="20" t="s">
        <v>109</v>
      </c>
    </row>
    <row r="1510" spans="1:16" s="5" customFormat="1" ht="15.75">
      <c r="A1510" s="4" t="s">
        <v>9</v>
      </c>
      <c r="B1510" s="3">
        <f>I1506</f>
        <v>13190566</v>
      </c>
      <c r="C1510" s="3"/>
      <c r="D1510" s="3">
        <f>K1506</f>
        <v>13871951</v>
      </c>
      <c r="E1510" s="3"/>
      <c r="F1510" s="3">
        <f>M1506</f>
        <v>15202265</v>
      </c>
      <c r="G1510" s="3"/>
      <c r="H1510" s="20" t="s">
        <v>39</v>
      </c>
      <c r="I1510" s="17">
        <v>9671340</v>
      </c>
      <c r="J1510" s="20"/>
      <c r="K1510" s="17">
        <v>9252611</v>
      </c>
      <c r="L1510" s="17"/>
      <c r="M1510" s="17">
        <v>10102127</v>
      </c>
      <c r="N1510" s="20">
        <v>16</v>
      </c>
      <c r="O1510" s="20" t="s">
        <v>116</v>
      </c>
      <c r="P1510" s="20" t="s">
        <v>110</v>
      </c>
    </row>
    <row r="1511" spans="1:16" s="5" customFormat="1" ht="15.75">
      <c r="A1511" s="4" t="s">
        <v>10</v>
      </c>
      <c r="B1511" s="3">
        <f>I1507</f>
        <v>0</v>
      </c>
      <c r="C1511" s="3"/>
      <c r="D1511" s="3">
        <f>K1507</f>
        <v>71102</v>
      </c>
      <c r="E1511" s="3"/>
      <c r="F1511" s="3">
        <f>M1507</f>
        <v>75701</v>
      </c>
      <c r="G1511" s="4"/>
      <c r="H1511" s="20" t="s">
        <v>39</v>
      </c>
      <c r="I1511" s="17">
        <v>0</v>
      </c>
      <c r="J1511" s="20"/>
      <c r="K1511" s="17">
        <v>86756</v>
      </c>
      <c r="L1511" s="17"/>
      <c r="M1511" s="17">
        <v>74690</v>
      </c>
      <c r="N1511" s="20">
        <v>17</v>
      </c>
      <c r="O1511" s="20" t="s">
        <v>117</v>
      </c>
      <c r="P1511" s="20" t="s">
        <v>111</v>
      </c>
    </row>
    <row r="1512" spans="1:16" s="5" customFormat="1" ht="15.75">
      <c r="A1512" s="4" t="s">
        <v>11</v>
      </c>
      <c r="B1512" s="3">
        <f>I1508</f>
        <v>0</v>
      </c>
      <c r="C1512" s="3"/>
      <c r="D1512" s="3">
        <f>K1508</f>
        <v>0</v>
      </c>
      <c r="E1512" s="3"/>
      <c r="F1512" s="3">
        <f>M1508</f>
        <v>261115</v>
      </c>
      <c r="G1512" s="3"/>
      <c r="H1512" s="20" t="s">
        <v>39</v>
      </c>
      <c r="I1512" s="17">
        <v>393435</v>
      </c>
      <c r="J1512" s="20"/>
      <c r="K1512" s="17">
        <v>376520</v>
      </c>
      <c r="L1512" s="17"/>
      <c r="M1512" s="17">
        <v>393435</v>
      </c>
      <c r="N1512" s="20">
        <v>18</v>
      </c>
      <c r="O1512" s="20" t="s">
        <v>118</v>
      </c>
      <c r="P1512" s="20" t="s">
        <v>112</v>
      </c>
    </row>
    <row r="1513" spans="1:16" s="5" customFormat="1" ht="15.75">
      <c r="A1513" s="4" t="s">
        <v>12</v>
      </c>
      <c r="B1513" s="10">
        <f>I1509</f>
        <v>72208</v>
      </c>
      <c r="C1513" s="3"/>
      <c r="D1513" s="10">
        <f>K1509</f>
        <v>130014</v>
      </c>
      <c r="E1513" s="3"/>
      <c r="F1513" s="10">
        <f>M1509</f>
        <v>200000</v>
      </c>
      <c r="G1513" s="3"/>
      <c r="H1513" s="20" t="s">
        <v>39</v>
      </c>
      <c r="I1513" s="17">
        <v>116350</v>
      </c>
      <c r="J1513" s="20"/>
      <c r="K1513" s="17">
        <v>112113</v>
      </c>
      <c r="L1513" s="17"/>
      <c r="M1513" s="17">
        <v>120000</v>
      </c>
      <c r="N1513" s="20">
        <v>19</v>
      </c>
      <c r="O1513" s="20" t="s">
        <v>119</v>
      </c>
      <c r="P1513" s="20" t="s">
        <v>113</v>
      </c>
    </row>
    <row r="1514" spans="1:16" s="5" customFormat="1" ht="15.75">
      <c r="A1514" s="4"/>
      <c r="B1514" s="3"/>
      <c r="C1514" s="3"/>
      <c r="D1514" s="3"/>
      <c r="E1514" s="3"/>
      <c r="F1514" s="3"/>
      <c r="G1514" s="3"/>
      <c r="H1514" s="20" t="s">
        <v>39</v>
      </c>
      <c r="I1514" s="17">
        <v>0</v>
      </c>
      <c r="J1514" s="20"/>
      <c r="K1514" s="17">
        <v>0</v>
      </c>
      <c r="L1514" s="17"/>
      <c r="M1514" s="17">
        <v>75000</v>
      </c>
      <c r="N1514" s="20">
        <v>20</v>
      </c>
      <c r="O1514" s="20" t="s">
        <v>120</v>
      </c>
      <c r="P1514" s="20" t="s">
        <v>114</v>
      </c>
    </row>
    <row r="1515" spans="1:16" s="5" customFormat="1" ht="15.75">
      <c r="A1515" s="4" t="s">
        <v>13</v>
      </c>
      <c r="B1515" s="3">
        <f>SUM(B1509:B1514)</f>
        <v>13262774</v>
      </c>
      <c r="C1515" s="3"/>
      <c r="D1515" s="3">
        <f>SUM(D1509:D1514)</f>
        <v>14073067</v>
      </c>
      <c r="E1515" s="3"/>
      <c r="F1515" s="3">
        <f>SUM(F1509:F1514)</f>
        <v>15739081</v>
      </c>
      <c r="G1515" s="3"/>
      <c r="H1515" s="20" t="s">
        <v>39</v>
      </c>
      <c r="I1515" s="17">
        <v>1190011</v>
      </c>
      <c r="J1515" s="20"/>
      <c r="K1515" s="17">
        <v>1138845</v>
      </c>
      <c r="L1515" s="17"/>
      <c r="M1515" s="17">
        <v>1252278</v>
      </c>
      <c r="N1515" s="20">
        <v>21</v>
      </c>
      <c r="O1515" s="20" t="s">
        <v>121</v>
      </c>
      <c r="P1515" s="20" t="s">
        <v>115</v>
      </c>
    </row>
    <row r="1516" spans="1:16" s="5" customFormat="1" ht="15.75">
      <c r="A1516" s="4"/>
      <c r="B1516" s="3"/>
      <c r="C1516" s="3"/>
      <c r="D1516" s="3"/>
      <c r="E1516" s="3"/>
      <c r="F1516" s="3"/>
      <c r="G1516" s="3"/>
      <c r="H1516" s="20" t="s">
        <v>39</v>
      </c>
      <c r="I1516" s="17">
        <v>61516486</v>
      </c>
      <c r="J1516" s="20"/>
      <c r="K1516" s="17">
        <v>60569360</v>
      </c>
      <c r="L1516" s="17"/>
      <c r="M1516" s="17">
        <v>62383199</v>
      </c>
      <c r="N1516" s="20">
        <v>22</v>
      </c>
      <c r="O1516" s="20" t="s">
        <v>148</v>
      </c>
      <c r="P1516" s="20" t="s">
        <v>116</v>
      </c>
    </row>
    <row r="1517" spans="1:16" s="5" customFormat="1" ht="15.75">
      <c r="A1517" s="4" t="s">
        <v>14</v>
      </c>
      <c r="B1517" s="3">
        <f aca="true" t="shared" si="163" ref="B1517:B1522">I1510</f>
        <v>9671340</v>
      </c>
      <c r="C1517" s="3"/>
      <c r="D1517" s="3">
        <f aca="true" t="shared" si="164" ref="D1517:D1522">K1510</f>
        <v>9252611</v>
      </c>
      <c r="E1517" s="3"/>
      <c r="F1517" s="3">
        <f aca="true" t="shared" si="165" ref="F1517:F1522">M1510</f>
        <v>10102127</v>
      </c>
      <c r="G1517" s="3"/>
      <c r="H1517" s="20" t="s">
        <v>39</v>
      </c>
      <c r="I1517" s="17">
        <v>5758845</v>
      </c>
      <c r="J1517" s="20"/>
      <c r="K1517" s="17">
        <v>5499948</v>
      </c>
      <c r="L1517" s="17"/>
      <c r="M1517" s="17">
        <v>5765909</v>
      </c>
      <c r="N1517" s="20">
        <v>23</v>
      </c>
      <c r="O1517" s="20" t="s">
        <v>149</v>
      </c>
      <c r="P1517" s="20" t="s">
        <v>117</v>
      </c>
    </row>
    <row r="1518" spans="1:16" s="5" customFormat="1" ht="15.75">
      <c r="A1518" s="4" t="s">
        <v>90</v>
      </c>
      <c r="B1518" s="3">
        <f t="shared" si="163"/>
        <v>0</v>
      </c>
      <c r="C1518" s="3"/>
      <c r="D1518" s="3">
        <f t="shared" si="164"/>
        <v>86756</v>
      </c>
      <c r="E1518" s="3"/>
      <c r="F1518" s="3">
        <f t="shared" si="165"/>
        <v>74690</v>
      </c>
      <c r="G1518" s="3"/>
      <c r="H1518" s="20" t="s">
        <v>39</v>
      </c>
      <c r="I1518" s="17">
        <v>7491928</v>
      </c>
      <c r="J1518" s="20"/>
      <c r="K1518" s="17">
        <v>7155728</v>
      </c>
      <c r="L1518" s="17"/>
      <c r="M1518" s="17">
        <v>7498291</v>
      </c>
      <c r="N1518" s="20">
        <v>24</v>
      </c>
      <c r="O1518" s="20" t="s">
        <v>150</v>
      </c>
      <c r="P1518" s="20" t="s">
        <v>118</v>
      </c>
    </row>
    <row r="1519" spans="1:16" s="5" customFormat="1" ht="15.75">
      <c r="A1519" s="4" t="s">
        <v>89</v>
      </c>
      <c r="B1519" s="3">
        <f t="shared" si="163"/>
        <v>393435</v>
      </c>
      <c r="C1519" s="3"/>
      <c r="D1519" s="3">
        <f t="shared" si="164"/>
        <v>376520</v>
      </c>
      <c r="E1519" s="3"/>
      <c r="F1519" s="3">
        <f t="shared" si="165"/>
        <v>393435</v>
      </c>
      <c r="G1519" s="3"/>
      <c r="H1519" s="20" t="s">
        <v>39</v>
      </c>
      <c r="I1519" s="17">
        <v>3274127</v>
      </c>
      <c r="J1519" s="20"/>
      <c r="K1519" s="17">
        <v>3170390</v>
      </c>
      <c r="L1519" s="17"/>
      <c r="M1519" s="17">
        <v>3302492</v>
      </c>
      <c r="N1519" s="20">
        <v>25</v>
      </c>
      <c r="O1519" s="20" t="s">
        <v>151</v>
      </c>
      <c r="P1519" s="20" t="s">
        <v>119</v>
      </c>
    </row>
    <row r="1520" spans="1:16" s="5" customFormat="1" ht="15.75">
      <c r="A1520" s="4" t="s">
        <v>88</v>
      </c>
      <c r="B1520" s="3">
        <f t="shared" si="163"/>
        <v>116350</v>
      </c>
      <c r="C1520" s="3"/>
      <c r="D1520" s="3">
        <f t="shared" si="164"/>
        <v>112113</v>
      </c>
      <c r="E1520" s="3"/>
      <c r="F1520" s="3">
        <f t="shared" si="165"/>
        <v>120000</v>
      </c>
      <c r="G1520" s="3"/>
      <c r="H1520" s="20" t="s">
        <v>39</v>
      </c>
      <c r="I1520" s="17">
        <v>819031</v>
      </c>
      <c r="J1520" s="20"/>
      <c r="K1520" s="17">
        <v>783213</v>
      </c>
      <c r="L1520" s="17"/>
      <c r="M1520" s="17">
        <v>816583</v>
      </c>
      <c r="N1520" s="20">
        <v>26</v>
      </c>
      <c r="O1520" s="20" t="s">
        <v>152</v>
      </c>
      <c r="P1520" s="20" t="s">
        <v>120</v>
      </c>
    </row>
    <row r="1521" spans="1:16" s="5" customFormat="1" ht="15.75">
      <c r="A1521" s="4" t="s">
        <v>92</v>
      </c>
      <c r="B1521" s="3">
        <f t="shared" si="163"/>
        <v>0</v>
      </c>
      <c r="C1521" s="3"/>
      <c r="D1521" s="3">
        <f t="shared" si="164"/>
        <v>0</v>
      </c>
      <c r="E1521" s="3"/>
      <c r="F1521" s="3">
        <f t="shared" si="165"/>
        <v>75000</v>
      </c>
      <c r="G1521" s="3"/>
      <c r="H1521" s="20" t="s">
        <v>39</v>
      </c>
      <c r="I1521" s="17">
        <v>0</v>
      </c>
      <c r="J1521" s="20"/>
      <c r="K1521" s="17">
        <v>0</v>
      </c>
      <c r="L1521" s="17"/>
      <c r="M1521" s="17">
        <v>101350</v>
      </c>
      <c r="N1521" s="20">
        <v>27</v>
      </c>
      <c r="O1521" s="20" t="s">
        <v>153</v>
      </c>
      <c r="P1521" s="20" t="s">
        <v>121</v>
      </c>
    </row>
    <row r="1522" spans="1:16" s="5" customFormat="1" ht="15.75">
      <c r="A1522" s="4" t="s">
        <v>15</v>
      </c>
      <c r="B1522" s="10">
        <f t="shared" si="163"/>
        <v>1190011</v>
      </c>
      <c r="C1522" s="3"/>
      <c r="D1522" s="10">
        <f t="shared" si="164"/>
        <v>1138845</v>
      </c>
      <c r="E1522" s="3"/>
      <c r="F1522" s="10">
        <f t="shared" si="165"/>
        <v>1252278</v>
      </c>
      <c r="G1522" s="3"/>
      <c r="H1522" s="20" t="s">
        <v>39</v>
      </c>
      <c r="I1522" s="17">
        <v>0</v>
      </c>
      <c r="J1522" s="20"/>
      <c r="K1522" s="17">
        <v>121699</v>
      </c>
      <c r="L1522" s="17"/>
      <c r="M1522" s="17">
        <v>193593</v>
      </c>
      <c r="N1522" s="20">
        <v>28</v>
      </c>
      <c r="O1522" s="20" t="s">
        <v>154</v>
      </c>
      <c r="P1522" s="20" t="s">
        <v>122</v>
      </c>
    </row>
    <row r="1523" spans="1:16" s="5" customFormat="1" ht="15.75">
      <c r="A1523" s="4"/>
      <c r="B1523" s="3"/>
      <c r="C1523" s="3"/>
      <c r="D1523" s="3"/>
      <c r="E1523" s="3"/>
      <c r="F1523" s="3"/>
      <c r="G1523" s="3"/>
      <c r="H1523" s="20"/>
      <c r="I1523" s="17"/>
      <c r="J1523" s="20"/>
      <c r="K1523" s="17"/>
      <c r="L1523" s="17"/>
      <c r="M1523" s="17"/>
      <c r="N1523" s="20"/>
      <c r="O1523" s="20"/>
      <c r="P1523" s="20"/>
    </row>
    <row r="1524" spans="1:16" s="5" customFormat="1" ht="15.75">
      <c r="A1524" s="4" t="s">
        <v>16</v>
      </c>
      <c r="B1524" s="3">
        <f>SUM(B1516:B1523)</f>
        <v>11371136</v>
      </c>
      <c r="C1524" s="3"/>
      <c r="D1524" s="3">
        <f>SUM(D1516:D1523)</f>
        <v>10966845</v>
      </c>
      <c r="E1524" s="3"/>
      <c r="F1524" s="3">
        <f>SUM(F1516:F1523)</f>
        <v>12017530</v>
      </c>
      <c r="G1524" s="3"/>
      <c r="H1524" s="20"/>
      <c r="I1524" s="17"/>
      <c r="J1524" s="20"/>
      <c r="K1524" s="17"/>
      <c r="L1524" s="17"/>
      <c r="M1524" s="17"/>
      <c r="N1524" s="17"/>
      <c r="O1524" s="20"/>
      <c r="P1524" s="20"/>
    </row>
    <row r="1525" spans="1:16" s="5" customFormat="1" ht="15.75">
      <c r="A1525" s="4"/>
      <c r="B1525" s="3"/>
      <c r="C1525" s="3"/>
      <c r="D1525" s="3"/>
      <c r="E1525" s="3"/>
      <c r="F1525" s="3"/>
      <c r="G1525" s="3"/>
      <c r="H1525" s="20"/>
      <c r="I1525" s="17"/>
      <c r="J1525" s="20"/>
      <c r="K1525" s="17"/>
      <c r="L1525" s="17"/>
      <c r="M1525" s="17"/>
      <c r="N1525" s="17"/>
      <c r="O1525" s="20"/>
      <c r="P1525" s="20"/>
    </row>
    <row r="1526" spans="1:16" s="5" customFormat="1" ht="15.75">
      <c r="A1526" s="4" t="s">
        <v>17</v>
      </c>
      <c r="B1526" s="3">
        <f aca="true" t="shared" si="166" ref="B1526:B1532">I1516</f>
        <v>61516486</v>
      </c>
      <c r="C1526" s="3"/>
      <c r="D1526" s="3">
        <f aca="true" t="shared" si="167" ref="D1526:D1532">K1516</f>
        <v>60569360</v>
      </c>
      <c r="E1526" s="3"/>
      <c r="F1526" s="3">
        <f aca="true" t="shared" si="168" ref="F1526:F1532">M1516</f>
        <v>62383199</v>
      </c>
      <c r="G1526" s="3"/>
      <c r="H1526" s="20"/>
      <c r="I1526" s="17"/>
      <c r="J1526" s="20"/>
      <c r="K1526" s="17"/>
      <c r="L1526" s="17"/>
      <c r="M1526" s="17"/>
      <c r="N1526" s="17"/>
      <c r="O1526" s="20"/>
      <c r="P1526" s="20"/>
    </row>
    <row r="1527" spans="1:16" s="5" customFormat="1" ht="15.75">
      <c r="A1527" s="4" t="s">
        <v>18</v>
      </c>
      <c r="B1527" s="3">
        <f t="shared" si="166"/>
        <v>5758845</v>
      </c>
      <c r="C1527" s="3"/>
      <c r="D1527" s="3">
        <f t="shared" si="167"/>
        <v>5499948</v>
      </c>
      <c r="E1527" s="3"/>
      <c r="F1527" s="3">
        <f t="shared" si="168"/>
        <v>5765909</v>
      </c>
      <c r="G1527" s="3"/>
      <c r="H1527" s="20"/>
      <c r="I1527" s="17"/>
      <c r="J1527" s="20"/>
      <c r="K1527" s="17"/>
      <c r="L1527" s="17"/>
      <c r="M1527" s="17"/>
      <c r="N1527" s="17"/>
      <c r="O1527" s="20"/>
      <c r="P1527" s="20"/>
    </row>
    <row r="1528" spans="1:16" s="5" customFormat="1" ht="15.75">
      <c r="A1528" s="4" t="s">
        <v>19</v>
      </c>
      <c r="B1528" s="3">
        <f t="shared" si="166"/>
        <v>7491928</v>
      </c>
      <c r="C1528" s="3"/>
      <c r="D1528" s="3">
        <f t="shared" si="167"/>
        <v>7155728</v>
      </c>
      <c r="E1528" s="3"/>
      <c r="F1528" s="3">
        <f t="shared" si="168"/>
        <v>7498291</v>
      </c>
      <c r="G1528" s="3"/>
      <c r="H1528" s="20"/>
      <c r="I1528" s="17"/>
      <c r="J1528" s="20"/>
      <c r="K1528" s="17"/>
      <c r="L1528" s="17"/>
      <c r="M1528" s="17"/>
      <c r="N1528" s="20"/>
      <c r="O1528" s="20"/>
      <c r="P1528" s="20"/>
    </row>
    <row r="1529" spans="1:16" s="5" customFormat="1" ht="15.75">
      <c r="A1529" s="4" t="s">
        <v>20</v>
      </c>
      <c r="B1529" s="3">
        <f t="shared" si="166"/>
        <v>3274127</v>
      </c>
      <c r="C1529" s="3"/>
      <c r="D1529" s="3">
        <f t="shared" si="167"/>
        <v>3170390</v>
      </c>
      <c r="E1529" s="3"/>
      <c r="F1529" s="3">
        <f t="shared" si="168"/>
        <v>3302492</v>
      </c>
      <c r="G1529" s="3"/>
      <c r="H1529" s="20"/>
      <c r="I1529" s="17"/>
      <c r="J1529" s="20"/>
      <c r="K1529" s="17"/>
      <c r="L1529" s="17"/>
      <c r="M1529" s="17"/>
      <c r="N1529" s="20"/>
      <c r="O1529" s="20"/>
      <c r="P1529" s="20"/>
    </row>
    <row r="1530" spans="1:7" s="5" customFormat="1" ht="15.75">
      <c r="A1530" s="4" t="s">
        <v>21</v>
      </c>
      <c r="B1530" s="3">
        <f t="shared" si="166"/>
        <v>819031</v>
      </c>
      <c r="C1530" s="3"/>
      <c r="D1530" s="3">
        <f t="shared" si="167"/>
        <v>783213</v>
      </c>
      <c r="E1530" s="3"/>
      <c r="F1530" s="3">
        <f t="shared" si="168"/>
        <v>816583</v>
      </c>
      <c r="G1530" s="3"/>
    </row>
    <row r="1531" spans="1:7" s="5" customFormat="1" ht="15.75">
      <c r="A1531" s="4" t="s">
        <v>22</v>
      </c>
      <c r="B1531" s="3">
        <f t="shared" si="166"/>
        <v>0</v>
      </c>
      <c r="C1531" s="3"/>
      <c r="D1531" s="3">
        <f t="shared" si="167"/>
        <v>0</v>
      </c>
      <c r="E1531" s="3"/>
      <c r="F1531" s="3">
        <f t="shared" si="168"/>
        <v>101350</v>
      </c>
      <c r="G1531" s="3"/>
    </row>
    <row r="1532" spans="1:7" s="5" customFormat="1" ht="15.75">
      <c r="A1532" s="4" t="s">
        <v>87</v>
      </c>
      <c r="B1532" s="10">
        <f t="shared" si="166"/>
        <v>0</v>
      </c>
      <c r="C1532" s="3"/>
      <c r="D1532" s="10">
        <f t="shared" si="167"/>
        <v>121699</v>
      </c>
      <c r="E1532" s="3"/>
      <c r="F1532" s="10">
        <f t="shared" si="168"/>
        <v>193593</v>
      </c>
      <c r="G1532" s="3"/>
    </row>
    <row r="1533" spans="1:7" s="5" customFormat="1" ht="15.75">
      <c r="A1533" s="12"/>
      <c r="B1533" s="3"/>
      <c r="C1533" s="3"/>
      <c r="D1533" s="3"/>
      <c r="E1533" s="3"/>
      <c r="F1533" s="3"/>
      <c r="G1533" s="3"/>
    </row>
    <row r="1534" spans="1:7" s="5" customFormat="1" ht="15.75">
      <c r="A1534" s="17" t="s">
        <v>23</v>
      </c>
      <c r="B1534" s="3">
        <f>SUM(B1494:B1503)+B1508+B1515+SUM(B1523:B1533)</f>
        <v>157176199</v>
      </c>
      <c r="C1534" s="3"/>
      <c r="D1534" s="3">
        <f>SUM(D1494:D1503)+D1508+D1515+SUM(D1523:D1533)</f>
        <v>153322944</v>
      </c>
      <c r="E1534" s="3"/>
      <c r="F1534" s="3">
        <f>SUM(F1494:F1503)+F1508+F1515+SUM(F1523:F1533)</f>
        <v>167529390</v>
      </c>
      <c r="G1534" s="3"/>
    </row>
    <row r="1535" spans="1:7" s="5" customFormat="1" ht="15.75">
      <c r="A1535" s="4"/>
      <c r="B1535" s="3"/>
      <c r="C1535" s="3"/>
      <c r="D1535" s="3"/>
      <c r="E1535" s="3"/>
      <c r="F1535" s="3"/>
      <c r="G1535" s="3"/>
    </row>
    <row r="1536" spans="1:7" s="5" customFormat="1" ht="15.75">
      <c r="A1536" s="4"/>
      <c r="B1536" s="3"/>
      <c r="C1536" s="3"/>
      <c r="D1536" s="3"/>
      <c r="E1536" s="3"/>
      <c r="F1536" s="3"/>
      <c r="G1536" s="3"/>
    </row>
    <row r="1537" spans="1:7" s="5" customFormat="1" ht="15.75">
      <c r="A1537" s="4"/>
      <c r="B1537" s="3"/>
      <c r="C1537" s="3"/>
      <c r="D1537" s="3"/>
      <c r="E1537" s="3"/>
      <c r="F1537" s="3"/>
      <c r="G1537" s="3"/>
    </row>
    <row r="1538" spans="1:7" s="5" customFormat="1" ht="15.75">
      <c r="A1538" s="4"/>
      <c r="B1538" s="3"/>
      <c r="C1538" s="3"/>
      <c r="D1538" s="3"/>
      <c r="E1538" s="3"/>
      <c r="F1538" s="3"/>
      <c r="G1538" s="3"/>
    </row>
    <row r="1539" spans="1:7" s="5" customFormat="1" ht="15.75">
      <c r="A1539" s="4"/>
      <c r="B1539" s="3"/>
      <c r="C1539" s="3"/>
      <c r="D1539" s="3"/>
      <c r="E1539" s="3"/>
      <c r="F1539" s="3"/>
      <c r="G1539" s="3"/>
    </row>
    <row r="1540" spans="1:7" s="5" customFormat="1" ht="15.75">
      <c r="A1540" s="4"/>
      <c r="B1540" s="3"/>
      <c r="C1540" s="3"/>
      <c r="D1540" s="3"/>
      <c r="E1540" s="3"/>
      <c r="F1540" s="3"/>
      <c r="G1540" s="3"/>
    </row>
    <row r="1541" spans="1:7" s="5" customFormat="1" ht="15.75">
      <c r="A1541" s="4"/>
      <c r="B1541" s="3"/>
      <c r="C1541" s="3"/>
      <c r="D1541" s="3"/>
      <c r="E1541" s="3"/>
      <c r="F1541" s="3"/>
      <c r="G1541" s="3"/>
    </row>
    <row r="1542" spans="1:7" s="5" customFormat="1" ht="15.75">
      <c r="A1542" s="4"/>
      <c r="B1542" s="3"/>
      <c r="C1542" s="3"/>
      <c r="D1542" s="3"/>
      <c r="E1542" s="3"/>
      <c r="F1542" s="3"/>
      <c r="G1542" s="3"/>
    </row>
    <row r="1543" spans="1:7" s="5" customFormat="1" ht="15.75">
      <c r="A1543" s="4"/>
      <c r="B1543" s="3"/>
      <c r="C1543" s="3"/>
      <c r="D1543" s="3"/>
      <c r="E1543" s="3"/>
      <c r="F1543" s="3"/>
      <c r="G1543" s="3"/>
    </row>
    <row r="1544" spans="1:7" s="5" customFormat="1" ht="15.75">
      <c r="A1544" s="12"/>
      <c r="B1544" s="3"/>
      <c r="C1544" s="3"/>
      <c r="D1544" s="3"/>
      <c r="E1544" s="3"/>
      <c r="F1544" s="3"/>
      <c r="G1544" s="3"/>
    </row>
    <row r="1545" spans="1:7" s="5" customFormat="1" ht="15.75">
      <c r="A1545" s="17"/>
      <c r="B1545" s="4"/>
      <c r="C1545" s="4"/>
      <c r="D1545" s="4"/>
      <c r="E1545" s="4"/>
      <c r="F1545" s="4"/>
      <c r="G1545" s="3"/>
    </row>
    <row r="1546" spans="1:7" s="5" customFormat="1" ht="15.75">
      <c r="A1546" s="4"/>
      <c r="B1546" s="3"/>
      <c r="C1546" s="3"/>
      <c r="D1546" s="3"/>
      <c r="E1546" s="3"/>
      <c r="F1546" s="3"/>
      <c r="G1546" s="3"/>
    </row>
    <row r="1547" spans="1:7" s="5" customFormat="1" ht="15.75">
      <c r="A1547" s="4"/>
      <c r="B1547" s="3"/>
      <c r="C1547" s="3"/>
      <c r="D1547" s="3"/>
      <c r="E1547" s="3"/>
      <c r="F1547" s="3"/>
      <c r="G1547" s="3"/>
    </row>
    <row r="1548" spans="1:7" s="5" customFormat="1" ht="15.75">
      <c r="A1548" s="4"/>
      <c r="B1548" s="4"/>
      <c r="C1548" s="4"/>
      <c r="D1548" s="4"/>
      <c r="E1548" s="4"/>
      <c r="F1548" s="4"/>
      <c r="G1548" s="4"/>
    </row>
    <row r="1549" spans="1:7" s="5" customFormat="1" ht="15.75">
      <c r="A1549" s="12"/>
      <c r="B1549" s="3"/>
      <c r="C1549" s="3"/>
      <c r="D1549" s="3"/>
      <c r="E1549" s="3"/>
      <c r="F1549" s="3"/>
      <c r="G1549" s="3"/>
    </row>
    <row r="1550" spans="1:7" s="5" customFormat="1" ht="15.75">
      <c r="A1550" s="17"/>
      <c r="B1550" s="4"/>
      <c r="C1550" s="4"/>
      <c r="D1550" s="4"/>
      <c r="E1550" s="4"/>
      <c r="F1550" s="4"/>
      <c r="G1550" s="4"/>
    </row>
    <row r="1551" spans="1:7" s="5" customFormat="1" ht="15.75">
      <c r="A1551" s="4"/>
      <c r="B1551" s="3"/>
      <c r="C1551" s="3"/>
      <c r="D1551" s="3"/>
      <c r="E1551" s="3"/>
      <c r="F1551" s="3"/>
      <c r="G1551" s="3"/>
    </row>
    <row r="1552" spans="1:7" s="5" customFormat="1" ht="15.75">
      <c r="A1552" s="4"/>
      <c r="B1552" s="3"/>
      <c r="C1552" s="3"/>
      <c r="D1552" s="3"/>
      <c r="E1552" s="3"/>
      <c r="F1552" s="3"/>
      <c r="G1552" s="3"/>
    </row>
    <row r="1553" spans="1:7" s="5" customFormat="1" ht="15.75">
      <c r="A1553" s="4"/>
      <c r="B1553" s="4"/>
      <c r="C1553" s="4"/>
      <c r="D1553" s="4"/>
      <c r="E1553" s="4"/>
      <c r="F1553" s="4"/>
      <c r="G1553" s="4"/>
    </row>
    <row r="1554" spans="1:7" s="5" customFormat="1" ht="15.75">
      <c r="A1554" s="4"/>
      <c r="B1554" s="3"/>
      <c r="C1554" s="3"/>
      <c r="D1554" s="3"/>
      <c r="E1554" s="3"/>
      <c r="F1554" s="3"/>
      <c r="G1554" s="3"/>
    </row>
    <row r="1555" spans="1:7" s="5" customFormat="1" ht="15.75">
      <c r="A1555" s="4"/>
      <c r="B1555" s="3"/>
      <c r="C1555" s="3"/>
      <c r="D1555" s="3"/>
      <c r="E1555" s="3"/>
      <c r="F1555" s="3"/>
      <c r="G1555" s="3"/>
    </row>
    <row r="1556" spans="1:7" s="5" customFormat="1" ht="15.75">
      <c r="A1556" s="12"/>
      <c r="B1556" s="3"/>
      <c r="C1556" s="3"/>
      <c r="D1556" s="3"/>
      <c r="E1556" s="3"/>
      <c r="F1556" s="3"/>
      <c r="G1556" s="3"/>
    </row>
    <row r="1557" spans="1:7" s="5" customFormat="1" ht="15.75">
      <c r="A1557" s="17"/>
      <c r="B1557" s="3"/>
      <c r="C1557" s="3"/>
      <c r="D1557" s="3"/>
      <c r="E1557" s="3"/>
      <c r="F1557" s="3"/>
      <c r="G1557" s="3"/>
    </row>
    <row r="1558" spans="1:7" s="5" customFormat="1" ht="15.75">
      <c r="A1558" s="11"/>
      <c r="B1558" s="3"/>
      <c r="C1558" s="3"/>
      <c r="D1558" s="3"/>
      <c r="E1558" s="3"/>
      <c r="F1558" s="3"/>
      <c r="G1558" s="3"/>
    </row>
    <row r="1559" spans="1:7" s="5" customFormat="1" ht="15.75">
      <c r="A1559" s="12"/>
      <c r="B1559" s="3"/>
      <c r="C1559" s="3"/>
      <c r="D1559" s="3"/>
      <c r="E1559" s="3"/>
      <c r="F1559" s="3"/>
      <c r="G1559" s="3"/>
    </row>
    <row r="1560" spans="1:7" s="5" customFormat="1" ht="15.75">
      <c r="A1560" s="12"/>
      <c r="B1560" s="3"/>
      <c r="C1560" s="3"/>
      <c r="D1560" s="3"/>
      <c r="E1560" s="3"/>
      <c r="F1560" s="3"/>
      <c r="G1560" s="3"/>
    </row>
    <row r="1561" spans="1:7" s="5" customFormat="1" ht="15.75">
      <c r="A1561" s="12"/>
      <c r="B1561" s="3"/>
      <c r="C1561" s="3"/>
      <c r="D1561" s="3"/>
      <c r="E1561" s="3"/>
      <c r="F1561" s="3"/>
      <c r="G1561" s="3"/>
    </row>
    <row r="1562" spans="1:7" s="5" customFormat="1" ht="15.75">
      <c r="A1562" s="12"/>
      <c r="B1562" s="3"/>
      <c r="C1562" s="3"/>
      <c r="D1562" s="3"/>
      <c r="E1562" s="3"/>
      <c r="F1562" s="3"/>
      <c r="G1562" s="3"/>
    </row>
    <row r="1563" spans="1:6" s="5" customFormat="1" ht="15.75">
      <c r="A1563" s="13"/>
      <c r="B1563" s="4"/>
      <c r="C1563" s="3"/>
      <c r="D1563" s="4"/>
      <c r="E1563" s="3"/>
      <c r="F1563" s="4"/>
    </row>
    <row r="1564" spans="1:6" s="5" customFormat="1" ht="15.75">
      <c r="A1564" s="14" t="s">
        <v>93</v>
      </c>
      <c r="B1564" s="4"/>
      <c r="C1564" s="3"/>
      <c r="D1564" s="4"/>
      <c r="E1564" s="3"/>
      <c r="F1564" s="4"/>
    </row>
    <row r="1565" spans="1:6" s="5" customFormat="1" ht="15.75">
      <c r="A1565" s="4"/>
      <c r="B1565" s="4"/>
      <c r="C1565" s="3"/>
      <c r="D1565" s="4"/>
      <c r="E1565" s="3"/>
      <c r="F1565" s="4"/>
    </row>
    <row r="1566" spans="1:7" s="5" customFormat="1" ht="15.75">
      <c r="A1566" s="23" t="s">
        <v>138</v>
      </c>
      <c r="B1566" s="23"/>
      <c r="C1566" s="23"/>
      <c r="D1566" s="23"/>
      <c r="E1566" s="23"/>
      <c r="F1566" s="23"/>
      <c r="G1566" s="23"/>
    </row>
    <row r="1567" spans="1:6" s="5" customFormat="1" ht="15.75">
      <c r="A1567" s="4"/>
      <c r="B1567" s="4"/>
      <c r="C1567" s="3"/>
      <c r="D1567" s="4"/>
      <c r="E1567" s="3"/>
      <c r="F1567" s="4"/>
    </row>
    <row r="1568" spans="1:7" s="5" customFormat="1" ht="15.75">
      <c r="A1568" s="23" t="s">
        <v>139</v>
      </c>
      <c r="B1568" s="23"/>
      <c r="C1568" s="23"/>
      <c r="D1568" s="23"/>
      <c r="E1568" s="23"/>
      <c r="F1568" s="23"/>
      <c r="G1568" s="23"/>
    </row>
    <row r="1569" spans="1:7" s="5" customFormat="1" ht="15.75">
      <c r="A1569" s="23" t="s">
        <v>40</v>
      </c>
      <c r="B1569" s="23"/>
      <c r="C1569" s="23"/>
      <c r="D1569" s="23"/>
      <c r="E1569" s="23"/>
      <c r="F1569" s="23"/>
      <c r="G1569" s="23"/>
    </row>
    <row r="1570" spans="1:6" s="5" customFormat="1" ht="15.75">
      <c r="A1570" s="4"/>
      <c r="B1570" s="4"/>
      <c r="C1570" s="3"/>
      <c r="D1570" s="6"/>
      <c r="E1570" s="7"/>
      <c r="F1570" s="6"/>
    </row>
    <row r="1571" spans="1:6" s="5" customFormat="1" ht="15.75">
      <c r="A1571" s="4"/>
      <c r="B1571" s="8"/>
      <c r="C1571" s="9"/>
      <c r="D1571" s="8"/>
      <c r="E1571" s="9"/>
      <c r="F1571" s="8"/>
    </row>
    <row r="1572" spans="1:7" s="5" customFormat="1" ht="15.75">
      <c r="A1572" s="4"/>
      <c r="B1572" s="2">
        <v>1985</v>
      </c>
      <c r="C1572" s="1"/>
      <c r="D1572" s="2">
        <v>1986</v>
      </c>
      <c r="E1572" s="1"/>
      <c r="F1572" s="2">
        <v>1987</v>
      </c>
      <c r="G1572" s="1"/>
    </row>
    <row r="1573" spans="1:7" s="5" customFormat="1" ht="15.75">
      <c r="A1573" s="4"/>
      <c r="B1573" s="3"/>
      <c r="C1573" s="3"/>
      <c r="D1573" s="3"/>
      <c r="E1573" s="3"/>
      <c r="F1573" s="3"/>
      <c r="G1573" s="3"/>
    </row>
    <row r="1574" spans="1:16" s="5" customFormat="1" ht="15.75">
      <c r="A1574" s="4" t="s">
        <v>0</v>
      </c>
      <c r="B1574" s="3">
        <f aca="true" t="shared" si="169" ref="B1574:B1581">I1574</f>
        <v>26802721</v>
      </c>
      <c r="C1574" s="3"/>
      <c r="D1574" s="3">
        <f aca="true" t="shared" si="170" ref="D1574:D1581">K1574</f>
        <v>25958330</v>
      </c>
      <c r="E1574" s="3"/>
      <c r="F1574" s="3">
        <f aca="true" t="shared" si="171" ref="F1574:F1581">M1574</f>
        <v>29022267</v>
      </c>
      <c r="G1574" s="3"/>
      <c r="H1574" s="20" t="s">
        <v>40</v>
      </c>
      <c r="I1574" s="17">
        <v>26802721</v>
      </c>
      <c r="J1574" s="20"/>
      <c r="K1574" s="17">
        <v>25958330</v>
      </c>
      <c r="L1574" s="17"/>
      <c r="M1574" s="17">
        <v>29022267</v>
      </c>
      <c r="N1574" s="20">
        <v>1</v>
      </c>
      <c r="O1574" s="20" t="s">
        <v>95</v>
      </c>
      <c r="P1574" s="20" t="s">
        <v>95</v>
      </c>
    </row>
    <row r="1575" spans="1:16" s="5" customFormat="1" ht="15.75">
      <c r="A1575" s="4" t="s">
        <v>1</v>
      </c>
      <c r="B1575" s="3">
        <f t="shared" si="169"/>
        <v>7881100</v>
      </c>
      <c r="C1575" s="3"/>
      <c r="D1575" s="3">
        <f t="shared" si="170"/>
        <v>7696653</v>
      </c>
      <c r="E1575" s="3"/>
      <c r="F1575" s="3">
        <f t="shared" si="171"/>
        <v>8513041</v>
      </c>
      <c r="G1575" s="3"/>
      <c r="H1575" s="20" t="s">
        <v>40</v>
      </c>
      <c r="I1575" s="17">
        <v>7881100</v>
      </c>
      <c r="J1575" s="20"/>
      <c r="K1575" s="17">
        <v>7696653</v>
      </c>
      <c r="L1575" s="17"/>
      <c r="M1575" s="17">
        <v>8513041</v>
      </c>
      <c r="N1575" s="20">
        <v>2</v>
      </c>
      <c r="O1575" s="20" t="s">
        <v>145</v>
      </c>
      <c r="P1575" s="20" t="s">
        <v>96</v>
      </c>
    </row>
    <row r="1576" spans="1:16" s="5" customFormat="1" ht="15.75">
      <c r="A1576" s="4" t="s">
        <v>86</v>
      </c>
      <c r="B1576" s="3">
        <f t="shared" si="169"/>
        <v>852536</v>
      </c>
      <c r="C1576" s="3"/>
      <c r="D1576" s="3">
        <f t="shared" si="170"/>
        <v>374232</v>
      </c>
      <c r="E1576" s="3"/>
      <c r="F1576" s="3">
        <f t="shared" si="171"/>
        <v>701435</v>
      </c>
      <c r="G1576" s="3"/>
      <c r="H1576" s="20" t="s">
        <v>40</v>
      </c>
      <c r="I1576" s="17">
        <v>852536</v>
      </c>
      <c r="J1576" s="20"/>
      <c r="K1576" s="17">
        <v>374232</v>
      </c>
      <c r="L1576" s="17"/>
      <c r="M1576" s="17">
        <v>701435</v>
      </c>
      <c r="N1576" s="20">
        <v>3</v>
      </c>
      <c r="O1576" s="20" t="s">
        <v>102</v>
      </c>
      <c r="P1576" s="20" t="s">
        <v>97</v>
      </c>
    </row>
    <row r="1577" spans="1:16" s="5" customFormat="1" ht="15.75">
      <c r="A1577" s="4" t="s">
        <v>91</v>
      </c>
      <c r="B1577" s="3">
        <f t="shared" si="169"/>
        <v>4704899</v>
      </c>
      <c r="C1577" s="3"/>
      <c r="D1577" s="3">
        <f t="shared" si="170"/>
        <v>4571160</v>
      </c>
      <c r="E1577" s="3"/>
      <c r="F1577" s="3">
        <f t="shared" si="171"/>
        <v>4819507</v>
      </c>
      <c r="G1577" s="3"/>
      <c r="H1577" s="20" t="s">
        <v>40</v>
      </c>
      <c r="I1577" s="17">
        <v>4704899</v>
      </c>
      <c r="J1577" s="20"/>
      <c r="K1577" s="17">
        <v>4571160</v>
      </c>
      <c r="L1577" s="17"/>
      <c r="M1577" s="17">
        <v>4819507</v>
      </c>
      <c r="N1577" s="20">
        <v>4</v>
      </c>
      <c r="O1577" s="20" t="s">
        <v>103</v>
      </c>
      <c r="P1577" s="20" t="s">
        <v>98</v>
      </c>
    </row>
    <row r="1578" spans="1:16" s="5" customFormat="1" ht="15.75">
      <c r="A1578" s="4" t="s">
        <v>2</v>
      </c>
      <c r="B1578" s="3">
        <f t="shared" si="169"/>
        <v>0</v>
      </c>
      <c r="C1578" s="3"/>
      <c r="D1578" s="3">
        <f t="shared" si="170"/>
        <v>0</v>
      </c>
      <c r="E1578" s="3"/>
      <c r="F1578" s="3">
        <f t="shared" si="171"/>
        <v>1536474</v>
      </c>
      <c r="G1578" s="3"/>
      <c r="H1578" s="20" t="s">
        <v>40</v>
      </c>
      <c r="I1578" s="17">
        <v>0</v>
      </c>
      <c r="J1578" s="20"/>
      <c r="K1578" s="17">
        <v>0</v>
      </c>
      <c r="L1578" s="17"/>
      <c r="M1578" s="17">
        <v>1536474</v>
      </c>
      <c r="N1578" s="20">
        <v>5</v>
      </c>
      <c r="O1578" s="20" t="s">
        <v>104</v>
      </c>
      <c r="P1578" s="20" t="s">
        <v>99</v>
      </c>
    </row>
    <row r="1579" spans="1:16" s="5" customFormat="1" ht="15.75">
      <c r="A1579" s="4" t="s">
        <v>144</v>
      </c>
      <c r="B1579" s="3">
        <f t="shared" si="169"/>
        <v>0</v>
      </c>
      <c r="C1579" s="3"/>
      <c r="D1579" s="3">
        <f t="shared" si="170"/>
        <v>0</v>
      </c>
      <c r="E1579" s="3"/>
      <c r="F1579" s="3">
        <f t="shared" si="171"/>
        <v>238300</v>
      </c>
      <c r="G1579" s="3"/>
      <c r="H1579" s="20" t="s">
        <v>40</v>
      </c>
      <c r="I1579" s="17">
        <v>0</v>
      </c>
      <c r="J1579" s="20"/>
      <c r="K1579" s="17">
        <v>0</v>
      </c>
      <c r="L1579" s="17"/>
      <c r="M1579" s="17">
        <v>238300</v>
      </c>
      <c r="N1579" s="20">
        <v>6</v>
      </c>
      <c r="O1579" s="20" t="s">
        <v>146</v>
      </c>
      <c r="P1579" s="20" t="s">
        <v>100</v>
      </c>
    </row>
    <row r="1580" spans="1:16" s="5" customFormat="1" ht="15.75">
      <c r="A1580" s="4" t="s">
        <v>3</v>
      </c>
      <c r="B1580" s="3">
        <f t="shared" si="169"/>
        <v>296277</v>
      </c>
      <c r="C1580" s="3"/>
      <c r="D1580" s="3">
        <f t="shared" si="170"/>
        <v>257644</v>
      </c>
      <c r="E1580" s="3"/>
      <c r="F1580" s="3">
        <f t="shared" si="171"/>
        <v>437685</v>
      </c>
      <c r="G1580" s="3"/>
      <c r="H1580" s="20" t="s">
        <v>40</v>
      </c>
      <c r="I1580" s="17">
        <f>200192+96085</f>
        <v>296277</v>
      </c>
      <c r="J1580" s="20"/>
      <c r="K1580" s="17">
        <f>181643+76001</f>
        <v>257644</v>
      </c>
      <c r="L1580" s="17"/>
      <c r="M1580" s="17">
        <f>182972+254713</f>
        <v>437685</v>
      </c>
      <c r="N1580" s="20">
        <v>7</v>
      </c>
      <c r="O1580" s="20" t="s">
        <v>106</v>
      </c>
      <c r="P1580" s="20" t="s">
        <v>101</v>
      </c>
    </row>
    <row r="1581" spans="1:16" s="5" customFormat="1" ht="15.75">
      <c r="A1581" s="4" t="s">
        <v>4</v>
      </c>
      <c r="B1581" s="3">
        <f t="shared" si="169"/>
        <v>72010</v>
      </c>
      <c r="C1581" s="3"/>
      <c r="D1581" s="3">
        <f t="shared" si="170"/>
        <v>77337</v>
      </c>
      <c r="E1581" s="3"/>
      <c r="F1581" s="3">
        <f t="shared" si="171"/>
        <v>80977</v>
      </c>
      <c r="G1581" s="3"/>
      <c r="H1581" s="20" t="s">
        <v>40</v>
      </c>
      <c r="I1581" s="17">
        <v>72010</v>
      </c>
      <c r="J1581" s="20"/>
      <c r="K1581" s="17">
        <v>77337</v>
      </c>
      <c r="L1581" s="17"/>
      <c r="M1581" s="17">
        <v>80977</v>
      </c>
      <c r="N1581" s="20">
        <v>8</v>
      </c>
      <c r="O1581" s="20" t="s">
        <v>107</v>
      </c>
      <c r="P1581" s="20" t="s">
        <v>102</v>
      </c>
    </row>
    <row r="1582" spans="1:16" s="5" customFormat="1" ht="15.75">
      <c r="A1582" s="4"/>
      <c r="B1582" s="3"/>
      <c r="C1582" s="3"/>
      <c r="D1582" s="3"/>
      <c r="E1582" s="3"/>
      <c r="F1582" s="3"/>
      <c r="G1582" s="3"/>
      <c r="H1582" s="20" t="s">
        <v>40</v>
      </c>
      <c r="I1582" s="17">
        <v>10759929</v>
      </c>
      <c r="J1582" s="20"/>
      <c r="K1582" s="17">
        <v>10944534</v>
      </c>
      <c r="L1582" s="17"/>
      <c r="M1582" s="17">
        <v>12731664</v>
      </c>
      <c r="N1582" s="20">
        <v>9</v>
      </c>
      <c r="O1582" s="20" t="s">
        <v>108</v>
      </c>
      <c r="P1582" s="20" t="s">
        <v>103</v>
      </c>
    </row>
    <row r="1583" spans="1:16" s="5" customFormat="1" ht="15.75">
      <c r="A1583" s="4" t="s">
        <v>5</v>
      </c>
      <c r="B1583" s="3">
        <f>I1582</f>
        <v>10759929</v>
      </c>
      <c r="C1583" s="3"/>
      <c r="D1583" s="3">
        <f>K1582</f>
        <v>10944534</v>
      </c>
      <c r="E1583" s="3"/>
      <c r="F1583" s="3">
        <f>M1582</f>
        <v>12731664</v>
      </c>
      <c r="G1583" s="3"/>
      <c r="H1583" s="20" t="s">
        <v>40</v>
      </c>
      <c r="I1583" s="17">
        <v>278130</v>
      </c>
      <c r="J1583" s="20"/>
      <c r="K1583" s="17">
        <v>293957</v>
      </c>
      <c r="L1583" s="17"/>
      <c r="M1583" s="17">
        <v>2494764</v>
      </c>
      <c r="N1583" s="20">
        <v>10</v>
      </c>
      <c r="O1583" s="20" t="s">
        <v>109</v>
      </c>
      <c r="P1583" s="20" t="s">
        <v>104</v>
      </c>
    </row>
    <row r="1584" spans="1:16" s="5" customFormat="1" ht="15.75">
      <c r="A1584" s="4" t="s">
        <v>6</v>
      </c>
      <c r="B1584" s="3">
        <f>I1583</f>
        <v>278130</v>
      </c>
      <c r="C1584" s="3"/>
      <c r="D1584" s="3">
        <f>K1583</f>
        <v>293957</v>
      </c>
      <c r="E1584" s="3"/>
      <c r="F1584" s="3">
        <f>M1583</f>
        <v>2494764</v>
      </c>
      <c r="G1584" s="3"/>
      <c r="H1584" s="20" t="s">
        <v>40</v>
      </c>
      <c r="I1584" s="17">
        <v>0</v>
      </c>
      <c r="J1584" s="20"/>
      <c r="K1584" s="17">
        <v>0</v>
      </c>
      <c r="L1584" s="17"/>
      <c r="M1584" s="17">
        <v>507595</v>
      </c>
      <c r="N1584" s="20">
        <v>11</v>
      </c>
      <c r="O1584" s="20" t="s">
        <v>110</v>
      </c>
      <c r="P1584" s="20" t="s">
        <v>105</v>
      </c>
    </row>
    <row r="1585" spans="1:16" s="5" customFormat="1" ht="15.75">
      <c r="A1585" s="4" t="s">
        <v>7</v>
      </c>
      <c r="B1585" s="10">
        <f>I1584</f>
        <v>0</v>
      </c>
      <c r="C1585" s="3"/>
      <c r="D1585" s="10">
        <f>K1584</f>
        <v>0</v>
      </c>
      <c r="E1585" s="3"/>
      <c r="F1585" s="10">
        <f>M1584</f>
        <v>507595</v>
      </c>
      <c r="G1585" s="3"/>
      <c r="H1585" s="20" t="s">
        <v>40</v>
      </c>
      <c r="I1585" s="17">
        <v>10295695</v>
      </c>
      <c r="J1585" s="20"/>
      <c r="K1585" s="17">
        <v>10440971</v>
      </c>
      <c r="L1585" s="17"/>
      <c r="M1585" s="17">
        <v>11825638</v>
      </c>
      <c r="N1585" s="20">
        <v>12</v>
      </c>
      <c r="O1585" s="20" t="s">
        <v>147</v>
      </c>
      <c r="P1585" s="20" t="s">
        <v>106</v>
      </c>
    </row>
    <row r="1586" spans="1:16" s="5" customFormat="1" ht="15.75">
      <c r="A1586" s="4"/>
      <c r="B1586" s="3"/>
      <c r="C1586" s="3"/>
      <c r="D1586" s="3"/>
      <c r="E1586" s="3"/>
      <c r="F1586" s="3"/>
      <c r="G1586" s="3"/>
      <c r="H1586" s="20" t="s">
        <v>40</v>
      </c>
      <c r="I1586" s="17">
        <v>0</v>
      </c>
      <c r="J1586" s="20"/>
      <c r="K1586" s="17">
        <v>59569</v>
      </c>
      <c r="L1586" s="17"/>
      <c r="M1586" s="17">
        <v>67119</v>
      </c>
      <c r="N1586" s="20">
        <v>13</v>
      </c>
      <c r="O1586" s="20" t="s">
        <v>113</v>
      </c>
      <c r="P1586" s="20" t="s">
        <v>107</v>
      </c>
    </row>
    <row r="1587" spans="1:16" s="5" customFormat="1" ht="15.75">
      <c r="A1587" s="4" t="s">
        <v>8</v>
      </c>
      <c r="B1587" s="3">
        <f>SUM(B1582:B1586)</f>
        <v>11038059</v>
      </c>
      <c r="C1587" s="3"/>
      <c r="D1587" s="3">
        <f>SUM(D1582:D1586)</f>
        <v>11238491</v>
      </c>
      <c r="E1587" s="3"/>
      <c r="F1587" s="3">
        <f>SUM(F1582:F1586)</f>
        <v>15734023</v>
      </c>
      <c r="G1587" s="3"/>
      <c r="H1587" s="20" t="s">
        <v>40</v>
      </c>
      <c r="I1587" s="17">
        <v>0</v>
      </c>
      <c r="J1587" s="20"/>
      <c r="K1587" s="17">
        <v>0</v>
      </c>
      <c r="L1587" s="17"/>
      <c r="M1587" s="17">
        <v>250471</v>
      </c>
      <c r="N1587" s="20">
        <v>14</v>
      </c>
      <c r="O1587" s="20" t="s">
        <v>114</v>
      </c>
      <c r="P1587" s="20" t="s">
        <v>108</v>
      </c>
    </row>
    <row r="1588" spans="1:16" s="5" customFormat="1" ht="15.75">
      <c r="A1588" s="4"/>
      <c r="B1588" s="3"/>
      <c r="C1588" s="3"/>
      <c r="D1588" s="3"/>
      <c r="E1588" s="3"/>
      <c r="F1588" s="3"/>
      <c r="G1588" s="3"/>
      <c r="H1588" s="20" t="s">
        <v>40</v>
      </c>
      <c r="I1588" s="17">
        <v>100347</v>
      </c>
      <c r="J1588" s="20"/>
      <c r="K1588" s="17">
        <v>200000</v>
      </c>
      <c r="L1588" s="17"/>
      <c r="M1588" s="17">
        <v>200000</v>
      </c>
      <c r="N1588" s="20">
        <v>15</v>
      </c>
      <c r="O1588" s="20" t="s">
        <v>115</v>
      </c>
      <c r="P1588" s="20" t="s">
        <v>109</v>
      </c>
    </row>
    <row r="1589" spans="1:16" s="5" customFormat="1" ht="15.75">
      <c r="A1589" s="4" t="s">
        <v>9</v>
      </c>
      <c r="B1589" s="3">
        <f>I1585</f>
        <v>10295695</v>
      </c>
      <c r="C1589" s="3"/>
      <c r="D1589" s="3">
        <f>K1585</f>
        <v>10440971</v>
      </c>
      <c r="E1589" s="3"/>
      <c r="F1589" s="3">
        <f>M1585</f>
        <v>11825638</v>
      </c>
      <c r="G1589" s="3"/>
      <c r="H1589" s="20" t="s">
        <v>40</v>
      </c>
      <c r="I1589" s="17">
        <v>7207274</v>
      </c>
      <c r="J1589" s="20"/>
      <c r="K1589" s="17">
        <v>6895229</v>
      </c>
      <c r="L1589" s="17"/>
      <c r="M1589" s="17">
        <v>7721548</v>
      </c>
      <c r="N1589" s="20">
        <v>16</v>
      </c>
      <c r="O1589" s="20" t="s">
        <v>116</v>
      </c>
      <c r="P1589" s="20" t="s">
        <v>110</v>
      </c>
    </row>
    <row r="1590" spans="1:16" s="5" customFormat="1" ht="15.75">
      <c r="A1590" s="4" t="s">
        <v>10</v>
      </c>
      <c r="B1590" s="3">
        <f>I1586</f>
        <v>0</v>
      </c>
      <c r="C1590" s="3"/>
      <c r="D1590" s="3">
        <f>K1586</f>
        <v>59569</v>
      </c>
      <c r="E1590" s="3"/>
      <c r="F1590" s="3">
        <f>M1586</f>
        <v>67119</v>
      </c>
      <c r="G1590" s="4"/>
      <c r="H1590" s="20" t="s">
        <v>40</v>
      </c>
      <c r="I1590" s="21">
        <v>0</v>
      </c>
      <c r="J1590" s="20"/>
      <c r="K1590" s="21">
        <v>65257</v>
      </c>
      <c r="L1590" s="17"/>
      <c r="M1590" s="21">
        <v>57089</v>
      </c>
      <c r="N1590" s="20">
        <v>17</v>
      </c>
      <c r="O1590" s="20" t="s">
        <v>117</v>
      </c>
      <c r="P1590" s="20" t="s">
        <v>111</v>
      </c>
    </row>
    <row r="1591" spans="1:16" s="5" customFormat="1" ht="15.75">
      <c r="A1591" s="4" t="s">
        <v>11</v>
      </c>
      <c r="B1591" s="3">
        <f>I1587</f>
        <v>0</v>
      </c>
      <c r="C1591" s="3"/>
      <c r="D1591" s="3">
        <f>K1587</f>
        <v>0</v>
      </c>
      <c r="E1591" s="3"/>
      <c r="F1591" s="3">
        <f>M1587</f>
        <v>250471</v>
      </c>
      <c r="G1591" s="3"/>
      <c r="H1591" s="20" t="s">
        <v>40</v>
      </c>
      <c r="I1591" s="17">
        <v>299844</v>
      </c>
      <c r="J1591" s="20"/>
      <c r="K1591" s="17">
        <v>286953</v>
      </c>
      <c r="L1591" s="17"/>
      <c r="M1591" s="17">
        <v>299844</v>
      </c>
      <c r="N1591" s="20">
        <v>18</v>
      </c>
      <c r="O1591" s="20" t="s">
        <v>118</v>
      </c>
      <c r="P1591" s="20" t="s">
        <v>112</v>
      </c>
    </row>
    <row r="1592" spans="1:16" s="5" customFormat="1" ht="15.75">
      <c r="A1592" s="4" t="s">
        <v>12</v>
      </c>
      <c r="B1592" s="10">
        <f>I1588</f>
        <v>100347</v>
      </c>
      <c r="C1592" s="3"/>
      <c r="D1592" s="10">
        <f>K1588</f>
        <v>200000</v>
      </c>
      <c r="E1592" s="3"/>
      <c r="F1592" s="10">
        <f>M1588</f>
        <v>200000</v>
      </c>
      <c r="G1592" s="3"/>
      <c r="H1592" s="20" t="s">
        <v>40</v>
      </c>
      <c r="I1592" s="17">
        <v>116350</v>
      </c>
      <c r="J1592" s="20"/>
      <c r="K1592" s="17">
        <v>112113</v>
      </c>
      <c r="L1592" s="17"/>
      <c r="M1592" s="17">
        <v>120000</v>
      </c>
      <c r="N1592" s="20">
        <v>19</v>
      </c>
      <c r="O1592" s="20" t="s">
        <v>119</v>
      </c>
      <c r="P1592" s="20" t="s">
        <v>113</v>
      </c>
    </row>
    <row r="1593" spans="1:16" s="5" customFormat="1" ht="15.75">
      <c r="A1593" s="4"/>
      <c r="B1593" s="3"/>
      <c r="C1593" s="3"/>
      <c r="D1593" s="3"/>
      <c r="E1593" s="3"/>
      <c r="F1593" s="3"/>
      <c r="G1593" s="3"/>
      <c r="H1593" s="20" t="s">
        <v>40</v>
      </c>
      <c r="I1593" s="17">
        <v>0</v>
      </c>
      <c r="J1593" s="20"/>
      <c r="K1593" s="17">
        <v>0</v>
      </c>
      <c r="L1593" s="17"/>
      <c r="M1593" s="17">
        <v>75000</v>
      </c>
      <c r="N1593" s="20">
        <v>20</v>
      </c>
      <c r="O1593" s="20" t="s">
        <v>120</v>
      </c>
      <c r="P1593" s="20" t="s">
        <v>114</v>
      </c>
    </row>
    <row r="1594" spans="1:16" s="5" customFormat="1" ht="15.75">
      <c r="A1594" s="4" t="s">
        <v>13</v>
      </c>
      <c r="B1594" s="3">
        <f>SUM(B1588:B1593)</f>
        <v>10396042</v>
      </c>
      <c r="C1594" s="3"/>
      <c r="D1594" s="3">
        <f>SUM(D1588:D1593)</f>
        <v>10700540</v>
      </c>
      <c r="E1594" s="3"/>
      <c r="F1594" s="3">
        <f>SUM(F1588:F1593)</f>
        <v>12343228</v>
      </c>
      <c r="G1594" s="3"/>
      <c r="H1594" s="20" t="s">
        <v>40</v>
      </c>
      <c r="I1594" s="17">
        <v>978479</v>
      </c>
      <c r="J1594" s="20"/>
      <c r="K1594" s="17">
        <v>936408</v>
      </c>
      <c r="L1594" s="17"/>
      <c r="M1594" s="17">
        <v>1027665</v>
      </c>
      <c r="N1594" s="20">
        <v>21</v>
      </c>
      <c r="O1594" s="20" t="s">
        <v>121</v>
      </c>
      <c r="P1594" s="20" t="s">
        <v>115</v>
      </c>
    </row>
    <row r="1595" spans="1:16" s="5" customFormat="1" ht="15.75">
      <c r="A1595" s="4"/>
      <c r="B1595" s="3"/>
      <c r="C1595" s="3"/>
      <c r="D1595" s="3"/>
      <c r="E1595" s="3"/>
      <c r="F1595" s="3"/>
      <c r="G1595" s="3"/>
      <c r="H1595" s="20" t="s">
        <v>40</v>
      </c>
      <c r="I1595" s="17">
        <v>39494775</v>
      </c>
      <c r="J1595" s="20"/>
      <c r="K1595" s="17">
        <v>41310908</v>
      </c>
      <c r="L1595" s="17"/>
      <c r="M1595" s="17">
        <v>45466372</v>
      </c>
      <c r="N1595" s="20">
        <v>22</v>
      </c>
      <c r="O1595" s="20" t="s">
        <v>148</v>
      </c>
      <c r="P1595" s="20" t="s">
        <v>116</v>
      </c>
    </row>
    <row r="1596" spans="1:16" s="5" customFormat="1" ht="15.75">
      <c r="A1596" s="4" t="s">
        <v>14</v>
      </c>
      <c r="B1596" s="3">
        <f aca="true" t="shared" si="172" ref="B1596:B1601">I1589</f>
        <v>7207274</v>
      </c>
      <c r="C1596" s="3"/>
      <c r="D1596" s="3">
        <f aca="true" t="shared" si="173" ref="D1596:D1601">K1589</f>
        <v>6895229</v>
      </c>
      <c r="E1596" s="3"/>
      <c r="F1596" s="3">
        <f aca="true" t="shared" si="174" ref="F1596:F1601">M1589</f>
        <v>7721548</v>
      </c>
      <c r="G1596" s="3"/>
      <c r="H1596" s="20" t="s">
        <v>40</v>
      </c>
      <c r="I1596" s="17">
        <v>4067256</v>
      </c>
      <c r="J1596" s="20"/>
      <c r="K1596" s="17">
        <v>3884404</v>
      </c>
      <c r="L1596" s="17"/>
      <c r="M1596" s="17">
        <v>4072239</v>
      </c>
      <c r="N1596" s="20">
        <v>23</v>
      </c>
      <c r="O1596" s="20" t="s">
        <v>149</v>
      </c>
      <c r="P1596" s="20" t="s">
        <v>117</v>
      </c>
    </row>
    <row r="1597" spans="1:16" s="5" customFormat="1" ht="15.75">
      <c r="A1597" s="4" t="s">
        <v>90</v>
      </c>
      <c r="B1597" s="3">
        <f t="shared" si="172"/>
        <v>0</v>
      </c>
      <c r="C1597" s="3"/>
      <c r="D1597" s="3">
        <f t="shared" si="173"/>
        <v>65257</v>
      </c>
      <c r="E1597" s="3"/>
      <c r="F1597" s="3">
        <f t="shared" si="174"/>
        <v>57089</v>
      </c>
      <c r="G1597" s="3"/>
      <c r="H1597" s="20" t="s">
        <v>40</v>
      </c>
      <c r="I1597" s="17">
        <v>5751502</v>
      </c>
      <c r="J1597" s="20"/>
      <c r="K1597" s="17">
        <v>5493386</v>
      </c>
      <c r="L1597" s="17"/>
      <c r="M1597" s="17">
        <v>5756347</v>
      </c>
      <c r="N1597" s="20">
        <v>24</v>
      </c>
      <c r="O1597" s="20" t="s">
        <v>150</v>
      </c>
      <c r="P1597" s="20" t="s">
        <v>118</v>
      </c>
    </row>
    <row r="1598" spans="1:16" s="5" customFormat="1" ht="15.75">
      <c r="A1598" s="4" t="s">
        <v>89</v>
      </c>
      <c r="B1598" s="3">
        <f t="shared" si="172"/>
        <v>299844</v>
      </c>
      <c r="C1598" s="3"/>
      <c r="D1598" s="3">
        <f t="shared" si="173"/>
        <v>286953</v>
      </c>
      <c r="E1598" s="3"/>
      <c r="F1598" s="3">
        <f t="shared" si="174"/>
        <v>299844</v>
      </c>
      <c r="G1598" s="3"/>
      <c r="H1598" s="20" t="s">
        <v>40</v>
      </c>
      <c r="I1598" s="17">
        <v>2661449</v>
      </c>
      <c r="J1598" s="20"/>
      <c r="K1598" s="17">
        <v>1606464</v>
      </c>
      <c r="L1598" s="17"/>
      <c r="M1598" s="17">
        <v>1673400</v>
      </c>
      <c r="N1598" s="20">
        <v>25</v>
      </c>
      <c r="O1598" s="20" t="s">
        <v>151</v>
      </c>
      <c r="P1598" s="20" t="s">
        <v>119</v>
      </c>
    </row>
    <row r="1599" spans="1:16" s="5" customFormat="1" ht="15.75">
      <c r="A1599" s="4" t="s">
        <v>88</v>
      </c>
      <c r="B1599" s="3">
        <f t="shared" si="172"/>
        <v>116350</v>
      </c>
      <c r="C1599" s="3"/>
      <c r="D1599" s="3">
        <f t="shared" si="173"/>
        <v>112113</v>
      </c>
      <c r="E1599" s="3"/>
      <c r="F1599" s="3">
        <f t="shared" si="174"/>
        <v>120000</v>
      </c>
      <c r="G1599" s="3"/>
      <c r="H1599" s="20" t="s">
        <v>40</v>
      </c>
      <c r="I1599" s="17">
        <v>844151</v>
      </c>
      <c r="J1599" s="20"/>
      <c r="K1599" s="17">
        <v>807235</v>
      </c>
      <c r="L1599" s="17"/>
      <c r="M1599" s="17">
        <v>841631</v>
      </c>
      <c r="N1599" s="20">
        <v>26</v>
      </c>
      <c r="O1599" s="20" t="s">
        <v>152</v>
      </c>
      <c r="P1599" s="20" t="s">
        <v>120</v>
      </c>
    </row>
    <row r="1600" spans="1:16" s="5" customFormat="1" ht="15.75">
      <c r="A1600" s="4" t="s">
        <v>92</v>
      </c>
      <c r="B1600" s="3">
        <f t="shared" si="172"/>
        <v>0</v>
      </c>
      <c r="C1600" s="3"/>
      <c r="D1600" s="3">
        <f t="shared" si="173"/>
        <v>0</v>
      </c>
      <c r="E1600" s="3"/>
      <c r="F1600" s="3">
        <f t="shared" si="174"/>
        <v>75000</v>
      </c>
      <c r="G1600" s="3"/>
      <c r="H1600" s="20" t="s">
        <v>40</v>
      </c>
      <c r="I1600" s="17">
        <v>0</v>
      </c>
      <c r="J1600" s="20"/>
      <c r="K1600" s="17">
        <v>0</v>
      </c>
      <c r="L1600" s="17"/>
      <c r="M1600" s="17">
        <v>84025</v>
      </c>
      <c r="N1600" s="20">
        <v>27</v>
      </c>
      <c r="O1600" s="20" t="s">
        <v>153</v>
      </c>
      <c r="P1600" s="20" t="s">
        <v>121</v>
      </c>
    </row>
    <row r="1601" spans="1:16" s="5" customFormat="1" ht="15.75">
      <c r="A1601" s="4" t="s">
        <v>15</v>
      </c>
      <c r="B1601" s="10">
        <f t="shared" si="172"/>
        <v>978479</v>
      </c>
      <c r="C1601" s="3"/>
      <c r="D1601" s="10">
        <f t="shared" si="173"/>
        <v>936408</v>
      </c>
      <c r="E1601" s="3"/>
      <c r="F1601" s="10">
        <f t="shared" si="174"/>
        <v>1027665</v>
      </c>
      <c r="G1601" s="3"/>
      <c r="H1601" s="20" t="s">
        <v>40</v>
      </c>
      <c r="I1601" s="17">
        <v>0</v>
      </c>
      <c r="J1601" s="20"/>
      <c r="K1601" s="17">
        <v>101668</v>
      </c>
      <c r="L1601" s="17"/>
      <c r="M1601" s="17">
        <v>162716</v>
      </c>
      <c r="N1601" s="20">
        <v>28</v>
      </c>
      <c r="O1601" s="20" t="s">
        <v>154</v>
      </c>
      <c r="P1601" s="20" t="s">
        <v>122</v>
      </c>
    </row>
    <row r="1602" spans="1:16" s="5" customFormat="1" ht="15.75">
      <c r="A1602" s="4"/>
      <c r="B1602" s="3"/>
      <c r="C1602" s="3"/>
      <c r="D1602" s="3"/>
      <c r="E1602" s="3"/>
      <c r="F1602" s="3"/>
      <c r="G1602" s="3"/>
      <c r="H1602" s="20"/>
      <c r="I1602" s="17"/>
      <c r="J1602" s="20"/>
      <c r="K1602" s="17"/>
      <c r="L1602" s="17"/>
      <c r="M1602" s="17"/>
      <c r="N1602" s="20"/>
      <c r="O1602" s="20"/>
      <c r="P1602" s="20"/>
    </row>
    <row r="1603" spans="1:16" s="5" customFormat="1" ht="15.75">
      <c r="A1603" s="4" t="s">
        <v>16</v>
      </c>
      <c r="B1603" s="3">
        <f>SUM(B1595:B1602)</f>
        <v>8601947</v>
      </c>
      <c r="C1603" s="3"/>
      <c r="D1603" s="3">
        <f>SUM(D1595:D1602)</f>
        <v>8295960</v>
      </c>
      <c r="E1603" s="3"/>
      <c r="F1603" s="3">
        <f>SUM(F1595:F1602)</f>
        <v>9301146</v>
      </c>
      <c r="G1603" s="3"/>
      <c r="H1603" s="20"/>
      <c r="I1603" s="17"/>
      <c r="J1603" s="20"/>
      <c r="K1603" s="17"/>
      <c r="L1603" s="17"/>
      <c r="M1603" s="17"/>
      <c r="N1603" s="17"/>
      <c r="O1603" s="20"/>
      <c r="P1603" s="20"/>
    </row>
    <row r="1604" spans="1:16" s="5" customFormat="1" ht="15.75">
      <c r="A1604" s="4"/>
      <c r="B1604" s="3"/>
      <c r="C1604" s="3"/>
      <c r="D1604" s="3"/>
      <c r="E1604" s="3"/>
      <c r="F1604" s="3"/>
      <c r="G1604" s="3"/>
      <c r="H1604" s="20"/>
      <c r="I1604" s="17"/>
      <c r="J1604" s="20"/>
      <c r="K1604" s="17"/>
      <c r="L1604" s="17"/>
      <c r="M1604" s="17"/>
      <c r="N1604" s="17"/>
      <c r="O1604" s="20"/>
      <c r="P1604" s="20"/>
    </row>
    <row r="1605" spans="1:16" s="5" customFormat="1" ht="15.75">
      <c r="A1605" s="4" t="s">
        <v>17</v>
      </c>
      <c r="B1605" s="3">
        <f aca="true" t="shared" si="175" ref="B1605:B1611">I1595</f>
        <v>39494775</v>
      </c>
      <c r="C1605" s="3"/>
      <c r="D1605" s="3">
        <f aca="true" t="shared" si="176" ref="D1605:D1611">K1595</f>
        <v>41310908</v>
      </c>
      <c r="E1605" s="3"/>
      <c r="F1605" s="3">
        <f aca="true" t="shared" si="177" ref="F1605:F1611">M1595</f>
        <v>45466372</v>
      </c>
      <c r="G1605" s="3"/>
      <c r="H1605" s="20"/>
      <c r="I1605" s="17"/>
      <c r="J1605" s="20"/>
      <c r="K1605" s="17"/>
      <c r="L1605" s="17"/>
      <c r="M1605" s="17"/>
      <c r="N1605" s="17"/>
      <c r="O1605" s="20"/>
      <c r="P1605" s="20"/>
    </row>
    <row r="1606" spans="1:16" s="5" customFormat="1" ht="15.75">
      <c r="A1606" s="4" t="s">
        <v>18</v>
      </c>
      <c r="B1606" s="3">
        <f t="shared" si="175"/>
        <v>4067256</v>
      </c>
      <c r="C1606" s="3"/>
      <c r="D1606" s="3">
        <f t="shared" si="176"/>
        <v>3884404</v>
      </c>
      <c r="E1606" s="3"/>
      <c r="F1606" s="3">
        <f t="shared" si="177"/>
        <v>4072239</v>
      </c>
      <c r="G1606" s="3"/>
      <c r="H1606" s="20"/>
      <c r="I1606" s="17"/>
      <c r="J1606" s="20"/>
      <c r="K1606" s="17"/>
      <c r="L1606" s="17"/>
      <c r="M1606" s="17"/>
      <c r="N1606" s="17"/>
      <c r="O1606" s="20"/>
      <c r="P1606" s="20"/>
    </row>
    <row r="1607" spans="1:16" s="5" customFormat="1" ht="15.75">
      <c r="A1607" s="4" t="s">
        <v>19</v>
      </c>
      <c r="B1607" s="3">
        <f t="shared" si="175"/>
        <v>5751502</v>
      </c>
      <c r="C1607" s="3"/>
      <c r="D1607" s="3">
        <f t="shared" si="176"/>
        <v>5493386</v>
      </c>
      <c r="E1607" s="3"/>
      <c r="F1607" s="3">
        <f t="shared" si="177"/>
        <v>5756347</v>
      </c>
      <c r="G1607" s="3"/>
      <c r="H1607" s="20"/>
      <c r="I1607" s="17"/>
      <c r="J1607" s="20"/>
      <c r="K1607" s="17"/>
      <c r="L1607" s="17"/>
      <c r="M1607" s="17"/>
      <c r="N1607" s="20"/>
      <c r="O1607" s="20"/>
      <c r="P1607" s="20"/>
    </row>
    <row r="1608" spans="1:16" s="5" customFormat="1" ht="15.75">
      <c r="A1608" s="4" t="s">
        <v>20</v>
      </c>
      <c r="B1608" s="3">
        <f t="shared" si="175"/>
        <v>2661449</v>
      </c>
      <c r="C1608" s="3"/>
      <c r="D1608" s="3">
        <f t="shared" si="176"/>
        <v>1606464</v>
      </c>
      <c r="E1608" s="3"/>
      <c r="F1608" s="3">
        <f t="shared" si="177"/>
        <v>1673400</v>
      </c>
      <c r="G1608" s="3"/>
      <c r="H1608" s="20"/>
      <c r="I1608" s="17"/>
      <c r="J1608" s="20"/>
      <c r="K1608" s="17"/>
      <c r="L1608" s="17"/>
      <c r="M1608" s="17"/>
      <c r="N1608" s="20"/>
      <c r="O1608" s="20"/>
      <c r="P1608" s="20"/>
    </row>
    <row r="1609" spans="1:7" s="5" customFormat="1" ht="15.75">
      <c r="A1609" s="4" t="s">
        <v>21</v>
      </c>
      <c r="B1609" s="3">
        <f t="shared" si="175"/>
        <v>844151</v>
      </c>
      <c r="C1609" s="3"/>
      <c r="D1609" s="3">
        <f t="shared" si="176"/>
        <v>807235</v>
      </c>
      <c r="E1609" s="3"/>
      <c r="F1609" s="3">
        <f t="shared" si="177"/>
        <v>841631</v>
      </c>
      <c r="G1609" s="3"/>
    </row>
    <row r="1610" spans="1:7" s="5" customFormat="1" ht="15.75">
      <c r="A1610" s="4" t="s">
        <v>22</v>
      </c>
      <c r="B1610" s="3">
        <f t="shared" si="175"/>
        <v>0</v>
      </c>
      <c r="C1610" s="3"/>
      <c r="D1610" s="3">
        <f t="shared" si="176"/>
        <v>0</v>
      </c>
      <c r="E1610" s="3"/>
      <c r="F1610" s="3">
        <f t="shared" si="177"/>
        <v>84025</v>
      </c>
      <c r="G1610" s="3"/>
    </row>
    <row r="1611" spans="1:7" s="5" customFormat="1" ht="15.75">
      <c r="A1611" s="4" t="s">
        <v>87</v>
      </c>
      <c r="B1611" s="10">
        <f t="shared" si="175"/>
        <v>0</v>
      </c>
      <c r="C1611" s="3"/>
      <c r="D1611" s="10">
        <f t="shared" si="176"/>
        <v>101668</v>
      </c>
      <c r="E1611" s="3"/>
      <c r="F1611" s="10">
        <f t="shared" si="177"/>
        <v>162716</v>
      </c>
      <c r="G1611" s="3"/>
    </row>
    <row r="1612" spans="1:7" s="5" customFormat="1" ht="15.75">
      <c r="A1612" s="12"/>
      <c r="B1612" s="3"/>
      <c r="C1612" s="3"/>
      <c r="D1612" s="3"/>
      <c r="E1612" s="3"/>
      <c r="F1612" s="3"/>
      <c r="G1612" s="3"/>
    </row>
    <row r="1613" spans="1:7" s="5" customFormat="1" ht="15.75">
      <c r="A1613" s="17" t="s">
        <v>23</v>
      </c>
      <c r="B1613" s="3">
        <f>SUM(B1573:B1582)+B1587+B1594+SUM(B1602:B1612)</f>
        <v>123464724</v>
      </c>
      <c r="C1613" s="3"/>
      <c r="D1613" s="3">
        <f>SUM(D1573:D1582)+D1587+D1594+SUM(D1602:D1612)</f>
        <v>122374412</v>
      </c>
      <c r="E1613" s="3"/>
      <c r="F1613" s="3">
        <f>SUM(F1573:F1582)+F1587+F1594+SUM(F1602:F1612)</f>
        <v>140784813</v>
      </c>
      <c r="G1613" s="3"/>
    </row>
    <row r="1614" spans="1:7" s="5" customFormat="1" ht="15.75">
      <c r="A1614" s="4"/>
      <c r="B1614" s="3"/>
      <c r="C1614" s="3"/>
      <c r="D1614" s="3"/>
      <c r="E1614" s="3"/>
      <c r="F1614" s="3"/>
      <c r="G1614" s="3"/>
    </row>
    <row r="1615" spans="1:7" s="5" customFormat="1" ht="15.75">
      <c r="A1615" s="4"/>
      <c r="B1615" s="3"/>
      <c r="C1615" s="3"/>
      <c r="D1615" s="3"/>
      <c r="E1615" s="3"/>
      <c r="F1615" s="3"/>
      <c r="G1615" s="3"/>
    </row>
    <row r="1616" spans="1:7" s="5" customFormat="1" ht="15.75">
      <c r="A1616" s="4"/>
      <c r="B1616" s="3"/>
      <c r="C1616" s="3"/>
      <c r="D1616" s="3"/>
      <c r="E1616" s="3"/>
      <c r="F1616" s="3"/>
      <c r="G1616" s="3"/>
    </row>
    <row r="1617" spans="1:7" s="5" customFormat="1" ht="15.75">
      <c r="A1617" s="4"/>
      <c r="B1617" s="3"/>
      <c r="C1617" s="3"/>
      <c r="D1617" s="3"/>
      <c r="E1617" s="3"/>
      <c r="F1617" s="3"/>
      <c r="G1617" s="3"/>
    </row>
    <row r="1618" spans="1:7" s="5" customFormat="1" ht="15.75">
      <c r="A1618" s="4"/>
      <c r="B1618" s="3"/>
      <c r="C1618" s="3"/>
      <c r="D1618" s="3"/>
      <c r="E1618" s="3"/>
      <c r="F1618" s="3"/>
      <c r="G1618" s="3"/>
    </row>
    <row r="1619" spans="1:7" s="5" customFormat="1" ht="15.75">
      <c r="A1619" s="4"/>
      <c r="B1619" s="3"/>
      <c r="C1619" s="3"/>
      <c r="D1619" s="3"/>
      <c r="E1619" s="3"/>
      <c r="F1619" s="3"/>
      <c r="G1619" s="3"/>
    </row>
    <row r="1620" spans="1:7" s="5" customFormat="1" ht="15.75">
      <c r="A1620" s="4"/>
      <c r="B1620" s="3"/>
      <c r="C1620" s="3"/>
      <c r="D1620" s="3"/>
      <c r="E1620" s="3"/>
      <c r="F1620" s="3"/>
      <c r="G1620" s="3"/>
    </row>
    <row r="1621" spans="1:7" s="5" customFormat="1" ht="15.75">
      <c r="A1621" s="4"/>
      <c r="B1621" s="3"/>
      <c r="C1621" s="3"/>
      <c r="D1621" s="3"/>
      <c r="E1621" s="3"/>
      <c r="F1621" s="3"/>
      <c r="G1621" s="3"/>
    </row>
    <row r="1622" spans="1:7" s="5" customFormat="1" ht="15.75">
      <c r="A1622" s="4"/>
      <c r="B1622" s="3"/>
      <c r="C1622" s="3"/>
      <c r="D1622" s="3"/>
      <c r="E1622" s="3"/>
      <c r="F1622" s="3"/>
      <c r="G1622" s="3"/>
    </row>
    <row r="1623" spans="1:7" s="5" customFormat="1" ht="15.75">
      <c r="A1623" s="12"/>
      <c r="B1623" s="3"/>
      <c r="C1623" s="3"/>
      <c r="D1623" s="3"/>
      <c r="E1623" s="3"/>
      <c r="F1623" s="3"/>
      <c r="G1623" s="3"/>
    </row>
    <row r="1624" spans="1:7" s="5" customFormat="1" ht="15.75">
      <c r="A1624" s="17"/>
      <c r="B1624" s="4"/>
      <c r="C1624" s="4"/>
      <c r="D1624" s="4"/>
      <c r="E1624" s="4"/>
      <c r="F1624" s="4"/>
      <c r="G1624" s="3"/>
    </row>
    <row r="1625" spans="1:7" s="5" customFormat="1" ht="15.75">
      <c r="A1625" s="4"/>
      <c r="B1625" s="3"/>
      <c r="C1625" s="3"/>
      <c r="D1625" s="3"/>
      <c r="E1625" s="3"/>
      <c r="F1625" s="3"/>
      <c r="G1625" s="3"/>
    </row>
    <row r="1626" spans="1:7" s="5" customFormat="1" ht="15.75">
      <c r="A1626" s="4"/>
      <c r="B1626" s="3"/>
      <c r="C1626" s="3"/>
      <c r="D1626" s="3"/>
      <c r="E1626" s="3"/>
      <c r="F1626" s="3"/>
      <c r="G1626" s="3"/>
    </row>
    <row r="1627" spans="1:7" s="5" customFormat="1" ht="15.75">
      <c r="A1627" s="4"/>
      <c r="B1627" s="4"/>
      <c r="C1627" s="4"/>
      <c r="D1627" s="4"/>
      <c r="E1627" s="4"/>
      <c r="F1627" s="4"/>
      <c r="G1627" s="4"/>
    </row>
    <row r="1628" spans="1:7" s="5" customFormat="1" ht="15.75">
      <c r="A1628" s="12"/>
      <c r="B1628" s="3"/>
      <c r="C1628" s="3"/>
      <c r="D1628" s="3"/>
      <c r="E1628" s="3"/>
      <c r="F1628" s="3"/>
      <c r="G1628" s="3"/>
    </row>
    <row r="1629" spans="1:7" s="5" customFormat="1" ht="15.75">
      <c r="A1629" s="17"/>
      <c r="B1629" s="4"/>
      <c r="C1629" s="4"/>
      <c r="D1629" s="4"/>
      <c r="E1629" s="4"/>
      <c r="F1629" s="4"/>
      <c r="G1629" s="4"/>
    </row>
    <row r="1630" spans="1:7" s="5" customFormat="1" ht="15.75">
      <c r="A1630" s="4"/>
      <c r="B1630" s="3"/>
      <c r="C1630" s="3"/>
      <c r="D1630" s="3"/>
      <c r="E1630" s="3"/>
      <c r="F1630" s="3"/>
      <c r="G1630" s="3"/>
    </row>
    <row r="1631" spans="1:7" s="5" customFormat="1" ht="15.75">
      <c r="A1631" s="4"/>
      <c r="B1631" s="3"/>
      <c r="C1631" s="3"/>
      <c r="D1631" s="3"/>
      <c r="E1631" s="3"/>
      <c r="F1631" s="3"/>
      <c r="G1631" s="3"/>
    </row>
    <row r="1632" spans="1:7" s="5" customFormat="1" ht="15.75">
      <c r="A1632" s="4"/>
      <c r="B1632" s="4"/>
      <c r="C1632" s="4"/>
      <c r="D1632" s="4"/>
      <c r="E1632" s="4"/>
      <c r="F1632" s="4"/>
      <c r="G1632" s="4"/>
    </row>
    <row r="1633" spans="1:7" s="5" customFormat="1" ht="15.75">
      <c r="A1633" s="4"/>
      <c r="B1633" s="3"/>
      <c r="C1633" s="3"/>
      <c r="D1633" s="3"/>
      <c r="E1633" s="3"/>
      <c r="F1633" s="3"/>
      <c r="G1633" s="3"/>
    </row>
    <row r="1634" spans="1:7" s="5" customFormat="1" ht="15.75">
      <c r="A1634" s="4"/>
      <c r="B1634" s="3"/>
      <c r="C1634" s="3"/>
      <c r="D1634" s="3"/>
      <c r="E1634" s="3"/>
      <c r="F1634" s="3"/>
      <c r="G1634" s="3"/>
    </row>
    <row r="1635" spans="1:7" s="5" customFormat="1" ht="15.75">
      <c r="A1635" s="12"/>
      <c r="B1635" s="3"/>
      <c r="C1635" s="3"/>
      <c r="D1635" s="3"/>
      <c r="E1635" s="3"/>
      <c r="F1635" s="3"/>
      <c r="G1635" s="3"/>
    </row>
    <row r="1636" spans="1:7" s="5" customFormat="1" ht="15.75">
      <c r="A1636" s="17"/>
      <c r="B1636" s="3"/>
      <c r="C1636" s="3"/>
      <c r="D1636" s="3"/>
      <c r="E1636" s="3"/>
      <c r="F1636" s="3"/>
      <c r="G1636" s="3"/>
    </row>
    <row r="1637" spans="1:7" s="5" customFormat="1" ht="15.75">
      <c r="A1637" s="11"/>
      <c r="B1637" s="3"/>
      <c r="C1637" s="3"/>
      <c r="D1637" s="3"/>
      <c r="E1637" s="3"/>
      <c r="F1637" s="3"/>
      <c r="G1637" s="3"/>
    </row>
    <row r="1638" spans="1:7" s="5" customFormat="1" ht="15.75">
      <c r="A1638" s="12"/>
      <c r="B1638" s="3"/>
      <c r="C1638" s="3"/>
      <c r="D1638" s="3"/>
      <c r="E1638" s="3"/>
      <c r="F1638" s="3"/>
      <c r="G1638" s="3"/>
    </row>
    <row r="1639" spans="1:7" s="5" customFormat="1" ht="15.75">
      <c r="A1639" s="12"/>
      <c r="B1639" s="3"/>
      <c r="C1639" s="3"/>
      <c r="D1639" s="3"/>
      <c r="E1639" s="3"/>
      <c r="F1639" s="3"/>
      <c r="G1639" s="3"/>
    </row>
    <row r="1640" spans="1:7" s="5" customFormat="1" ht="15.75">
      <c r="A1640" s="12"/>
      <c r="B1640" s="3"/>
      <c r="C1640" s="3"/>
      <c r="D1640" s="3"/>
      <c r="E1640" s="3"/>
      <c r="F1640" s="3"/>
      <c r="G1640" s="3"/>
    </row>
    <row r="1641" spans="1:7" s="5" customFormat="1" ht="15.75">
      <c r="A1641" s="12"/>
      <c r="B1641" s="3"/>
      <c r="C1641" s="3"/>
      <c r="D1641" s="3"/>
      <c r="E1641" s="3"/>
      <c r="F1641" s="3"/>
      <c r="G1641" s="3"/>
    </row>
    <row r="1642" spans="1:6" s="5" customFormat="1" ht="15.75">
      <c r="A1642" s="13"/>
      <c r="B1642" s="4"/>
      <c r="C1642" s="3"/>
      <c r="D1642" s="4"/>
      <c r="E1642" s="3"/>
      <c r="F1642" s="4"/>
    </row>
    <row r="1643" spans="1:6" s="5" customFormat="1" ht="15.75">
      <c r="A1643" s="14" t="s">
        <v>93</v>
      </c>
      <c r="B1643" s="4"/>
      <c r="C1643" s="3"/>
      <c r="D1643" s="4"/>
      <c r="E1643" s="3"/>
      <c r="F1643" s="4"/>
    </row>
    <row r="1644" spans="1:6" s="5" customFormat="1" ht="15.75">
      <c r="A1644" s="4"/>
      <c r="B1644" s="4"/>
      <c r="C1644" s="3"/>
      <c r="D1644" s="4"/>
      <c r="E1644" s="3"/>
      <c r="F1644" s="4"/>
    </row>
    <row r="1645" spans="1:7" s="5" customFormat="1" ht="15.75">
      <c r="A1645" s="23" t="s">
        <v>138</v>
      </c>
      <c r="B1645" s="23"/>
      <c r="C1645" s="23"/>
      <c r="D1645" s="23"/>
      <c r="E1645" s="23"/>
      <c r="F1645" s="23"/>
      <c r="G1645" s="23"/>
    </row>
    <row r="1646" spans="1:6" s="5" customFormat="1" ht="15.75">
      <c r="A1646" s="4"/>
      <c r="B1646" s="4"/>
      <c r="C1646" s="3"/>
      <c r="D1646" s="4"/>
      <c r="E1646" s="3"/>
      <c r="F1646" s="4"/>
    </row>
    <row r="1647" spans="1:7" s="5" customFormat="1" ht="15.75">
      <c r="A1647" s="23" t="s">
        <v>139</v>
      </c>
      <c r="B1647" s="23"/>
      <c r="C1647" s="23"/>
      <c r="D1647" s="23"/>
      <c r="E1647" s="23"/>
      <c r="F1647" s="23"/>
      <c r="G1647" s="23"/>
    </row>
    <row r="1648" spans="1:7" s="5" customFormat="1" ht="15.75">
      <c r="A1648" s="23" t="s">
        <v>41</v>
      </c>
      <c r="B1648" s="23"/>
      <c r="C1648" s="23"/>
      <c r="D1648" s="23"/>
      <c r="E1648" s="23"/>
      <c r="F1648" s="23"/>
      <c r="G1648" s="23"/>
    </row>
    <row r="1649" spans="1:6" s="5" customFormat="1" ht="15.75">
      <c r="A1649" s="4"/>
      <c r="B1649" s="4"/>
      <c r="C1649" s="3"/>
      <c r="D1649" s="6"/>
      <c r="E1649" s="7"/>
      <c r="F1649" s="6"/>
    </row>
    <row r="1650" spans="1:6" s="5" customFormat="1" ht="15.75">
      <c r="A1650" s="4"/>
      <c r="B1650" s="8"/>
      <c r="C1650" s="9"/>
      <c r="D1650" s="8"/>
      <c r="E1650" s="9"/>
      <c r="F1650" s="8"/>
    </row>
    <row r="1651" spans="1:7" s="5" customFormat="1" ht="15.75">
      <c r="A1651" s="4"/>
      <c r="B1651" s="2">
        <v>1985</v>
      </c>
      <c r="C1651" s="1"/>
      <c r="D1651" s="2">
        <v>1986</v>
      </c>
      <c r="E1651" s="1"/>
      <c r="F1651" s="2">
        <v>1987</v>
      </c>
      <c r="G1651" s="1"/>
    </row>
    <row r="1652" spans="1:7" s="5" customFormat="1" ht="15.75">
      <c r="A1652" s="4"/>
      <c r="B1652" s="3"/>
      <c r="C1652" s="3"/>
      <c r="D1652" s="3"/>
      <c r="E1652" s="3"/>
      <c r="F1652" s="3"/>
      <c r="G1652" s="3"/>
    </row>
    <row r="1653" spans="1:16" s="5" customFormat="1" ht="15.75">
      <c r="A1653" s="4" t="s">
        <v>0</v>
      </c>
      <c r="B1653" s="3">
        <f aca="true" t="shared" si="178" ref="B1653:B1660">I1653</f>
        <v>61318411</v>
      </c>
      <c r="C1653" s="3"/>
      <c r="D1653" s="3">
        <f aca="true" t="shared" si="179" ref="D1653:D1660">K1653</f>
        <v>58990647</v>
      </c>
      <c r="E1653" s="3"/>
      <c r="F1653" s="3">
        <f aca="true" t="shared" si="180" ref="F1653:F1660">M1653</f>
        <v>65830049</v>
      </c>
      <c r="G1653" s="3"/>
      <c r="H1653" s="20" t="s">
        <v>41</v>
      </c>
      <c r="I1653" s="17">
        <v>61318411</v>
      </c>
      <c r="J1653" s="20"/>
      <c r="K1653" s="17">
        <v>58990647</v>
      </c>
      <c r="L1653" s="17"/>
      <c r="M1653" s="17">
        <v>65830049</v>
      </c>
      <c r="N1653" s="20">
        <v>1</v>
      </c>
      <c r="O1653" s="20" t="s">
        <v>95</v>
      </c>
      <c r="P1653" s="20" t="s">
        <v>95</v>
      </c>
    </row>
    <row r="1654" spans="1:16" s="5" customFormat="1" ht="15.75">
      <c r="A1654" s="4" t="s">
        <v>1</v>
      </c>
      <c r="B1654" s="3">
        <f t="shared" si="178"/>
        <v>1052597</v>
      </c>
      <c r="C1654" s="3"/>
      <c r="D1654" s="3">
        <f t="shared" si="179"/>
        <v>503978</v>
      </c>
      <c r="E1654" s="3"/>
      <c r="F1654" s="3">
        <f t="shared" si="180"/>
        <v>1182438</v>
      </c>
      <c r="G1654" s="3"/>
      <c r="H1654" s="20" t="s">
        <v>41</v>
      </c>
      <c r="I1654" s="17">
        <v>1052597</v>
      </c>
      <c r="J1654" s="20"/>
      <c r="K1654" s="17">
        <v>503978</v>
      </c>
      <c r="L1654" s="17"/>
      <c r="M1654" s="17">
        <v>1182438</v>
      </c>
      <c r="N1654" s="20">
        <v>2</v>
      </c>
      <c r="O1654" s="20" t="s">
        <v>145</v>
      </c>
      <c r="P1654" s="20" t="s">
        <v>96</v>
      </c>
    </row>
    <row r="1655" spans="1:16" s="5" customFormat="1" ht="15.75">
      <c r="A1655" s="4" t="s">
        <v>86</v>
      </c>
      <c r="B1655" s="3">
        <f t="shared" si="178"/>
        <v>1432865</v>
      </c>
      <c r="C1655" s="3"/>
      <c r="D1655" s="3">
        <f t="shared" si="179"/>
        <v>622068</v>
      </c>
      <c r="E1655" s="3"/>
      <c r="F1655" s="3">
        <f t="shared" si="180"/>
        <v>1154764</v>
      </c>
      <c r="G1655" s="3"/>
      <c r="H1655" s="20" t="s">
        <v>41</v>
      </c>
      <c r="I1655" s="17">
        <v>1432865</v>
      </c>
      <c r="J1655" s="20"/>
      <c r="K1655" s="17">
        <v>622068</v>
      </c>
      <c r="L1655" s="17"/>
      <c r="M1655" s="17">
        <v>1154764</v>
      </c>
      <c r="N1655" s="20">
        <v>3</v>
      </c>
      <c r="O1655" s="20" t="s">
        <v>102</v>
      </c>
      <c r="P1655" s="20" t="s">
        <v>97</v>
      </c>
    </row>
    <row r="1656" spans="1:16" s="5" customFormat="1" ht="15.75">
      <c r="A1656" s="4" t="s">
        <v>91</v>
      </c>
      <c r="B1656" s="3">
        <f t="shared" si="178"/>
        <v>7952529</v>
      </c>
      <c r="C1656" s="3"/>
      <c r="D1656" s="3">
        <f t="shared" si="179"/>
        <v>7598419</v>
      </c>
      <c r="E1656" s="3"/>
      <c r="F1656" s="3">
        <f t="shared" si="180"/>
        <v>7934298</v>
      </c>
      <c r="G1656" s="3"/>
      <c r="H1656" s="20" t="s">
        <v>41</v>
      </c>
      <c r="I1656" s="17">
        <v>7952529</v>
      </c>
      <c r="J1656" s="20"/>
      <c r="K1656" s="17">
        <v>7598419</v>
      </c>
      <c r="L1656" s="17"/>
      <c r="M1656" s="17">
        <v>7934298</v>
      </c>
      <c r="N1656" s="20">
        <v>4</v>
      </c>
      <c r="O1656" s="20" t="s">
        <v>103</v>
      </c>
      <c r="P1656" s="20" t="s">
        <v>98</v>
      </c>
    </row>
    <row r="1657" spans="1:16" s="5" customFormat="1" ht="15.75">
      <c r="A1657" s="4" t="s">
        <v>2</v>
      </c>
      <c r="B1657" s="3">
        <f t="shared" si="178"/>
        <v>0</v>
      </c>
      <c r="C1657" s="3"/>
      <c r="D1657" s="3">
        <f t="shared" si="179"/>
        <v>0</v>
      </c>
      <c r="E1657" s="3"/>
      <c r="F1657" s="3">
        <f t="shared" si="180"/>
        <v>2554006</v>
      </c>
      <c r="G1657" s="3"/>
      <c r="H1657" s="20" t="s">
        <v>41</v>
      </c>
      <c r="I1657" s="17">
        <v>0</v>
      </c>
      <c r="J1657" s="20"/>
      <c r="K1657" s="17">
        <v>0</v>
      </c>
      <c r="L1657" s="17"/>
      <c r="M1657" s="17">
        <v>2554006</v>
      </c>
      <c r="N1657" s="20">
        <v>5</v>
      </c>
      <c r="O1657" s="20" t="s">
        <v>104</v>
      </c>
      <c r="P1657" s="20" t="s">
        <v>99</v>
      </c>
    </row>
    <row r="1658" spans="1:16" s="5" customFormat="1" ht="15.75">
      <c r="A1658" s="4" t="s">
        <v>144</v>
      </c>
      <c r="B1658" s="3">
        <f t="shared" si="178"/>
        <v>0</v>
      </c>
      <c r="C1658" s="3"/>
      <c r="D1658" s="3">
        <f t="shared" si="179"/>
        <v>0</v>
      </c>
      <c r="E1658" s="3"/>
      <c r="F1658" s="3">
        <f t="shared" si="180"/>
        <v>74700</v>
      </c>
      <c r="G1658" s="3"/>
      <c r="H1658" s="20" t="s">
        <v>41</v>
      </c>
      <c r="I1658" s="17">
        <v>0</v>
      </c>
      <c r="J1658" s="20"/>
      <c r="K1658" s="17">
        <v>0</v>
      </c>
      <c r="L1658" s="17"/>
      <c r="M1658" s="17">
        <v>74700</v>
      </c>
      <c r="N1658" s="20">
        <v>6</v>
      </c>
      <c r="O1658" s="20" t="s">
        <v>146</v>
      </c>
      <c r="P1658" s="20" t="s">
        <v>100</v>
      </c>
    </row>
    <row r="1659" spans="1:16" s="5" customFormat="1" ht="15.75">
      <c r="A1659" s="4" t="s">
        <v>3</v>
      </c>
      <c r="B1659" s="3">
        <f t="shared" si="178"/>
        <v>0</v>
      </c>
      <c r="C1659" s="3"/>
      <c r="D1659" s="3">
        <f t="shared" si="179"/>
        <v>0</v>
      </c>
      <c r="E1659" s="3"/>
      <c r="F1659" s="3">
        <f t="shared" si="180"/>
        <v>0</v>
      </c>
      <c r="G1659" s="3"/>
      <c r="H1659" s="20" t="s">
        <v>41</v>
      </c>
      <c r="I1659" s="17">
        <v>0</v>
      </c>
      <c r="J1659" s="20"/>
      <c r="K1659" s="17">
        <v>0</v>
      </c>
      <c r="L1659" s="17"/>
      <c r="M1659" s="17">
        <v>0</v>
      </c>
      <c r="N1659" s="20">
        <v>7</v>
      </c>
      <c r="O1659" s="20" t="s">
        <v>106</v>
      </c>
      <c r="P1659" s="20" t="s">
        <v>101</v>
      </c>
    </row>
    <row r="1660" spans="1:16" s="5" customFormat="1" ht="15.75">
      <c r="A1660" s="4" t="s">
        <v>4</v>
      </c>
      <c r="B1660" s="3">
        <f t="shared" si="178"/>
        <v>0</v>
      </c>
      <c r="C1660" s="3"/>
      <c r="D1660" s="3">
        <f t="shared" si="179"/>
        <v>0</v>
      </c>
      <c r="E1660" s="3"/>
      <c r="F1660" s="3">
        <f t="shared" si="180"/>
        <v>0</v>
      </c>
      <c r="G1660" s="3"/>
      <c r="H1660" s="20" t="s">
        <v>41</v>
      </c>
      <c r="I1660" s="17">
        <v>0</v>
      </c>
      <c r="J1660" s="20"/>
      <c r="K1660" s="17">
        <v>0</v>
      </c>
      <c r="L1660" s="17"/>
      <c r="M1660" s="17">
        <v>0</v>
      </c>
      <c r="N1660" s="20">
        <v>8</v>
      </c>
      <c r="O1660" s="20" t="s">
        <v>107</v>
      </c>
      <c r="P1660" s="20" t="s">
        <v>102</v>
      </c>
    </row>
    <row r="1661" spans="1:16" s="5" customFormat="1" ht="15.75">
      <c r="A1661" s="4"/>
      <c r="B1661" s="3"/>
      <c r="C1661" s="3"/>
      <c r="D1661" s="3"/>
      <c r="E1661" s="3"/>
      <c r="F1661" s="3"/>
      <c r="G1661" s="3"/>
      <c r="H1661" s="20" t="s">
        <v>41</v>
      </c>
      <c r="I1661" s="17">
        <v>19522495</v>
      </c>
      <c r="J1661" s="20"/>
      <c r="K1661" s="17">
        <v>19602795</v>
      </c>
      <c r="L1661" s="17"/>
      <c r="M1661" s="17">
        <v>22197667</v>
      </c>
      <c r="N1661" s="20">
        <v>9</v>
      </c>
      <c r="O1661" s="20" t="s">
        <v>108</v>
      </c>
      <c r="P1661" s="20" t="s">
        <v>103</v>
      </c>
    </row>
    <row r="1662" spans="1:16" s="5" customFormat="1" ht="15.75">
      <c r="A1662" s="4" t="s">
        <v>5</v>
      </c>
      <c r="B1662" s="3">
        <f>I1661</f>
        <v>19522495</v>
      </c>
      <c r="C1662" s="3"/>
      <c r="D1662" s="3">
        <f>K1661</f>
        <v>19602795</v>
      </c>
      <c r="E1662" s="3"/>
      <c r="F1662" s="3">
        <f>M1661</f>
        <v>22197667</v>
      </c>
      <c r="G1662" s="3"/>
      <c r="H1662" s="20" t="s">
        <v>41</v>
      </c>
      <c r="I1662" s="17">
        <v>447714</v>
      </c>
      <c r="J1662" s="20"/>
      <c r="K1662" s="17">
        <v>469606</v>
      </c>
      <c r="L1662" s="17"/>
      <c r="M1662" s="17">
        <v>9974123</v>
      </c>
      <c r="N1662" s="20">
        <v>10</v>
      </c>
      <c r="O1662" s="20" t="s">
        <v>109</v>
      </c>
      <c r="P1662" s="20" t="s">
        <v>104</v>
      </c>
    </row>
    <row r="1663" spans="1:16" s="5" customFormat="1" ht="15.75">
      <c r="A1663" s="4" t="s">
        <v>6</v>
      </c>
      <c r="B1663" s="3">
        <f>I1662</f>
        <v>447714</v>
      </c>
      <c r="C1663" s="3"/>
      <c r="D1663" s="3">
        <f>K1662</f>
        <v>469606</v>
      </c>
      <c r="E1663" s="3"/>
      <c r="F1663" s="3">
        <f>M1662</f>
        <v>9974123</v>
      </c>
      <c r="G1663" s="3"/>
      <c r="H1663" s="20" t="s">
        <v>41</v>
      </c>
      <c r="I1663" s="17">
        <v>0</v>
      </c>
      <c r="J1663" s="20"/>
      <c r="K1663" s="17">
        <v>0</v>
      </c>
      <c r="L1663" s="17"/>
      <c r="M1663" s="17">
        <v>685471</v>
      </c>
      <c r="N1663" s="20">
        <v>11</v>
      </c>
      <c r="O1663" s="20" t="s">
        <v>110</v>
      </c>
      <c r="P1663" s="20" t="s">
        <v>105</v>
      </c>
    </row>
    <row r="1664" spans="1:16" s="5" customFormat="1" ht="15.75">
      <c r="A1664" s="4" t="s">
        <v>7</v>
      </c>
      <c r="B1664" s="10">
        <f>I1663</f>
        <v>0</v>
      </c>
      <c r="C1664" s="3"/>
      <c r="D1664" s="10">
        <f>K1663</f>
        <v>0</v>
      </c>
      <c r="E1664" s="3"/>
      <c r="F1664" s="10">
        <f>M1663</f>
        <v>685471</v>
      </c>
      <c r="G1664" s="3"/>
      <c r="H1664" s="20" t="s">
        <v>41</v>
      </c>
      <c r="I1664" s="17">
        <v>22708195</v>
      </c>
      <c r="J1664" s="20"/>
      <c r="K1664" s="17">
        <v>23679054</v>
      </c>
      <c r="L1664" s="17"/>
      <c r="M1664" s="17">
        <v>26298660</v>
      </c>
      <c r="N1664" s="20">
        <v>12</v>
      </c>
      <c r="O1664" s="20" t="s">
        <v>147</v>
      </c>
      <c r="P1664" s="20" t="s">
        <v>106</v>
      </c>
    </row>
    <row r="1665" spans="1:16" s="5" customFormat="1" ht="15.75">
      <c r="A1665" s="4"/>
      <c r="B1665" s="3"/>
      <c r="C1665" s="3"/>
      <c r="D1665" s="3"/>
      <c r="E1665" s="3"/>
      <c r="F1665" s="3"/>
      <c r="G1665" s="3"/>
      <c r="H1665" s="20" t="s">
        <v>41</v>
      </c>
      <c r="I1665" s="17">
        <v>0</v>
      </c>
      <c r="J1665" s="20"/>
      <c r="K1665" s="17">
        <v>90967</v>
      </c>
      <c r="L1665" s="17"/>
      <c r="M1665" s="17">
        <v>103802</v>
      </c>
      <c r="N1665" s="20">
        <v>13</v>
      </c>
      <c r="O1665" s="20" t="s">
        <v>113</v>
      </c>
      <c r="P1665" s="20" t="s">
        <v>107</v>
      </c>
    </row>
    <row r="1666" spans="1:16" s="5" customFormat="1" ht="15.75">
      <c r="A1666" s="4" t="s">
        <v>8</v>
      </c>
      <c r="B1666" s="3">
        <f>SUM(B1661:B1665)</f>
        <v>19970209</v>
      </c>
      <c r="C1666" s="3"/>
      <c r="D1666" s="3">
        <f>SUM(D1661:D1665)</f>
        <v>20072401</v>
      </c>
      <c r="E1666" s="3"/>
      <c r="F1666" s="3">
        <f>SUM(F1661:F1665)</f>
        <v>32857261</v>
      </c>
      <c r="G1666" s="3"/>
      <c r="H1666" s="20" t="s">
        <v>41</v>
      </c>
      <c r="I1666" s="17">
        <v>0</v>
      </c>
      <c r="J1666" s="20"/>
      <c r="K1666" s="17">
        <v>0</v>
      </c>
      <c r="L1666" s="17"/>
      <c r="M1666" s="17">
        <v>337348</v>
      </c>
      <c r="N1666" s="20">
        <v>14</v>
      </c>
      <c r="O1666" s="20" t="s">
        <v>114</v>
      </c>
      <c r="P1666" s="20" t="s">
        <v>108</v>
      </c>
    </row>
    <row r="1667" spans="1:16" s="5" customFormat="1" ht="15.75">
      <c r="A1667" s="4"/>
      <c r="B1667" s="3"/>
      <c r="C1667" s="3"/>
      <c r="D1667" s="3"/>
      <c r="E1667" s="3"/>
      <c r="F1667" s="3"/>
      <c r="G1667" s="3"/>
      <c r="H1667" s="20" t="s">
        <v>41</v>
      </c>
      <c r="I1667" s="17">
        <v>202896</v>
      </c>
      <c r="J1667" s="20"/>
      <c r="K1667" s="17">
        <v>205578</v>
      </c>
      <c r="L1667" s="17"/>
      <c r="M1667" s="17">
        <v>210835</v>
      </c>
      <c r="N1667" s="20">
        <v>15</v>
      </c>
      <c r="O1667" s="20" t="s">
        <v>115</v>
      </c>
      <c r="P1667" s="20" t="s">
        <v>109</v>
      </c>
    </row>
    <row r="1668" spans="1:16" s="5" customFormat="1" ht="15.75">
      <c r="A1668" s="4" t="s">
        <v>9</v>
      </c>
      <c r="B1668" s="3">
        <f>I1664</f>
        <v>22708195</v>
      </c>
      <c r="C1668" s="3"/>
      <c r="D1668" s="3">
        <f>K1664</f>
        <v>23679054</v>
      </c>
      <c r="E1668" s="3"/>
      <c r="F1668" s="3">
        <f>M1664</f>
        <v>26298660</v>
      </c>
      <c r="G1668" s="3"/>
      <c r="H1668" s="20" t="s">
        <v>41</v>
      </c>
      <c r="I1668" s="17">
        <v>14427487</v>
      </c>
      <c r="J1668" s="20"/>
      <c r="K1668" s="17">
        <v>13802836</v>
      </c>
      <c r="L1668" s="17"/>
      <c r="M1668" s="17">
        <v>14901640</v>
      </c>
      <c r="N1668" s="20">
        <v>16</v>
      </c>
      <c r="O1668" s="20" t="s">
        <v>116</v>
      </c>
      <c r="P1668" s="20" t="s">
        <v>110</v>
      </c>
    </row>
    <row r="1669" spans="1:16" s="5" customFormat="1" ht="15.75">
      <c r="A1669" s="4" t="s">
        <v>10</v>
      </c>
      <c r="B1669" s="3">
        <f>I1665</f>
        <v>0</v>
      </c>
      <c r="C1669" s="3"/>
      <c r="D1669" s="3">
        <f>K1665</f>
        <v>90967</v>
      </c>
      <c r="E1669" s="3"/>
      <c r="F1669" s="3">
        <f>M1665</f>
        <v>103802</v>
      </c>
      <c r="G1669" s="4"/>
      <c r="H1669" s="20" t="s">
        <v>41</v>
      </c>
      <c r="I1669" s="17">
        <v>0</v>
      </c>
      <c r="J1669" s="20"/>
      <c r="K1669" s="17">
        <v>130711</v>
      </c>
      <c r="L1669" s="17"/>
      <c r="M1669" s="17">
        <v>110175</v>
      </c>
      <c r="N1669" s="20">
        <v>17</v>
      </c>
      <c r="O1669" s="20" t="s">
        <v>117</v>
      </c>
      <c r="P1669" s="20" t="s">
        <v>111</v>
      </c>
    </row>
    <row r="1670" spans="1:16" s="5" customFormat="1" ht="15.75">
      <c r="A1670" s="4" t="s">
        <v>11</v>
      </c>
      <c r="B1670" s="3">
        <f>I1666</f>
        <v>0</v>
      </c>
      <c r="C1670" s="3"/>
      <c r="D1670" s="3">
        <f>K1666</f>
        <v>0</v>
      </c>
      <c r="E1670" s="3"/>
      <c r="F1670" s="3">
        <f>M1666</f>
        <v>337348</v>
      </c>
      <c r="G1670" s="3"/>
      <c r="H1670" s="20" t="s">
        <v>41</v>
      </c>
      <c r="I1670" s="17">
        <v>600057</v>
      </c>
      <c r="J1670" s="20"/>
      <c r="K1670" s="17">
        <v>574259</v>
      </c>
      <c r="L1670" s="17"/>
      <c r="M1670" s="17">
        <v>600057</v>
      </c>
      <c r="N1670" s="20">
        <v>18</v>
      </c>
      <c r="O1670" s="20" t="s">
        <v>118</v>
      </c>
      <c r="P1670" s="20" t="s">
        <v>112</v>
      </c>
    </row>
    <row r="1671" spans="1:16" s="5" customFormat="1" ht="15.75">
      <c r="A1671" s="4" t="s">
        <v>12</v>
      </c>
      <c r="B1671" s="10">
        <f>I1667</f>
        <v>202896</v>
      </c>
      <c r="C1671" s="3"/>
      <c r="D1671" s="10">
        <f>K1667</f>
        <v>205578</v>
      </c>
      <c r="E1671" s="3"/>
      <c r="F1671" s="10">
        <f>M1667</f>
        <v>210835</v>
      </c>
      <c r="G1671" s="3"/>
      <c r="H1671" s="20" t="s">
        <v>41</v>
      </c>
      <c r="I1671" s="17">
        <v>116350</v>
      </c>
      <c r="J1671" s="20"/>
      <c r="K1671" s="17">
        <v>112113</v>
      </c>
      <c r="L1671" s="17"/>
      <c r="M1671" s="17">
        <v>124780</v>
      </c>
      <c r="N1671" s="20">
        <v>19</v>
      </c>
      <c r="O1671" s="20" t="s">
        <v>119</v>
      </c>
      <c r="P1671" s="20" t="s">
        <v>113</v>
      </c>
    </row>
    <row r="1672" spans="1:16" s="5" customFormat="1" ht="15.75">
      <c r="A1672" s="4"/>
      <c r="B1672" s="3"/>
      <c r="C1672" s="3"/>
      <c r="D1672" s="3"/>
      <c r="E1672" s="3"/>
      <c r="F1672" s="3"/>
      <c r="G1672" s="3"/>
      <c r="H1672" s="20" t="s">
        <v>41</v>
      </c>
      <c r="I1672" s="17">
        <v>0</v>
      </c>
      <c r="J1672" s="20"/>
      <c r="K1672" s="17">
        <v>0</v>
      </c>
      <c r="L1672" s="17"/>
      <c r="M1672" s="17">
        <v>126590</v>
      </c>
      <c r="N1672" s="20">
        <v>20</v>
      </c>
      <c r="O1672" s="20" t="s">
        <v>120</v>
      </c>
      <c r="P1672" s="20" t="s">
        <v>114</v>
      </c>
    </row>
    <row r="1673" spans="1:16" s="5" customFormat="1" ht="15.75">
      <c r="A1673" s="4" t="s">
        <v>13</v>
      </c>
      <c r="B1673" s="3">
        <f>SUM(B1667:B1672)</f>
        <v>22911091</v>
      </c>
      <c r="C1673" s="3"/>
      <c r="D1673" s="3">
        <f>SUM(D1667:D1672)</f>
        <v>23975599</v>
      </c>
      <c r="E1673" s="3"/>
      <c r="F1673" s="3">
        <f>SUM(F1667:F1672)</f>
        <v>26950645</v>
      </c>
      <c r="G1673" s="3"/>
      <c r="H1673" s="20" t="s">
        <v>41</v>
      </c>
      <c r="I1673" s="17">
        <v>2035659</v>
      </c>
      <c r="J1673" s="20"/>
      <c r="K1673" s="17">
        <v>1948134</v>
      </c>
      <c r="L1673" s="17"/>
      <c r="M1673" s="17">
        <v>2150217</v>
      </c>
      <c r="N1673" s="20">
        <v>21</v>
      </c>
      <c r="O1673" s="20" t="s">
        <v>121</v>
      </c>
      <c r="P1673" s="20" t="s">
        <v>115</v>
      </c>
    </row>
    <row r="1674" spans="1:16" s="5" customFormat="1" ht="15.75">
      <c r="A1674" s="4"/>
      <c r="B1674" s="3"/>
      <c r="C1674" s="3"/>
      <c r="D1674" s="3"/>
      <c r="E1674" s="3"/>
      <c r="F1674" s="3"/>
      <c r="G1674" s="3"/>
      <c r="H1674" s="20" t="s">
        <v>41</v>
      </c>
      <c r="I1674" s="17">
        <v>62144746</v>
      </c>
      <c r="J1674" s="20"/>
      <c r="K1674" s="17">
        <v>60524284</v>
      </c>
      <c r="L1674" s="17"/>
      <c r="M1674" s="17">
        <v>63969954</v>
      </c>
      <c r="N1674" s="20">
        <v>22</v>
      </c>
      <c r="O1674" s="20" t="s">
        <v>148</v>
      </c>
      <c r="P1674" s="20" t="s">
        <v>116</v>
      </c>
    </row>
    <row r="1675" spans="1:16" s="5" customFormat="1" ht="15.75">
      <c r="A1675" s="4" t="s">
        <v>14</v>
      </c>
      <c r="B1675" s="3">
        <f aca="true" t="shared" si="181" ref="B1675:B1680">I1668</f>
        <v>14427487</v>
      </c>
      <c r="C1675" s="3"/>
      <c r="D1675" s="3">
        <f aca="true" t="shared" si="182" ref="D1675:D1680">K1668</f>
        <v>13802836</v>
      </c>
      <c r="E1675" s="3"/>
      <c r="F1675" s="3">
        <f aca="true" t="shared" si="183" ref="F1675:F1680">M1668</f>
        <v>14901640</v>
      </c>
      <c r="G1675" s="3"/>
      <c r="H1675" s="20" t="s">
        <v>41</v>
      </c>
      <c r="I1675" s="17">
        <v>4380081</v>
      </c>
      <c r="J1675" s="20"/>
      <c r="K1675" s="17">
        <v>4183158</v>
      </c>
      <c r="L1675" s="17"/>
      <c r="M1675" s="17">
        <v>4385439</v>
      </c>
      <c r="N1675" s="20">
        <v>23</v>
      </c>
      <c r="O1675" s="20" t="s">
        <v>149</v>
      </c>
      <c r="P1675" s="20" t="s">
        <v>117</v>
      </c>
    </row>
    <row r="1676" spans="1:16" s="5" customFormat="1" ht="15.75">
      <c r="A1676" s="4" t="s">
        <v>90</v>
      </c>
      <c r="B1676" s="3">
        <f t="shared" si="181"/>
        <v>0</v>
      </c>
      <c r="C1676" s="3"/>
      <c r="D1676" s="3">
        <f t="shared" si="182"/>
        <v>130711</v>
      </c>
      <c r="E1676" s="3"/>
      <c r="F1676" s="3">
        <f t="shared" si="183"/>
        <v>110175</v>
      </c>
      <c r="G1676" s="3"/>
      <c r="H1676" s="20" t="s">
        <v>41</v>
      </c>
      <c r="I1676" s="17">
        <v>9570021</v>
      </c>
      <c r="J1676" s="20"/>
      <c r="K1676" s="17">
        <v>9140540</v>
      </c>
      <c r="L1676" s="17"/>
      <c r="M1676" s="17">
        <v>9578120</v>
      </c>
      <c r="N1676" s="20">
        <v>24</v>
      </c>
      <c r="O1676" s="20" t="s">
        <v>150</v>
      </c>
      <c r="P1676" s="20" t="s">
        <v>118</v>
      </c>
    </row>
    <row r="1677" spans="1:16" s="5" customFormat="1" ht="15.75">
      <c r="A1677" s="4" t="s">
        <v>89</v>
      </c>
      <c r="B1677" s="3">
        <f t="shared" si="181"/>
        <v>600057</v>
      </c>
      <c r="C1677" s="3"/>
      <c r="D1677" s="3">
        <f t="shared" si="182"/>
        <v>574259</v>
      </c>
      <c r="E1677" s="3"/>
      <c r="F1677" s="3">
        <f t="shared" si="183"/>
        <v>600057</v>
      </c>
      <c r="G1677" s="3"/>
      <c r="H1677" s="20" t="s">
        <v>41</v>
      </c>
      <c r="I1677" s="17">
        <v>2656266</v>
      </c>
      <c r="J1677" s="20"/>
      <c r="K1677" s="17">
        <v>2069591</v>
      </c>
      <c r="L1677" s="17"/>
      <c r="M1677" s="17">
        <v>2155828</v>
      </c>
      <c r="N1677" s="20">
        <v>25</v>
      </c>
      <c r="O1677" s="20" t="s">
        <v>151</v>
      </c>
      <c r="P1677" s="20" t="s">
        <v>119</v>
      </c>
    </row>
    <row r="1678" spans="1:16" s="5" customFormat="1" ht="15.75">
      <c r="A1678" s="4" t="s">
        <v>88</v>
      </c>
      <c r="B1678" s="3">
        <f t="shared" si="181"/>
        <v>116350</v>
      </c>
      <c r="C1678" s="3"/>
      <c r="D1678" s="3">
        <f t="shared" si="182"/>
        <v>112113</v>
      </c>
      <c r="E1678" s="3"/>
      <c r="F1678" s="3">
        <f t="shared" si="183"/>
        <v>124780</v>
      </c>
      <c r="G1678" s="3"/>
      <c r="H1678" s="20" t="s">
        <v>41</v>
      </c>
      <c r="I1678" s="17">
        <v>933997</v>
      </c>
      <c r="J1678" s="20"/>
      <c r="K1678" s="17">
        <v>891337</v>
      </c>
      <c r="L1678" s="17"/>
      <c r="M1678" s="17">
        <v>927626</v>
      </c>
      <c r="N1678" s="20">
        <v>26</v>
      </c>
      <c r="O1678" s="20" t="s">
        <v>152</v>
      </c>
      <c r="P1678" s="20" t="s">
        <v>120</v>
      </c>
    </row>
    <row r="1679" spans="1:16" s="5" customFormat="1" ht="15.75">
      <c r="A1679" s="4" t="s">
        <v>92</v>
      </c>
      <c r="B1679" s="3">
        <f t="shared" si="181"/>
        <v>0</v>
      </c>
      <c r="C1679" s="3"/>
      <c r="D1679" s="3">
        <f t="shared" si="182"/>
        <v>0</v>
      </c>
      <c r="E1679" s="3"/>
      <c r="F1679" s="3">
        <f t="shared" si="183"/>
        <v>126590</v>
      </c>
      <c r="G1679" s="3"/>
      <c r="H1679" s="20" t="s">
        <v>41</v>
      </c>
      <c r="I1679" s="17">
        <v>0</v>
      </c>
      <c r="J1679" s="20"/>
      <c r="K1679" s="17">
        <v>0</v>
      </c>
      <c r="L1679" s="17"/>
      <c r="M1679" s="17">
        <v>132850</v>
      </c>
      <c r="N1679" s="20">
        <v>27</v>
      </c>
      <c r="O1679" s="20" t="s">
        <v>153</v>
      </c>
      <c r="P1679" s="20" t="s">
        <v>121</v>
      </c>
    </row>
    <row r="1680" spans="1:16" s="5" customFormat="1" ht="15.75">
      <c r="A1680" s="4" t="s">
        <v>15</v>
      </c>
      <c r="B1680" s="10">
        <f t="shared" si="181"/>
        <v>2035659</v>
      </c>
      <c r="C1680" s="3"/>
      <c r="D1680" s="10">
        <f t="shared" si="182"/>
        <v>1948134</v>
      </c>
      <c r="E1680" s="3"/>
      <c r="F1680" s="10">
        <f t="shared" si="183"/>
        <v>2150217</v>
      </c>
      <c r="G1680" s="3"/>
      <c r="H1680" s="20" t="s">
        <v>41</v>
      </c>
      <c r="I1680" s="17">
        <v>0</v>
      </c>
      <c r="J1680" s="20"/>
      <c r="K1680" s="17">
        <v>153603</v>
      </c>
      <c r="L1680" s="17"/>
      <c r="M1680" s="17">
        <v>248076</v>
      </c>
      <c r="N1680" s="20">
        <v>28</v>
      </c>
      <c r="O1680" s="20" t="s">
        <v>154</v>
      </c>
      <c r="P1680" s="20" t="s">
        <v>122</v>
      </c>
    </row>
    <row r="1681" spans="1:16" s="5" customFormat="1" ht="15.75">
      <c r="A1681" s="4"/>
      <c r="B1681" s="3"/>
      <c r="C1681" s="3"/>
      <c r="D1681" s="3"/>
      <c r="E1681" s="3"/>
      <c r="F1681" s="3"/>
      <c r="G1681" s="3"/>
      <c r="H1681" s="20"/>
      <c r="I1681" s="17"/>
      <c r="J1681" s="20"/>
      <c r="K1681" s="17"/>
      <c r="L1681" s="17"/>
      <c r="M1681" s="17"/>
      <c r="N1681" s="20"/>
      <c r="O1681" s="20"/>
      <c r="P1681" s="20"/>
    </row>
    <row r="1682" spans="1:16" s="5" customFormat="1" ht="15.75">
      <c r="A1682" s="4" t="s">
        <v>16</v>
      </c>
      <c r="B1682" s="3">
        <f>SUM(B1674:B1681)</f>
        <v>17179553</v>
      </c>
      <c r="C1682" s="3"/>
      <c r="D1682" s="3">
        <f>SUM(D1674:D1681)</f>
        <v>16568053</v>
      </c>
      <c r="E1682" s="3"/>
      <c r="F1682" s="3">
        <f>SUM(F1674:F1681)</f>
        <v>18013459</v>
      </c>
      <c r="G1682" s="3"/>
      <c r="H1682" s="20"/>
      <c r="I1682" s="17"/>
      <c r="J1682" s="20"/>
      <c r="K1682" s="17"/>
      <c r="L1682" s="17"/>
      <c r="M1682" s="17"/>
      <c r="N1682" s="17"/>
      <c r="O1682" s="20"/>
      <c r="P1682" s="20"/>
    </row>
    <row r="1683" spans="1:16" s="5" customFormat="1" ht="15.75">
      <c r="A1683" s="4"/>
      <c r="B1683" s="3"/>
      <c r="C1683" s="3"/>
      <c r="D1683" s="3"/>
      <c r="E1683" s="3"/>
      <c r="F1683" s="3"/>
      <c r="G1683" s="3"/>
      <c r="H1683" s="20"/>
      <c r="I1683" s="17"/>
      <c r="J1683" s="20"/>
      <c r="K1683" s="17"/>
      <c r="L1683" s="17"/>
      <c r="M1683" s="17"/>
      <c r="N1683" s="17"/>
      <c r="O1683" s="20"/>
      <c r="P1683" s="20"/>
    </row>
    <row r="1684" spans="1:16" s="5" customFormat="1" ht="15.75">
      <c r="A1684" s="4" t="s">
        <v>17</v>
      </c>
      <c r="B1684" s="3">
        <f aca="true" t="shared" si="184" ref="B1684:B1690">I1674</f>
        <v>62144746</v>
      </c>
      <c r="C1684" s="3"/>
      <c r="D1684" s="3">
        <f aca="true" t="shared" si="185" ref="D1684:D1690">K1674</f>
        <v>60524284</v>
      </c>
      <c r="E1684" s="3"/>
      <c r="F1684" s="3">
        <f aca="true" t="shared" si="186" ref="F1684:F1690">M1674</f>
        <v>63969954</v>
      </c>
      <c r="G1684" s="3"/>
      <c r="H1684" s="20"/>
      <c r="I1684" s="17"/>
      <c r="J1684" s="20"/>
      <c r="K1684" s="17"/>
      <c r="L1684" s="17"/>
      <c r="M1684" s="17"/>
      <c r="N1684" s="17"/>
      <c r="O1684" s="20"/>
      <c r="P1684" s="20"/>
    </row>
    <row r="1685" spans="1:16" s="5" customFormat="1" ht="15.75">
      <c r="A1685" s="4" t="s">
        <v>18</v>
      </c>
      <c r="B1685" s="3">
        <f t="shared" si="184"/>
        <v>4380081</v>
      </c>
      <c r="C1685" s="3"/>
      <c r="D1685" s="3">
        <f t="shared" si="185"/>
        <v>4183158</v>
      </c>
      <c r="E1685" s="3"/>
      <c r="F1685" s="3">
        <f t="shared" si="186"/>
        <v>4385439</v>
      </c>
      <c r="G1685" s="3"/>
      <c r="H1685" s="20"/>
      <c r="I1685" s="17"/>
      <c r="J1685" s="20"/>
      <c r="K1685" s="17"/>
      <c r="L1685" s="17"/>
      <c r="M1685" s="17"/>
      <c r="N1685" s="17"/>
      <c r="O1685" s="20"/>
      <c r="P1685" s="20"/>
    </row>
    <row r="1686" spans="1:16" s="5" customFormat="1" ht="15.75">
      <c r="A1686" s="4" t="s">
        <v>19</v>
      </c>
      <c r="B1686" s="3">
        <f t="shared" si="184"/>
        <v>9570021</v>
      </c>
      <c r="C1686" s="3"/>
      <c r="D1686" s="3">
        <f t="shared" si="185"/>
        <v>9140540</v>
      </c>
      <c r="E1686" s="3"/>
      <c r="F1686" s="3">
        <f t="shared" si="186"/>
        <v>9578120</v>
      </c>
      <c r="G1686" s="3"/>
      <c r="H1686" s="20"/>
      <c r="I1686" s="17"/>
      <c r="J1686" s="20"/>
      <c r="K1686" s="17"/>
      <c r="L1686" s="17"/>
      <c r="M1686" s="17"/>
      <c r="N1686" s="20"/>
      <c r="O1686" s="20"/>
      <c r="P1686" s="20"/>
    </row>
    <row r="1687" spans="1:16" s="5" customFormat="1" ht="15.75">
      <c r="A1687" s="4" t="s">
        <v>20</v>
      </c>
      <c r="B1687" s="3">
        <f t="shared" si="184"/>
        <v>2656266</v>
      </c>
      <c r="C1687" s="3"/>
      <c r="D1687" s="3">
        <f t="shared" si="185"/>
        <v>2069591</v>
      </c>
      <c r="E1687" s="3"/>
      <c r="F1687" s="3">
        <f t="shared" si="186"/>
        <v>2155828</v>
      </c>
      <c r="G1687" s="3"/>
      <c r="H1687" s="20"/>
      <c r="I1687" s="17"/>
      <c r="J1687" s="20"/>
      <c r="K1687" s="17"/>
      <c r="L1687" s="17"/>
      <c r="M1687" s="17"/>
      <c r="N1687" s="20"/>
      <c r="O1687" s="20"/>
      <c r="P1687" s="20"/>
    </row>
    <row r="1688" spans="1:7" s="5" customFormat="1" ht="15.75">
      <c r="A1688" s="4" t="s">
        <v>21</v>
      </c>
      <c r="B1688" s="3">
        <f t="shared" si="184"/>
        <v>933997</v>
      </c>
      <c r="C1688" s="3"/>
      <c r="D1688" s="3">
        <f t="shared" si="185"/>
        <v>891337</v>
      </c>
      <c r="E1688" s="3"/>
      <c r="F1688" s="3">
        <f t="shared" si="186"/>
        <v>927626</v>
      </c>
      <c r="G1688" s="3"/>
    </row>
    <row r="1689" spans="1:7" s="5" customFormat="1" ht="15.75">
      <c r="A1689" s="4" t="s">
        <v>22</v>
      </c>
      <c r="B1689" s="3">
        <f t="shared" si="184"/>
        <v>0</v>
      </c>
      <c r="C1689" s="3"/>
      <c r="D1689" s="3">
        <f t="shared" si="185"/>
        <v>0</v>
      </c>
      <c r="E1689" s="3"/>
      <c r="F1689" s="3">
        <f t="shared" si="186"/>
        <v>132850</v>
      </c>
      <c r="G1689" s="3"/>
    </row>
    <row r="1690" spans="1:7" s="5" customFormat="1" ht="15.75">
      <c r="A1690" s="4" t="s">
        <v>87</v>
      </c>
      <c r="B1690" s="10">
        <f t="shared" si="184"/>
        <v>0</v>
      </c>
      <c r="C1690" s="3"/>
      <c r="D1690" s="10">
        <f t="shared" si="185"/>
        <v>153603</v>
      </c>
      <c r="E1690" s="3"/>
      <c r="F1690" s="10">
        <f t="shared" si="186"/>
        <v>248076</v>
      </c>
      <c r="G1690" s="3"/>
    </row>
    <row r="1691" spans="1:7" s="5" customFormat="1" ht="15.75">
      <c r="A1691" s="12"/>
      <c r="B1691" s="3"/>
      <c r="C1691" s="3"/>
      <c r="D1691" s="3"/>
      <c r="E1691" s="3"/>
      <c r="F1691" s="3"/>
      <c r="G1691" s="3"/>
    </row>
    <row r="1692" spans="1:7" s="5" customFormat="1" ht="15.75">
      <c r="A1692" s="17" t="s">
        <v>23</v>
      </c>
      <c r="B1692" s="3">
        <f>SUM(B1652:B1661)+B1666+B1673+SUM(B1681:B1691)</f>
        <v>211502366</v>
      </c>
      <c r="C1692" s="3"/>
      <c r="D1692" s="3">
        <f>SUM(D1652:D1661)+D1666+D1673+SUM(D1681:D1691)</f>
        <v>205293678</v>
      </c>
      <c r="E1692" s="3"/>
      <c r="F1692" s="3">
        <f>SUM(F1652:F1661)+F1666+F1673+SUM(F1681:F1691)</f>
        <v>237949513</v>
      </c>
      <c r="G1692" s="3"/>
    </row>
    <row r="1693" spans="1:7" s="5" customFormat="1" ht="15.75">
      <c r="A1693" s="4"/>
      <c r="B1693" s="3"/>
      <c r="C1693" s="3"/>
      <c r="D1693" s="3"/>
      <c r="E1693" s="3"/>
      <c r="F1693" s="3"/>
      <c r="G1693" s="3"/>
    </row>
    <row r="1694" spans="1:7" s="5" customFormat="1" ht="15.75">
      <c r="A1694" s="4"/>
      <c r="B1694" s="3"/>
      <c r="C1694" s="3"/>
      <c r="D1694" s="3"/>
      <c r="E1694" s="3"/>
      <c r="F1694" s="3"/>
      <c r="G1694" s="3"/>
    </row>
    <row r="1695" spans="1:7" s="5" customFormat="1" ht="15.75">
      <c r="A1695" s="4"/>
      <c r="B1695" s="3"/>
      <c r="C1695" s="3"/>
      <c r="D1695" s="3"/>
      <c r="E1695" s="3"/>
      <c r="F1695" s="3"/>
      <c r="G1695" s="3"/>
    </row>
    <row r="1696" spans="1:7" s="5" customFormat="1" ht="15.75">
      <c r="A1696" s="4"/>
      <c r="B1696" s="3"/>
      <c r="C1696" s="3"/>
      <c r="D1696" s="3"/>
      <c r="E1696" s="3"/>
      <c r="F1696" s="3"/>
      <c r="G1696" s="3"/>
    </row>
    <row r="1697" spans="1:7" s="5" customFormat="1" ht="15.75">
      <c r="A1697" s="4"/>
      <c r="B1697" s="3"/>
      <c r="C1697" s="3"/>
      <c r="D1697" s="3"/>
      <c r="E1697" s="3"/>
      <c r="F1697" s="3"/>
      <c r="G1697" s="3"/>
    </row>
    <row r="1698" spans="1:7" s="5" customFormat="1" ht="15.75">
      <c r="A1698" s="4"/>
      <c r="B1698" s="3"/>
      <c r="C1698" s="3"/>
      <c r="D1698" s="3"/>
      <c r="E1698" s="3"/>
      <c r="F1698" s="3"/>
      <c r="G1698" s="3"/>
    </row>
    <row r="1699" spans="1:7" s="5" customFormat="1" ht="15.75">
      <c r="A1699" s="4"/>
      <c r="B1699" s="3"/>
      <c r="C1699" s="3"/>
      <c r="D1699" s="3"/>
      <c r="E1699" s="3"/>
      <c r="F1699" s="3"/>
      <c r="G1699" s="3"/>
    </row>
    <row r="1700" spans="1:7" s="5" customFormat="1" ht="15.75">
      <c r="A1700" s="4"/>
      <c r="B1700" s="3"/>
      <c r="C1700" s="3"/>
      <c r="D1700" s="3"/>
      <c r="E1700" s="3"/>
      <c r="F1700" s="3"/>
      <c r="G1700" s="3"/>
    </row>
    <row r="1701" spans="1:7" s="5" customFormat="1" ht="15.75">
      <c r="A1701" s="4"/>
      <c r="B1701" s="3"/>
      <c r="C1701" s="3"/>
      <c r="D1701" s="3"/>
      <c r="E1701" s="3"/>
      <c r="F1701" s="3"/>
      <c r="G1701" s="3"/>
    </row>
    <row r="1702" spans="1:7" s="5" customFormat="1" ht="15.75">
      <c r="A1702" s="12"/>
      <c r="B1702" s="3"/>
      <c r="C1702" s="3"/>
      <c r="D1702" s="3"/>
      <c r="E1702" s="3"/>
      <c r="F1702" s="3"/>
      <c r="G1702" s="3"/>
    </row>
    <row r="1703" spans="1:7" s="5" customFormat="1" ht="15.75">
      <c r="A1703" s="17"/>
      <c r="B1703" s="4"/>
      <c r="C1703" s="4"/>
      <c r="D1703" s="4"/>
      <c r="E1703" s="4"/>
      <c r="F1703" s="4"/>
      <c r="G1703" s="3"/>
    </row>
    <row r="1704" spans="1:7" s="5" customFormat="1" ht="15.75">
      <c r="A1704" s="4"/>
      <c r="B1704" s="3"/>
      <c r="C1704" s="3"/>
      <c r="D1704" s="3"/>
      <c r="E1704" s="3"/>
      <c r="F1704" s="3"/>
      <c r="G1704" s="3"/>
    </row>
    <row r="1705" spans="1:7" s="5" customFormat="1" ht="15.75">
      <c r="A1705" s="4"/>
      <c r="B1705" s="3"/>
      <c r="C1705" s="3"/>
      <c r="D1705" s="3"/>
      <c r="E1705" s="3"/>
      <c r="F1705" s="3"/>
      <c r="G1705" s="3"/>
    </row>
    <row r="1706" spans="1:7" s="5" customFormat="1" ht="15.75">
      <c r="A1706" s="4"/>
      <c r="B1706" s="4"/>
      <c r="C1706" s="4"/>
      <c r="D1706" s="4"/>
      <c r="E1706" s="4"/>
      <c r="F1706" s="4"/>
      <c r="G1706" s="4"/>
    </row>
    <row r="1707" spans="1:7" s="5" customFormat="1" ht="15.75">
      <c r="A1707" s="12"/>
      <c r="B1707" s="3"/>
      <c r="C1707" s="3"/>
      <c r="D1707" s="3"/>
      <c r="E1707" s="3"/>
      <c r="F1707" s="3"/>
      <c r="G1707" s="3"/>
    </row>
    <row r="1708" spans="1:7" s="5" customFormat="1" ht="15.75">
      <c r="A1708" s="17"/>
      <c r="B1708" s="4"/>
      <c r="C1708" s="4"/>
      <c r="D1708" s="4"/>
      <c r="E1708" s="4"/>
      <c r="F1708" s="4"/>
      <c r="G1708" s="4"/>
    </row>
    <row r="1709" spans="1:7" s="5" customFormat="1" ht="15.75">
      <c r="A1709" s="4"/>
      <c r="B1709" s="3"/>
      <c r="C1709" s="3"/>
      <c r="D1709" s="3"/>
      <c r="E1709" s="3"/>
      <c r="F1709" s="3"/>
      <c r="G1709" s="3"/>
    </row>
    <row r="1710" spans="1:7" s="5" customFormat="1" ht="15.75">
      <c r="A1710" s="4"/>
      <c r="B1710" s="3"/>
      <c r="C1710" s="3"/>
      <c r="D1710" s="3"/>
      <c r="E1710" s="3"/>
      <c r="F1710" s="3"/>
      <c r="G1710" s="3"/>
    </row>
    <row r="1711" spans="1:7" s="5" customFormat="1" ht="15.75">
      <c r="A1711" s="4"/>
      <c r="B1711" s="4"/>
      <c r="C1711" s="4"/>
      <c r="D1711" s="4"/>
      <c r="E1711" s="4"/>
      <c r="F1711" s="4"/>
      <c r="G1711" s="4"/>
    </row>
    <row r="1712" spans="1:7" s="5" customFormat="1" ht="15.75">
      <c r="A1712" s="4"/>
      <c r="B1712" s="3"/>
      <c r="C1712" s="3"/>
      <c r="D1712" s="3"/>
      <c r="E1712" s="3"/>
      <c r="F1712" s="3"/>
      <c r="G1712" s="3"/>
    </row>
    <row r="1713" spans="1:7" s="5" customFormat="1" ht="15.75">
      <c r="A1713" s="4"/>
      <c r="B1713" s="3"/>
      <c r="C1713" s="3"/>
      <c r="D1713" s="3"/>
      <c r="E1713" s="3"/>
      <c r="F1713" s="3"/>
      <c r="G1713" s="3"/>
    </row>
    <row r="1714" spans="1:7" s="5" customFormat="1" ht="15.75">
      <c r="A1714" s="12"/>
      <c r="B1714" s="3"/>
      <c r="C1714" s="3"/>
      <c r="D1714" s="3"/>
      <c r="E1714" s="3"/>
      <c r="F1714" s="3"/>
      <c r="G1714" s="3"/>
    </row>
    <row r="1715" spans="1:7" s="5" customFormat="1" ht="15.75">
      <c r="A1715" s="17"/>
      <c r="B1715" s="3"/>
      <c r="C1715" s="3"/>
      <c r="D1715" s="3"/>
      <c r="E1715" s="3"/>
      <c r="F1715" s="3"/>
      <c r="G1715" s="3"/>
    </row>
    <row r="1716" spans="1:7" s="5" customFormat="1" ht="15.75">
      <c r="A1716" s="11"/>
      <c r="B1716" s="3"/>
      <c r="C1716" s="3"/>
      <c r="D1716" s="3"/>
      <c r="E1716" s="3"/>
      <c r="F1716" s="3"/>
      <c r="G1716" s="3"/>
    </row>
    <row r="1717" spans="1:7" s="5" customFormat="1" ht="15.75">
      <c r="A1717" s="12"/>
      <c r="B1717" s="3"/>
      <c r="C1717" s="3"/>
      <c r="D1717" s="3"/>
      <c r="E1717" s="3"/>
      <c r="F1717" s="3"/>
      <c r="G1717" s="3"/>
    </row>
    <row r="1718" spans="1:7" s="5" customFormat="1" ht="15.75">
      <c r="A1718" s="12"/>
      <c r="B1718" s="3"/>
      <c r="C1718" s="3"/>
      <c r="D1718" s="3"/>
      <c r="E1718" s="3"/>
      <c r="F1718" s="3"/>
      <c r="G1718" s="3"/>
    </row>
    <row r="1719" spans="1:7" s="5" customFormat="1" ht="15.75">
      <c r="A1719" s="12"/>
      <c r="B1719" s="3"/>
      <c r="C1719" s="3"/>
      <c r="D1719" s="3"/>
      <c r="E1719" s="3"/>
      <c r="F1719" s="3"/>
      <c r="G1719" s="3"/>
    </row>
    <row r="1720" spans="1:7" s="5" customFormat="1" ht="15.75">
      <c r="A1720" s="12"/>
      <c r="B1720" s="3"/>
      <c r="C1720" s="3"/>
      <c r="D1720" s="3"/>
      <c r="E1720" s="3"/>
      <c r="F1720" s="3"/>
      <c r="G1720" s="3"/>
    </row>
    <row r="1721" spans="1:6" s="5" customFormat="1" ht="15.75">
      <c r="A1721" s="13"/>
      <c r="B1721" s="4"/>
      <c r="C1721" s="3"/>
      <c r="D1721" s="4"/>
      <c r="E1721" s="3"/>
      <c r="F1721" s="4"/>
    </row>
    <row r="1722" spans="1:6" s="5" customFormat="1" ht="15.75">
      <c r="A1722" s="14" t="s">
        <v>93</v>
      </c>
      <c r="B1722" s="4"/>
      <c r="C1722" s="3"/>
      <c r="D1722" s="4"/>
      <c r="E1722" s="3"/>
      <c r="F1722" s="4"/>
    </row>
    <row r="1723" spans="1:6" s="5" customFormat="1" ht="15.75">
      <c r="A1723" s="4"/>
      <c r="B1723" s="4"/>
      <c r="C1723" s="3"/>
      <c r="D1723" s="4"/>
      <c r="E1723" s="3"/>
      <c r="F1723" s="4"/>
    </row>
    <row r="1724" spans="1:7" s="5" customFormat="1" ht="15.75">
      <c r="A1724" s="23" t="s">
        <v>138</v>
      </c>
      <c r="B1724" s="23"/>
      <c r="C1724" s="23"/>
      <c r="D1724" s="23"/>
      <c r="E1724" s="23"/>
      <c r="F1724" s="23"/>
      <c r="G1724" s="23"/>
    </row>
    <row r="1725" spans="1:6" s="5" customFormat="1" ht="15.75">
      <c r="A1725" s="4"/>
      <c r="B1725" s="4"/>
      <c r="C1725" s="3"/>
      <c r="D1725" s="4"/>
      <c r="E1725" s="3"/>
      <c r="F1725" s="4"/>
    </row>
    <row r="1726" spans="1:7" s="5" customFormat="1" ht="15.75">
      <c r="A1726" s="23" t="s">
        <v>139</v>
      </c>
      <c r="B1726" s="23"/>
      <c r="C1726" s="23"/>
      <c r="D1726" s="23"/>
      <c r="E1726" s="23"/>
      <c r="F1726" s="23"/>
      <c r="G1726" s="23"/>
    </row>
    <row r="1727" spans="1:7" s="5" customFormat="1" ht="15.75">
      <c r="A1727" s="23" t="s">
        <v>42</v>
      </c>
      <c r="B1727" s="23"/>
      <c r="C1727" s="23"/>
      <c r="D1727" s="23"/>
      <c r="E1727" s="23"/>
      <c r="F1727" s="23"/>
      <c r="G1727" s="23"/>
    </row>
    <row r="1728" spans="1:6" s="5" customFormat="1" ht="15.75">
      <c r="A1728" s="4"/>
      <c r="B1728" s="4"/>
      <c r="C1728" s="3"/>
      <c r="D1728" s="6"/>
      <c r="E1728" s="7"/>
      <c r="F1728" s="6"/>
    </row>
    <row r="1729" spans="1:6" s="5" customFormat="1" ht="15.75">
      <c r="A1729" s="4"/>
      <c r="B1729" s="8"/>
      <c r="C1729" s="9"/>
      <c r="D1729" s="8"/>
      <c r="E1729" s="9"/>
      <c r="F1729" s="8"/>
    </row>
    <row r="1730" spans="1:7" s="5" customFormat="1" ht="15.75">
      <c r="A1730" s="4"/>
      <c r="B1730" s="2">
        <v>1985</v>
      </c>
      <c r="C1730" s="1"/>
      <c r="D1730" s="2">
        <v>1986</v>
      </c>
      <c r="E1730" s="1"/>
      <c r="F1730" s="2">
        <v>1987</v>
      </c>
      <c r="G1730" s="1"/>
    </row>
    <row r="1731" spans="1:7" s="5" customFormat="1" ht="15.75">
      <c r="A1731" s="4"/>
      <c r="B1731" s="3"/>
      <c r="C1731" s="3"/>
      <c r="D1731" s="3"/>
      <c r="E1731" s="3"/>
      <c r="F1731" s="3"/>
      <c r="G1731" s="3"/>
    </row>
    <row r="1732" spans="1:16" s="5" customFormat="1" ht="15.75">
      <c r="A1732" s="4" t="s">
        <v>0</v>
      </c>
      <c r="B1732" s="3">
        <f aca="true" t="shared" si="187" ref="B1732:B1739">I1732</f>
        <v>96706270</v>
      </c>
      <c r="C1732" s="3"/>
      <c r="D1732" s="3">
        <f aca="true" t="shared" si="188" ref="D1732:D1739">K1732</f>
        <v>83011608</v>
      </c>
      <c r="E1732" s="3"/>
      <c r="F1732" s="3">
        <f aca="true" t="shared" si="189" ref="F1732:F1739">M1732</f>
        <v>93430477</v>
      </c>
      <c r="G1732" s="3"/>
      <c r="H1732" s="20" t="s">
        <v>42</v>
      </c>
      <c r="I1732" s="17">
        <v>96706270</v>
      </c>
      <c r="J1732" s="20"/>
      <c r="K1732" s="17">
        <v>83011608</v>
      </c>
      <c r="L1732" s="17"/>
      <c r="M1732" s="17">
        <v>93430477</v>
      </c>
      <c r="N1732" s="20">
        <v>1</v>
      </c>
      <c r="O1732" s="20" t="s">
        <v>95</v>
      </c>
      <c r="P1732" s="20" t="s">
        <v>95</v>
      </c>
    </row>
    <row r="1733" spans="1:16" s="5" customFormat="1" ht="15.75">
      <c r="A1733" s="4" t="s">
        <v>1</v>
      </c>
      <c r="B1733" s="3">
        <f t="shared" si="187"/>
        <v>7126609</v>
      </c>
      <c r="C1733" s="3"/>
      <c r="D1733" s="3">
        <f t="shared" si="188"/>
        <v>7040671</v>
      </c>
      <c r="E1733" s="3"/>
      <c r="F1733" s="3">
        <f t="shared" si="189"/>
        <v>8258344</v>
      </c>
      <c r="G1733" s="3"/>
      <c r="H1733" s="20" t="s">
        <v>42</v>
      </c>
      <c r="I1733" s="17">
        <v>7126609</v>
      </c>
      <c r="J1733" s="20"/>
      <c r="K1733" s="17">
        <v>7040671</v>
      </c>
      <c r="L1733" s="17"/>
      <c r="M1733" s="17">
        <v>8258344</v>
      </c>
      <c r="N1733" s="20">
        <v>2</v>
      </c>
      <c r="O1733" s="20" t="s">
        <v>145</v>
      </c>
      <c r="P1733" s="20" t="s">
        <v>96</v>
      </c>
    </row>
    <row r="1734" spans="1:16" s="5" customFormat="1" ht="15.75">
      <c r="A1734" s="4" t="s">
        <v>86</v>
      </c>
      <c r="B1734" s="3">
        <f t="shared" si="187"/>
        <v>1807150</v>
      </c>
      <c r="C1734" s="3"/>
      <c r="D1734" s="3">
        <f t="shared" si="188"/>
        <v>785640</v>
      </c>
      <c r="E1734" s="3"/>
      <c r="F1734" s="3">
        <f t="shared" si="189"/>
        <v>1451878</v>
      </c>
      <c r="G1734" s="3"/>
      <c r="H1734" s="20" t="s">
        <v>42</v>
      </c>
      <c r="I1734" s="17">
        <v>1807150</v>
      </c>
      <c r="J1734" s="20"/>
      <c r="K1734" s="17">
        <v>785640</v>
      </c>
      <c r="L1734" s="17"/>
      <c r="M1734" s="17">
        <v>1451878</v>
      </c>
      <c r="N1734" s="20">
        <v>3</v>
      </c>
      <c r="O1734" s="20" t="s">
        <v>102</v>
      </c>
      <c r="P1734" s="20" t="s">
        <v>97</v>
      </c>
    </row>
    <row r="1735" spans="1:16" s="5" customFormat="1" ht="15.75">
      <c r="A1735" s="4" t="s">
        <v>91</v>
      </c>
      <c r="B1735" s="3">
        <f t="shared" si="187"/>
        <v>9940661</v>
      </c>
      <c r="C1735" s="3"/>
      <c r="D1735" s="3">
        <f t="shared" si="188"/>
        <v>9596409</v>
      </c>
      <c r="E1735" s="3"/>
      <c r="F1735" s="3">
        <f t="shared" si="189"/>
        <v>9975748</v>
      </c>
      <c r="G1735" s="3"/>
      <c r="H1735" s="20" t="s">
        <v>42</v>
      </c>
      <c r="I1735" s="17">
        <v>9940661</v>
      </c>
      <c r="J1735" s="20"/>
      <c r="K1735" s="17">
        <v>9596409</v>
      </c>
      <c r="L1735" s="17"/>
      <c r="M1735" s="17">
        <v>9975748</v>
      </c>
      <c r="N1735" s="20">
        <v>4</v>
      </c>
      <c r="O1735" s="20" t="s">
        <v>103</v>
      </c>
      <c r="P1735" s="20" t="s">
        <v>98</v>
      </c>
    </row>
    <row r="1736" spans="1:16" s="5" customFormat="1" ht="15.75">
      <c r="A1736" s="4" t="s">
        <v>2</v>
      </c>
      <c r="B1736" s="3">
        <f t="shared" si="187"/>
        <v>0</v>
      </c>
      <c r="C1736" s="3"/>
      <c r="D1736" s="3">
        <f t="shared" si="188"/>
        <v>0</v>
      </c>
      <c r="E1736" s="3"/>
      <c r="F1736" s="3">
        <f t="shared" si="189"/>
        <v>3225577</v>
      </c>
      <c r="G1736" s="3"/>
      <c r="H1736" s="20" t="s">
        <v>42</v>
      </c>
      <c r="I1736" s="17">
        <v>0</v>
      </c>
      <c r="J1736" s="20"/>
      <c r="K1736" s="17">
        <v>0</v>
      </c>
      <c r="L1736" s="17"/>
      <c r="M1736" s="17">
        <v>3225577</v>
      </c>
      <c r="N1736" s="20">
        <v>5</v>
      </c>
      <c r="O1736" s="20" t="s">
        <v>104</v>
      </c>
      <c r="P1736" s="20" t="s">
        <v>99</v>
      </c>
    </row>
    <row r="1737" spans="1:16" s="5" customFormat="1" ht="15.75">
      <c r="A1737" s="4" t="s">
        <v>144</v>
      </c>
      <c r="B1737" s="3">
        <f t="shared" si="187"/>
        <v>0</v>
      </c>
      <c r="C1737" s="3"/>
      <c r="D1737" s="3">
        <f t="shared" si="188"/>
        <v>0</v>
      </c>
      <c r="E1737" s="3"/>
      <c r="F1737" s="3">
        <f t="shared" si="189"/>
        <v>225600</v>
      </c>
      <c r="G1737" s="3"/>
      <c r="H1737" s="20" t="s">
        <v>42</v>
      </c>
      <c r="I1737" s="17">
        <v>0</v>
      </c>
      <c r="J1737" s="20"/>
      <c r="K1737" s="17">
        <v>0</v>
      </c>
      <c r="L1737" s="17"/>
      <c r="M1737" s="17">
        <v>225600</v>
      </c>
      <c r="N1737" s="20">
        <v>6</v>
      </c>
      <c r="O1737" s="20" t="s">
        <v>146</v>
      </c>
      <c r="P1737" s="20" t="s">
        <v>100</v>
      </c>
    </row>
    <row r="1738" spans="1:16" s="5" customFormat="1" ht="15.75">
      <c r="A1738" s="4" t="s">
        <v>3</v>
      </c>
      <c r="B1738" s="3">
        <f t="shared" si="187"/>
        <v>322588</v>
      </c>
      <c r="C1738" s="3"/>
      <c r="D1738" s="3">
        <f t="shared" si="188"/>
        <v>314759</v>
      </c>
      <c r="E1738" s="3"/>
      <c r="F1738" s="3">
        <f t="shared" si="189"/>
        <v>346113</v>
      </c>
      <c r="G1738" s="3"/>
      <c r="H1738" s="20" t="s">
        <v>42</v>
      </c>
      <c r="I1738" s="17">
        <v>322588</v>
      </c>
      <c r="J1738" s="20"/>
      <c r="K1738" s="17">
        <v>314759</v>
      </c>
      <c r="L1738" s="17"/>
      <c r="M1738" s="17">
        <v>346113</v>
      </c>
      <c r="N1738" s="20">
        <v>7</v>
      </c>
      <c r="O1738" s="20" t="s">
        <v>106</v>
      </c>
      <c r="P1738" s="20" t="s">
        <v>101</v>
      </c>
    </row>
    <row r="1739" spans="1:16" s="5" customFormat="1" ht="15.75">
      <c r="A1739" s="4" t="s">
        <v>4</v>
      </c>
      <c r="B1739" s="3">
        <f t="shared" si="187"/>
        <v>206872</v>
      </c>
      <c r="C1739" s="3"/>
      <c r="D1739" s="3">
        <f t="shared" si="188"/>
        <v>162594</v>
      </c>
      <c r="E1739" s="3"/>
      <c r="F1739" s="3">
        <f t="shared" si="189"/>
        <v>253075</v>
      </c>
      <c r="G1739" s="3"/>
      <c r="H1739" s="20" t="s">
        <v>42</v>
      </c>
      <c r="I1739" s="17">
        <v>206872</v>
      </c>
      <c r="J1739" s="20"/>
      <c r="K1739" s="17">
        <v>162594</v>
      </c>
      <c r="L1739" s="17"/>
      <c r="M1739" s="17">
        <v>253075</v>
      </c>
      <c r="N1739" s="20">
        <v>8</v>
      </c>
      <c r="O1739" s="20" t="s">
        <v>107</v>
      </c>
      <c r="P1739" s="20" t="s">
        <v>102</v>
      </c>
    </row>
    <row r="1740" spans="1:16" s="5" customFormat="1" ht="15.75">
      <c r="A1740" s="4"/>
      <c r="B1740" s="3"/>
      <c r="C1740" s="3"/>
      <c r="D1740" s="3"/>
      <c r="E1740" s="3"/>
      <c r="F1740" s="3"/>
      <c r="G1740" s="3"/>
      <c r="H1740" s="20" t="s">
        <v>42</v>
      </c>
      <c r="I1740" s="17">
        <v>20827240</v>
      </c>
      <c r="J1740" s="20"/>
      <c r="K1740" s="17">
        <v>19991314</v>
      </c>
      <c r="L1740" s="17"/>
      <c r="M1740" s="17">
        <v>21928841</v>
      </c>
      <c r="N1740" s="20">
        <v>9</v>
      </c>
      <c r="O1740" s="20" t="s">
        <v>108</v>
      </c>
      <c r="P1740" s="20" t="s">
        <v>103</v>
      </c>
    </row>
    <row r="1741" spans="1:16" s="5" customFormat="1" ht="15.75">
      <c r="A1741" s="4" t="s">
        <v>5</v>
      </c>
      <c r="B1741" s="3">
        <f>I1740</f>
        <v>20827240</v>
      </c>
      <c r="C1741" s="3"/>
      <c r="D1741" s="3">
        <f>K1740</f>
        <v>19991314</v>
      </c>
      <c r="E1741" s="3"/>
      <c r="F1741" s="3">
        <f>M1740</f>
        <v>21928841</v>
      </c>
      <c r="G1741" s="3"/>
      <c r="H1741" s="20" t="s">
        <v>42</v>
      </c>
      <c r="I1741" s="17">
        <v>678781</v>
      </c>
      <c r="J1741" s="20"/>
      <c r="K1741" s="17">
        <v>570636</v>
      </c>
      <c r="L1741" s="17"/>
      <c r="M1741" s="17">
        <v>1571697</v>
      </c>
      <c r="N1741" s="20">
        <v>10</v>
      </c>
      <c r="O1741" s="20" t="s">
        <v>109</v>
      </c>
      <c r="P1741" s="20" t="s">
        <v>104</v>
      </c>
    </row>
    <row r="1742" spans="1:16" s="5" customFormat="1" ht="15.75">
      <c r="A1742" s="4" t="s">
        <v>6</v>
      </c>
      <c r="B1742" s="3">
        <f>I1741</f>
        <v>678781</v>
      </c>
      <c r="C1742" s="3"/>
      <c r="D1742" s="3">
        <f>K1741</f>
        <v>570636</v>
      </c>
      <c r="E1742" s="3"/>
      <c r="F1742" s="3">
        <f>M1741</f>
        <v>1571697</v>
      </c>
      <c r="G1742" s="3"/>
      <c r="H1742" s="20" t="s">
        <v>42</v>
      </c>
      <c r="I1742" s="17">
        <v>0</v>
      </c>
      <c r="J1742" s="20"/>
      <c r="K1742" s="17">
        <v>0</v>
      </c>
      <c r="L1742" s="17"/>
      <c r="M1742" s="17">
        <v>1041222</v>
      </c>
      <c r="N1742" s="20">
        <v>11</v>
      </c>
      <c r="O1742" s="20" t="s">
        <v>110</v>
      </c>
      <c r="P1742" s="20" t="s">
        <v>105</v>
      </c>
    </row>
    <row r="1743" spans="1:16" s="5" customFormat="1" ht="15.75">
      <c r="A1743" s="4" t="s">
        <v>7</v>
      </c>
      <c r="B1743" s="10">
        <f>I1742</f>
        <v>0</v>
      </c>
      <c r="C1743" s="3"/>
      <c r="D1743" s="10">
        <f>K1742</f>
        <v>0</v>
      </c>
      <c r="E1743" s="3"/>
      <c r="F1743" s="10">
        <f>M1742</f>
        <v>1041222</v>
      </c>
      <c r="G1743" s="3"/>
      <c r="H1743" s="20" t="s">
        <v>42</v>
      </c>
      <c r="I1743" s="17">
        <v>25439986</v>
      </c>
      <c r="J1743" s="20"/>
      <c r="K1743" s="17">
        <v>26038376</v>
      </c>
      <c r="L1743" s="17"/>
      <c r="M1743" s="17">
        <v>29343435</v>
      </c>
      <c r="N1743" s="20">
        <v>12</v>
      </c>
      <c r="O1743" s="20" t="s">
        <v>147</v>
      </c>
      <c r="P1743" s="20" t="s">
        <v>106</v>
      </c>
    </row>
    <row r="1744" spans="1:16" s="5" customFormat="1" ht="15.75">
      <c r="A1744" s="4"/>
      <c r="B1744" s="3"/>
      <c r="C1744" s="3"/>
      <c r="D1744" s="3"/>
      <c r="E1744" s="3"/>
      <c r="F1744" s="3"/>
      <c r="G1744" s="3"/>
      <c r="H1744" s="20" t="s">
        <v>42</v>
      </c>
      <c r="I1744" s="17">
        <v>0</v>
      </c>
      <c r="J1744" s="20"/>
      <c r="K1744" s="17">
        <v>103501</v>
      </c>
      <c r="L1744" s="17"/>
      <c r="M1744" s="17">
        <v>120919</v>
      </c>
      <c r="N1744" s="20">
        <v>13</v>
      </c>
      <c r="O1744" s="20" t="s">
        <v>113</v>
      </c>
      <c r="P1744" s="20" t="s">
        <v>107</v>
      </c>
    </row>
    <row r="1745" spans="1:16" s="5" customFormat="1" ht="15.75">
      <c r="A1745" s="4" t="s">
        <v>8</v>
      </c>
      <c r="B1745" s="3">
        <f>SUM(B1740:B1744)</f>
        <v>21506021</v>
      </c>
      <c r="C1745" s="3"/>
      <c r="D1745" s="3">
        <f>SUM(D1740:D1744)</f>
        <v>20561950</v>
      </c>
      <c r="E1745" s="3"/>
      <c r="F1745" s="3">
        <f>SUM(F1740:F1744)</f>
        <v>24541760</v>
      </c>
      <c r="G1745" s="3"/>
      <c r="H1745" s="20" t="s">
        <v>42</v>
      </c>
      <c r="I1745" s="17">
        <v>0</v>
      </c>
      <c r="J1745" s="20"/>
      <c r="K1745" s="17">
        <v>0</v>
      </c>
      <c r="L1745" s="17"/>
      <c r="M1745" s="17">
        <v>405705</v>
      </c>
      <c r="N1745" s="20">
        <v>14</v>
      </c>
      <c r="O1745" s="20" t="s">
        <v>114</v>
      </c>
      <c r="P1745" s="20" t="s">
        <v>108</v>
      </c>
    </row>
    <row r="1746" spans="1:16" s="5" customFormat="1" ht="15.75">
      <c r="A1746" s="4"/>
      <c r="B1746" s="3"/>
      <c r="C1746" s="3"/>
      <c r="D1746" s="3"/>
      <c r="E1746" s="3"/>
      <c r="F1746" s="3"/>
      <c r="G1746" s="3"/>
      <c r="H1746" s="20" t="s">
        <v>42</v>
      </c>
      <c r="I1746" s="17">
        <v>95553</v>
      </c>
      <c r="J1746" s="20"/>
      <c r="K1746" s="17">
        <v>200000</v>
      </c>
      <c r="L1746" s="17"/>
      <c r="M1746" s="17">
        <v>231744</v>
      </c>
      <c r="N1746" s="20">
        <v>15</v>
      </c>
      <c r="O1746" s="20" t="s">
        <v>115</v>
      </c>
      <c r="P1746" s="20" t="s">
        <v>109</v>
      </c>
    </row>
    <row r="1747" spans="1:16" s="5" customFormat="1" ht="15.75">
      <c r="A1747" s="4" t="s">
        <v>9</v>
      </c>
      <c r="B1747" s="3">
        <f>I1743</f>
        <v>25439986</v>
      </c>
      <c r="C1747" s="3"/>
      <c r="D1747" s="3">
        <f>K1743</f>
        <v>26038376</v>
      </c>
      <c r="E1747" s="3"/>
      <c r="F1747" s="3">
        <f>M1743</f>
        <v>29343435</v>
      </c>
      <c r="G1747" s="3"/>
      <c r="H1747" s="20" t="s">
        <v>42</v>
      </c>
      <c r="I1747" s="17">
        <v>16548186</v>
      </c>
      <c r="J1747" s="20"/>
      <c r="K1747" s="17">
        <v>15831718</v>
      </c>
      <c r="L1747" s="17"/>
      <c r="M1747" s="17">
        <v>17864989</v>
      </c>
      <c r="N1747" s="20">
        <v>16</v>
      </c>
      <c r="O1747" s="20" t="s">
        <v>116</v>
      </c>
      <c r="P1747" s="20" t="s">
        <v>110</v>
      </c>
    </row>
    <row r="1748" spans="1:16" s="5" customFormat="1" ht="15.75">
      <c r="A1748" s="4" t="s">
        <v>10</v>
      </c>
      <c r="B1748" s="3">
        <f>I1744</f>
        <v>0</v>
      </c>
      <c r="C1748" s="3"/>
      <c r="D1748" s="3">
        <f>K1744</f>
        <v>103501</v>
      </c>
      <c r="E1748" s="3"/>
      <c r="F1748" s="3">
        <f>M1744</f>
        <v>120919</v>
      </c>
      <c r="G1748" s="4"/>
      <c r="H1748" s="20" t="s">
        <v>42</v>
      </c>
      <c r="I1748" s="17">
        <v>0</v>
      </c>
      <c r="J1748" s="20"/>
      <c r="K1748" s="17">
        <v>153125</v>
      </c>
      <c r="L1748" s="17"/>
      <c r="M1748" s="17">
        <v>132084</v>
      </c>
      <c r="N1748" s="20">
        <v>17</v>
      </c>
      <c r="O1748" s="20" t="s">
        <v>117</v>
      </c>
      <c r="P1748" s="20" t="s">
        <v>111</v>
      </c>
    </row>
    <row r="1749" spans="1:16" s="5" customFormat="1" ht="15.75">
      <c r="A1749" s="4" t="s">
        <v>11</v>
      </c>
      <c r="B1749" s="3">
        <f>I1745</f>
        <v>0</v>
      </c>
      <c r="C1749" s="3"/>
      <c r="D1749" s="3">
        <f>K1745</f>
        <v>0</v>
      </c>
      <c r="E1749" s="3"/>
      <c r="F1749" s="3">
        <f>M1745</f>
        <v>405705</v>
      </c>
      <c r="G1749" s="3"/>
      <c r="H1749" s="20" t="s">
        <v>42</v>
      </c>
      <c r="I1749" s="17">
        <v>663360</v>
      </c>
      <c r="J1749" s="20"/>
      <c r="K1749" s="17">
        <v>634840</v>
      </c>
      <c r="L1749" s="17"/>
      <c r="M1749" s="17">
        <v>663360</v>
      </c>
      <c r="N1749" s="20">
        <v>18</v>
      </c>
      <c r="O1749" s="20" t="s">
        <v>118</v>
      </c>
      <c r="P1749" s="20" t="s">
        <v>112</v>
      </c>
    </row>
    <row r="1750" spans="1:16" s="5" customFormat="1" ht="15.75">
      <c r="A1750" s="4" t="s">
        <v>12</v>
      </c>
      <c r="B1750" s="10">
        <f>I1746</f>
        <v>95553</v>
      </c>
      <c r="C1750" s="3"/>
      <c r="D1750" s="10">
        <f>K1746</f>
        <v>200000</v>
      </c>
      <c r="E1750" s="3"/>
      <c r="F1750" s="10">
        <f>M1746</f>
        <v>231744</v>
      </c>
      <c r="G1750" s="3"/>
      <c r="H1750" s="20" t="s">
        <v>42</v>
      </c>
      <c r="I1750" s="17">
        <v>116350</v>
      </c>
      <c r="J1750" s="20"/>
      <c r="K1750" s="17">
        <v>112113</v>
      </c>
      <c r="L1750" s="17"/>
      <c r="M1750" s="17">
        <v>132566</v>
      </c>
      <c r="N1750" s="20">
        <v>19</v>
      </c>
      <c r="O1750" s="20" t="s">
        <v>119</v>
      </c>
      <c r="P1750" s="20" t="s">
        <v>113</v>
      </c>
    </row>
    <row r="1751" spans="1:16" s="5" customFormat="1" ht="15.75">
      <c r="A1751" s="4"/>
      <c r="B1751" s="3"/>
      <c r="C1751" s="3"/>
      <c r="D1751" s="3"/>
      <c r="E1751" s="3"/>
      <c r="F1751" s="3"/>
      <c r="G1751" s="3"/>
      <c r="H1751" s="20" t="s">
        <v>42</v>
      </c>
      <c r="I1751" s="17">
        <v>0</v>
      </c>
      <c r="J1751" s="20"/>
      <c r="K1751" s="17">
        <v>0</v>
      </c>
      <c r="L1751" s="17"/>
      <c r="M1751" s="17">
        <v>125271</v>
      </c>
      <c r="N1751" s="20">
        <v>20</v>
      </c>
      <c r="O1751" s="20" t="s">
        <v>120</v>
      </c>
      <c r="P1751" s="20" t="s">
        <v>114</v>
      </c>
    </row>
    <row r="1752" spans="1:16" s="5" customFormat="1" ht="15.75">
      <c r="A1752" s="4" t="s">
        <v>13</v>
      </c>
      <c r="B1752" s="3">
        <f>SUM(B1746:B1751)</f>
        <v>25535539</v>
      </c>
      <c r="C1752" s="3"/>
      <c r="D1752" s="3">
        <f>SUM(D1746:D1751)</f>
        <v>26341877</v>
      </c>
      <c r="E1752" s="3"/>
      <c r="F1752" s="3">
        <f>SUM(F1746:F1751)</f>
        <v>30101803</v>
      </c>
      <c r="G1752" s="3"/>
      <c r="H1752" s="20" t="s">
        <v>42</v>
      </c>
      <c r="I1752" s="17">
        <v>2072753</v>
      </c>
      <c r="J1752" s="20"/>
      <c r="K1752" s="17">
        <v>1983633</v>
      </c>
      <c r="L1752" s="17"/>
      <c r="M1752" s="17">
        <v>2188713</v>
      </c>
      <c r="N1752" s="20">
        <v>21</v>
      </c>
      <c r="O1752" s="20" t="s">
        <v>121</v>
      </c>
      <c r="P1752" s="20" t="s">
        <v>115</v>
      </c>
    </row>
    <row r="1753" spans="1:16" s="5" customFormat="1" ht="15.75">
      <c r="A1753" s="4"/>
      <c r="B1753" s="3"/>
      <c r="C1753" s="3"/>
      <c r="D1753" s="3"/>
      <c r="E1753" s="3"/>
      <c r="F1753" s="3"/>
      <c r="G1753" s="3"/>
      <c r="H1753" s="20" t="s">
        <v>42</v>
      </c>
      <c r="I1753" s="21">
        <v>74684243</v>
      </c>
      <c r="J1753" s="20"/>
      <c r="K1753" s="21">
        <v>87724075</v>
      </c>
      <c r="L1753" s="17"/>
      <c r="M1753" s="21">
        <v>101169200</v>
      </c>
      <c r="N1753" s="20">
        <v>22</v>
      </c>
      <c r="O1753" s="20" t="s">
        <v>148</v>
      </c>
      <c r="P1753" s="20" t="s">
        <v>116</v>
      </c>
    </row>
    <row r="1754" spans="1:16" s="5" customFormat="1" ht="15.75">
      <c r="A1754" s="4" t="s">
        <v>14</v>
      </c>
      <c r="B1754" s="3">
        <f aca="true" t="shared" si="190" ref="B1754:B1759">I1747</f>
        <v>16548186</v>
      </c>
      <c r="C1754" s="3"/>
      <c r="D1754" s="3">
        <f aca="true" t="shared" si="191" ref="D1754:D1759">K1747</f>
        <v>15831718</v>
      </c>
      <c r="E1754" s="3"/>
      <c r="F1754" s="3">
        <f aca="true" t="shared" si="192" ref="F1754:F1759">M1747</f>
        <v>17864989</v>
      </c>
      <c r="G1754" s="3"/>
      <c r="H1754" s="20" t="s">
        <v>42</v>
      </c>
      <c r="I1754" s="17">
        <v>4927735</v>
      </c>
      <c r="J1754" s="20"/>
      <c r="K1754" s="17">
        <v>4706199</v>
      </c>
      <c r="L1754" s="17"/>
      <c r="M1754" s="17">
        <v>4933745</v>
      </c>
      <c r="N1754" s="20">
        <v>23</v>
      </c>
      <c r="O1754" s="20" t="s">
        <v>149</v>
      </c>
      <c r="P1754" s="20" t="s">
        <v>117</v>
      </c>
    </row>
    <row r="1755" spans="1:16" s="5" customFormat="1" ht="15.75">
      <c r="A1755" s="4" t="s">
        <v>90</v>
      </c>
      <c r="B1755" s="3">
        <f t="shared" si="190"/>
        <v>0</v>
      </c>
      <c r="C1755" s="3"/>
      <c r="D1755" s="3">
        <f t="shared" si="191"/>
        <v>153125</v>
      </c>
      <c r="E1755" s="3"/>
      <c r="F1755" s="3">
        <f t="shared" si="192"/>
        <v>132084</v>
      </c>
      <c r="G1755" s="3"/>
      <c r="H1755" s="20" t="s">
        <v>42</v>
      </c>
      <c r="I1755" s="17">
        <v>11402194</v>
      </c>
      <c r="J1755" s="20"/>
      <c r="K1755" s="17">
        <v>10890498</v>
      </c>
      <c r="L1755" s="17"/>
      <c r="M1755" s="17">
        <v>11411837</v>
      </c>
      <c r="N1755" s="20">
        <v>24</v>
      </c>
      <c r="O1755" s="20" t="s">
        <v>150</v>
      </c>
      <c r="P1755" s="20" t="s">
        <v>118</v>
      </c>
    </row>
    <row r="1756" spans="1:16" s="5" customFormat="1" ht="15.75">
      <c r="A1756" s="4" t="s">
        <v>89</v>
      </c>
      <c r="B1756" s="3">
        <f t="shared" si="190"/>
        <v>663360</v>
      </c>
      <c r="C1756" s="3"/>
      <c r="D1756" s="3">
        <f t="shared" si="191"/>
        <v>634840</v>
      </c>
      <c r="E1756" s="3"/>
      <c r="F1756" s="3">
        <f t="shared" si="192"/>
        <v>663360</v>
      </c>
      <c r="G1756" s="3"/>
      <c r="H1756" s="20" t="s">
        <v>42</v>
      </c>
      <c r="I1756" s="17">
        <v>3137288</v>
      </c>
      <c r="J1756" s="20"/>
      <c r="K1756" s="17">
        <v>2894327</v>
      </c>
      <c r="L1756" s="17"/>
      <c r="M1756" s="17">
        <v>3014928</v>
      </c>
      <c r="N1756" s="20">
        <v>25</v>
      </c>
      <c r="O1756" s="20" t="s">
        <v>151</v>
      </c>
      <c r="P1756" s="20" t="s">
        <v>119</v>
      </c>
    </row>
    <row r="1757" spans="1:16" s="5" customFormat="1" ht="15.75">
      <c r="A1757" s="4" t="s">
        <v>88</v>
      </c>
      <c r="B1757" s="3">
        <f t="shared" si="190"/>
        <v>116350</v>
      </c>
      <c r="C1757" s="3"/>
      <c r="D1757" s="3">
        <f t="shared" si="191"/>
        <v>112113</v>
      </c>
      <c r="E1757" s="3"/>
      <c r="F1757" s="3">
        <f t="shared" si="192"/>
        <v>132566</v>
      </c>
      <c r="G1757" s="3"/>
      <c r="H1757" s="20" t="s">
        <v>42</v>
      </c>
      <c r="I1757" s="17">
        <v>1081412</v>
      </c>
      <c r="J1757" s="20"/>
      <c r="K1757" s="17">
        <v>1041689</v>
      </c>
      <c r="L1757" s="17"/>
      <c r="M1757" s="17">
        <v>1081424</v>
      </c>
      <c r="N1757" s="20">
        <v>26</v>
      </c>
      <c r="O1757" s="20" t="s">
        <v>152</v>
      </c>
      <c r="P1757" s="20" t="s">
        <v>120</v>
      </c>
    </row>
    <row r="1758" spans="1:16" s="5" customFormat="1" ht="15.75">
      <c r="A1758" s="4" t="s">
        <v>92</v>
      </c>
      <c r="B1758" s="3">
        <f t="shared" si="190"/>
        <v>0</v>
      </c>
      <c r="C1758" s="3"/>
      <c r="D1758" s="3">
        <f t="shared" si="191"/>
        <v>0</v>
      </c>
      <c r="E1758" s="3"/>
      <c r="F1758" s="3">
        <f t="shared" si="192"/>
        <v>125271</v>
      </c>
      <c r="G1758" s="3"/>
      <c r="H1758" s="20" t="s">
        <v>42</v>
      </c>
      <c r="I1758" s="17">
        <v>0</v>
      </c>
      <c r="J1758" s="20"/>
      <c r="K1758" s="17">
        <v>0</v>
      </c>
      <c r="L1758" s="17"/>
      <c r="M1758" s="17">
        <v>165925</v>
      </c>
      <c r="N1758" s="20">
        <v>27</v>
      </c>
      <c r="O1758" s="20" t="s">
        <v>153</v>
      </c>
      <c r="P1758" s="20" t="s">
        <v>121</v>
      </c>
    </row>
    <row r="1759" spans="1:16" s="5" customFormat="1" ht="15.75">
      <c r="A1759" s="4" t="s">
        <v>15</v>
      </c>
      <c r="B1759" s="10">
        <f t="shared" si="190"/>
        <v>2072753</v>
      </c>
      <c r="C1759" s="3"/>
      <c r="D1759" s="10">
        <f t="shared" si="191"/>
        <v>1983633</v>
      </c>
      <c r="E1759" s="3"/>
      <c r="F1759" s="10">
        <f t="shared" si="192"/>
        <v>2188713</v>
      </c>
      <c r="G1759" s="3"/>
      <c r="H1759" s="20" t="s">
        <v>42</v>
      </c>
      <c r="I1759" s="17">
        <v>0</v>
      </c>
      <c r="J1759" s="20"/>
      <c r="K1759" s="17">
        <v>186069</v>
      </c>
      <c r="L1759" s="17"/>
      <c r="M1759" s="17">
        <v>297491</v>
      </c>
      <c r="N1759" s="20">
        <v>28</v>
      </c>
      <c r="O1759" s="20" t="s">
        <v>154</v>
      </c>
      <c r="P1759" s="20" t="s">
        <v>122</v>
      </c>
    </row>
    <row r="1760" spans="1:16" s="5" customFormat="1" ht="15.75">
      <c r="A1760" s="4"/>
      <c r="B1760" s="3"/>
      <c r="C1760" s="3"/>
      <c r="D1760" s="3"/>
      <c r="E1760" s="3"/>
      <c r="F1760" s="3"/>
      <c r="G1760" s="3"/>
      <c r="H1760" s="20"/>
      <c r="I1760" s="17"/>
      <c r="J1760" s="20"/>
      <c r="K1760" s="17"/>
      <c r="L1760" s="17"/>
      <c r="M1760" s="17"/>
      <c r="N1760" s="20"/>
      <c r="O1760" s="20"/>
      <c r="P1760" s="20"/>
    </row>
    <row r="1761" spans="1:16" s="5" customFormat="1" ht="15.75">
      <c r="A1761" s="4" t="s">
        <v>16</v>
      </c>
      <c r="B1761" s="3">
        <f>SUM(B1753:B1760)</f>
        <v>19400649</v>
      </c>
      <c r="C1761" s="3"/>
      <c r="D1761" s="3">
        <f>SUM(D1753:D1760)</f>
        <v>18715429</v>
      </c>
      <c r="E1761" s="3"/>
      <c r="F1761" s="3">
        <f>SUM(F1753:F1760)</f>
        <v>21106983</v>
      </c>
      <c r="G1761" s="3"/>
      <c r="H1761" s="20"/>
      <c r="I1761" s="17"/>
      <c r="J1761" s="20"/>
      <c r="K1761" s="17"/>
      <c r="L1761" s="17"/>
      <c r="M1761" s="17"/>
      <c r="N1761" s="17"/>
      <c r="O1761" s="20"/>
      <c r="P1761" s="20"/>
    </row>
    <row r="1762" spans="1:16" s="5" customFormat="1" ht="15.75">
      <c r="A1762" s="4"/>
      <c r="B1762" s="3"/>
      <c r="C1762" s="3"/>
      <c r="D1762" s="3"/>
      <c r="E1762" s="3"/>
      <c r="F1762" s="3"/>
      <c r="G1762" s="3"/>
      <c r="H1762" s="20"/>
      <c r="I1762" s="17"/>
      <c r="J1762" s="20"/>
      <c r="K1762" s="17"/>
      <c r="L1762" s="17"/>
      <c r="M1762" s="17"/>
      <c r="N1762" s="17"/>
      <c r="O1762" s="20"/>
      <c r="P1762" s="20"/>
    </row>
    <row r="1763" spans="1:16" s="5" customFormat="1" ht="15.75">
      <c r="A1763" s="4" t="s">
        <v>17</v>
      </c>
      <c r="B1763" s="3">
        <f aca="true" t="shared" si="193" ref="B1763:B1769">I1753</f>
        <v>74684243</v>
      </c>
      <c r="C1763" s="3"/>
      <c r="D1763" s="3">
        <f aca="true" t="shared" si="194" ref="D1763:D1769">K1753</f>
        <v>87724075</v>
      </c>
      <c r="E1763" s="3"/>
      <c r="F1763" s="3">
        <f aca="true" t="shared" si="195" ref="F1763:F1769">M1753</f>
        <v>101169200</v>
      </c>
      <c r="G1763" s="3"/>
      <c r="H1763" s="20"/>
      <c r="I1763" s="17"/>
      <c r="J1763" s="20"/>
      <c r="K1763" s="17"/>
      <c r="L1763" s="17"/>
      <c r="M1763" s="17"/>
      <c r="N1763" s="17"/>
      <c r="O1763" s="20"/>
      <c r="P1763" s="20"/>
    </row>
    <row r="1764" spans="1:16" s="5" customFormat="1" ht="15.75">
      <c r="A1764" s="4" t="s">
        <v>18</v>
      </c>
      <c r="B1764" s="3">
        <f t="shared" si="193"/>
        <v>4927735</v>
      </c>
      <c r="C1764" s="3"/>
      <c r="D1764" s="3">
        <f t="shared" si="194"/>
        <v>4706199</v>
      </c>
      <c r="E1764" s="3"/>
      <c r="F1764" s="3">
        <f t="shared" si="195"/>
        <v>4933745</v>
      </c>
      <c r="G1764" s="3"/>
      <c r="H1764" s="20"/>
      <c r="I1764" s="17"/>
      <c r="J1764" s="20"/>
      <c r="K1764" s="17"/>
      <c r="L1764" s="17"/>
      <c r="M1764" s="17"/>
      <c r="N1764" s="17"/>
      <c r="O1764" s="20"/>
      <c r="P1764" s="20"/>
    </row>
    <row r="1765" spans="1:16" s="5" customFormat="1" ht="15.75">
      <c r="A1765" s="4" t="s">
        <v>19</v>
      </c>
      <c r="B1765" s="3">
        <f t="shared" si="193"/>
        <v>11402194</v>
      </c>
      <c r="C1765" s="3"/>
      <c r="D1765" s="3">
        <f t="shared" si="194"/>
        <v>10890498</v>
      </c>
      <c r="E1765" s="3"/>
      <c r="F1765" s="3">
        <f t="shared" si="195"/>
        <v>11411837</v>
      </c>
      <c r="G1765" s="3"/>
      <c r="H1765" s="20"/>
      <c r="I1765" s="17"/>
      <c r="J1765" s="20"/>
      <c r="K1765" s="17"/>
      <c r="L1765" s="17"/>
      <c r="M1765" s="17"/>
      <c r="N1765" s="20"/>
      <c r="O1765" s="20"/>
      <c r="P1765" s="20"/>
    </row>
    <row r="1766" spans="1:16" s="5" customFormat="1" ht="15.75">
      <c r="A1766" s="4" t="s">
        <v>20</v>
      </c>
      <c r="B1766" s="3">
        <f t="shared" si="193"/>
        <v>3137288</v>
      </c>
      <c r="C1766" s="3"/>
      <c r="D1766" s="3">
        <f t="shared" si="194"/>
        <v>2894327</v>
      </c>
      <c r="E1766" s="3"/>
      <c r="F1766" s="3">
        <f t="shared" si="195"/>
        <v>3014928</v>
      </c>
      <c r="G1766" s="3"/>
      <c r="H1766" s="20"/>
      <c r="I1766" s="17"/>
      <c r="J1766" s="20"/>
      <c r="K1766" s="17"/>
      <c r="L1766" s="17"/>
      <c r="M1766" s="17"/>
      <c r="N1766" s="20"/>
      <c r="O1766" s="20"/>
      <c r="P1766" s="20"/>
    </row>
    <row r="1767" spans="1:7" s="5" customFormat="1" ht="15.75">
      <c r="A1767" s="4" t="s">
        <v>21</v>
      </c>
      <c r="B1767" s="3">
        <f t="shared" si="193"/>
        <v>1081412</v>
      </c>
      <c r="C1767" s="3"/>
      <c r="D1767" s="3">
        <f t="shared" si="194"/>
        <v>1041689</v>
      </c>
      <c r="E1767" s="3"/>
      <c r="F1767" s="3">
        <f t="shared" si="195"/>
        <v>1081424</v>
      </c>
      <c r="G1767" s="3"/>
    </row>
    <row r="1768" spans="1:7" s="5" customFormat="1" ht="15.75">
      <c r="A1768" s="4" t="s">
        <v>22</v>
      </c>
      <c r="B1768" s="3">
        <f t="shared" si="193"/>
        <v>0</v>
      </c>
      <c r="C1768" s="3"/>
      <c r="D1768" s="3">
        <f t="shared" si="194"/>
        <v>0</v>
      </c>
      <c r="E1768" s="3"/>
      <c r="F1768" s="3">
        <f t="shared" si="195"/>
        <v>165925</v>
      </c>
      <c r="G1768" s="3"/>
    </row>
    <row r="1769" spans="1:7" s="5" customFormat="1" ht="15.75">
      <c r="A1769" s="4" t="s">
        <v>87</v>
      </c>
      <c r="B1769" s="10">
        <f t="shared" si="193"/>
        <v>0</v>
      </c>
      <c r="C1769" s="3"/>
      <c r="D1769" s="10">
        <f t="shared" si="194"/>
        <v>186069</v>
      </c>
      <c r="E1769" s="3"/>
      <c r="F1769" s="10">
        <f t="shared" si="195"/>
        <v>297491</v>
      </c>
      <c r="G1769" s="3"/>
    </row>
    <row r="1770" spans="1:7" s="5" customFormat="1" ht="15.75">
      <c r="A1770" s="12"/>
      <c r="B1770" s="3"/>
      <c r="C1770" s="3"/>
      <c r="D1770" s="3"/>
      <c r="E1770" s="3"/>
      <c r="F1770" s="3"/>
      <c r="G1770" s="3"/>
    </row>
    <row r="1771" spans="1:7" s="5" customFormat="1" ht="15.75">
      <c r="A1771" s="17" t="s">
        <v>23</v>
      </c>
      <c r="B1771" s="3">
        <f>SUM(B1731:B1740)+B1745+B1752+SUM(B1760:B1770)</f>
        <v>277785231</v>
      </c>
      <c r="C1771" s="3"/>
      <c r="D1771" s="3">
        <f>SUM(D1731:D1740)+D1745+D1752+SUM(D1760:D1770)</f>
        <v>273973794</v>
      </c>
      <c r="E1771" s="3"/>
      <c r="F1771" s="3">
        <f>SUM(F1731:F1740)+F1745+F1752+SUM(F1760:F1770)</f>
        <v>314991908</v>
      </c>
      <c r="G1771" s="3"/>
    </row>
    <row r="1772" spans="1:7" s="5" customFormat="1" ht="15.75">
      <c r="A1772" s="4"/>
      <c r="B1772" s="3"/>
      <c r="C1772" s="3"/>
      <c r="D1772" s="3"/>
      <c r="E1772" s="3"/>
      <c r="F1772" s="3"/>
      <c r="G1772" s="3"/>
    </row>
    <row r="1773" spans="1:7" s="5" customFormat="1" ht="15.75">
      <c r="A1773" s="4"/>
      <c r="B1773" s="3"/>
      <c r="C1773" s="3"/>
      <c r="D1773" s="3"/>
      <c r="E1773" s="3"/>
      <c r="F1773" s="3"/>
      <c r="G1773" s="3"/>
    </row>
    <row r="1774" spans="1:7" s="5" customFormat="1" ht="15.75">
      <c r="A1774" s="4"/>
      <c r="B1774" s="3"/>
      <c r="C1774" s="3"/>
      <c r="D1774" s="3"/>
      <c r="E1774" s="3"/>
      <c r="F1774" s="3"/>
      <c r="G1774" s="3"/>
    </row>
    <row r="1775" spans="1:7" s="5" customFormat="1" ht="15.75">
      <c r="A1775" s="4"/>
      <c r="B1775" s="3"/>
      <c r="C1775" s="3"/>
      <c r="D1775" s="3"/>
      <c r="E1775" s="3"/>
      <c r="F1775" s="3"/>
      <c r="G1775" s="3"/>
    </row>
    <row r="1776" spans="1:7" s="5" customFormat="1" ht="15.75">
      <c r="A1776" s="4"/>
      <c r="B1776" s="3"/>
      <c r="C1776" s="3"/>
      <c r="D1776" s="3"/>
      <c r="E1776" s="3"/>
      <c r="F1776" s="3"/>
      <c r="G1776" s="3"/>
    </row>
    <row r="1777" spans="1:7" s="5" customFormat="1" ht="15.75">
      <c r="A1777" s="4"/>
      <c r="B1777" s="3"/>
      <c r="C1777" s="3"/>
      <c r="D1777" s="3"/>
      <c r="E1777" s="3"/>
      <c r="F1777" s="3"/>
      <c r="G1777" s="3"/>
    </row>
    <row r="1778" spans="1:7" s="5" customFormat="1" ht="15.75">
      <c r="A1778" s="4"/>
      <c r="B1778" s="3"/>
      <c r="C1778" s="3"/>
      <c r="D1778" s="3"/>
      <c r="E1778" s="3"/>
      <c r="F1778" s="3"/>
      <c r="G1778" s="3"/>
    </row>
    <row r="1779" spans="1:7" s="5" customFormat="1" ht="15.75">
      <c r="A1779" s="4"/>
      <c r="B1779" s="3"/>
      <c r="C1779" s="3"/>
      <c r="D1779" s="3"/>
      <c r="E1779" s="3"/>
      <c r="F1779" s="3"/>
      <c r="G1779" s="3"/>
    </row>
    <row r="1780" spans="1:7" s="5" customFormat="1" ht="15.75">
      <c r="A1780" s="4"/>
      <c r="B1780" s="3"/>
      <c r="C1780" s="3"/>
      <c r="D1780" s="3"/>
      <c r="E1780" s="3"/>
      <c r="F1780" s="3"/>
      <c r="G1780" s="3"/>
    </row>
    <row r="1781" spans="1:7" s="5" customFormat="1" ht="15.75">
      <c r="A1781" s="12"/>
      <c r="B1781" s="3"/>
      <c r="C1781" s="3"/>
      <c r="D1781" s="3"/>
      <c r="E1781" s="3"/>
      <c r="F1781" s="3"/>
      <c r="G1781" s="3"/>
    </row>
    <row r="1782" spans="1:7" s="5" customFormat="1" ht="15.75">
      <c r="A1782" s="17"/>
      <c r="B1782" s="4"/>
      <c r="C1782" s="4"/>
      <c r="D1782" s="4"/>
      <c r="E1782" s="4"/>
      <c r="F1782" s="4"/>
      <c r="G1782" s="3"/>
    </row>
    <row r="1783" spans="1:7" s="5" customFormat="1" ht="15.75">
      <c r="A1783" s="4"/>
      <c r="B1783" s="3"/>
      <c r="C1783" s="3"/>
      <c r="D1783" s="3"/>
      <c r="E1783" s="3"/>
      <c r="F1783" s="3"/>
      <c r="G1783" s="3"/>
    </row>
    <row r="1784" spans="1:7" s="5" customFormat="1" ht="15.75">
      <c r="A1784" s="4"/>
      <c r="B1784" s="3"/>
      <c r="C1784" s="3"/>
      <c r="D1784" s="3"/>
      <c r="E1784" s="3"/>
      <c r="F1784" s="3"/>
      <c r="G1784" s="3"/>
    </row>
    <row r="1785" spans="1:7" s="5" customFormat="1" ht="15.75">
      <c r="A1785" s="4"/>
      <c r="B1785" s="4"/>
      <c r="C1785" s="4"/>
      <c r="D1785" s="4"/>
      <c r="E1785" s="4"/>
      <c r="F1785" s="4"/>
      <c r="G1785" s="4"/>
    </row>
    <row r="1786" spans="1:7" s="5" customFormat="1" ht="15.75">
      <c r="A1786" s="12"/>
      <c r="B1786" s="3"/>
      <c r="C1786" s="3"/>
      <c r="D1786" s="3"/>
      <c r="E1786" s="3"/>
      <c r="F1786" s="3"/>
      <c r="G1786" s="3"/>
    </row>
    <row r="1787" spans="1:7" s="5" customFormat="1" ht="15.75">
      <c r="A1787" s="17"/>
      <c r="B1787" s="4"/>
      <c r="C1787" s="4"/>
      <c r="D1787" s="4"/>
      <c r="E1787" s="4"/>
      <c r="F1787" s="4"/>
      <c r="G1787" s="4"/>
    </row>
    <row r="1788" spans="1:7" s="5" customFormat="1" ht="15.75">
      <c r="A1788" s="4"/>
      <c r="B1788" s="3"/>
      <c r="C1788" s="3"/>
      <c r="D1788" s="3"/>
      <c r="E1788" s="3"/>
      <c r="F1788" s="3"/>
      <c r="G1788" s="3"/>
    </row>
    <row r="1789" spans="1:7" s="5" customFormat="1" ht="15.75">
      <c r="A1789" s="4"/>
      <c r="B1789" s="3"/>
      <c r="C1789" s="3"/>
      <c r="D1789" s="3"/>
      <c r="E1789" s="3"/>
      <c r="F1789" s="3"/>
      <c r="G1789" s="3"/>
    </row>
    <row r="1790" spans="1:7" s="5" customFormat="1" ht="15.75">
      <c r="A1790" s="4"/>
      <c r="B1790" s="4"/>
      <c r="C1790" s="4"/>
      <c r="D1790" s="4"/>
      <c r="E1790" s="4"/>
      <c r="F1790" s="4"/>
      <c r="G1790" s="4"/>
    </row>
    <row r="1791" spans="1:7" s="5" customFormat="1" ht="15.75">
      <c r="A1791" s="4"/>
      <c r="B1791" s="3"/>
      <c r="C1791" s="3"/>
      <c r="D1791" s="3"/>
      <c r="E1791" s="3"/>
      <c r="F1791" s="3"/>
      <c r="G1791" s="3"/>
    </row>
    <row r="1792" spans="1:7" s="5" customFormat="1" ht="15.75">
      <c r="A1792" s="4"/>
      <c r="B1792" s="3"/>
      <c r="C1792" s="3"/>
      <c r="D1792" s="3"/>
      <c r="E1792" s="3"/>
      <c r="F1792" s="3"/>
      <c r="G1792" s="3"/>
    </row>
    <row r="1793" spans="1:7" s="5" customFormat="1" ht="15.75">
      <c r="A1793" s="12"/>
      <c r="B1793" s="3"/>
      <c r="C1793" s="3"/>
      <c r="D1793" s="3"/>
      <c r="E1793" s="3"/>
      <c r="F1793" s="3"/>
      <c r="G1793" s="3"/>
    </row>
    <row r="1794" spans="1:7" s="5" customFormat="1" ht="15.75">
      <c r="A1794" s="17"/>
      <c r="B1794" s="3"/>
      <c r="C1794" s="3"/>
      <c r="D1794" s="3"/>
      <c r="E1794" s="3"/>
      <c r="F1794" s="3"/>
      <c r="G1794" s="3"/>
    </row>
    <row r="1795" spans="1:7" s="5" customFormat="1" ht="15.75">
      <c r="A1795" s="11"/>
      <c r="B1795" s="3"/>
      <c r="C1795" s="3"/>
      <c r="D1795" s="3"/>
      <c r="E1795" s="3"/>
      <c r="F1795" s="3"/>
      <c r="G1795" s="3"/>
    </row>
    <row r="1796" spans="1:7" s="5" customFormat="1" ht="15.75">
      <c r="A1796" s="12"/>
      <c r="B1796" s="3"/>
      <c r="C1796" s="3"/>
      <c r="D1796" s="3"/>
      <c r="E1796" s="3"/>
      <c r="F1796" s="3"/>
      <c r="G1796" s="3"/>
    </row>
    <row r="1797" spans="1:7" s="5" customFormat="1" ht="15.75">
      <c r="A1797" s="12"/>
      <c r="B1797" s="3"/>
      <c r="C1797" s="3"/>
      <c r="D1797" s="3"/>
      <c r="E1797" s="3"/>
      <c r="F1797" s="3"/>
      <c r="G1797" s="3"/>
    </row>
    <row r="1798" spans="1:7" s="5" customFormat="1" ht="15.75">
      <c r="A1798" s="12"/>
      <c r="B1798" s="3"/>
      <c r="C1798" s="3"/>
      <c r="D1798" s="3"/>
      <c r="E1798" s="3"/>
      <c r="F1798" s="3"/>
      <c r="G1798" s="3"/>
    </row>
    <row r="1799" spans="1:7" s="5" customFormat="1" ht="15.75">
      <c r="A1799" s="12"/>
      <c r="B1799" s="3"/>
      <c r="C1799" s="3"/>
      <c r="D1799" s="3"/>
      <c r="E1799" s="3"/>
      <c r="F1799" s="3"/>
      <c r="G1799" s="3"/>
    </row>
    <row r="1800" spans="1:6" s="5" customFormat="1" ht="15.75">
      <c r="A1800" s="13"/>
      <c r="B1800" s="4"/>
      <c r="C1800" s="3"/>
      <c r="D1800" s="4"/>
      <c r="E1800" s="3"/>
      <c r="F1800" s="4"/>
    </row>
    <row r="1801" spans="1:6" s="5" customFormat="1" ht="15.75">
      <c r="A1801" s="14" t="s">
        <v>93</v>
      </c>
      <c r="B1801" s="4"/>
      <c r="C1801" s="3"/>
      <c r="D1801" s="4"/>
      <c r="E1801" s="3"/>
      <c r="F1801" s="4"/>
    </row>
    <row r="1802" spans="1:6" s="5" customFormat="1" ht="15.75">
      <c r="A1802" s="4"/>
      <c r="B1802" s="4"/>
      <c r="C1802" s="3"/>
      <c r="D1802" s="4"/>
      <c r="E1802" s="3"/>
      <c r="F1802" s="4"/>
    </row>
    <row r="1803" spans="1:7" s="5" customFormat="1" ht="15.75">
      <c r="A1803" s="23" t="s">
        <v>138</v>
      </c>
      <c r="B1803" s="23"/>
      <c r="C1803" s="23"/>
      <c r="D1803" s="23"/>
      <c r="E1803" s="23"/>
      <c r="F1803" s="23"/>
      <c r="G1803" s="23"/>
    </row>
    <row r="1804" spans="1:6" s="5" customFormat="1" ht="15.75">
      <c r="A1804" s="4"/>
      <c r="B1804" s="4"/>
      <c r="C1804" s="3"/>
      <c r="D1804" s="4"/>
      <c r="E1804" s="3"/>
      <c r="F1804" s="4"/>
    </row>
    <row r="1805" spans="1:7" s="5" customFormat="1" ht="15.75">
      <c r="A1805" s="23" t="s">
        <v>139</v>
      </c>
      <c r="B1805" s="23"/>
      <c r="C1805" s="23"/>
      <c r="D1805" s="23"/>
      <c r="E1805" s="23"/>
      <c r="F1805" s="23"/>
      <c r="G1805" s="23"/>
    </row>
    <row r="1806" spans="1:7" s="5" customFormat="1" ht="15.75">
      <c r="A1806" s="23" t="s">
        <v>43</v>
      </c>
      <c r="B1806" s="23"/>
      <c r="C1806" s="23"/>
      <c r="D1806" s="23"/>
      <c r="E1806" s="23"/>
      <c r="F1806" s="23"/>
      <c r="G1806" s="23"/>
    </row>
    <row r="1807" spans="1:6" s="5" customFormat="1" ht="15.75">
      <c r="A1807" s="4"/>
      <c r="B1807" s="4"/>
      <c r="C1807" s="3"/>
      <c r="D1807" s="6"/>
      <c r="E1807" s="7"/>
      <c r="F1807" s="6"/>
    </row>
    <row r="1808" spans="1:6" s="5" customFormat="1" ht="15.75">
      <c r="A1808" s="4"/>
      <c r="B1808" s="8"/>
      <c r="C1808" s="9"/>
      <c r="D1808" s="8"/>
      <c r="E1808" s="9"/>
      <c r="F1808" s="8"/>
    </row>
    <row r="1809" spans="1:7" s="5" customFormat="1" ht="15.75">
      <c r="A1809" s="4"/>
      <c r="B1809" s="2">
        <v>1985</v>
      </c>
      <c r="C1809" s="1"/>
      <c r="D1809" s="2">
        <v>1986</v>
      </c>
      <c r="E1809" s="1"/>
      <c r="F1809" s="2">
        <v>1987</v>
      </c>
      <c r="G1809" s="1"/>
    </row>
    <row r="1810" spans="1:7" s="5" customFormat="1" ht="15.75">
      <c r="A1810" s="4"/>
      <c r="B1810" s="3"/>
      <c r="C1810" s="3"/>
      <c r="D1810" s="3"/>
      <c r="E1810" s="3"/>
      <c r="F1810" s="3"/>
      <c r="G1810" s="3"/>
    </row>
    <row r="1811" spans="1:16" s="5" customFormat="1" ht="15.75">
      <c r="A1811" s="4" t="s">
        <v>0</v>
      </c>
      <c r="B1811" s="3">
        <f aca="true" t="shared" si="196" ref="B1811:B1818">I1811</f>
        <v>17242884</v>
      </c>
      <c r="C1811" s="3"/>
      <c r="D1811" s="3">
        <f aca="true" t="shared" si="197" ref="D1811:D1818">K1811</f>
        <v>16527970</v>
      </c>
      <c r="E1811" s="3"/>
      <c r="F1811" s="3">
        <f aca="true" t="shared" si="198" ref="F1811:F1818">M1811</f>
        <v>18968484</v>
      </c>
      <c r="G1811" s="3"/>
      <c r="H1811" s="20" t="s">
        <v>43</v>
      </c>
      <c r="I1811" s="17">
        <v>17242884</v>
      </c>
      <c r="J1811" s="20"/>
      <c r="K1811" s="17">
        <v>16527970</v>
      </c>
      <c r="L1811" s="17"/>
      <c r="M1811" s="17">
        <v>18968484</v>
      </c>
      <c r="N1811" s="20">
        <v>1</v>
      </c>
      <c r="O1811" s="20" t="s">
        <v>95</v>
      </c>
      <c r="P1811" s="20" t="s">
        <v>95</v>
      </c>
    </row>
    <row r="1812" spans="1:16" s="5" customFormat="1" ht="15.75">
      <c r="A1812" s="4" t="s">
        <v>1</v>
      </c>
      <c r="B1812" s="3">
        <f t="shared" si="196"/>
        <v>3733587</v>
      </c>
      <c r="C1812" s="3"/>
      <c r="D1812" s="3">
        <f t="shared" si="197"/>
        <v>3602592</v>
      </c>
      <c r="E1812" s="3"/>
      <c r="F1812" s="3">
        <f t="shared" si="198"/>
        <v>3101951</v>
      </c>
      <c r="G1812" s="3"/>
      <c r="H1812" s="20" t="s">
        <v>43</v>
      </c>
      <c r="I1812" s="17">
        <v>3733587</v>
      </c>
      <c r="J1812" s="20"/>
      <c r="K1812" s="17">
        <v>3602592</v>
      </c>
      <c r="L1812" s="17"/>
      <c r="M1812" s="17">
        <v>3101951</v>
      </c>
      <c r="N1812" s="20">
        <v>2</v>
      </c>
      <c r="O1812" s="20" t="s">
        <v>145</v>
      </c>
      <c r="P1812" s="20" t="s">
        <v>96</v>
      </c>
    </row>
    <row r="1813" spans="1:16" s="5" customFormat="1" ht="15.75">
      <c r="A1813" s="4" t="s">
        <v>86</v>
      </c>
      <c r="B1813" s="3">
        <f t="shared" si="196"/>
        <v>445500</v>
      </c>
      <c r="C1813" s="3"/>
      <c r="D1813" s="3">
        <f t="shared" si="197"/>
        <v>193758</v>
      </c>
      <c r="E1813" s="3"/>
      <c r="F1813" s="3">
        <f t="shared" si="198"/>
        <v>360000</v>
      </c>
      <c r="G1813" s="3"/>
      <c r="H1813" s="20" t="s">
        <v>43</v>
      </c>
      <c r="I1813" s="17">
        <v>445500</v>
      </c>
      <c r="J1813" s="20"/>
      <c r="K1813" s="17">
        <v>193758</v>
      </c>
      <c r="L1813" s="17"/>
      <c r="M1813" s="17">
        <v>360000</v>
      </c>
      <c r="N1813" s="20">
        <v>3</v>
      </c>
      <c r="O1813" s="20" t="s">
        <v>102</v>
      </c>
      <c r="P1813" s="20" t="s">
        <v>97</v>
      </c>
    </row>
    <row r="1814" spans="1:16" s="5" customFormat="1" ht="15.75">
      <c r="A1814" s="4" t="s">
        <v>91</v>
      </c>
      <c r="B1814" s="3">
        <f t="shared" si="196"/>
        <v>2473405</v>
      </c>
      <c r="C1814" s="3"/>
      <c r="D1814" s="3">
        <f t="shared" si="197"/>
        <v>2366706</v>
      </c>
      <c r="E1814" s="3"/>
      <c r="F1814" s="3">
        <f t="shared" si="198"/>
        <v>2473533</v>
      </c>
      <c r="G1814" s="3"/>
      <c r="H1814" s="20" t="s">
        <v>43</v>
      </c>
      <c r="I1814" s="17">
        <v>2473405</v>
      </c>
      <c r="J1814" s="20"/>
      <c r="K1814" s="17">
        <v>2366706</v>
      </c>
      <c r="L1814" s="17"/>
      <c r="M1814" s="17">
        <v>2473533</v>
      </c>
      <c r="N1814" s="20">
        <v>4</v>
      </c>
      <c r="O1814" s="20" t="s">
        <v>103</v>
      </c>
      <c r="P1814" s="20" t="s">
        <v>98</v>
      </c>
    </row>
    <row r="1815" spans="1:16" s="5" customFormat="1" ht="15.75">
      <c r="A1815" s="4" t="s">
        <v>2</v>
      </c>
      <c r="B1815" s="3">
        <f t="shared" si="196"/>
        <v>0</v>
      </c>
      <c r="C1815" s="3"/>
      <c r="D1815" s="3">
        <f t="shared" si="197"/>
        <v>0</v>
      </c>
      <c r="E1815" s="3"/>
      <c r="F1815" s="3">
        <f t="shared" si="198"/>
        <v>795505</v>
      </c>
      <c r="G1815" s="3"/>
      <c r="H1815" s="20" t="s">
        <v>43</v>
      </c>
      <c r="I1815" s="17">
        <v>0</v>
      </c>
      <c r="J1815" s="20"/>
      <c r="K1815" s="17">
        <v>0</v>
      </c>
      <c r="L1815" s="17"/>
      <c r="M1815" s="17">
        <v>795505</v>
      </c>
      <c r="N1815" s="20">
        <v>5</v>
      </c>
      <c r="O1815" s="20" t="s">
        <v>104</v>
      </c>
      <c r="P1815" s="20" t="s">
        <v>99</v>
      </c>
    </row>
    <row r="1816" spans="1:16" s="5" customFormat="1" ht="15.75">
      <c r="A1816" s="4" t="s">
        <v>144</v>
      </c>
      <c r="B1816" s="3">
        <f t="shared" si="196"/>
        <v>0</v>
      </c>
      <c r="C1816" s="3"/>
      <c r="D1816" s="3">
        <f t="shared" si="197"/>
        <v>0</v>
      </c>
      <c r="E1816" s="3"/>
      <c r="F1816" s="3">
        <f t="shared" si="198"/>
        <v>63200</v>
      </c>
      <c r="G1816" s="3"/>
      <c r="H1816" s="20" t="s">
        <v>43</v>
      </c>
      <c r="I1816" s="17">
        <v>0</v>
      </c>
      <c r="J1816" s="20"/>
      <c r="K1816" s="17">
        <v>0</v>
      </c>
      <c r="L1816" s="17"/>
      <c r="M1816" s="17">
        <v>63200</v>
      </c>
      <c r="N1816" s="20">
        <v>6</v>
      </c>
      <c r="O1816" s="20" t="s">
        <v>146</v>
      </c>
      <c r="P1816" s="20" t="s">
        <v>100</v>
      </c>
    </row>
    <row r="1817" spans="1:16" s="5" customFormat="1" ht="15.75">
      <c r="A1817" s="4" t="s">
        <v>3</v>
      </c>
      <c r="B1817" s="3">
        <f t="shared" si="196"/>
        <v>100214</v>
      </c>
      <c r="C1817" s="3"/>
      <c r="D1817" s="3">
        <f t="shared" si="197"/>
        <v>41746</v>
      </c>
      <c r="E1817" s="3"/>
      <c r="F1817" s="3">
        <f t="shared" si="198"/>
        <v>49656</v>
      </c>
      <c r="G1817" s="3"/>
      <c r="H1817" s="20" t="s">
        <v>43</v>
      </c>
      <c r="I1817" s="17">
        <f>42659+57555</f>
        <v>100214</v>
      </c>
      <c r="J1817" s="20"/>
      <c r="K1817" s="17">
        <v>41746</v>
      </c>
      <c r="L1817" s="17"/>
      <c r="M1817" s="17">
        <v>49656</v>
      </c>
      <c r="N1817" s="20">
        <v>7</v>
      </c>
      <c r="O1817" s="20" t="s">
        <v>106</v>
      </c>
      <c r="P1817" s="20" t="s">
        <v>101</v>
      </c>
    </row>
    <row r="1818" spans="1:16" s="5" customFormat="1" ht="15.75">
      <c r="A1818" s="4" t="s">
        <v>4</v>
      </c>
      <c r="B1818" s="3">
        <f t="shared" si="196"/>
        <v>0</v>
      </c>
      <c r="C1818" s="3"/>
      <c r="D1818" s="3">
        <f t="shared" si="197"/>
        <v>0</v>
      </c>
      <c r="E1818" s="3"/>
      <c r="F1818" s="3">
        <f t="shared" si="198"/>
        <v>0</v>
      </c>
      <c r="G1818" s="3"/>
      <c r="H1818" s="20" t="s">
        <v>43</v>
      </c>
      <c r="I1818" s="17">
        <v>0</v>
      </c>
      <c r="J1818" s="20"/>
      <c r="K1818" s="17">
        <v>0</v>
      </c>
      <c r="L1818" s="17"/>
      <c r="M1818" s="17">
        <v>0</v>
      </c>
      <c r="N1818" s="20">
        <v>8</v>
      </c>
      <c r="O1818" s="20" t="s">
        <v>107</v>
      </c>
      <c r="P1818" s="20" t="s">
        <v>102</v>
      </c>
    </row>
    <row r="1819" spans="1:16" s="5" customFormat="1" ht="15.75">
      <c r="A1819" s="4"/>
      <c r="B1819" s="3"/>
      <c r="C1819" s="3"/>
      <c r="D1819" s="3"/>
      <c r="E1819" s="3"/>
      <c r="F1819" s="3"/>
      <c r="G1819" s="3"/>
      <c r="H1819" s="20" t="s">
        <v>43</v>
      </c>
      <c r="I1819" s="17">
        <v>7085542</v>
      </c>
      <c r="J1819" s="20"/>
      <c r="K1819" s="17">
        <v>7389378</v>
      </c>
      <c r="L1819" s="17"/>
      <c r="M1819" s="17">
        <v>8045834</v>
      </c>
      <c r="N1819" s="20">
        <v>9</v>
      </c>
      <c r="O1819" s="20" t="s">
        <v>108</v>
      </c>
      <c r="P1819" s="20" t="s">
        <v>103</v>
      </c>
    </row>
    <row r="1820" spans="1:16" s="5" customFormat="1" ht="15.75">
      <c r="A1820" s="4" t="s">
        <v>5</v>
      </c>
      <c r="B1820" s="3">
        <f>I1819</f>
        <v>7085542</v>
      </c>
      <c r="C1820" s="3"/>
      <c r="D1820" s="3">
        <f>K1819</f>
        <v>7389378</v>
      </c>
      <c r="E1820" s="3"/>
      <c r="F1820" s="3">
        <f>M1819</f>
        <v>8045834</v>
      </c>
      <c r="G1820" s="3"/>
      <c r="H1820" s="20" t="s">
        <v>43</v>
      </c>
      <c r="I1820" s="17">
        <v>275559</v>
      </c>
      <c r="J1820" s="20"/>
      <c r="K1820" s="17">
        <v>277009</v>
      </c>
      <c r="L1820" s="17"/>
      <c r="M1820" s="17">
        <v>1461823</v>
      </c>
      <c r="N1820" s="20">
        <v>10</v>
      </c>
      <c r="O1820" s="20" t="s">
        <v>109</v>
      </c>
      <c r="P1820" s="20" t="s">
        <v>104</v>
      </c>
    </row>
    <row r="1821" spans="1:16" s="5" customFormat="1" ht="15.75">
      <c r="A1821" s="4" t="s">
        <v>6</v>
      </c>
      <c r="B1821" s="3">
        <f>I1820</f>
        <v>275559</v>
      </c>
      <c r="C1821" s="3"/>
      <c r="D1821" s="3">
        <f>K1820</f>
        <v>277009</v>
      </c>
      <c r="E1821" s="3"/>
      <c r="F1821" s="3">
        <f>M1820</f>
        <v>1461823</v>
      </c>
      <c r="G1821" s="3"/>
      <c r="H1821" s="20" t="s">
        <v>43</v>
      </c>
      <c r="I1821" s="17">
        <v>0</v>
      </c>
      <c r="J1821" s="20"/>
      <c r="K1821" s="17">
        <v>0</v>
      </c>
      <c r="L1821" s="17"/>
      <c r="M1821" s="17">
        <v>244444</v>
      </c>
      <c r="N1821" s="20">
        <v>11</v>
      </c>
      <c r="O1821" s="20" t="s">
        <v>110</v>
      </c>
      <c r="P1821" s="20" t="s">
        <v>105</v>
      </c>
    </row>
    <row r="1822" spans="1:16" s="5" customFormat="1" ht="15.75">
      <c r="A1822" s="4" t="s">
        <v>7</v>
      </c>
      <c r="B1822" s="10">
        <f>I1821</f>
        <v>0</v>
      </c>
      <c r="C1822" s="3"/>
      <c r="D1822" s="10">
        <f>K1821</f>
        <v>0</v>
      </c>
      <c r="E1822" s="3"/>
      <c r="F1822" s="10">
        <f>M1821</f>
        <v>244444</v>
      </c>
      <c r="G1822" s="3"/>
      <c r="H1822" s="20" t="s">
        <v>43</v>
      </c>
      <c r="I1822" s="17">
        <v>7098868</v>
      </c>
      <c r="J1822" s="20"/>
      <c r="K1822" s="17">
        <v>7318105</v>
      </c>
      <c r="L1822" s="17"/>
      <c r="M1822" s="17">
        <v>8126744</v>
      </c>
      <c r="N1822" s="20">
        <v>12</v>
      </c>
      <c r="O1822" s="20" t="s">
        <v>147</v>
      </c>
      <c r="P1822" s="20" t="s">
        <v>106</v>
      </c>
    </row>
    <row r="1823" spans="1:16" s="5" customFormat="1" ht="15.75">
      <c r="A1823" s="4"/>
      <c r="B1823" s="3"/>
      <c r="C1823" s="3"/>
      <c r="D1823" s="3"/>
      <c r="E1823" s="3"/>
      <c r="F1823" s="3"/>
      <c r="G1823" s="3"/>
      <c r="H1823" s="20" t="s">
        <v>43</v>
      </c>
      <c r="I1823" s="17">
        <v>0</v>
      </c>
      <c r="J1823" s="20"/>
      <c r="K1823" s="17">
        <v>50293</v>
      </c>
      <c r="L1823" s="17"/>
      <c r="M1823" s="17">
        <v>63402</v>
      </c>
      <c r="N1823" s="20">
        <v>13</v>
      </c>
      <c r="O1823" s="20" t="s">
        <v>113</v>
      </c>
      <c r="P1823" s="20" t="s">
        <v>107</v>
      </c>
    </row>
    <row r="1824" spans="1:16" s="5" customFormat="1" ht="15.75">
      <c r="A1824" s="4" t="s">
        <v>8</v>
      </c>
      <c r="B1824" s="3">
        <f>SUM(B1819:B1823)</f>
        <v>7361101</v>
      </c>
      <c r="C1824" s="3"/>
      <c r="D1824" s="3">
        <f>SUM(D1819:D1823)</f>
        <v>7666387</v>
      </c>
      <c r="E1824" s="3"/>
      <c r="F1824" s="3">
        <f>SUM(F1819:F1823)</f>
        <v>9752101</v>
      </c>
      <c r="G1824" s="3"/>
      <c r="H1824" s="20" t="s">
        <v>43</v>
      </c>
      <c r="I1824" s="17">
        <v>0</v>
      </c>
      <c r="J1824" s="20"/>
      <c r="K1824" s="17">
        <v>0</v>
      </c>
      <c r="L1824" s="17"/>
      <c r="M1824" s="17">
        <v>250000</v>
      </c>
      <c r="N1824" s="20">
        <v>14</v>
      </c>
      <c r="O1824" s="20" t="s">
        <v>114</v>
      </c>
      <c r="P1824" s="20" t="s">
        <v>108</v>
      </c>
    </row>
    <row r="1825" spans="1:16" s="5" customFormat="1" ht="15.75">
      <c r="A1825" s="4"/>
      <c r="B1825" s="3"/>
      <c r="C1825" s="3"/>
      <c r="D1825" s="3"/>
      <c r="E1825" s="3"/>
      <c r="F1825" s="3"/>
      <c r="G1825" s="3"/>
      <c r="H1825" s="20" t="s">
        <v>43</v>
      </c>
      <c r="I1825" s="17">
        <v>95553</v>
      </c>
      <c r="J1825" s="20"/>
      <c r="K1825" s="17">
        <v>200992</v>
      </c>
      <c r="L1825" s="17"/>
      <c r="M1825" s="17">
        <v>208246</v>
      </c>
      <c r="N1825" s="20">
        <v>15</v>
      </c>
      <c r="O1825" s="20" t="s">
        <v>115</v>
      </c>
      <c r="P1825" s="20" t="s">
        <v>109</v>
      </c>
    </row>
    <row r="1826" spans="1:16" s="5" customFormat="1" ht="15.75">
      <c r="A1826" s="4" t="s">
        <v>9</v>
      </c>
      <c r="B1826" s="3">
        <f>I1822</f>
        <v>7098868</v>
      </c>
      <c r="C1826" s="3"/>
      <c r="D1826" s="3">
        <f>K1822</f>
        <v>7318105</v>
      </c>
      <c r="E1826" s="3"/>
      <c r="F1826" s="3">
        <f>M1822</f>
        <v>8126744</v>
      </c>
      <c r="G1826" s="3"/>
      <c r="H1826" s="20" t="s">
        <v>43</v>
      </c>
      <c r="I1826" s="17">
        <v>4358578</v>
      </c>
      <c r="J1826" s="20"/>
      <c r="K1826" s="17">
        <v>4169869</v>
      </c>
      <c r="L1826" s="17"/>
      <c r="M1826" s="17">
        <v>4418764</v>
      </c>
      <c r="N1826" s="20">
        <v>16</v>
      </c>
      <c r="O1826" s="20" t="s">
        <v>116</v>
      </c>
      <c r="P1826" s="20" t="s">
        <v>110</v>
      </c>
    </row>
    <row r="1827" spans="1:16" s="5" customFormat="1" ht="15.75">
      <c r="A1827" s="4" t="s">
        <v>10</v>
      </c>
      <c r="B1827" s="3">
        <f>I1823</f>
        <v>0</v>
      </c>
      <c r="C1827" s="3"/>
      <c r="D1827" s="3">
        <f>K1823</f>
        <v>50293</v>
      </c>
      <c r="E1827" s="3"/>
      <c r="F1827" s="3">
        <f>M1823</f>
        <v>63402</v>
      </c>
      <c r="G1827" s="4"/>
      <c r="H1827" s="20" t="s">
        <v>43</v>
      </c>
      <c r="I1827" s="17">
        <v>0</v>
      </c>
      <c r="J1827" s="20"/>
      <c r="K1827" s="17">
        <v>39401</v>
      </c>
      <c r="L1827" s="17"/>
      <c r="M1827" s="17">
        <v>32670</v>
      </c>
      <c r="N1827" s="20">
        <v>17</v>
      </c>
      <c r="O1827" s="20" t="s">
        <v>117</v>
      </c>
      <c r="P1827" s="20" t="s">
        <v>111</v>
      </c>
    </row>
    <row r="1828" spans="1:16" s="5" customFormat="1" ht="15.75">
      <c r="A1828" s="4" t="s">
        <v>11</v>
      </c>
      <c r="B1828" s="3">
        <f>I1824</f>
        <v>0</v>
      </c>
      <c r="C1828" s="3"/>
      <c r="D1828" s="3">
        <f>K1824</f>
        <v>0</v>
      </c>
      <c r="E1828" s="3"/>
      <c r="F1828" s="3">
        <f>M1824</f>
        <v>250000</v>
      </c>
      <c r="G1828" s="3"/>
      <c r="H1828" s="20" t="s">
        <v>43</v>
      </c>
      <c r="I1828" s="17">
        <v>182533</v>
      </c>
      <c r="J1828" s="20"/>
      <c r="K1828" s="17">
        <v>174686</v>
      </c>
      <c r="L1828" s="17"/>
      <c r="M1828" s="17">
        <v>182533</v>
      </c>
      <c r="N1828" s="20">
        <v>18</v>
      </c>
      <c r="O1828" s="20" t="s">
        <v>118</v>
      </c>
      <c r="P1828" s="20" t="s">
        <v>112</v>
      </c>
    </row>
    <row r="1829" spans="1:16" s="5" customFormat="1" ht="15.75">
      <c r="A1829" s="4" t="s">
        <v>12</v>
      </c>
      <c r="B1829" s="10">
        <f>I1825</f>
        <v>95553</v>
      </c>
      <c r="C1829" s="3"/>
      <c r="D1829" s="10">
        <f>K1825</f>
        <v>200992</v>
      </c>
      <c r="E1829" s="3"/>
      <c r="F1829" s="10">
        <f>M1825</f>
        <v>208246</v>
      </c>
      <c r="G1829" s="3"/>
      <c r="H1829" s="20" t="s">
        <v>43</v>
      </c>
      <c r="I1829" s="17">
        <v>116350</v>
      </c>
      <c r="J1829" s="20"/>
      <c r="K1829" s="17">
        <v>112113</v>
      </c>
      <c r="L1829" s="17"/>
      <c r="M1829" s="17">
        <v>120000</v>
      </c>
      <c r="N1829" s="20">
        <v>19</v>
      </c>
      <c r="O1829" s="20" t="s">
        <v>119</v>
      </c>
      <c r="P1829" s="20" t="s">
        <v>113</v>
      </c>
    </row>
    <row r="1830" spans="1:16" s="5" customFormat="1" ht="15.75">
      <c r="A1830" s="4"/>
      <c r="B1830" s="3"/>
      <c r="C1830" s="3"/>
      <c r="D1830" s="3"/>
      <c r="E1830" s="3"/>
      <c r="F1830" s="3"/>
      <c r="G1830" s="3"/>
      <c r="H1830" s="20" t="s">
        <v>43</v>
      </c>
      <c r="I1830" s="17">
        <v>0</v>
      </c>
      <c r="J1830" s="20"/>
      <c r="K1830" s="17">
        <v>0</v>
      </c>
      <c r="L1830" s="17"/>
      <c r="M1830" s="17">
        <v>75000</v>
      </c>
      <c r="N1830" s="20">
        <v>20</v>
      </c>
      <c r="O1830" s="20" t="s">
        <v>120</v>
      </c>
      <c r="P1830" s="20" t="s">
        <v>114</v>
      </c>
    </row>
    <row r="1831" spans="1:16" s="5" customFormat="1" ht="15.75">
      <c r="A1831" s="4" t="s">
        <v>13</v>
      </c>
      <c r="B1831" s="3">
        <f>SUM(B1825:B1830)</f>
        <v>7194421</v>
      </c>
      <c r="C1831" s="3"/>
      <c r="D1831" s="3">
        <f>SUM(D1825:D1830)</f>
        <v>7569390</v>
      </c>
      <c r="E1831" s="3"/>
      <c r="F1831" s="3">
        <f>SUM(F1825:F1830)</f>
        <v>8648392</v>
      </c>
      <c r="G1831" s="3"/>
      <c r="H1831" s="20" t="s">
        <v>43</v>
      </c>
      <c r="I1831" s="17">
        <v>643673</v>
      </c>
      <c r="J1831" s="20"/>
      <c r="K1831" s="17">
        <v>615998</v>
      </c>
      <c r="L1831" s="17"/>
      <c r="M1831" s="17">
        <v>672157</v>
      </c>
      <c r="N1831" s="20">
        <v>21</v>
      </c>
      <c r="O1831" s="20" t="s">
        <v>121</v>
      </c>
      <c r="P1831" s="20" t="s">
        <v>115</v>
      </c>
    </row>
    <row r="1832" spans="1:16" s="5" customFormat="1" ht="15.75">
      <c r="A1832" s="4"/>
      <c r="B1832" s="3"/>
      <c r="C1832" s="3"/>
      <c r="D1832" s="3"/>
      <c r="E1832" s="3"/>
      <c r="F1832" s="3"/>
      <c r="G1832" s="3"/>
      <c r="H1832" s="20" t="s">
        <v>43</v>
      </c>
      <c r="I1832" s="17">
        <v>14858718</v>
      </c>
      <c r="J1832" s="20"/>
      <c r="K1832" s="17">
        <v>12397767</v>
      </c>
      <c r="L1832" s="17"/>
      <c r="M1832" s="17">
        <v>12115229</v>
      </c>
      <c r="N1832" s="20">
        <v>22</v>
      </c>
      <c r="O1832" s="20" t="s">
        <v>148</v>
      </c>
      <c r="P1832" s="20" t="s">
        <v>116</v>
      </c>
    </row>
    <row r="1833" spans="1:16" s="5" customFormat="1" ht="15.75">
      <c r="A1833" s="4" t="s">
        <v>14</v>
      </c>
      <c r="B1833" s="3">
        <f aca="true" t="shared" si="199" ref="B1833:B1838">I1826</f>
        <v>4358578</v>
      </c>
      <c r="C1833" s="3"/>
      <c r="D1833" s="3">
        <f aca="true" t="shared" si="200" ref="D1833:D1838">K1826</f>
        <v>4169869</v>
      </c>
      <c r="E1833" s="3"/>
      <c r="F1833" s="3">
        <f aca="true" t="shared" si="201" ref="F1833:F1838">M1826</f>
        <v>4418764</v>
      </c>
      <c r="G1833" s="3"/>
      <c r="H1833" s="20" t="s">
        <v>43</v>
      </c>
      <c r="I1833" s="17">
        <v>5743679</v>
      </c>
      <c r="J1833" s="20"/>
      <c r="K1833" s="17">
        <v>5485444</v>
      </c>
      <c r="L1833" s="17"/>
      <c r="M1833" s="17">
        <v>5750674</v>
      </c>
      <c r="N1833" s="20">
        <v>23</v>
      </c>
      <c r="O1833" s="20" t="s">
        <v>149</v>
      </c>
      <c r="P1833" s="20" t="s">
        <v>117</v>
      </c>
    </row>
    <row r="1834" spans="1:16" s="5" customFormat="1" ht="15.75">
      <c r="A1834" s="4" t="s">
        <v>90</v>
      </c>
      <c r="B1834" s="3">
        <f t="shared" si="199"/>
        <v>0</v>
      </c>
      <c r="C1834" s="3"/>
      <c r="D1834" s="3">
        <f t="shared" si="200"/>
        <v>39401</v>
      </c>
      <c r="E1834" s="3"/>
      <c r="F1834" s="3">
        <f t="shared" si="201"/>
        <v>32670</v>
      </c>
      <c r="G1834" s="3"/>
      <c r="H1834" s="20" t="s">
        <v>43</v>
      </c>
      <c r="I1834" s="17">
        <v>6552755</v>
      </c>
      <c r="J1834" s="20"/>
      <c r="K1834" s="17">
        <v>6258685</v>
      </c>
      <c r="L1834" s="17"/>
      <c r="M1834" s="17">
        <v>6558303</v>
      </c>
      <c r="N1834" s="20">
        <v>24</v>
      </c>
      <c r="O1834" s="20" t="s">
        <v>150</v>
      </c>
      <c r="P1834" s="20" t="s">
        <v>118</v>
      </c>
    </row>
    <row r="1835" spans="1:16" s="5" customFormat="1" ht="15.75">
      <c r="A1835" s="4" t="s">
        <v>89</v>
      </c>
      <c r="B1835" s="3">
        <f t="shared" si="199"/>
        <v>182533</v>
      </c>
      <c r="C1835" s="3"/>
      <c r="D1835" s="3">
        <f t="shared" si="200"/>
        <v>174686</v>
      </c>
      <c r="E1835" s="3"/>
      <c r="F1835" s="3">
        <f t="shared" si="201"/>
        <v>182533</v>
      </c>
      <c r="G1835" s="3"/>
      <c r="H1835" s="20" t="s">
        <v>43</v>
      </c>
      <c r="I1835" s="17">
        <v>1530444</v>
      </c>
      <c r="J1835" s="20"/>
      <c r="K1835" s="17">
        <v>1716382</v>
      </c>
      <c r="L1835" s="17"/>
      <c r="M1835" s="17">
        <v>1787899</v>
      </c>
      <c r="N1835" s="20">
        <v>25</v>
      </c>
      <c r="O1835" s="20" t="s">
        <v>151</v>
      </c>
      <c r="P1835" s="20" t="s">
        <v>119</v>
      </c>
    </row>
    <row r="1836" spans="1:16" s="5" customFormat="1" ht="15.75">
      <c r="A1836" s="4" t="s">
        <v>88</v>
      </c>
      <c r="B1836" s="3">
        <f t="shared" si="199"/>
        <v>116350</v>
      </c>
      <c r="C1836" s="3"/>
      <c r="D1836" s="3">
        <f t="shared" si="200"/>
        <v>112113</v>
      </c>
      <c r="E1836" s="3"/>
      <c r="F1836" s="3">
        <f t="shared" si="201"/>
        <v>120000</v>
      </c>
      <c r="G1836" s="3"/>
      <c r="H1836" s="20" t="s">
        <v>43</v>
      </c>
      <c r="I1836" s="17">
        <v>272228</v>
      </c>
      <c r="J1836" s="20"/>
      <c r="K1836" s="17">
        <v>260522</v>
      </c>
      <c r="L1836" s="17"/>
      <c r="M1836" s="17">
        <v>272231</v>
      </c>
      <c r="N1836" s="20">
        <v>26</v>
      </c>
      <c r="O1836" s="20" t="s">
        <v>152</v>
      </c>
      <c r="P1836" s="20" t="s">
        <v>120</v>
      </c>
    </row>
    <row r="1837" spans="1:16" s="5" customFormat="1" ht="15.75">
      <c r="A1837" s="4" t="s">
        <v>92</v>
      </c>
      <c r="B1837" s="3">
        <f t="shared" si="199"/>
        <v>0</v>
      </c>
      <c r="C1837" s="3"/>
      <c r="D1837" s="3">
        <f t="shared" si="200"/>
        <v>0</v>
      </c>
      <c r="E1837" s="3"/>
      <c r="F1837" s="3">
        <f t="shared" si="201"/>
        <v>75000</v>
      </c>
      <c r="G1837" s="3"/>
      <c r="H1837" s="20" t="s">
        <v>43</v>
      </c>
      <c r="I1837" s="17">
        <v>0</v>
      </c>
      <c r="J1837" s="20"/>
      <c r="K1837" s="17">
        <v>0</v>
      </c>
      <c r="L1837" s="17"/>
      <c r="M1837" s="17">
        <v>46225</v>
      </c>
      <c r="N1837" s="20">
        <v>27</v>
      </c>
      <c r="O1837" s="20" t="s">
        <v>153</v>
      </c>
      <c r="P1837" s="20" t="s">
        <v>121</v>
      </c>
    </row>
    <row r="1838" spans="1:16" s="5" customFormat="1" ht="15.75">
      <c r="A1838" s="4" t="s">
        <v>15</v>
      </c>
      <c r="B1838" s="10">
        <f t="shared" si="199"/>
        <v>643673</v>
      </c>
      <c r="C1838" s="3"/>
      <c r="D1838" s="10">
        <f t="shared" si="200"/>
        <v>615998</v>
      </c>
      <c r="E1838" s="3"/>
      <c r="F1838" s="10">
        <f t="shared" si="201"/>
        <v>672157</v>
      </c>
      <c r="G1838" s="3"/>
      <c r="H1838" s="20" t="s">
        <v>43</v>
      </c>
      <c r="I1838" s="17">
        <v>0</v>
      </c>
      <c r="J1838" s="20"/>
      <c r="K1838" s="17">
        <v>47984</v>
      </c>
      <c r="L1838" s="17"/>
      <c r="M1838" s="17">
        <v>77090</v>
      </c>
      <c r="N1838" s="20">
        <v>28</v>
      </c>
      <c r="O1838" s="20" t="s">
        <v>154</v>
      </c>
      <c r="P1838" s="20" t="s">
        <v>122</v>
      </c>
    </row>
    <row r="1839" spans="1:16" s="5" customFormat="1" ht="15.75">
      <c r="A1839" s="4"/>
      <c r="B1839" s="3"/>
      <c r="C1839" s="3"/>
      <c r="D1839" s="3"/>
      <c r="E1839" s="3"/>
      <c r="F1839" s="3"/>
      <c r="G1839" s="3"/>
      <c r="H1839" s="20"/>
      <c r="I1839" s="17"/>
      <c r="J1839" s="20"/>
      <c r="K1839" s="17"/>
      <c r="L1839" s="17"/>
      <c r="M1839" s="17"/>
      <c r="N1839" s="20"/>
      <c r="O1839" s="20"/>
      <c r="P1839" s="20"/>
    </row>
    <row r="1840" spans="1:16" s="5" customFormat="1" ht="15.75">
      <c r="A1840" s="4" t="s">
        <v>16</v>
      </c>
      <c r="B1840" s="3">
        <f>SUM(B1832:B1839)</f>
        <v>5301134</v>
      </c>
      <c r="C1840" s="3"/>
      <c r="D1840" s="3">
        <f>SUM(D1832:D1839)</f>
        <v>5112067</v>
      </c>
      <c r="E1840" s="3"/>
      <c r="F1840" s="3">
        <f>SUM(F1832:F1839)</f>
        <v>5501124</v>
      </c>
      <c r="G1840" s="3"/>
      <c r="H1840" s="20"/>
      <c r="I1840" s="17"/>
      <c r="J1840" s="20"/>
      <c r="K1840" s="17"/>
      <c r="L1840" s="17"/>
      <c r="M1840" s="17"/>
      <c r="N1840" s="17"/>
      <c r="O1840" s="20"/>
      <c r="P1840" s="20"/>
    </row>
    <row r="1841" spans="1:16" s="5" customFormat="1" ht="15.75">
      <c r="A1841" s="4"/>
      <c r="B1841" s="3"/>
      <c r="C1841" s="3"/>
      <c r="D1841" s="3"/>
      <c r="E1841" s="3"/>
      <c r="F1841" s="3"/>
      <c r="G1841" s="3"/>
      <c r="H1841" s="20"/>
      <c r="I1841" s="17"/>
      <c r="J1841" s="20"/>
      <c r="K1841" s="17"/>
      <c r="L1841" s="17"/>
      <c r="M1841" s="17"/>
      <c r="N1841" s="17"/>
      <c r="O1841" s="20"/>
      <c r="P1841" s="20"/>
    </row>
    <row r="1842" spans="1:16" s="5" customFormat="1" ht="15.75">
      <c r="A1842" s="4" t="s">
        <v>17</v>
      </c>
      <c r="B1842" s="3">
        <f aca="true" t="shared" si="202" ref="B1842:B1848">I1832</f>
        <v>14858718</v>
      </c>
      <c r="C1842" s="3"/>
      <c r="D1842" s="3">
        <f aca="true" t="shared" si="203" ref="D1842:D1848">K1832</f>
        <v>12397767</v>
      </c>
      <c r="E1842" s="3"/>
      <c r="F1842" s="3">
        <f aca="true" t="shared" si="204" ref="F1842:F1848">M1832</f>
        <v>12115229</v>
      </c>
      <c r="G1842" s="3"/>
      <c r="H1842" s="20"/>
      <c r="I1842" s="17"/>
      <c r="J1842" s="20"/>
      <c r="K1842" s="17"/>
      <c r="L1842" s="17"/>
      <c r="M1842" s="17"/>
      <c r="N1842" s="17"/>
      <c r="O1842" s="20"/>
      <c r="P1842" s="20"/>
    </row>
    <row r="1843" spans="1:16" s="5" customFormat="1" ht="15.75">
      <c r="A1843" s="4" t="s">
        <v>18</v>
      </c>
      <c r="B1843" s="3">
        <f t="shared" si="202"/>
        <v>5743679</v>
      </c>
      <c r="C1843" s="3"/>
      <c r="D1843" s="3">
        <f t="shared" si="203"/>
        <v>5485444</v>
      </c>
      <c r="E1843" s="3"/>
      <c r="F1843" s="3">
        <f t="shared" si="204"/>
        <v>5750674</v>
      </c>
      <c r="G1843" s="3"/>
      <c r="H1843" s="20"/>
      <c r="I1843" s="17"/>
      <c r="J1843" s="20"/>
      <c r="K1843" s="17"/>
      <c r="L1843" s="17"/>
      <c r="M1843" s="17"/>
      <c r="N1843" s="17"/>
      <c r="O1843" s="20"/>
      <c r="P1843" s="20"/>
    </row>
    <row r="1844" spans="1:16" s="5" customFormat="1" ht="15.75">
      <c r="A1844" s="4" t="s">
        <v>19</v>
      </c>
      <c r="B1844" s="3">
        <f t="shared" si="202"/>
        <v>6552755</v>
      </c>
      <c r="C1844" s="3"/>
      <c r="D1844" s="3">
        <f t="shared" si="203"/>
        <v>6258685</v>
      </c>
      <c r="E1844" s="3"/>
      <c r="F1844" s="3">
        <f t="shared" si="204"/>
        <v>6558303</v>
      </c>
      <c r="G1844" s="3"/>
      <c r="H1844" s="20"/>
      <c r="I1844" s="17"/>
      <c r="J1844" s="20"/>
      <c r="K1844" s="17"/>
      <c r="L1844" s="17"/>
      <c r="M1844" s="17"/>
      <c r="N1844" s="20"/>
      <c r="O1844" s="20"/>
      <c r="P1844" s="20"/>
    </row>
    <row r="1845" spans="1:16" s="5" customFormat="1" ht="15.75">
      <c r="A1845" s="4" t="s">
        <v>20</v>
      </c>
      <c r="B1845" s="3">
        <f t="shared" si="202"/>
        <v>1530444</v>
      </c>
      <c r="C1845" s="3"/>
      <c r="D1845" s="3">
        <f t="shared" si="203"/>
        <v>1716382</v>
      </c>
      <c r="E1845" s="3"/>
      <c r="F1845" s="3">
        <f t="shared" si="204"/>
        <v>1787899</v>
      </c>
      <c r="G1845" s="3"/>
      <c r="H1845" s="20"/>
      <c r="I1845" s="17"/>
      <c r="J1845" s="20"/>
      <c r="K1845" s="17"/>
      <c r="L1845" s="17"/>
      <c r="M1845" s="17"/>
      <c r="N1845" s="20"/>
      <c r="O1845" s="20"/>
      <c r="P1845" s="20"/>
    </row>
    <row r="1846" spans="1:7" s="5" customFormat="1" ht="15.75">
      <c r="A1846" s="4" t="s">
        <v>21</v>
      </c>
      <c r="B1846" s="3">
        <f t="shared" si="202"/>
        <v>272228</v>
      </c>
      <c r="C1846" s="3"/>
      <c r="D1846" s="3">
        <f t="shared" si="203"/>
        <v>260522</v>
      </c>
      <c r="E1846" s="3"/>
      <c r="F1846" s="3">
        <f t="shared" si="204"/>
        <v>272231</v>
      </c>
      <c r="G1846" s="3"/>
    </row>
    <row r="1847" spans="1:7" s="5" customFormat="1" ht="15.75">
      <c r="A1847" s="4" t="s">
        <v>22</v>
      </c>
      <c r="B1847" s="3">
        <f t="shared" si="202"/>
        <v>0</v>
      </c>
      <c r="C1847" s="3"/>
      <c r="D1847" s="3">
        <f t="shared" si="203"/>
        <v>0</v>
      </c>
      <c r="E1847" s="3"/>
      <c r="F1847" s="3">
        <f t="shared" si="204"/>
        <v>46225</v>
      </c>
      <c r="G1847" s="3"/>
    </row>
    <row r="1848" spans="1:7" s="5" customFormat="1" ht="15.75">
      <c r="A1848" s="4" t="s">
        <v>87</v>
      </c>
      <c r="B1848" s="10">
        <f t="shared" si="202"/>
        <v>0</v>
      </c>
      <c r="C1848" s="3"/>
      <c r="D1848" s="10">
        <f t="shared" si="203"/>
        <v>47984</v>
      </c>
      <c r="E1848" s="3"/>
      <c r="F1848" s="10">
        <f t="shared" si="204"/>
        <v>77090</v>
      </c>
      <c r="G1848" s="3"/>
    </row>
    <row r="1849" spans="1:7" s="5" customFormat="1" ht="15.75">
      <c r="A1849" s="12"/>
      <c r="B1849" s="3"/>
      <c r="C1849" s="3"/>
      <c r="D1849" s="3"/>
      <c r="E1849" s="3"/>
      <c r="F1849" s="3"/>
      <c r="G1849" s="3"/>
    </row>
    <row r="1850" spans="1:7" s="5" customFormat="1" ht="15.75">
      <c r="A1850" s="17" t="s">
        <v>23</v>
      </c>
      <c r="B1850" s="3">
        <f>SUM(B1810:B1819)+B1824+B1831+SUM(B1839:B1849)</f>
        <v>72810070</v>
      </c>
      <c r="C1850" s="3"/>
      <c r="D1850" s="3">
        <f>SUM(D1810:D1819)+D1824+D1831+SUM(D1839:D1849)</f>
        <v>69247400</v>
      </c>
      <c r="E1850" s="3"/>
      <c r="F1850" s="3">
        <f>SUM(F1810:F1819)+F1824+F1831+SUM(F1839:F1849)</f>
        <v>76321597</v>
      </c>
      <c r="G1850" s="3"/>
    </row>
    <row r="1851" spans="1:7" s="5" customFormat="1" ht="15.75">
      <c r="A1851" s="4"/>
      <c r="B1851" s="3"/>
      <c r="C1851" s="3"/>
      <c r="D1851" s="3"/>
      <c r="E1851" s="3"/>
      <c r="F1851" s="3"/>
      <c r="G1851" s="3"/>
    </row>
    <row r="1852" spans="1:7" s="5" customFormat="1" ht="15.75">
      <c r="A1852" s="4"/>
      <c r="B1852" s="3"/>
      <c r="C1852" s="3"/>
      <c r="D1852" s="3"/>
      <c r="E1852" s="3"/>
      <c r="F1852" s="3"/>
      <c r="G1852" s="3"/>
    </row>
    <row r="1853" spans="1:7" s="5" customFormat="1" ht="15.75">
      <c r="A1853" s="4"/>
      <c r="B1853" s="3"/>
      <c r="C1853" s="3"/>
      <c r="D1853" s="3"/>
      <c r="E1853" s="3"/>
      <c r="F1853" s="3"/>
      <c r="G1853" s="3"/>
    </row>
    <row r="1854" spans="1:7" s="5" customFormat="1" ht="15.75">
      <c r="A1854" s="4"/>
      <c r="B1854" s="3"/>
      <c r="C1854" s="3"/>
      <c r="D1854" s="3"/>
      <c r="E1854" s="3"/>
      <c r="F1854" s="3"/>
      <c r="G1854" s="3"/>
    </row>
    <row r="1855" spans="1:7" s="5" customFormat="1" ht="15.75">
      <c r="A1855" s="4"/>
      <c r="B1855" s="3"/>
      <c r="C1855" s="3"/>
      <c r="D1855" s="3"/>
      <c r="E1855" s="3"/>
      <c r="F1855" s="3"/>
      <c r="G1855" s="3"/>
    </row>
    <row r="1856" spans="1:7" s="5" customFormat="1" ht="15.75">
      <c r="A1856" s="4"/>
      <c r="B1856" s="3"/>
      <c r="C1856" s="3"/>
      <c r="D1856" s="3"/>
      <c r="E1856" s="3"/>
      <c r="F1856" s="3"/>
      <c r="G1856" s="3"/>
    </row>
    <row r="1857" spans="1:7" s="5" customFormat="1" ht="15.75">
      <c r="A1857" s="4"/>
      <c r="B1857" s="3"/>
      <c r="C1857" s="3"/>
      <c r="D1857" s="3"/>
      <c r="E1857" s="3"/>
      <c r="F1857" s="3"/>
      <c r="G1857" s="3"/>
    </row>
    <row r="1858" spans="1:7" s="5" customFormat="1" ht="15.75">
      <c r="A1858" s="4"/>
      <c r="B1858" s="3"/>
      <c r="C1858" s="3"/>
      <c r="D1858" s="3"/>
      <c r="E1858" s="3"/>
      <c r="F1858" s="3"/>
      <c r="G1858" s="3"/>
    </row>
    <row r="1859" spans="1:7" s="5" customFormat="1" ht="15.75">
      <c r="A1859" s="4"/>
      <c r="B1859" s="3"/>
      <c r="C1859" s="3"/>
      <c r="D1859" s="3"/>
      <c r="E1859" s="3"/>
      <c r="F1859" s="3"/>
      <c r="G1859" s="3"/>
    </row>
    <row r="1860" spans="1:7" s="5" customFormat="1" ht="15.75">
      <c r="A1860" s="12"/>
      <c r="B1860" s="3"/>
      <c r="C1860" s="3"/>
      <c r="D1860" s="3"/>
      <c r="E1860" s="3"/>
      <c r="F1860" s="3"/>
      <c r="G1860" s="3"/>
    </row>
    <row r="1861" spans="1:7" s="5" customFormat="1" ht="15.75">
      <c r="A1861" s="17"/>
      <c r="B1861" s="4"/>
      <c r="C1861" s="4"/>
      <c r="D1861" s="4"/>
      <c r="E1861" s="4"/>
      <c r="F1861" s="4"/>
      <c r="G1861" s="3"/>
    </row>
    <row r="1862" spans="1:7" s="5" customFormat="1" ht="15.75">
      <c r="A1862" s="4"/>
      <c r="B1862" s="3"/>
      <c r="C1862" s="3"/>
      <c r="D1862" s="3"/>
      <c r="E1862" s="3"/>
      <c r="F1862" s="3"/>
      <c r="G1862" s="3"/>
    </row>
    <row r="1863" spans="1:7" s="5" customFormat="1" ht="15.75">
      <c r="A1863" s="4"/>
      <c r="B1863" s="3"/>
      <c r="C1863" s="3"/>
      <c r="D1863" s="3"/>
      <c r="E1863" s="3"/>
      <c r="F1863" s="3"/>
      <c r="G1863" s="3"/>
    </row>
    <row r="1864" spans="1:7" s="5" customFormat="1" ht="15.75">
      <c r="A1864" s="4"/>
      <c r="B1864" s="4"/>
      <c r="C1864" s="4"/>
      <c r="D1864" s="4"/>
      <c r="E1864" s="4"/>
      <c r="F1864" s="4"/>
      <c r="G1864" s="4"/>
    </row>
    <row r="1865" spans="1:7" s="5" customFormat="1" ht="15.75">
      <c r="A1865" s="12"/>
      <c r="B1865" s="3"/>
      <c r="C1865" s="3"/>
      <c r="D1865" s="3"/>
      <c r="E1865" s="3"/>
      <c r="F1865" s="3"/>
      <c r="G1865" s="3"/>
    </row>
    <row r="1866" spans="1:7" s="5" customFormat="1" ht="15.75">
      <c r="A1866" s="17"/>
      <c r="B1866" s="4"/>
      <c r="C1866" s="4"/>
      <c r="D1866" s="4"/>
      <c r="E1866" s="4"/>
      <c r="F1866" s="4"/>
      <c r="G1866" s="4"/>
    </row>
    <row r="1867" spans="1:7" s="5" customFormat="1" ht="15.75">
      <c r="A1867" s="4"/>
      <c r="B1867" s="3"/>
      <c r="C1867" s="3"/>
      <c r="D1867" s="3"/>
      <c r="E1867" s="3"/>
      <c r="F1867" s="3"/>
      <c r="G1867" s="3"/>
    </row>
    <row r="1868" spans="1:7" s="5" customFormat="1" ht="15.75">
      <c r="A1868" s="4"/>
      <c r="B1868" s="3"/>
      <c r="C1868" s="3"/>
      <c r="D1868" s="3"/>
      <c r="E1868" s="3"/>
      <c r="F1868" s="3"/>
      <c r="G1868" s="3"/>
    </row>
    <row r="1869" spans="1:7" s="5" customFormat="1" ht="15.75">
      <c r="A1869" s="4"/>
      <c r="B1869" s="4"/>
      <c r="C1869" s="4"/>
      <c r="D1869" s="4"/>
      <c r="E1869" s="4"/>
      <c r="F1869" s="4"/>
      <c r="G1869" s="4"/>
    </row>
    <row r="1870" spans="1:7" s="5" customFormat="1" ht="15.75">
      <c r="A1870" s="4"/>
      <c r="B1870" s="3"/>
      <c r="C1870" s="3"/>
      <c r="D1870" s="3"/>
      <c r="E1870" s="3"/>
      <c r="F1870" s="3"/>
      <c r="G1870" s="3"/>
    </row>
    <row r="1871" spans="1:7" s="5" customFormat="1" ht="15.75">
      <c r="A1871" s="4"/>
      <c r="B1871" s="3"/>
      <c r="C1871" s="3"/>
      <c r="D1871" s="3"/>
      <c r="E1871" s="3"/>
      <c r="F1871" s="3"/>
      <c r="G1871" s="3"/>
    </row>
    <row r="1872" spans="1:7" s="5" customFormat="1" ht="15.75">
      <c r="A1872" s="12"/>
      <c r="B1872" s="3"/>
      <c r="C1872" s="3"/>
      <c r="D1872" s="3"/>
      <c r="E1872" s="3"/>
      <c r="F1872" s="3"/>
      <c r="G1872" s="3"/>
    </row>
    <row r="1873" spans="1:7" s="5" customFormat="1" ht="15.75">
      <c r="A1873" s="17"/>
      <c r="B1873" s="3"/>
      <c r="C1873" s="3"/>
      <c r="D1873" s="3"/>
      <c r="E1873" s="3"/>
      <c r="F1873" s="3"/>
      <c r="G1873" s="3"/>
    </row>
    <row r="1874" spans="1:7" s="5" customFormat="1" ht="15.75">
      <c r="A1874" s="11"/>
      <c r="B1874" s="3"/>
      <c r="C1874" s="3"/>
      <c r="D1874" s="3"/>
      <c r="E1874" s="3"/>
      <c r="F1874" s="3"/>
      <c r="G1874" s="3"/>
    </row>
    <row r="1875" spans="1:7" s="5" customFormat="1" ht="15.75">
      <c r="A1875" s="12"/>
      <c r="B1875" s="3"/>
      <c r="C1875" s="3"/>
      <c r="D1875" s="3"/>
      <c r="E1875" s="3"/>
      <c r="F1875" s="3"/>
      <c r="G1875" s="3"/>
    </row>
    <row r="1876" spans="1:7" s="5" customFormat="1" ht="15.75">
      <c r="A1876" s="12"/>
      <c r="B1876" s="3"/>
      <c r="C1876" s="3"/>
      <c r="D1876" s="3"/>
      <c r="E1876" s="3"/>
      <c r="F1876" s="3"/>
      <c r="G1876" s="3"/>
    </row>
    <row r="1877" spans="1:7" s="5" customFormat="1" ht="15.75">
      <c r="A1877" s="12"/>
      <c r="B1877" s="3"/>
      <c r="C1877" s="3"/>
      <c r="D1877" s="3"/>
      <c r="E1877" s="3"/>
      <c r="F1877" s="3"/>
      <c r="G1877" s="3"/>
    </row>
    <row r="1878" spans="1:7" s="5" customFormat="1" ht="15.75">
      <c r="A1878" s="12"/>
      <c r="B1878" s="3"/>
      <c r="C1878" s="3"/>
      <c r="D1878" s="3"/>
      <c r="E1878" s="3"/>
      <c r="F1878" s="3"/>
      <c r="G1878" s="3"/>
    </row>
    <row r="1879" spans="1:6" s="5" customFormat="1" ht="15.75">
      <c r="A1879" s="13"/>
      <c r="B1879" s="4"/>
      <c r="C1879" s="3"/>
      <c r="D1879" s="4"/>
      <c r="E1879" s="3"/>
      <c r="F1879" s="4"/>
    </row>
    <row r="1880" spans="1:6" s="5" customFormat="1" ht="15.75">
      <c r="A1880" s="14" t="s">
        <v>93</v>
      </c>
      <c r="B1880" s="4"/>
      <c r="C1880" s="3"/>
      <c r="D1880" s="4"/>
      <c r="E1880" s="3"/>
      <c r="F1880" s="4"/>
    </row>
    <row r="1881" spans="1:6" s="5" customFormat="1" ht="15.75">
      <c r="A1881" s="4"/>
      <c r="B1881" s="4"/>
      <c r="C1881" s="3"/>
      <c r="D1881" s="4"/>
      <c r="E1881" s="3"/>
      <c r="F1881" s="4"/>
    </row>
    <row r="1882" spans="1:7" s="5" customFormat="1" ht="15.75">
      <c r="A1882" s="23" t="s">
        <v>138</v>
      </c>
      <c r="B1882" s="23"/>
      <c r="C1882" s="23"/>
      <c r="D1882" s="23"/>
      <c r="E1882" s="23"/>
      <c r="F1882" s="23"/>
      <c r="G1882" s="23"/>
    </row>
    <row r="1883" spans="1:6" s="5" customFormat="1" ht="15.75">
      <c r="A1883" s="4"/>
      <c r="B1883" s="4"/>
      <c r="C1883" s="3"/>
      <c r="D1883" s="4"/>
      <c r="E1883" s="3"/>
      <c r="F1883" s="4"/>
    </row>
    <row r="1884" spans="1:7" s="5" customFormat="1" ht="15.75">
      <c r="A1884" s="23" t="s">
        <v>139</v>
      </c>
      <c r="B1884" s="23"/>
      <c r="C1884" s="23"/>
      <c r="D1884" s="23"/>
      <c r="E1884" s="23"/>
      <c r="F1884" s="23"/>
      <c r="G1884" s="23"/>
    </row>
    <row r="1885" spans="1:7" s="5" customFormat="1" ht="15.75">
      <c r="A1885" s="23" t="s">
        <v>125</v>
      </c>
      <c r="B1885" s="23"/>
      <c r="C1885" s="23"/>
      <c r="D1885" s="23"/>
      <c r="E1885" s="23"/>
      <c r="F1885" s="23"/>
      <c r="G1885" s="23"/>
    </row>
    <row r="1886" spans="1:6" s="5" customFormat="1" ht="15.75">
      <c r="A1886" s="4"/>
      <c r="B1886" s="4"/>
      <c r="C1886" s="3"/>
      <c r="D1886" s="6"/>
      <c r="E1886" s="7"/>
      <c r="F1886" s="6"/>
    </row>
    <row r="1887" spans="1:6" s="5" customFormat="1" ht="15.75">
      <c r="A1887" s="4"/>
      <c r="B1887" s="8"/>
      <c r="C1887" s="9"/>
      <c r="D1887" s="8"/>
      <c r="E1887" s="9"/>
      <c r="F1887" s="8"/>
    </row>
    <row r="1888" spans="1:7" s="5" customFormat="1" ht="15.75">
      <c r="A1888" s="4"/>
      <c r="B1888" s="2">
        <v>1985</v>
      </c>
      <c r="C1888" s="1"/>
      <c r="D1888" s="2">
        <v>1986</v>
      </c>
      <c r="E1888" s="1"/>
      <c r="F1888" s="2">
        <v>1987</v>
      </c>
      <c r="G1888" s="1"/>
    </row>
    <row r="1889" spans="1:7" s="5" customFormat="1" ht="15.75">
      <c r="A1889" s="4"/>
      <c r="B1889" s="3"/>
      <c r="C1889" s="3"/>
      <c r="D1889" s="3"/>
      <c r="E1889" s="3"/>
      <c r="F1889" s="3"/>
      <c r="G1889" s="3"/>
    </row>
    <row r="1890" spans="1:16" s="5" customFormat="1" ht="15.75">
      <c r="A1890" s="4" t="s">
        <v>0</v>
      </c>
      <c r="B1890" s="3">
        <f aca="true" t="shared" si="205" ref="B1890:B1897">I1890</f>
        <v>0</v>
      </c>
      <c r="C1890" s="3"/>
      <c r="D1890" s="3">
        <f aca="true" t="shared" si="206" ref="D1890:D1897">K1890</f>
        <v>0</v>
      </c>
      <c r="E1890" s="3"/>
      <c r="F1890" s="3">
        <f aca="true" t="shared" si="207" ref="F1890:F1897">M1890</f>
        <v>1552753</v>
      </c>
      <c r="G1890" s="3"/>
      <c r="H1890" s="20" t="s">
        <v>125</v>
      </c>
      <c r="I1890" s="17">
        <v>0</v>
      </c>
      <c r="J1890" s="20"/>
      <c r="K1890" s="17">
        <v>0</v>
      </c>
      <c r="L1890" s="17"/>
      <c r="M1890" s="17">
        <v>1552753</v>
      </c>
      <c r="N1890" s="20">
        <v>1</v>
      </c>
      <c r="O1890" s="20" t="s">
        <v>95</v>
      </c>
      <c r="P1890" s="20" t="s">
        <v>95</v>
      </c>
    </row>
    <row r="1891" spans="1:16" s="5" customFormat="1" ht="15.75">
      <c r="A1891" s="4" t="s">
        <v>1</v>
      </c>
      <c r="B1891" s="3">
        <f t="shared" si="205"/>
        <v>0</v>
      </c>
      <c r="C1891" s="3"/>
      <c r="D1891" s="3">
        <f t="shared" si="206"/>
        <v>0</v>
      </c>
      <c r="E1891" s="3"/>
      <c r="F1891" s="3">
        <f t="shared" si="207"/>
        <v>0</v>
      </c>
      <c r="G1891" s="3"/>
      <c r="H1891" s="20" t="s">
        <v>125</v>
      </c>
      <c r="I1891" s="17">
        <v>0</v>
      </c>
      <c r="J1891" s="20"/>
      <c r="K1891" s="17">
        <v>0</v>
      </c>
      <c r="L1891" s="17"/>
      <c r="M1891" s="17">
        <v>0</v>
      </c>
      <c r="N1891" s="20">
        <v>2</v>
      </c>
      <c r="O1891" s="20" t="s">
        <v>145</v>
      </c>
      <c r="P1891" s="20" t="s">
        <v>96</v>
      </c>
    </row>
    <row r="1892" spans="1:16" s="5" customFormat="1" ht="15.75">
      <c r="A1892" s="4" t="s">
        <v>86</v>
      </c>
      <c r="B1892" s="3">
        <f t="shared" si="205"/>
        <v>0</v>
      </c>
      <c r="C1892" s="3"/>
      <c r="D1892" s="3">
        <f t="shared" si="206"/>
        <v>0</v>
      </c>
      <c r="E1892" s="3"/>
      <c r="F1892" s="3">
        <f t="shared" si="207"/>
        <v>0</v>
      </c>
      <c r="G1892" s="3"/>
      <c r="H1892" s="20" t="s">
        <v>125</v>
      </c>
      <c r="I1892" s="17">
        <v>0</v>
      </c>
      <c r="J1892" s="20"/>
      <c r="K1892" s="17">
        <v>0</v>
      </c>
      <c r="L1892" s="17"/>
      <c r="M1892" s="17">
        <v>0</v>
      </c>
      <c r="N1892" s="20">
        <v>3</v>
      </c>
      <c r="O1892" s="20" t="s">
        <v>102</v>
      </c>
      <c r="P1892" s="20" t="s">
        <v>97</v>
      </c>
    </row>
    <row r="1893" spans="1:16" s="5" customFormat="1" ht="15.75">
      <c r="A1893" s="4" t="s">
        <v>91</v>
      </c>
      <c r="B1893" s="3">
        <f t="shared" si="205"/>
        <v>0</v>
      </c>
      <c r="C1893" s="3"/>
      <c r="D1893" s="3">
        <f t="shared" si="206"/>
        <v>0</v>
      </c>
      <c r="E1893" s="3"/>
      <c r="F1893" s="3">
        <f t="shared" si="207"/>
        <v>487014</v>
      </c>
      <c r="G1893" s="3"/>
      <c r="H1893" s="20" t="s">
        <v>125</v>
      </c>
      <c r="I1893" s="17">
        <v>0</v>
      </c>
      <c r="J1893" s="20"/>
      <c r="K1893" s="17">
        <v>0</v>
      </c>
      <c r="L1893" s="17"/>
      <c r="M1893" s="17">
        <v>487014</v>
      </c>
      <c r="N1893" s="20">
        <v>4</v>
      </c>
      <c r="O1893" s="20" t="s">
        <v>103</v>
      </c>
      <c r="P1893" s="20" t="s">
        <v>98</v>
      </c>
    </row>
    <row r="1894" spans="1:16" s="5" customFormat="1" ht="15.75">
      <c r="A1894" s="4" t="s">
        <v>2</v>
      </c>
      <c r="B1894" s="3">
        <f t="shared" si="205"/>
        <v>0</v>
      </c>
      <c r="C1894" s="3"/>
      <c r="D1894" s="3">
        <f t="shared" si="206"/>
        <v>0</v>
      </c>
      <c r="E1894" s="3"/>
      <c r="F1894" s="3">
        <f t="shared" si="207"/>
        <v>0</v>
      </c>
      <c r="G1894" s="3"/>
      <c r="H1894" s="20" t="s">
        <v>125</v>
      </c>
      <c r="I1894" s="17">
        <v>0</v>
      </c>
      <c r="J1894" s="20"/>
      <c r="K1894" s="17">
        <v>0</v>
      </c>
      <c r="L1894" s="17"/>
      <c r="M1894" s="17">
        <v>0</v>
      </c>
      <c r="N1894" s="20">
        <v>5</v>
      </c>
      <c r="O1894" s="20" t="s">
        <v>104</v>
      </c>
      <c r="P1894" s="20" t="s">
        <v>99</v>
      </c>
    </row>
    <row r="1895" spans="1:16" s="5" customFormat="1" ht="15.75">
      <c r="A1895" s="4" t="s">
        <v>144</v>
      </c>
      <c r="B1895" s="3">
        <f t="shared" si="205"/>
        <v>0</v>
      </c>
      <c r="C1895" s="3"/>
      <c r="D1895" s="3">
        <f t="shared" si="206"/>
        <v>0</v>
      </c>
      <c r="E1895" s="3"/>
      <c r="F1895" s="3">
        <f t="shared" si="207"/>
        <v>0</v>
      </c>
      <c r="G1895" s="3"/>
      <c r="H1895" s="20" t="s">
        <v>125</v>
      </c>
      <c r="I1895" s="17">
        <v>0</v>
      </c>
      <c r="J1895" s="20"/>
      <c r="K1895" s="17">
        <v>0</v>
      </c>
      <c r="L1895" s="17"/>
      <c r="M1895" s="17">
        <v>0</v>
      </c>
      <c r="N1895" s="20">
        <v>6</v>
      </c>
      <c r="O1895" s="20" t="s">
        <v>146</v>
      </c>
      <c r="P1895" s="20" t="s">
        <v>100</v>
      </c>
    </row>
    <row r="1896" spans="1:16" s="5" customFormat="1" ht="15.75">
      <c r="A1896" s="4" t="s">
        <v>3</v>
      </c>
      <c r="B1896" s="3">
        <f t="shared" si="205"/>
        <v>0</v>
      </c>
      <c r="C1896" s="3"/>
      <c r="D1896" s="3">
        <f t="shared" si="206"/>
        <v>0</v>
      </c>
      <c r="E1896" s="3"/>
      <c r="F1896" s="3">
        <f t="shared" si="207"/>
        <v>0</v>
      </c>
      <c r="G1896" s="3"/>
      <c r="H1896" s="20" t="s">
        <v>125</v>
      </c>
      <c r="I1896" s="17">
        <v>0</v>
      </c>
      <c r="J1896" s="20"/>
      <c r="K1896" s="17">
        <v>0</v>
      </c>
      <c r="L1896" s="17"/>
      <c r="M1896" s="17">
        <v>0</v>
      </c>
      <c r="N1896" s="20">
        <v>7</v>
      </c>
      <c r="O1896" s="20" t="s">
        <v>106</v>
      </c>
      <c r="P1896" s="20" t="s">
        <v>101</v>
      </c>
    </row>
    <row r="1897" spans="1:16" s="5" customFormat="1" ht="15.75">
      <c r="A1897" s="4" t="s">
        <v>4</v>
      </c>
      <c r="B1897" s="3">
        <f t="shared" si="205"/>
        <v>0</v>
      </c>
      <c r="C1897" s="3"/>
      <c r="D1897" s="3">
        <f t="shared" si="206"/>
        <v>0</v>
      </c>
      <c r="E1897" s="3"/>
      <c r="F1897" s="3">
        <f t="shared" si="207"/>
        <v>0</v>
      </c>
      <c r="G1897" s="3"/>
      <c r="H1897" s="20" t="s">
        <v>125</v>
      </c>
      <c r="I1897" s="17">
        <v>0</v>
      </c>
      <c r="J1897" s="20"/>
      <c r="K1897" s="17">
        <v>0</v>
      </c>
      <c r="L1897" s="17"/>
      <c r="M1897" s="17">
        <v>0</v>
      </c>
      <c r="N1897" s="20">
        <v>8</v>
      </c>
      <c r="O1897" s="20" t="s">
        <v>107</v>
      </c>
      <c r="P1897" s="20" t="s">
        <v>102</v>
      </c>
    </row>
    <row r="1898" spans="1:16" s="5" customFormat="1" ht="15.75">
      <c r="A1898" s="4"/>
      <c r="B1898" s="3"/>
      <c r="C1898" s="3"/>
      <c r="D1898" s="3"/>
      <c r="E1898" s="3"/>
      <c r="F1898" s="3"/>
      <c r="G1898" s="3"/>
      <c r="H1898" s="20" t="s">
        <v>125</v>
      </c>
      <c r="I1898" s="17">
        <v>0</v>
      </c>
      <c r="J1898" s="20"/>
      <c r="K1898" s="17">
        <v>0</v>
      </c>
      <c r="L1898" s="17"/>
      <c r="M1898" s="17">
        <v>834282</v>
      </c>
      <c r="N1898" s="20">
        <v>9</v>
      </c>
      <c r="O1898" s="20" t="s">
        <v>108</v>
      </c>
      <c r="P1898" s="20" t="s">
        <v>103</v>
      </c>
    </row>
    <row r="1899" spans="1:16" s="5" customFormat="1" ht="15.75">
      <c r="A1899" s="4" t="s">
        <v>5</v>
      </c>
      <c r="B1899" s="3">
        <f>I1898</f>
        <v>0</v>
      </c>
      <c r="C1899" s="3"/>
      <c r="D1899" s="3">
        <f>K1898</f>
        <v>0</v>
      </c>
      <c r="E1899" s="3"/>
      <c r="F1899" s="3">
        <f>M1898</f>
        <v>834282</v>
      </c>
      <c r="G1899" s="3"/>
      <c r="H1899" s="20" t="s">
        <v>125</v>
      </c>
      <c r="I1899" s="17">
        <v>0</v>
      </c>
      <c r="J1899" s="20"/>
      <c r="K1899" s="17">
        <v>0</v>
      </c>
      <c r="L1899" s="17"/>
      <c r="M1899" s="17">
        <v>101272</v>
      </c>
      <c r="N1899" s="20">
        <v>10</v>
      </c>
      <c r="O1899" s="20" t="s">
        <v>109</v>
      </c>
      <c r="P1899" s="20" t="s">
        <v>104</v>
      </c>
    </row>
    <row r="1900" spans="1:16" s="5" customFormat="1" ht="15.75">
      <c r="A1900" s="4" t="s">
        <v>6</v>
      </c>
      <c r="B1900" s="3">
        <f>I1899</f>
        <v>0</v>
      </c>
      <c r="C1900" s="3"/>
      <c r="D1900" s="3">
        <f>K1899</f>
        <v>0</v>
      </c>
      <c r="E1900" s="3"/>
      <c r="F1900" s="3">
        <f>M1899</f>
        <v>101272</v>
      </c>
      <c r="G1900" s="3"/>
      <c r="H1900" s="20" t="s">
        <v>125</v>
      </c>
      <c r="I1900" s="17">
        <v>0</v>
      </c>
      <c r="J1900" s="20"/>
      <c r="K1900" s="17">
        <v>0</v>
      </c>
      <c r="L1900" s="17"/>
      <c r="M1900" s="17">
        <v>0</v>
      </c>
      <c r="N1900" s="20">
        <v>11</v>
      </c>
      <c r="O1900" s="20" t="s">
        <v>110</v>
      </c>
      <c r="P1900" s="20" t="s">
        <v>105</v>
      </c>
    </row>
    <row r="1901" spans="1:16" s="5" customFormat="1" ht="15.75">
      <c r="A1901" s="4" t="s">
        <v>7</v>
      </c>
      <c r="B1901" s="10">
        <f>I1900</f>
        <v>0</v>
      </c>
      <c r="C1901" s="3"/>
      <c r="D1901" s="10">
        <f>K1900</f>
        <v>0</v>
      </c>
      <c r="E1901" s="3"/>
      <c r="F1901" s="10">
        <f>M1900</f>
        <v>0</v>
      </c>
      <c r="G1901" s="3"/>
      <c r="H1901" s="20" t="s">
        <v>125</v>
      </c>
      <c r="I1901" s="17">
        <v>0</v>
      </c>
      <c r="J1901" s="20"/>
      <c r="K1901" s="17">
        <v>0</v>
      </c>
      <c r="L1901" s="17"/>
      <c r="M1901" s="17">
        <v>5440</v>
      </c>
      <c r="N1901" s="20">
        <v>12</v>
      </c>
      <c r="O1901" s="20" t="s">
        <v>147</v>
      </c>
      <c r="P1901" s="20" t="s">
        <v>106</v>
      </c>
    </row>
    <row r="1902" spans="1:16" s="5" customFormat="1" ht="15.75">
      <c r="A1902" s="4"/>
      <c r="B1902" s="3"/>
      <c r="C1902" s="3"/>
      <c r="D1902" s="3"/>
      <c r="E1902" s="3"/>
      <c r="F1902" s="3"/>
      <c r="G1902" s="3"/>
      <c r="H1902" s="20" t="s">
        <v>125</v>
      </c>
      <c r="I1902" s="17">
        <v>0</v>
      </c>
      <c r="J1902" s="20"/>
      <c r="K1902" s="17">
        <v>0</v>
      </c>
      <c r="L1902" s="17"/>
      <c r="M1902" s="17">
        <v>7004</v>
      </c>
      <c r="N1902" s="20">
        <v>13</v>
      </c>
      <c r="O1902" s="20" t="s">
        <v>113</v>
      </c>
      <c r="P1902" s="20" t="s">
        <v>107</v>
      </c>
    </row>
    <row r="1903" spans="1:16" s="5" customFormat="1" ht="15.75">
      <c r="A1903" s="4" t="s">
        <v>8</v>
      </c>
      <c r="B1903" s="3">
        <f>SUM(B1898:B1902)</f>
        <v>0</v>
      </c>
      <c r="C1903" s="3"/>
      <c r="D1903" s="3">
        <f>SUM(D1898:D1902)</f>
        <v>0</v>
      </c>
      <c r="E1903" s="3"/>
      <c r="F1903" s="3">
        <f>SUM(F1898:F1902)</f>
        <v>935554</v>
      </c>
      <c r="G1903" s="3"/>
      <c r="H1903" s="20" t="s">
        <v>125</v>
      </c>
      <c r="I1903" s="17">
        <v>0</v>
      </c>
      <c r="J1903" s="20"/>
      <c r="K1903" s="17">
        <v>0</v>
      </c>
      <c r="L1903" s="17"/>
      <c r="M1903" s="17">
        <v>0</v>
      </c>
      <c r="N1903" s="20">
        <v>14</v>
      </c>
      <c r="O1903" s="20" t="s">
        <v>114</v>
      </c>
      <c r="P1903" s="20" t="s">
        <v>108</v>
      </c>
    </row>
    <row r="1904" spans="1:16" s="5" customFormat="1" ht="15.75">
      <c r="A1904" s="4"/>
      <c r="B1904" s="3"/>
      <c r="C1904" s="3"/>
      <c r="D1904" s="3"/>
      <c r="E1904" s="3"/>
      <c r="F1904" s="3"/>
      <c r="G1904" s="3"/>
      <c r="H1904" s="20" t="s">
        <v>125</v>
      </c>
      <c r="I1904" s="17">
        <v>0</v>
      </c>
      <c r="J1904" s="20"/>
      <c r="K1904" s="17">
        <v>0</v>
      </c>
      <c r="L1904" s="17"/>
      <c r="M1904" s="17">
        <v>0</v>
      </c>
      <c r="N1904" s="20">
        <v>15</v>
      </c>
      <c r="O1904" s="20" t="s">
        <v>115</v>
      </c>
      <c r="P1904" s="20" t="s">
        <v>109</v>
      </c>
    </row>
    <row r="1905" spans="1:16" s="5" customFormat="1" ht="15.75">
      <c r="A1905" s="4" t="s">
        <v>9</v>
      </c>
      <c r="B1905" s="3">
        <f>I1901</f>
        <v>0</v>
      </c>
      <c r="C1905" s="3"/>
      <c r="D1905" s="3">
        <f>K1901</f>
        <v>0</v>
      </c>
      <c r="E1905" s="3"/>
      <c r="F1905" s="3">
        <f>M1901</f>
        <v>5440</v>
      </c>
      <c r="G1905" s="3"/>
      <c r="H1905" s="20" t="s">
        <v>125</v>
      </c>
      <c r="I1905" s="17">
        <v>0</v>
      </c>
      <c r="J1905" s="20"/>
      <c r="K1905" s="17">
        <v>0</v>
      </c>
      <c r="L1905" s="17"/>
      <c r="M1905" s="17">
        <v>128319</v>
      </c>
      <c r="N1905" s="20">
        <v>16</v>
      </c>
      <c r="O1905" s="20" t="s">
        <v>116</v>
      </c>
      <c r="P1905" s="20" t="s">
        <v>110</v>
      </c>
    </row>
    <row r="1906" spans="1:16" s="5" customFormat="1" ht="15.75">
      <c r="A1906" s="4" t="s">
        <v>10</v>
      </c>
      <c r="B1906" s="3">
        <f>I1902</f>
        <v>0</v>
      </c>
      <c r="C1906" s="3"/>
      <c r="D1906" s="3">
        <f>K1902</f>
        <v>0</v>
      </c>
      <c r="E1906" s="3"/>
      <c r="F1906" s="3">
        <f>M1902</f>
        <v>7004</v>
      </c>
      <c r="G1906" s="4"/>
      <c r="H1906" s="20" t="s">
        <v>125</v>
      </c>
      <c r="I1906" s="17">
        <v>0</v>
      </c>
      <c r="J1906" s="20"/>
      <c r="K1906" s="17">
        <v>0</v>
      </c>
      <c r="L1906" s="17"/>
      <c r="M1906" s="17">
        <v>0</v>
      </c>
      <c r="N1906" s="20">
        <v>17</v>
      </c>
      <c r="O1906" s="20" t="s">
        <v>117</v>
      </c>
      <c r="P1906" s="20" t="s">
        <v>111</v>
      </c>
    </row>
    <row r="1907" spans="1:16" s="5" customFormat="1" ht="15.75">
      <c r="A1907" s="4" t="s">
        <v>11</v>
      </c>
      <c r="B1907" s="3">
        <f>I1903</f>
        <v>0</v>
      </c>
      <c r="C1907" s="3"/>
      <c r="D1907" s="3">
        <f>K1903</f>
        <v>0</v>
      </c>
      <c r="E1907" s="3"/>
      <c r="F1907" s="3">
        <f>M1903</f>
        <v>0</v>
      </c>
      <c r="G1907" s="3"/>
      <c r="H1907" s="20" t="s">
        <v>125</v>
      </c>
      <c r="I1907" s="17">
        <v>0</v>
      </c>
      <c r="J1907" s="20"/>
      <c r="K1907" s="17">
        <v>0</v>
      </c>
      <c r="L1907" s="17"/>
      <c r="M1907" s="17">
        <v>4803</v>
      </c>
      <c r="N1907" s="20">
        <v>18</v>
      </c>
      <c r="O1907" s="20" t="s">
        <v>118</v>
      </c>
      <c r="P1907" s="20" t="s">
        <v>112</v>
      </c>
    </row>
    <row r="1908" spans="1:16" s="5" customFormat="1" ht="15.75">
      <c r="A1908" s="4" t="s">
        <v>12</v>
      </c>
      <c r="B1908" s="10">
        <f>I1904</f>
        <v>0</v>
      </c>
      <c r="C1908" s="3"/>
      <c r="D1908" s="10">
        <f>K1904</f>
        <v>0</v>
      </c>
      <c r="E1908" s="3"/>
      <c r="F1908" s="10">
        <f>M1904</f>
        <v>0</v>
      </c>
      <c r="G1908" s="3"/>
      <c r="H1908" s="20" t="s">
        <v>125</v>
      </c>
      <c r="I1908" s="17">
        <v>0</v>
      </c>
      <c r="J1908" s="20"/>
      <c r="K1908" s="17">
        <v>0</v>
      </c>
      <c r="L1908" s="17"/>
      <c r="M1908" s="17">
        <v>12425</v>
      </c>
      <c r="N1908" s="20">
        <v>19</v>
      </c>
      <c r="O1908" s="20" t="s">
        <v>119</v>
      </c>
      <c r="P1908" s="20" t="s">
        <v>113</v>
      </c>
    </row>
    <row r="1909" spans="1:16" s="5" customFormat="1" ht="15.75">
      <c r="A1909" s="4"/>
      <c r="B1909" s="3"/>
      <c r="C1909" s="3"/>
      <c r="D1909" s="3"/>
      <c r="E1909" s="3"/>
      <c r="F1909" s="3"/>
      <c r="G1909" s="3"/>
      <c r="H1909" s="20" t="s">
        <v>125</v>
      </c>
      <c r="I1909" s="17">
        <v>0</v>
      </c>
      <c r="J1909" s="20"/>
      <c r="K1909" s="17">
        <v>0</v>
      </c>
      <c r="L1909" s="17"/>
      <c r="M1909" s="17">
        <v>0</v>
      </c>
      <c r="N1909" s="20">
        <v>20</v>
      </c>
      <c r="O1909" s="20" t="s">
        <v>120</v>
      </c>
      <c r="P1909" s="20" t="s">
        <v>114</v>
      </c>
    </row>
    <row r="1910" spans="1:16" s="5" customFormat="1" ht="15.75">
      <c r="A1910" s="4" t="s">
        <v>13</v>
      </c>
      <c r="B1910" s="3">
        <f>SUM(B1904:B1909)</f>
        <v>0</v>
      </c>
      <c r="C1910" s="3"/>
      <c r="D1910" s="3">
        <f>SUM(D1904:D1909)</f>
        <v>0</v>
      </c>
      <c r="E1910" s="3"/>
      <c r="F1910" s="3">
        <f>SUM(F1904:F1909)</f>
        <v>12444</v>
      </c>
      <c r="G1910" s="3"/>
      <c r="H1910" s="20" t="s">
        <v>125</v>
      </c>
      <c r="I1910" s="17">
        <v>0</v>
      </c>
      <c r="J1910" s="20"/>
      <c r="K1910" s="17">
        <v>0</v>
      </c>
      <c r="L1910" s="17"/>
      <c r="M1910" s="17">
        <v>78623</v>
      </c>
      <c r="N1910" s="20">
        <v>21</v>
      </c>
      <c r="O1910" s="20" t="s">
        <v>121</v>
      </c>
      <c r="P1910" s="20" t="s">
        <v>115</v>
      </c>
    </row>
    <row r="1911" spans="1:16" s="5" customFormat="1" ht="15.75">
      <c r="A1911" s="4"/>
      <c r="B1911" s="3"/>
      <c r="C1911" s="3"/>
      <c r="D1911" s="3"/>
      <c r="E1911" s="3"/>
      <c r="F1911" s="3"/>
      <c r="G1911" s="3"/>
      <c r="H1911" s="20" t="s">
        <v>125</v>
      </c>
      <c r="I1911" s="17">
        <v>0</v>
      </c>
      <c r="J1911" s="20"/>
      <c r="K1911" s="17">
        <v>0</v>
      </c>
      <c r="L1911" s="17"/>
      <c r="M1911" s="17">
        <v>0</v>
      </c>
      <c r="N1911" s="20">
        <v>22</v>
      </c>
      <c r="O1911" s="20" t="s">
        <v>148</v>
      </c>
      <c r="P1911" s="20" t="s">
        <v>116</v>
      </c>
    </row>
    <row r="1912" spans="1:16" s="5" customFormat="1" ht="15.75">
      <c r="A1912" s="4" t="s">
        <v>14</v>
      </c>
      <c r="B1912" s="3">
        <f aca="true" t="shared" si="208" ref="B1912:B1917">I1905</f>
        <v>0</v>
      </c>
      <c r="C1912" s="3"/>
      <c r="D1912" s="3">
        <f aca="true" t="shared" si="209" ref="D1912:D1917">K1905</f>
        <v>0</v>
      </c>
      <c r="E1912" s="3"/>
      <c r="F1912" s="3">
        <f aca="true" t="shared" si="210" ref="F1912:F1917">M1905</f>
        <v>128319</v>
      </c>
      <c r="G1912" s="3"/>
      <c r="H1912" s="20" t="s">
        <v>125</v>
      </c>
      <c r="I1912" s="17">
        <v>0</v>
      </c>
      <c r="J1912" s="20"/>
      <c r="K1912" s="17">
        <v>0</v>
      </c>
      <c r="L1912" s="17"/>
      <c r="M1912" s="17">
        <v>0</v>
      </c>
      <c r="N1912" s="20">
        <v>23</v>
      </c>
      <c r="O1912" s="20" t="s">
        <v>149</v>
      </c>
      <c r="P1912" s="20" t="s">
        <v>117</v>
      </c>
    </row>
    <row r="1913" spans="1:16" s="5" customFormat="1" ht="15.75">
      <c r="A1913" s="4" t="s">
        <v>90</v>
      </c>
      <c r="B1913" s="3">
        <f t="shared" si="208"/>
        <v>0</v>
      </c>
      <c r="C1913" s="3"/>
      <c r="D1913" s="3">
        <f t="shared" si="209"/>
        <v>0</v>
      </c>
      <c r="E1913" s="3"/>
      <c r="F1913" s="3">
        <f t="shared" si="210"/>
        <v>0</v>
      </c>
      <c r="G1913" s="3"/>
      <c r="H1913" s="20" t="s">
        <v>125</v>
      </c>
      <c r="I1913" s="17">
        <v>0</v>
      </c>
      <c r="J1913" s="20"/>
      <c r="K1913" s="17">
        <v>0</v>
      </c>
      <c r="L1913" s="17"/>
      <c r="M1913" s="17">
        <v>0</v>
      </c>
      <c r="N1913" s="20">
        <v>24</v>
      </c>
      <c r="O1913" s="20" t="s">
        <v>150</v>
      </c>
      <c r="P1913" s="20" t="s">
        <v>118</v>
      </c>
    </row>
    <row r="1914" spans="1:16" s="5" customFormat="1" ht="15.75">
      <c r="A1914" s="4" t="s">
        <v>89</v>
      </c>
      <c r="B1914" s="3">
        <f t="shared" si="208"/>
        <v>0</v>
      </c>
      <c r="C1914" s="3"/>
      <c r="D1914" s="3">
        <f t="shared" si="209"/>
        <v>0</v>
      </c>
      <c r="E1914" s="3"/>
      <c r="F1914" s="3">
        <f t="shared" si="210"/>
        <v>4803</v>
      </c>
      <c r="G1914" s="3"/>
      <c r="H1914" s="20" t="s">
        <v>125</v>
      </c>
      <c r="I1914" s="17">
        <v>0</v>
      </c>
      <c r="J1914" s="20"/>
      <c r="K1914" s="17">
        <v>0</v>
      </c>
      <c r="L1914" s="17"/>
      <c r="M1914" s="17">
        <v>0</v>
      </c>
      <c r="N1914" s="20">
        <v>25</v>
      </c>
      <c r="O1914" s="20" t="s">
        <v>151</v>
      </c>
      <c r="P1914" s="20" t="s">
        <v>119</v>
      </c>
    </row>
    <row r="1915" spans="1:16" s="5" customFormat="1" ht="15.75">
      <c r="A1915" s="4" t="s">
        <v>88</v>
      </c>
      <c r="B1915" s="3">
        <f t="shared" si="208"/>
        <v>0</v>
      </c>
      <c r="C1915" s="3"/>
      <c r="D1915" s="3">
        <f t="shared" si="209"/>
        <v>0</v>
      </c>
      <c r="E1915" s="3"/>
      <c r="F1915" s="3">
        <f t="shared" si="210"/>
        <v>12425</v>
      </c>
      <c r="G1915" s="3"/>
      <c r="H1915" s="20" t="s">
        <v>125</v>
      </c>
      <c r="I1915" s="17">
        <v>0</v>
      </c>
      <c r="J1915" s="20"/>
      <c r="K1915" s="17">
        <v>0</v>
      </c>
      <c r="L1915" s="17"/>
      <c r="M1915" s="17">
        <v>0</v>
      </c>
      <c r="N1915" s="20">
        <v>26</v>
      </c>
      <c r="O1915" s="20" t="s">
        <v>152</v>
      </c>
      <c r="P1915" s="20" t="s">
        <v>120</v>
      </c>
    </row>
    <row r="1916" spans="1:16" s="5" customFormat="1" ht="15.75">
      <c r="A1916" s="4" t="s">
        <v>92</v>
      </c>
      <c r="B1916" s="3">
        <f t="shared" si="208"/>
        <v>0</v>
      </c>
      <c r="C1916" s="3"/>
      <c r="D1916" s="3">
        <f t="shared" si="209"/>
        <v>0</v>
      </c>
      <c r="E1916" s="3"/>
      <c r="F1916" s="3">
        <f t="shared" si="210"/>
        <v>0</v>
      </c>
      <c r="G1916" s="3"/>
      <c r="H1916" s="20" t="s">
        <v>125</v>
      </c>
      <c r="I1916" s="21">
        <v>0</v>
      </c>
      <c r="J1916" s="20"/>
      <c r="K1916" s="21">
        <v>0</v>
      </c>
      <c r="L1916" s="17"/>
      <c r="M1916" s="21">
        <v>0</v>
      </c>
      <c r="N1916" s="20">
        <v>27</v>
      </c>
      <c r="O1916" s="20" t="s">
        <v>153</v>
      </c>
      <c r="P1916" s="20" t="s">
        <v>121</v>
      </c>
    </row>
    <row r="1917" spans="1:16" s="5" customFormat="1" ht="15.75">
      <c r="A1917" s="4" t="s">
        <v>15</v>
      </c>
      <c r="B1917" s="10">
        <f t="shared" si="208"/>
        <v>0</v>
      </c>
      <c r="C1917" s="3"/>
      <c r="D1917" s="10">
        <f t="shared" si="209"/>
        <v>0</v>
      </c>
      <c r="E1917" s="3"/>
      <c r="F1917" s="10">
        <f t="shared" si="210"/>
        <v>78623</v>
      </c>
      <c r="G1917" s="3"/>
      <c r="H1917" s="20" t="s">
        <v>125</v>
      </c>
      <c r="I1917" s="17">
        <v>0</v>
      </c>
      <c r="J1917" s="20"/>
      <c r="K1917" s="17">
        <v>0</v>
      </c>
      <c r="L1917" s="17"/>
      <c r="M1917" s="17">
        <v>0</v>
      </c>
      <c r="N1917" s="20">
        <v>28</v>
      </c>
      <c r="O1917" s="20" t="s">
        <v>154</v>
      </c>
      <c r="P1917" s="20" t="s">
        <v>122</v>
      </c>
    </row>
    <row r="1918" spans="1:16" s="5" customFormat="1" ht="15.75">
      <c r="A1918" s="4"/>
      <c r="B1918" s="3"/>
      <c r="C1918" s="3"/>
      <c r="D1918" s="3"/>
      <c r="E1918" s="3"/>
      <c r="F1918" s="3"/>
      <c r="G1918" s="3"/>
      <c r="H1918" s="20"/>
      <c r="I1918" s="17"/>
      <c r="J1918" s="20"/>
      <c r="K1918" s="17"/>
      <c r="L1918" s="17"/>
      <c r="M1918" s="17"/>
      <c r="N1918" s="20"/>
      <c r="O1918" s="20"/>
      <c r="P1918" s="20"/>
    </row>
    <row r="1919" spans="1:16" s="5" customFormat="1" ht="15.75">
      <c r="A1919" s="4" t="s">
        <v>16</v>
      </c>
      <c r="B1919" s="3">
        <f>SUM(B1911:B1918)</f>
        <v>0</v>
      </c>
      <c r="C1919" s="3"/>
      <c r="D1919" s="3">
        <f>SUM(D1911:D1918)</f>
        <v>0</v>
      </c>
      <c r="E1919" s="3"/>
      <c r="F1919" s="3">
        <f>SUM(F1911:F1918)</f>
        <v>224170</v>
      </c>
      <c r="G1919" s="3"/>
      <c r="H1919" s="20"/>
      <c r="I1919" s="17"/>
      <c r="J1919" s="20"/>
      <c r="K1919" s="17"/>
      <c r="L1919" s="17"/>
      <c r="M1919" s="17"/>
      <c r="N1919" s="17"/>
      <c r="O1919" s="20"/>
      <c r="P1919" s="20"/>
    </row>
    <row r="1920" spans="1:16" s="5" customFormat="1" ht="15.75">
      <c r="A1920" s="4"/>
      <c r="B1920" s="3"/>
      <c r="C1920" s="3"/>
      <c r="D1920" s="3"/>
      <c r="E1920" s="3"/>
      <c r="F1920" s="3"/>
      <c r="G1920" s="3"/>
      <c r="H1920" s="20"/>
      <c r="I1920" s="17"/>
      <c r="J1920" s="20"/>
      <c r="K1920" s="17"/>
      <c r="L1920" s="17"/>
      <c r="M1920" s="17"/>
      <c r="N1920" s="17"/>
      <c r="O1920" s="20"/>
      <c r="P1920" s="20"/>
    </row>
    <row r="1921" spans="1:16" s="5" customFormat="1" ht="15.75">
      <c r="A1921" s="4" t="s">
        <v>17</v>
      </c>
      <c r="B1921" s="3">
        <f aca="true" t="shared" si="211" ref="B1921:B1927">I1911</f>
        <v>0</v>
      </c>
      <c r="C1921" s="3"/>
      <c r="D1921" s="3">
        <f aca="true" t="shared" si="212" ref="D1921:D1927">K1911</f>
        <v>0</v>
      </c>
      <c r="E1921" s="3"/>
      <c r="F1921" s="3">
        <f aca="true" t="shared" si="213" ref="F1921:F1927">M1911</f>
        <v>0</v>
      </c>
      <c r="G1921" s="3"/>
      <c r="H1921" s="20"/>
      <c r="I1921" s="17"/>
      <c r="J1921" s="20"/>
      <c r="K1921" s="17"/>
      <c r="L1921" s="17"/>
      <c r="M1921" s="17"/>
      <c r="N1921" s="17"/>
      <c r="O1921" s="20"/>
      <c r="P1921" s="20"/>
    </row>
    <row r="1922" spans="1:16" s="5" customFormat="1" ht="15.75">
      <c r="A1922" s="4" t="s">
        <v>18</v>
      </c>
      <c r="B1922" s="3">
        <f t="shared" si="211"/>
        <v>0</v>
      </c>
      <c r="C1922" s="3"/>
      <c r="D1922" s="3">
        <f t="shared" si="212"/>
        <v>0</v>
      </c>
      <c r="E1922" s="3"/>
      <c r="F1922" s="3">
        <f t="shared" si="213"/>
        <v>0</v>
      </c>
      <c r="G1922" s="3"/>
      <c r="H1922" s="20"/>
      <c r="I1922" s="17"/>
      <c r="J1922" s="20"/>
      <c r="K1922" s="17"/>
      <c r="L1922" s="17"/>
      <c r="M1922" s="17"/>
      <c r="N1922" s="17"/>
      <c r="O1922" s="20"/>
      <c r="P1922" s="20"/>
    </row>
    <row r="1923" spans="1:16" s="5" customFormat="1" ht="15.75">
      <c r="A1923" s="4" t="s">
        <v>19</v>
      </c>
      <c r="B1923" s="3">
        <f t="shared" si="211"/>
        <v>0</v>
      </c>
      <c r="C1923" s="3"/>
      <c r="D1923" s="3">
        <f t="shared" si="212"/>
        <v>0</v>
      </c>
      <c r="E1923" s="3"/>
      <c r="F1923" s="3">
        <f t="shared" si="213"/>
        <v>0</v>
      </c>
      <c r="G1923" s="3"/>
      <c r="H1923" s="20"/>
      <c r="I1923" s="17"/>
      <c r="J1923" s="20"/>
      <c r="K1923" s="17"/>
      <c r="L1923" s="17"/>
      <c r="M1923" s="17"/>
      <c r="N1923" s="20"/>
      <c r="O1923" s="20"/>
      <c r="P1923" s="20"/>
    </row>
    <row r="1924" spans="1:16" s="5" customFormat="1" ht="15.75">
      <c r="A1924" s="4" t="s">
        <v>20</v>
      </c>
      <c r="B1924" s="3">
        <f t="shared" si="211"/>
        <v>0</v>
      </c>
      <c r="C1924" s="3"/>
      <c r="D1924" s="3">
        <f t="shared" si="212"/>
        <v>0</v>
      </c>
      <c r="E1924" s="3"/>
      <c r="F1924" s="3">
        <f t="shared" si="213"/>
        <v>0</v>
      </c>
      <c r="G1924" s="3"/>
      <c r="H1924" s="20"/>
      <c r="I1924" s="17"/>
      <c r="J1924" s="20"/>
      <c r="K1924" s="17"/>
      <c r="L1924" s="17"/>
      <c r="M1924" s="17"/>
      <c r="N1924" s="20"/>
      <c r="O1924" s="20"/>
      <c r="P1924" s="20"/>
    </row>
    <row r="1925" spans="1:7" s="5" customFormat="1" ht="15.75">
      <c r="A1925" s="4" t="s">
        <v>21</v>
      </c>
      <c r="B1925" s="3">
        <f t="shared" si="211"/>
        <v>0</v>
      </c>
      <c r="C1925" s="3"/>
      <c r="D1925" s="3">
        <f t="shared" si="212"/>
        <v>0</v>
      </c>
      <c r="E1925" s="3"/>
      <c r="F1925" s="3">
        <f t="shared" si="213"/>
        <v>0</v>
      </c>
      <c r="G1925" s="3"/>
    </row>
    <row r="1926" spans="1:7" s="5" customFormat="1" ht="15.75">
      <c r="A1926" s="4" t="s">
        <v>22</v>
      </c>
      <c r="B1926" s="3">
        <f t="shared" si="211"/>
        <v>0</v>
      </c>
      <c r="C1926" s="3"/>
      <c r="D1926" s="3">
        <f t="shared" si="212"/>
        <v>0</v>
      </c>
      <c r="E1926" s="3"/>
      <c r="F1926" s="3">
        <f t="shared" si="213"/>
        <v>0</v>
      </c>
      <c r="G1926" s="3"/>
    </row>
    <row r="1927" spans="1:7" s="5" customFormat="1" ht="15.75">
      <c r="A1927" s="4" t="s">
        <v>87</v>
      </c>
      <c r="B1927" s="10">
        <f t="shared" si="211"/>
        <v>0</v>
      </c>
      <c r="C1927" s="3"/>
      <c r="D1927" s="10">
        <f t="shared" si="212"/>
        <v>0</v>
      </c>
      <c r="E1927" s="3"/>
      <c r="F1927" s="10">
        <f t="shared" si="213"/>
        <v>0</v>
      </c>
      <c r="G1927" s="3"/>
    </row>
    <row r="1928" spans="1:7" s="5" customFormat="1" ht="15.75">
      <c r="A1928" s="12"/>
      <c r="B1928" s="3"/>
      <c r="C1928" s="3"/>
      <c r="D1928" s="3"/>
      <c r="E1928" s="3"/>
      <c r="F1928" s="3"/>
      <c r="G1928" s="3"/>
    </row>
    <row r="1929" spans="1:7" s="5" customFormat="1" ht="15.75">
      <c r="A1929" s="17" t="s">
        <v>23</v>
      </c>
      <c r="B1929" s="3">
        <f>SUM(B1889:B1898)+B1903+B1910+SUM(B1918:B1928)</f>
        <v>0</v>
      </c>
      <c r="C1929" s="3"/>
      <c r="D1929" s="3">
        <f>SUM(D1889:D1898)+D1903+D1910+SUM(D1918:D1928)</f>
        <v>0</v>
      </c>
      <c r="E1929" s="3"/>
      <c r="F1929" s="3">
        <f>SUM(F1889:F1898)+F1903+F1910+SUM(F1918:F1928)</f>
        <v>3211935</v>
      </c>
      <c r="G1929" s="3"/>
    </row>
    <row r="1930" spans="1:7" s="5" customFormat="1" ht="15.75">
      <c r="A1930" s="4"/>
      <c r="B1930" s="3"/>
      <c r="C1930" s="3"/>
      <c r="D1930" s="3"/>
      <c r="E1930" s="3"/>
      <c r="F1930" s="3"/>
      <c r="G1930" s="3"/>
    </row>
    <row r="1931" spans="1:7" s="5" customFormat="1" ht="15.75">
      <c r="A1931" s="4"/>
      <c r="B1931" s="3"/>
      <c r="C1931" s="3"/>
      <c r="D1931" s="3"/>
      <c r="E1931" s="3"/>
      <c r="F1931" s="3"/>
      <c r="G1931" s="3"/>
    </row>
    <row r="1932" spans="1:7" s="5" customFormat="1" ht="15.75">
      <c r="A1932" s="4"/>
      <c r="B1932" s="3"/>
      <c r="C1932" s="3"/>
      <c r="D1932" s="3"/>
      <c r="E1932" s="3"/>
      <c r="F1932" s="3"/>
      <c r="G1932" s="3"/>
    </row>
    <row r="1933" spans="1:7" s="5" customFormat="1" ht="15.75">
      <c r="A1933" s="4"/>
      <c r="B1933" s="3"/>
      <c r="C1933" s="3"/>
      <c r="D1933" s="3"/>
      <c r="E1933" s="3"/>
      <c r="F1933" s="3"/>
      <c r="G1933" s="3"/>
    </row>
    <row r="1934" spans="1:7" s="5" customFormat="1" ht="15.75">
      <c r="A1934" s="4"/>
      <c r="B1934" s="3"/>
      <c r="C1934" s="3"/>
      <c r="D1934" s="3"/>
      <c r="E1934" s="3"/>
      <c r="F1934" s="3"/>
      <c r="G1934" s="3"/>
    </row>
    <row r="1935" spans="1:7" s="5" customFormat="1" ht="15.75">
      <c r="A1935" s="4"/>
      <c r="B1935" s="3"/>
      <c r="C1935" s="3"/>
      <c r="D1935" s="3"/>
      <c r="E1935" s="3"/>
      <c r="F1935" s="3"/>
      <c r="G1935" s="3"/>
    </row>
    <row r="1936" spans="1:7" s="5" customFormat="1" ht="15.75">
      <c r="A1936" s="4"/>
      <c r="B1936" s="3"/>
      <c r="C1936" s="3"/>
      <c r="D1936" s="3"/>
      <c r="E1936" s="3"/>
      <c r="F1936" s="3"/>
      <c r="G1936" s="3"/>
    </row>
    <row r="1937" spans="1:7" s="5" customFormat="1" ht="15.75">
      <c r="A1937" s="4"/>
      <c r="B1937" s="3"/>
      <c r="C1937" s="3"/>
      <c r="D1937" s="3"/>
      <c r="E1937" s="3"/>
      <c r="F1937" s="3"/>
      <c r="G1937" s="3"/>
    </row>
    <row r="1938" spans="1:7" s="5" customFormat="1" ht="15.75">
      <c r="A1938" s="4"/>
      <c r="B1938" s="3"/>
      <c r="C1938" s="3"/>
      <c r="D1938" s="3"/>
      <c r="E1938" s="3"/>
      <c r="F1938" s="3"/>
      <c r="G1938" s="3"/>
    </row>
    <row r="1939" spans="1:7" s="5" customFormat="1" ht="15.75">
      <c r="A1939" s="12"/>
      <c r="B1939" s="3"/>
      <c r="C1939" s="3"/>
      <c r="D1939" s="3"/>
      <c r="E1939" s="3"/>
      <c r="F1939" s="3"/>
      <c r="G1939" s="3"/>
    </row>
    <row r="1940" spans="1:7" s="5" customFormat="1" ht="15.75">
      <c r="A1940" s="17"/>
      <c r="B1940" s="4"/>
      <c r="C1940" s="4"/>
      <c r="D1940" s="4"/>
      <c r="E1940" s="4"/>
      <c r="F1940" s="4"/>
      <c r="G1940" s="3"/>
    </row>
    <row r="1941" spans="1:7" s="5" customFormat="1" ht="15.75">
      <c r="A1941" s="4"/>
      <c r="B1941" s="3"/>
      <c r="C1941" s="3"/>
      <c r="D1941" s="3"/>
      <c r="E1941" s="3"/>
      <c r="F1941" s="3"/>
      <c r="G1941" s="3"/>
    </row>
    <row r="1942" spans="1:7" s="5" customFormat="1" ht="15.75">
      <c r="A1942" s="4"/>
      <c r="B1942" s="3"/>
      <c r="C1942" s="3"/>
      <c r="D1942" s="3"/>
      <c r="E1942" s="3"/>
      <c r="F1942" s="3"/>
      <c r="G1942" s="3"/>
    </row>
    <row r="1943" spans="1:7" s="5" customFormat="1" ht="15.75">
      <c r="A1943" s="4"/>
      <c r="B1943" s="4"/>
      <c r="C1943" s="4"/>
      <c r="D1943" s="4"/>
      <c r="E1943" s="4"/>
      <c r="F1943" s="4"/>
      <c r="G1943" s="4"/>
    </row>
    <row r="1944" spans="1:7" s="5" customFormat="1" ht="15.75">
      <c r="A1944" s="12"/>
      <c r="B1944" s="3"/>
      <c r="C1944" s="3"/>
      <c r="D1944" s="3"/>
      <c r="E1944" s="3"/>
      <c r="F1944" s="3"/>
      <c r="G1944" s="3"/>
    </row>
    <row r="1945" spans="1:7" s="5" customFormat="1" ht="15.75">
      <c r="A1945" s="17"/>
      <c r="B1945" s="4"/>
      <c r="C1945" s="4"/>
      <c r="D1945" s="4"/>
      <c r="E1945" s="4"/>
      <c r="F1945" s="4"/>
      <c r="G1945" s="4"/>
    </row>
    <row r="1946" spans="1:7" s="5" customFormat="1" ht="15.75">
      <c r="A1946" s="4"/>
      <c r="B1946" s="3"/>
      <c r="C1946" s="3"/>
      <c r="D1946" s="3"/>
      <c r="E1946" s="3"/>
      <c r="F1946" s="3"/>
      <c r="G1946" s="3"/>
    </row>
    <row r="1947" spans="1:7" s="5" customFormat="1" ht="15.75">
      <c r="A1947" s="4"/>
      <c r="B1947" s="3"/>
      <c r="C1947" s="3"/>
      <c r="D1947" s="3"/>
      <c r="E1947" s="3"/>
      <c r="F1947" s="3"/>
      <c r="G1947" s="3"/>
    </row>
    <row r="1948" spans="1:7" s="5" customFormat="1" ht="15.75">
      <c r="A1948" s="4"/>
      <c r="B1948" s="4"/>
      <c r="C1948" s="4"/>
      <c r="D1948" s="4"/>
      <c r="E1948" s="4"/>
      <c r="F1948" s="4"/>
      <c r="G1948" s="4"/>
    </row>
    <row r="1949" spans="1:7" s="5" customFormat="1" ht="15.75">
      <c r="A1949" s="4"/>
      <c r="B1949" s="3"/>
      <c r="C1949" s="3"/>
      <c r="D1949" s="3"/>
      <c r="E1949" s="3"/>
      <c r="F1949" s="3"/>
      <c r="G1949" s="3"/>
    </row>
    <row r="1950" spans="1:7" s="5" customFormat="1" ht="15.75">
      <c r="A1950" s="4"/>
      <c r="B1950" s="3"/>
      <c r="C1950" s="3"/>
      <c r="D1950" s="3"/>
      <c r="E1950" s="3"/>
      <c r="F1950" s="3"/>
      <c r="G1950" s="3"/>
    </row>
    <row r="1951" spans="1:7" s="5" customFormat="1" ht="15.75">
      <c r="A1951" s="12"/>
      <c r="B1951" s="3"/>
      <c r="C1951" s="3"/>
      <c r="D1951" s="3"/>
      <c r="E1951" s="3"/>
      <c r="F1951" s="3"/>
      <c r="G1951" s="3"/>
    </row>
    <row r="1952" spans="1:7" s="5" customFormat="1" ht="15.75">
      <c r="A1952" s="17"/>
      <c r="B1952" s="3"/>
      <c r="C1952" s="3"/>
      <c r="D1952" s="3"/>
      <c r="E1952" s="3"/>
      <c r="F1952" s="3"/>
      <c r="G1952" s="3"/>
    </row>
    <row r="1953" spans="1:7" s="5" customFormat="1" ht="15.75">
      <c r="A1953" s="11"/>
      <c r="B1953" s="3"/>
      <c r="C1953" s="3"/>
      <c r="D1953" s="3"/>
      <c r="E1953" s="3"/>
      <c r="F1953" s="3"/>
      <c r="G1953" s="3"/>
    </row>
    <row r="1954" spans="1:7" s="5" customFormat="1" ht="15.75">
      <c r="A1954" s="12"/>
      <c r="B1954" s="3"/>
      <c r="C1954" s="3"/>
      <c r="D1954" s="3"/>
      <c r="E1954" s="3"/>
      <c r="F1954" s="3"/>
      <c r="G1954" s="3"/>
    </row>
    <row r="1955" spans="1:7" s="5" customFormat="1" ht="15.75">
      <c r="A1955" s="12"/>
      <c r="B1955" s="3"/>
      <c r="C1955" s="3"/>
      <c r="D1955" s="3"/>
      <c r="E1955" s="3"/>
      <c r="F1955" s="3"/>
      <c r="G1955" s="3"/>
    </row>
    <row r="1956" spans="1:7" s="5" customFormat="1" ht="15.75">
      <c r="A1956" s="12"/>
      <c r="B1956" s="3"/>
      <c r="C1956" s="3"/>
      <c r="D1956" s="3"/>
      <c r="E1956" s="3"/>
      <c r="F1956" s="3"/>
      <c r="G1956" s="3"/>
    </row>
    <row r="1957" spans="1:7" s="5" customFormat="1" ht="15.75">
      <c r="A1957" s="12"/>
      <c r="B1957" s="3"/>
      <c r="C1957" s="3"/>
      <c r="D1957" s="3"/>
      <c r="E1957" s="3"/>
      <c r="F1957" s="3"/>
      <c r="G1957" s="3"/>
    </row>
    <row r="1958" spans="1:6" s="5" customFormat="1" ht="15.75">
      <c r="A1958" s="13"/>
      <c r="B1958" s="4"/>
      <c r="C1958" s="3"/>
      <c r="D1958" s="4"/>
      <c r="E1958" s="3"/>
      <c r="F1958" s="4"/>
    </row>
    <row r="1959" spans="1:6" s="5" customFormat="1" ht="15.75">
      <c r="A1959" s="14" t="s">
        <v>93</v>
      </c>
      <c r="B1959" s="4"/>
      <c r="C1959" s="3"/>
      <c r="D1959" s="4"/>
      <c r="E1959" s="3"/>
      <c r="F1959" s="4"/>
    </row>
    <row r="1960" spans="1:6" s="5" customFormat="1" ht="15.75">
      <c r="A1960" s="4"/>
      <c r="B1960" s="4"/>
      <c r="C1960" s="3"/>
      <c r="D1960" s="4"/>
      <c r="E1960" s="3"/>
      <c r="F1960" s="4"/>
    </row>
    <row r="1961" spans="1:7" s="5" customFormat="1" ht="15.75">
      <c r="A1961" s="23" t="s">
        <v>138</v>
      </c>
      <c r="B1961" s="23"/>
      <c r="C1961" s="23"/>
      <c r="D1961" s="23"/>
      <c r="E1961" s="23"/>
      <c r="F1961" s="23"/>
      <c r="G1961" s="23"/>
    </row>
    <row r="1962" spans="1:6" s="5" customFormat="1" ht="15.75">
      <c r="A1962" s="4"/>
      <c r="B1962" s="4"/>
      <c r="C1962" s="3"/>
      <c r="D1962" s="4"/>
      <c r="E1962" s="3"/>
      <c r="F1962" s="4"/>
    </row>
    <row r="1963" spans="1:7" s="5" customFormat="1" ht="15.75">
      <c r="A1963" s="23" t="s">
        <v>139</v>
      </c>
      <c r="B1963" s="23"/>
      <c r="C1963" s="23"/>
      <c r="D1963" s="23"/>
      <c r="E1963" s="23"/>
      <c r="F1963" s="23"/>
      <c r="G1963" s="23"/>
    </row>
    <row r="1964" spans="1:7" s="5" customFormat="1" ht="15.75">
      <c r="A1964" s="23" t="s">
        <v>44</v>
      </c>
      <c r="B1964" s="23"/>
      <c r="C1964" s="23"/>
      <c r="D1964" s="23"/>
      <c r="E1964" s="23"/>
      <c r="F1964" s="23"/>
      <c r="G1964" s="23"/>
    </row>
    <row r="1965" spans="1:6" s="5" customFormat="1" ht="15.75">
      <c r="A1965" s="4"/>
      <c r="B1965" s="4"/>
      <c r="C1965" s="3"/>
      <c r="D1965" s="6"/>
      <c r="E1965" s="7"/>
      <c r="F1965" s="6"/>
    </row>
    <row r="1966" spans="1:6" s="5" customFormat="1" ht="15.75">
      <c r="A1966" s="4"/>
      <c r="B1966" s="8"/>
      <c r="C1966" s="9"/>
      <c r="D1966" s="8"/>
      <c r="E1966" s="9"/>
      <c r="F1966" s="8"/>
    </row>
    <row r="1967" spans="1:7" s="5" customFormat="1" ht="15.75">
      <c r="A1967" s="4"/>
      <c r="B1967" s="2">
        <v>1985</v>
      </c>
      <c r="C1967" s="1"/>
      <c r="D1967" s="2">
        <v>1986</v>
      </c>
      <c r="E1967" s="1"/>
      <c r="F1967" s="2">
        <v>1987</v>
      </c>
      <c r="G1967" s="1"/>
    </row>
    <row r="1968" spans="1:7" s="5" customFormat="1" ht="15.75">
      <c r="A1968" s="4"/>
      <c r="B1968" s="3"/>
      <c r="C1968" s="3"/>
      <c r="D1968" s="3"/>
      <c r="E1968" s="3"/>
      <c r="F1968" s="3"/>
      <c r="G1968" s="3"/>
    </row>
    <row r="1969" spans="1:16" s="5" customFormat="1" ht="15.75">
      <c r="A1969" s="4" t="s">
        <v>0</v>
      </c>
      <c r="B1969" s="3">
        <f aca="true" t="shared" si="214" ref="B1969:B1976">I1969</f>
        <v>57969704</v>
      </c>
      <c r="C1969" s="3"/>
      <c r="D1969" s="3">
        <f aca="true" t="shared" si="215" ref="D1969:D1976">K1969</f>
        <v>56174277</v>
      </c>
      <c r="E1969" s="3"/>
      <c r="F1969" s="3">
        <f aca="true" t="shared" si="216" ref="F1969:F1976">M1969</f>
        <v>62623771</v>
      </c>
      <c r="G1969" s="3"/>
      <c r="H1969" s="20" t="s">
        <v>44</v>
      </c>
      <c r="I1969" s="17">
        <v>57969704</v>
      </c>
      <c r="J1969" s="20"/>
      <c r="K1969" s="17">
        <v>56174277</v>
      </c>
      <c r="L1969" s="17"/>
      <c r="M1969" s="17">
        <v>62623771</v>
      </c>
      <c r="N1969" s="20">
        <v>1</v>
      </c>
      <c r="O1969" s="20" t="s">
        <v>95</v>
      </c>
      <c r="P1969" s="20" t="s">
        <v>95</v>
      </c>
    </row>
    <row r="1970" spans="1:16" s="5" customFormat="1" ht="15.75">
      <c r="A1970" s="4" t="s">
        <v>1</v>
      </c>
      <c r="B1970" s="3">
        <f t="shared" si="214"/>
        <v>6970480</v>
      </c>
      <c r="C1970" s="3"/>
      <c r="D1970" s="3">
        <f t="shared" si="215"/>
        <v>6859435</v>
      </c>
      <c r="E1970" s="3"/>
      <c r="F1970" s="3">
        <f t="shared" si="216"/>
        <v>8037531</v>
      </c>
      <c r="G1970" s="3"/>
      <c r="H1970" s="20" t="s">
        <v>44</v>
      </c>
      <c r="I1970" s="17">
        <v>6970480</v>
      </c>
      <c r="J1970" s="20"/>
      <c r="K1970" s="17">
        <v>6859435</v>
      </c>
      <c r="L1970" s="17"/>
      <c r="M1970" s="17">
        <v>8037531</v>
      </c>
      <c r="N1970" s="20">
        <v>2</v>
      </c>
      <c r="O1970" s="20" t="s">
        <v>145</v>
      </c>
      <c r="P1970" s="20" t="s">
        <v>96</v>
      </c>
    </row>
    <row r="1971" spans="1:16" s="5" customFormat="1" ht="15.75">
      <c r="A1971" s="4" t="s">
        <v>86</v>
      </c>
      <c r="B1971" s="3">
        <f t="shared" si="214"/>
        <v>1510369</v>
      </c>
      <c r="C1971" s="3"/>
      <c r="D1971" s="3">
        <f t="shared" si="215"/>
        <v>647678</v>
      </c>
      <c r="E1971" s="3"/>
      <c r="F1971" s="3">
        <f t="shared" si="216"/>
        <v>1217556</v>
      </c>
      <c r="G1971" s="3"/>
      <c r="H1971" s="20" t="s">
        <v>44</v>
      </c>
      <c r="I1971" s="17">
        <v>1510369</v>
      </c>
      <c r="J1971" s="20"/>
      <c r="K1971" s="17">
        <v>647678</v>
      </c>
      <c r="L1971" s="17"/>
      <c r="M1971" s="17">
        <v>1217556</v>
      </c>
      <c r="N1971" s="20">
        <v>3</v>
      </c>
      <c r="O1971" s="20" t="s">
        <v>102</v>
      </c>
      <c r="P1971" s="20" t="s">
        <v>97</v>
      </c>
    </row>
    <row r="1972" spans="1:16" s="5" customFormat="1" ht="15.75">
      <c r="A1972" s="4" t="s">
        <v>91</v>
      </c>
      <c r="B1972" s="3">
        <f t="shared" si="214"/>
        <v>8566664</v>
      </c>
      <c r="C1972" s="3"/>
      <c r="D1972" s="3">
        <f t="shared" si="215"/>
        <v>7911235</v>
      </c>
      <c r="E1972" s="3"/>
      <c r="F1972" s="3">
        <f t="shared" si="216"/>
        <v>8365738</v>
      </c>
      <c r="G1972" s="3"/>
      <c r="H1972" s="20" t="s">
        <v>44</v>
      </c>
      <c r="I1972" s="17">
        <v>8566664</v>
      </c>
      <c r="J1972" s="20"/>
      <c r="K1972" s="17">
        <v>7911235</v>
      </c>
      <c r="L1972" s="17"/>
      <c r="M1972" s="17">
        <v>8365738</v>
      </c>
      <c r="N1972" s="20">
        <v>4</v>
      </c>
      <c r="O1972" s="20" t="s">
        <v>103</v>
      </c>
      <c r="P1972" s="20" t="s">
        <v>98</v>
      </c>
    </row>
    <row r="1973" spans="1:16" s="5" customFormat="1" ht="15.75">
      <c r="A1973" s="4" t="s">
        <v>2</v>
      </c>
      <c r="B1973" s="3">
        <f t="shared" si="214"/>
        <v>0</v>
      </c>
      <c r="C1973" s="3"/>
      <c r="D1973" s="3">
        <f t="shared" si="215"/>
        <v>0</v>
      </c>
      <c r="E1973" s="3"/>
      <c r="F1973" s="3">
        <f t="shared" si="216"/>
        <v>2659151</v>
      </c>
      <c r="G1973" s="3"/>
      <c r="H1973" s="20" t="s">
        <v>44</v>
      </c>
      <c r="I1973" s="17">
        <v>0</v>
      </c>
      <c r="J1973" s="20"/>
      <c r="K1973" s="17">
        <v>0</v>
      </c>
      <c r="L1973" s="17"/>
      <c r="M1973" s="17">
        <v>2659151</v>
      </c>
      <c r="N1973" s="20">
        <v>5</v>
      </c>
      <c r="O1973" s="20" t="s">
        <v>104</v>
      </c>
      <c r="P1973" s="20" t="s">
        <v>99</v>
      </c>
    </row>
    <row r="1974" spans="1:16" s="5" customFormat="1" ht="15.75">
      <c r="A1974" s="4" t="s">
        <v>144</v>
      </c>
      <c r="B1974" s="3">
        <f t="shared" si="214"/>
        <v>0</v>
      </c>
      <c r="C1974" s="3"/>
      <c r="D1974" s="3">
        <f t="shared" si="215"/>
        <v>0</v>
      </c>
      <c r="E1974" s="3"/>
      <c r="F1974" s="3">
        <f t="shared" si="216"/>
        <v>102400</v>
      </c>
      <c r="G1974" s="3"/>
      <c r="H1974" s="20" t="s">
        <v>44</v>
      </c>
      <c r="I1974" s="17">
        <v>0</v>
      </c>
      <c r="J1974" s="20"/>
      <c r="K1974" s="17">
        <v>0</v>
      </c>
      <c r="L1974" s="17"/>
      <c r="M1974" s="17">
        <v>102400</v>
      </c>
      <c r="N1974" s="20">
        <v>6</v>
      </c>
      <c r="O1974" s="20" t="s">
        <v>146</v>
      </c>
      <c r="P1974" s="20" t="s">
        <v>100</v>
      </c>
    </row>
    <row r="1975" spans="1:16" s="5" customFormat="1" ht="15.75">
      <c r="A1975" s="4" t="s">
        <v>3</v>
      </c>
      <c r="B1975" s="3">
        <f t="shared" si="214"/>
        <v>156636</v>
      </c>
      <c r="C1975" s="3"/>
      <c r="D1975" s="3">
        <f t="shared" si="215"/>
        <v>143880</v>
      </c>
      <c r="E1975" s="3"/>
      <c r="F1975" s="3">
        <f t="shared" si="216"/>
        <v>145415</v>
      </c>
      <c r="G1975" s="3"/>
      <c r="H1975" s="20" t="s">
        <v>44</v>
      </c>
      <c r="I1975" s="17">
        <v>156636</v>
      </c>
      <c r="J1975" s="20"/>
      <c r="K1975" s="17">
        <v>143880</v>
      </c>
      <c r="L1975" s="17"/>
      <c r="M1975" s="17">
        <v>145415</v>
      </c>
      <c r="N1975" s="20">
        <v>7</v>
      </c>
      <c r="O1975" s="20" t="s">
        <v>106</v>
      </c>
      <c r="P1975" s="20" t="s">
        <v>101</v>
      </c>
    </row>
    <row r="1976" spans="1:16" s="5" customFormat="1" ht="15.75">
      <c r="A1976" s="4" t="s">
        <v>4</v>
      </c>
      <c r="B1976" s="3">
        <f t="shared" si="214"/>
        <v>418289</v>
      </c>
      <c r="C1976" s="3"/>
      <c r="D1976" s="3">
        <f t="shared" si="215"/>
        <v>447157</v>
      </c>
      <c r="E1976" s="3"/>
      <c r="F1976" s="3">
        <f t="shared" si="216"/>
        <v>575831</v>
      </c>
      <c r="G1976" s="3"/>
      <c r="H1976" s="20" t="s">
        <v>44</v>
      </c>
      <c r="I1976" s="17">
        <v>418289</v>
      </c>
      <c r="J1976" s="20"/>
      <c r="K1976" s="17">
        <v>447157</v>
      </c>
      <c r="L1976" s="17"/>
      <c r="M1976" s="17">
        <v>575831</v>
      </c>
      <c r="N1976" s="20">
        <v>8</v>
      </c>
      <c r="O1976" s="20" t="s">
        <v>107</v>
      </c>
      <c r="P1976" s="20" t="s">
        <v>102</v>
      </c>
    </row>
    <row r="1977" spans="1:16" s="5" customFormat="1" ht="15.75">
      <c r="A1977" s="4"/>
      <c r="B1977" s="3"/>
      <c r="C1977" s="3"/>
      <c r="D1977" s="3"/>
      <c r="E1977" s="3"/>
      <c r="F1977" s="3"/>
      <c r="G1977" s="3"/>
      <c r="H1977" s="20" t="s">
        <v>44</v>
      </c>
      <c r="I1977" s="17">
        <v>24028460</v>
      </c>
      <c r="J1977" s="20"/>
      <c r="K1977" s="17">
        <v>24270869</v>
      </c>
      <c r="L1977" s="17"/>
      <c r="M1977" s="17">
        <v>27933242</v>
      </c>
      <c r="N1977" s="20">
        <v>9</v>
      </c>
      <c r="O1977" s="20" t="s">
        <v>108</v>
      </c>
      <c r="P1977" s="20" t="s">
        <v>103</v>
      </c>
    </row>
    <row r="1978" spans="1:16" s="5" customFormat="1" ht="15.75">
      <c r="A1978" s="4" t="s">
        <v>5</v>
      </c>
      <c r="B1978" s="3">
        <f>I1977</f>
        <v>24028460</v>
      </c>
      <c r="C1978" s="3"/>
      <c r="D1978" s="3">
        <f>K1977</f>
        <v>24270869</v>
      </c>
      <c r="E1978" s="3"/>
      <c r="F1978" s="3">
        <f>M1977</f>
        <v>27933242</v>
      </c>
      <c r="G1978" s="3"/>
      <c r="H1978" s="20" t="s">
        <v>44</v>
      </c>
      <c r="I1978" s="17">
        <v>662907</v>
      </c>
      <c r="J1978" s="20"/>
      <c r="K1978" s="17">
        <v>672878</v>
      </c>
      <c r="L1978" s="17"/>
      <c r="M1978" s="17">
        <v>1791300</v>
      </c>
      <c r="N1978" s="20">
        <v>10</v>
      </c>
      <c r="O1978" s="20" t="s">
        <v>109</v>
      </c>
      <c r="P1978" s="20" t="s">
        <v>104</v>
      </c>
    </row>
    <row r="1979" spans="1:16" s="5" customFormat="1" ht="15.75">
      <c r="A1979" s="4" t="s">
        <v>6</v>
      </c>
      <c r="B1979" s="3">
        <f>I1978</f>
        <v>662907</v>
      </c>
      <c r="C1979" s="3"/>
      <c r="D1979" s="3">
        <f>K1978</f>
        <v>672878</v>
      </c>
      <c r="E1979" s="3"/>
      <c r="F1979" s="3">
        <f>M1978</f>
        <v>1791300</v>
      </c>
      <c r="G1979" s="3"/>
      <c r="H1979" s="20" t="s">
        <v>44</v>
      </c>
      <c r="I1979" s="17">
        <v>0</v>
      </c>
      <c r="J1979" s="20"/>
      <c r="K1979" s="17">
        <v>0</v>
      </c>
      <c r="L1979" s="17"/>
      <c r="M1979" s="17">
        <v>832977</v>
      </c>
      <c r="N1979" s="20">
        <v>11</v>
      </c>
      <c r="O1979" s="20" t="s">
        <v>110</v>
      </c>
      <c r="P1979" s="20" t="s">
        <v>105</v>
      </c>
    </row>
    <row r="1980" spans="1:16" s="5" customFormat="1" ht="15.75">
      <c r="A1980" s="4" t="s">
        <v>7</v>
      </c>
      <c r="B1980" s="10">
        <f>I1979</f>
        <v>0</v>
      </c>
      <c r="C1980" s="3"/>
      <c r="D1980" s="10">
        <f>K1979</f>
        <v>0</v>
      </c>
      <c r="E1980" s="3"/>
      <c r="F1980" s="10">
        <f>M1979</f>
        <v>832977</v>
      </c>
      <c r="G1980" s="3"/>
      <c r="H1980" s="20" t="s">
        <v>44</v>
      </c>
      <c r="I1980" s="17">
        <v>16836957</v>
      </c>
      <c r="J1980" s="20"/>
      <c r="K1980" s="17">
        <v>17370069</v>
      </c>
      <c r="L1980" s="17"/>
      <c r="M1980" s="17">
        <v>19516855</v>
      </c>
      <c r="N1980" s="20">
        <v>12</v>
      </c>
      <c r="O1980" s="20" t="s">
        <v>147</v>
      </c>
      <c r="P1980" s="20" t="s">
        <v>106</v>
      </c>
    </row>
    <row r="1981" spans="1:16" s="5" customFormat="1" ht="15.75">
      <c r="A1981" s="4"/>
      <c r="B1981" s="3"/>
      <c r="C1981" s="3"/>
      <c r="D1981" s="3"/>
      <c r="E1981" s="3"/>
      <c r="F1981" s="3"/>
      <c r="G1981" s="3"/>
      <c r="H1981" s="20" t="s">
        <v>44</v>
      </c>
      <c r="I1981" s="17">
        <v>0</v>
      </c>
      <c r="J1981" s="20"/>
      <c r="K1981" s="17">
        <v>106262</v>
      </c>
      <c r="L1981" s="17"/>
      <c r="M1981" s="17">
        <v>131328</v>
      </c>
      <c r="N1981" s="20">
        <v>13</v>
      </c>
      <c r="O1981" s="20" t="s">
        <v>113</v>
      </c>
      <c r="P1981" s="20" t="s">
        <v>107</v>
      </c>
    </row>
    <row r="1982" spans="1:16" s="5" customFormat="1" ht="15.75">
      <c r="A1982" s="4" t="s">
        <v>8</v>
      </c>
      <c r="B1982" s="3">
        <f>SUM(B1977:B1981)</f>
        <v>24691367</v>
      </c>
      <c r="C1982" s="3"/>
      <c r="D1982" s="3">
        <f>SUM(D1977:D1981)</f>
        <v>24943747</v>
      </c>
      <c r="E1982" s="3"/>
      <c r="F1982" s="3">
        <f>SUM(F1977:F1981)</f>
        <v>30557519</v>
      </c>
      <c r="G1982" s="3"/>
      <c r="H1982" s="20" t="s">
        <v>44</v>
      </c>
      <c r="I1982" s="17">
        <v>0</v>
      </c>
      <c r="J1982" s="20"/>
      <c r="K1982" s="17">
        <v>0</v>
      </c>
      <c r="L1982" s="17"/>
      <c r="M1982" s="17">
        <v>397647</v>
      </c>
      <c r="N1982" s="20">
        <v>14</v>
      </c>
      <c r="O1982" s="20" t="s">
        <v>114</v>
      </c>
      <c r="P1982" s="20" t="s">
        <v>108</v>
      </c>
    </row>
    <row r="1983" spans="1:16" s="5" customFormat="1" ht="15.75">
      <c r="A1983" s="4"/>
      <c r="B1983" s="3"/>
      <c r="C1983" s="3"/>
      <c r="D1983" s="3"/>
      <c r="E1983" s="3"/>
      <c r="F1983" s="3"/>
      <c r="G1983" s="3"/>
      <c r="H1983" s="20" t="s">
        <v>44</v>
      </c>
      <c r="I1983" s="17">
        <v>95553</v>
      </c>
      <c r="J1983" s="20"/>
      <c r="K1983" s="17">
        <v>206516</v>
      </c>
      <c r="L1983" s="17"/>
      <c r="M1983" s="17">
        <v>200985</v>
      </c>
      <c r="N1983" s="20">
        <v>15</v>
      </c>
      <c r="O1983" s="20" t="s">
        <v>115</v>
      </c>
      <c r="P1983" s="20" t="s">
        <v>109</v>
      </c>
    </row>
    <row r="1984" spans="1:16" s="5" customFormat="1" ht="15.75">
      <c r="A1984" s="4" t="s">
        <v>9</v>
      </c>
      <c r="B1984" s="3">
        <f>I1980</f>
        <v>16836957</v>
      </c>
      <c r="C1984" s="3"/>
      <c r="D1984" s="3">
        <f>K1980</f>
        <v>17370069</v>
      </c>
      <c r="E1984" s="3"/>
      <c r="F1984" s="3">
        <f>M1980</f>
        <v>19516855</v>
      </c>
      <c r="G1984" s="3"/>
      <c r="H1984" s="20" t="s">
        <v>44</v>
      </c>
      <c r="I1984" s="17">
        <v>13039370</v>
      </c>
      <c r="J1984" s="20"/>
      <c r="K1984" s="17">
        <v>12474819</v>
      </c>
      <c r="L1984" s="17"/>
      <c r="M1984" s="17">
        <v>13058045</v>
      </c>
      <c r="N1984" s="20">
        <v>16</v>
      </c>
      <c r="O1984" s="20" t="s">
        <v>116</v>
      </c>
      <c r="P1984" s="20" t="s">
        <v>110</v>
      </c>
    </row>
    <row r="1985" spans="1:16" s="5" customFormat="1" ht="15.75">
      <c r="A1985" s="4" t="s">
        <v>10</v>
      </c>
      <c r="B1985" s="3">
        <f>I1981</f>
        <v>0</v>
      </c>
      <c r="C1985" s="3"/>
      <c r="D1985" s="3">
        <f>K1981</f>
        <v>106262</v>
      </c>
      <c r="E1985" s="3"/>
      <c r="F1985" s="3">
        <f>M1981</f>
        <v>131328</v>
      </c>
      <c r="G1985" s="4"/>
      <c r="H1985" s="20" t="s">
        <v>44</v>
      </c>
      <c r="I1985" s="17">
        <v>0</v>
      </c>
      <c r="J1985" s="20"/>
      <c r="K1985" s="17">
        <v>116342</v>
      </c>
      <c r="L1985" s="17"/>
      <c r="M1985" s="17">
        <v>96544</v>
      </c>
      <c r="N1985" s="20">
        <v>17</v>
      </c>
      <c r="O1985" s="20" t="s">
        <v>117</v>
      </c>
      <c r="P1985" s="20" t="s">
        <v>111</v>
      </c>
    </row>
    <row r="1986" spans="1:16" s="5" customFormat="1" ht="15.75">
      <c r="A1986" s="4" t="s">
        <v>11</v>
      </c>
      <c r="B1986" s="3">
        <f>I1982</f>
        <v>0</v>
      </c>
      <c r="C1986" s="3"/>
      <c r="D1986" s="3">
        <f>K1982</f>
        <v>0</v>
      </c>
      <c r="E1986" s="3"/>
      <c r="F1986" s="3">
        <f>M1982</f>
        <v>397647</v>
      </c>
      <c r="G1986" s="3"/>
      <c r="H1986" s="20" t="s">
        <v>44</v>
      </c>
      <c r="I1986" s="17">
        <v>542940</v>
      </c>
      <c r="J1986" s="20"/>
      <c r="K1986" s="17">
        <v>519597</v>
      </c>
      <c r="L1986" s="17"/>
      <c r="M1986" s="17">
        <v>542940</v>
      </c>
      <c r="N1986" s="20">
        <v>18</v>
      </c>
      <c r="O1986" s="20" t="s">
        <v>118</v>
      </c>
      <c r="P1986" s="20" t="s">
        <v>112</v>
      </c>
    </row>
    <row r="1987" spans="1:16" s="5" customFormat="1" ht="15.75">
      <c r="A1987" s="4" t="s">
        <v>12</v>
      </c>
      <c r="B1987" s="10">
        <f>I1983</f>
        <v>95553</v>
      </c>
      <c r="C1987" s="3"/>
      <c r="D1987" s="10">
        <f>K1983</f>
        <v>206516</v>
      </c>
      <c r="E1987" s="3"/>
      <c r="F1987" s="10">
        <f>M1983</f>
        <v>200985</v>
      </c>
      <c r="G1987" s="3"/>
      <c r="H1987" s="20" t="s">
        <v>44</v>
      </c>
      <c r="I1987" s="17">
        <v>116350</v>
      </c>
      <c r="J1987" s="20"/>
      <c r="K1987" s="17">
        <v>112113</v>
      </c>
      <c r="L1987" s="17"/>
      <c r="M1987" s="17">
        <v>120000</v>
      </c>
      <c r="N1987" s="20">
        <v>19</v>
      </c>
      <c r="O1987" s="20" t="s">
        <v>119</v>
      </c>
      <c r="P1987" s="20" t="s">
        <v>113</v>
      </c>
    </row>
    <row r="1988" spans="1:16" s="5" customFormat="1" ht="15.75">
      <c r="A1988" s="4"/>
      <c r="B1988" s="3"/>
      <c r="C1988" s="3"/>
      <c r="D1988" s="3"/>
      <c r="E1988" s="3"/>
      <c r="F1988" s="3"/>
      <c r="G1988" s="3"/>
      <c r="H1988" s="20" t="s">
        <v>44</v>
      </c>
      <c r="I1988" s="17">
        <v>0</v>
      </c>
      <c r="J1988" s="20"/>
      <c r="K1988" s="17">
        <v>0</v>
      </c>
      <c r="L1988" s="17"/>
      <c r="M1988" s="17">
        <v>103012</v>
      </c>
      <c r="N1988" s="20">
        <v>20</v>
      </c>
      <c r="O1988" s="20" t="s">
        <v>120</v>
      </c>
      <c r="P1988" s="20" t="s">
        <v>114</v>
      </c>
    </row>
    <row r="1989" spans="1:16" s="5" customFormat="1" ht="15.75">
      <c r="A1989" s="4" t="s">
        <v>13</v>
      </c>
      <c r="B1989" s="3">
        <f>SUM(B1983:B1988)</f>
        <v>16932510</v>
      </c>
      <c r="C1989" s="3"/>
      <c r="D1989" s="3">
        <f>SUM(D1983:D1988)</f>
        <v>17682847</v>
      </c>
      <c r="E1989" s="3"/>
      <c r="F1989" s="3">
        <f>SUM(F1983:F1988)</f>
        <v>20246815</v>
      </c>
      <c r="G1989" s="3"/>
      <c r="H1989" s="20" t="s">
        <v>44</v>
      </c>
      <c r="I1989" s="17">
        <v>1803995</v>
      </c>
      <c r="J1989" s="20"/>
      <c r="K1989" s="17">
        <v>1726430</v>
      </c>
      <c r="L1989" s="17"/>
      <c r="M1989" s="17">
        <v>1904228</v>
      </c>
      <c r="N1989" s="20">
        <v>21</v>
      </c>
      <c r="O1989" s="20" t="s">
        <v>121</v>
      </c>
      <c r="P1989" s="20" t="s">
        <v>115</v>
      </c>
    </row>
    <row r="1990" spans="1:16" s="5" customFormat="1" ht="15.75">
      <c r="A1990" s="4"/>
      <c r="B1990" s="3"/>
      <c r="C1990" s="3"/>
      <c r="D1990" s="3"/>
      <c r="E1990" s="3"/>
      <c r="F1990" s="3"/>
      <c r="G1990" s="3"/>
      <c r="H1990" s="20" t="s">
        <v>44</v>
      </c>
      <c r="I1990" s="17">
        <v>42647071</v>
      </c>
      <c r="J1990" s="20"/>
      <c r="K1990" s="17">
        <v>37617256</v>
      </c>
      <c r="L1990" s="17"/>
      <c r="M1990" s="17">
        <v>39607716</v>
      </c>
      <c r="N1990" s="20">
        <v>22</v>
      </c>
      <c r="O1990" s="20" t="s">
        <v>148</v>
      </c>
      <c r="P1990" s="20" t="s">
        <v>116</v>
      </c>
    </row>
    <row r="1991" spans="1:16" s="5" customFormat="1" ht="15.75">
      <c r="A1991" s="4" t="s">
        <v>14</v>
      </c>
      <c r="B1991" s="3">
        <f aca="true" t="shared" si="217" ref="B1991:B1996">I1984</f>
        <v>13039370</v>
      </c>
      <c r="C1991" s="3"/>
      <c r="D1991" s="3">
        <f aca="true" t="shared" si="218" ref="D1991:D1996">K1984</f>
        <v>12474819</v>
      </c>
      <c r="E1991" s="3"/>
      <c r="F1991" s="3">
        <f aca="true" t="shared" si="219" ref="F1991:F1996">M1984</f>
        <v>13058045</v>
      </c>
      <c r="G1991" s="3"/>
      <c r="H1991" s="20" t="s">
        <v>44</v>
      </c>
      <c r="I1991" s="17">
        <v>6428445</v>
      </c>
      <c r="J1991" s="20"/>
      <c r="K1991" s="17">
        <v>6139438</v>
      </c>
      <c r="L1991" s="17"/>
      <c r="M1991" s="17">
        <v>6436304</v>
      </c>
      <c r="N1991" s="20">
        <v>23</v>
      </c>
      <c r="O1991" s="20" t="s">
        <v>149</v>
      </c>
      <c r="P1991" s="20" t="s">
        <v>117</v>
      </c>
    </row>
    <row r="1992" spans="1:16" s="5" customFormat="1" ht="15.75">
      <c r="A1992" s="4" t="s">
        <v>90</v>
      </c>
      <c r="B1992" s="3">
        <f t="shared" si="217"/>
        <v>0</v>
      </c>
      <c r="C1992" s="3"/>
      <c r="D1992" s="3">
        <f t="shared" si="218"/>
        <v>116342</v>
      </c>
      <c r="E1992" s="3"/>
      <c r="F1992" s="3">
        <f t="shared" si="219"/>
        <v>96544</v>
      </c>
      <c r="G1992" s="3"/>
      <c r="H1992" s="20" t="s">
        <v>44</v>
      </c>
      <c r="I1992" s="17">
        <v>9090437</v>
      </c>
      <c r="J1992" s="20"/>
      <c r="K1992" s="17">
        <v>8682495</v>
      </c>
      <c r="L1992" s="17"/>
      <c r="M1992" s="17">
        <v>9098139</v>
      </c>
      <c r="N1992" s="20">
        <v>24</v>
      </c>
      <c r="O1992" s="20" t="s">
        <v>150</v>
      </c>
      <c r="P1992" s="20" t="s">
        <v>118</v>
      </c>
    </row>
    <row r="1993" spans="1:16" s="5" customFormat="1" ht="15.75">
      <c r="A1993" s="4" t="s">
        <v>89</v>
      </c>
      <c r="B1993" s="3">
        <f t="shared" si="217"/>
        <v>542940</v>
      </c>
      <c r="C1993" s="3"/>
      <c r="D1993" s="3">
        <f t="shared" si="218"/>
        <v>519597</v>
      </c>
      <c r="E1993" s="3"/>
      <c r="F1993" s="3">
        <f t="shared" si="219"/>
        <v>542940</v>
      </c>
      <c r="G1993" s="3"/>
      <c r="H1993" s="20" t="s">
        <v>44</v>
      </c>
      <c r="I1993" s="17">
        <v>2872610</v>
      </c>
      <c r="J1993" s="20"/>
      <c r="K1993" s="17">
        <v>2780705</v>
      </c>
      <c r="L1993" s="17"/>
      <c r="M1993" s="17">
        <v>2896565</v>
      </c>
      <c r="N1993" s="20">
        <v>25</v>
      </c>
      <c r="O1993" s="20" t="s">
        <v>151</v>
      </c>
      <c r="P1993" s="20" t="s">
        <v>119</v>
      </c>
    </row>
    <row r="1994" spans="1:16" s="5" customFormat="1" ht="15.75">
      <c r="A1994" s="4" t="s">
        <v>88</v>
      </c>
      <c r="B1994" s="3">
        <f t="shared" si="217"/>
        <v>116350</v>
      </c>
      <c r="C1994" s="3"/>
      <c r="D1994" s="3">
        <f t="shared" si="218"/>
        <v>112113</v>
      </c>
      <c r="E1994" s="3"/>
      <c r="F1994" s="3">
        <f t="shared" si="219"/>
        <v>120000</v>
      </c>
      <c r="G1994" s="3"/>
      <c r="H1994" s="20" t="s">
        <v>44</v>
      </c>
      <c r="I1994" s="17">
        <v>1385280</v>
      </c>
      <c r="J1994" s="20"/>
      <c r="K1994" s="17">
        <v>1328683</v>
      </c>
      <c r="L1994" s="17"/>
      <c r="M1994" s="17">
        <v>1385295</v>
      </c>
      <c r="N1994" s="20">
        <v>26</v>
      </c>
      <c r="O1994" s="20" t="s">
        <v>152</v>
      </c>
      <c r="P1994" s="20" t="s">
        <v>120</v>
      </c>
    </row>
    <row r="1995" spans="1:16" s="5" customFormat="1" ht="15.75">
      <c r="A1995" s="4" t="s">
        <v>92</v>
      </c>
      <c r="B1995" s="3">
        <f t="shared" si="217"/>
        <v>0</v>
      </c>
      <c r="C1995" s="3"/>
      <c r="D1995" s="3">
        <f t="shared" si="218"/>
        <v>0</v>
      </c>
      <c r="E1995" s="3"/>
      <c r="F1995" s="3">
        <f t="shared" si="219"/>
        <v>103012</v>
      </c>
      <c r="G1995" s="3"/>
      <c r="H1995" s="20" t="s">
        <v>44</v>
      </c>
      <c r="I1995" s="17">
        <v>0</v>
      </c>
      <c r="J1995" s="20"/>
      <c r="K1995" s="17">
        <v>0</v>
      </c>
      <c r="L1995" s="17"/>
      <c r="M1995" s="17">
        <v>137575</v>
      </c>
      <c r="N1995" s="20">
        <v>27</v>
      </c>
      <c r="O1995" s="20" t="s">
        <v>153</v>
      </c>
      <c r="P1995" s="20" t="s">
        <v>121</v>
      </c>
    </row>
    <row r="1996" spans="1:16" s="5" customFormat="1" ht="15.75">
      <c r="A1996" s="4" t="s">
        <v>15</v>
      </c>
      <c r="B1996" s="10">
        <f t="shared" si="217"/>
        <v>1803995</v>
      </c>
      <c r="C1996" s="3"/>
      <c r="D1996" s="10">
        <f t="shared" si="218"/>
        <v>1726430</v>
      </c>
      <c r="E1996" s="3"/>
      <c r="F1996" s="10">
        <f t="shared" si="219"/>
        <v>1904228</v>
      </c>
      <c r="G1996" s="3"/>
      <c r="H1996" s="20" t="s">
        <v>44</v>
      </c>
      <c r="I1996" s="17">
        <v>0</v>
      </c>
      <c r="J1996" s="20"/>
      <c r="K1996" s="17">
        <v>180160</v>
      </c>
      <c r="L1996" s="17"/>
      <c r="M1996" s="17">
        <v>290022</v>
      </c>
      <c r="N1996" s="20">
        <v>28</v>
      </c>
      <c r="O1996" s="20" t="s">
        <v>154</v>
      </c>
      <c r="P1996" s="20" t="s">
        <v>122</v>
      </c>
    </row>
    <row r="1997" spans="1:16" s="5" customFormat="1" ht="15.75">
      <c r="A1997" s="4"/>
      <c r="B1997" s="3"/>
      <c r="C1997" s="3"/>
      <c r="D1997" s="3"/>
      <c r="E1997" s="3"/>
      <c r="F1997" s="3"/>
      <c r="G1997" s="3"/>
      <c r="H1997" s="20"/>
      <c r="I1997" s="17"/>
      <c r="J1997" s="20"/>
      <c r="K1997" s="17"/>
      <c r="L1997" s="17"/>
      <c r="M1997" s="17"/>
      <c r="N1997" s="20"/>
      <c r="O1997" s="20"/>
      <c r="P1997" s="20"/>
    </row>
    <row r="1998" spans="1:16" s="5" customFormat="1" ht="15.75">
      <c r="A1998" s="4" t="s">
        <v>16</v>
      </c>
      <c r="B1998" s="3">
        <f>SUM(B1990:B1997)</f>
        <v>15502655</v>
      </c>
      <c r="C1998" s="3"/>
      <c r="D1998" s="3">
        <f>SUM(D1990:D1997)</f>
        <v>14949301</v>
      </c>
      <c r="E1998" s="3"/>
      <c r="F1998" s="3">
        <f>SUM(F1990:F1997)</f>
        <v>15824769</v>
      </c>
      <c r="G1998" s="3"/>
      <c r="H1998" s="20"/>
      <c r="I1998" s="17"/>
      <c r="J1998" s="20"/>
      <c r="K1998" s="17"/>
      <c r="L1998" s="17"/>
      <c r="M1998" s="17"/>
      <c r="N1998" s="17"/>
      <c r="O1998" s="20"/>
      <c r="P1998" s="20"/>
    </row>
    <row r="1999" spans="1:16" s="5" customFormat="1" ht="15.75">
      <c r="A1999" s="4"/>
      <c r="B1999" s="3"/>
      <c r="C1999" s="3"/>
      <c r="D1999" s="3"/>
      <c r="E1999" s="3"/>
      <c r="F1999" s="3"/>
      <c r="G1999" s="3"/>
      <c r="H1999" s="20"/>
      <c r="I1999" s="17"/>
      <c r="J1999" s="20"/>
      <c r="K1999" s="17"/>
      <c r="L1999" s="17"/>
      <c r="M1999" s="17"/>
      <c r="N1999" s="17"/>
      <c r="O1999" s="20"/>
      <c r="P1999" s="20"/>
    </row>
    <row r="2000" spans="1:16" s="5" customFormat="1" ht="15.75">
      <c r="A2000" s="4" t="s">
        <v>17</v>
      </c>
      <c r="B2000" s="3">
        <f aca="true" t="shared" si="220" ref="B2000:B2006">I1990</f>
        <v>42647071</v>
      </c>
      <c r="C2000" s="3"/>
      <c r="D2000" s="3">
        <f aca="true" t="shared" si="221" ref="D2000:D2006">K1990</f>
        <v>37617256</v>
      </c>
      <c r="E2000" s="3"/>
      <c r="F2000" s="3">
        <f aca="true" t="shared" si="222" ref="F2000:F2006">M1990</f>
        <v>39607716</v>
      </c>
      <c r="G2000" s="3"/>
      <c r="H2000" s="20"/>
      <c r="I2000" s="17"/>
      <c r="J2000" s="20"/>
      <c r="K2000" s="17"/>
      <c r="L2000" s="17"/>
      <c r="M2000" s="17"/>
      <c r="N2000" s="17"/>
      <c r="O2000" s="20"/>
      <c r="P2000" s="20"/>
    </row>
    <row r="2001" spans="1:16" s="5" customFormat="1" ht="15.75">
      <c r="A2001" s="4" t="s">
        <v>18</v>
      </c>
      <c r="B2001" s="3">
        <f t="shared" si="220"/>
        <v>6428445</v>
      </c>
      <c r="C2001" s="3"/>
      <c r="D2001" s="3">
        <f t="shared" si="221"/>
        <v>6139438</v>
      </c>
      <c r="E2001" s="3"/>
      <c r="F2001" s="3">
        <f t="shared" si="222"/>
        <v>6436304</v>
      </c>
      <c r="G2001" s="3"/>
      <c r="H2001" s="20"/>
      <c r="I2001" s="17"/>
      <c r="J2001" s="20"/>
      <c r="K2001" s="17"/>
      <c r="L2001" s="17"/>
      <c r="M2001" s="17"/>
      <c r="N2001" s="17"/>
      <c r="O2001" s="20"/>
      <c r="P2001" s="20"/>
    </row>
    <row r="2002" spans="1:16" s="5" customFormat="1" ht="15.75">
      <c r="A2002" s="4" t="s">
        <v>19</v>
      </c>
      <c r="B2002" s="3">
        <f t="shared" si="220"/>
        <v>9090437</v>
      </c>
      <c r="C2002" s="3"/>
      <c r="D2002" s="3">
        <f t="shared" si="221"/>
        <v>8682495</v>
      </c>
      <c r="E2002" s="3"/>
      <c r="F2002" s="3">
        <f t="shared" si="222"/>
        <v>9098139</v>
      </c>
      <c r="G2002" s="3"/>
      <c r="H2002" s="20"/>
      <c r="I2002" s="17"/>
      <c r="J2002" s="20"/>
      <c r="K2002" s="17"/>
      <c r="L2002" s="17"/>
      <c r="M2002" s="17"/>
      <c r="N2002" s="20"/>
      <c r="O2002" s="20"/>
      <c r="P2002" s="20"/>
    </row>
    <row r="2003" spans="1:16" s="5" customFormat="1" ht="15.75">
      <c r="A2003" s="4" t="s">
        <v>20</v>
      </c>
      <c r="B2003" s="3">
        <f t="shared" si="220"/>
        <v>2872610</v>
      </c>
      <c r="C2003" s="3"/>
      <c r="D2003" s="3">
        <f t="shared" si="221"/>
        <v>2780705</v>
      </c>
      <c r="E2003" s="3"/>
      <c r="F2003" s="3">
        <f t="shared" si="222"/>
        <v>2896565</v>
      </c>
      <c r="G2003" s="3"/>
      <c r="H2003" s="20"/>
      <c r="I2003" s="17"/>
      <c r="J2003" s="20"/>
      <c r="K2003" s="17"/>
      <c r="L2003" s="17"/>
      <c r="M2003" s="17"/>
      <c r="N2003" s="20"/>
      <c r="O2003" s="20"/>
      <c r="P2003" s="20"/>
    </row>
    <row r="2004" spans="1:7" s="5" customFormat="1" ht="15.75">
      <c r="A2004" s="4" t="s">
        <v>21</v>
      </c>
      <c r="B2004" s="3">
        <f t="shared" si="220"/>
        <v>1385280</v>
      </c>
      <c r="C2004" s="3"/>
      <c r="D2004" s="3">
        <f t="shared" si="221"/>
        <v>1328683</v>
      </c>
      <c r="E2004" s="3"/>
      <c r="F2004" s="3">
        <f t="shared" si="222"/>
        <v>1385295</v>
      </c>
      <c r="G2004" s="3"/>
    </row>
    <row r="2005" spans="1:7" s="5" customFormat="1" ht="15.75">
      <c r="A2005" s="4" t="s">
        <v>22</v>
      </c>
      <c r="B2005" s="3">
        <f t="shared" si="220"/>
        <v>0</v>
      </c>
      <c r="C2005" s="3"/>
      <c r="D2005" s="3">
        <f t="shared" si="221"/>
        <v>0</v>
      </c>
      <c r="E2005" s="3"/>
      <c r="F2005" s="3">
        <f t="shared" si="222"/>
        <v>137575</v>
      </c>
      <c r="G2005" s="3"/>
    </row>
    <row r="2006" spans="1:7" s="5" customFormat="1" ht="15.75">
      <c r="A2006" s="4" t="s">
        <v>87</v>
      </c>
      <c r="B2006" s="10">
        <f t="shared" si="220"/>
        <v>0</v>
      </c>
      <c r="C2006" s="3"/>
      <c r="D2006" s="10">
        <f t="shared" si="221"/>
        <v>180160</v>
      </c>
      <c r="E2006" s="3"/>
      <c r="F2006" s="10">
        <f t="shared" si="222"/>
        <v>290022</v>
      </c>
      <c r="G2006" s="3"/>
    </row>
    <row r="2007" spans="1:7" s="5" customFormat="1" ht="15.75">
      <c r="A2007" s="12"/>
      <c r="B2007" s="3"/>
      <c r="C2007" s="3"/>
      <c r="D2007" s="3"/>
      <c r="E2007" s="3"/>
      <c r="F2007" s="3"/>
      <c r="G2007" s="3"/>
    </row>
    <row r="2008" spans="1:7" s="5" customFormat="1" ht="15.75">
      <c r="A2008" s="17" t="s">
        <v>23</v>
      </c>
      <c r="B2008" s="3">
        <f>SUM(B1968:B1977)+B1982+B1989+SUM(B1997:B2007)</f>
        <v>195142517</v>
      </c>
      <c r="C2008" s="3"/>
      <c r="D2008" s="3">
        <f>SUM(D1968:D1977)+D1982+D1989+SUM(D1997:D2007)</f>
        <v>186488294</v>
      </c>
      <c r="E2008" s="3"/>
      <c r="F2008" s="3">
        <f>SUM(F1968:F1977)+F1982+F1989+SUM(F1997:F2007)</f>
        <v>210208112</v>
      </c>
      <c r="G2008" s="3"/>
    </row>
    <row r="2009" spans="1:7" s="5" customFormat="1" ht="15.75">
      <c r="A2009" s="4"/>
      <c r="B2009" s="3"/>
      <c r="C2009" s="3"/>
      <c r="D2009" s="3"/>
      <c r="E2009" s="3"/>
      <c r="F2009" s="3"/>
      <c r="G2009" s="3"/>
    </row>
    <row r="2010" spans="1:7" s="5" customFormat="1" ht="15.75">
      <c r="A2010" s="4"/>
      <c r="B2010" s="3"/>
      <c r="C2010" s="3"/>
      <c r="D2010" s="3"/>
      <c r="E2010" s="3"/>
      <c r="F2010" s="3"/>
      <c r="G2010" s="3"/>
    </row>
    <row r="2011" spans="1:7" s="5" customFormat="1" ht="15.75">
      <c r="A2011" s="4"/>
      <c r="B2011" s="3"/>
      <c r="C2011" s="3"/>
      <c r="D2011" s="3"/>
      <c r="E2011" s="3"/>
      <c r="F2011" s="3"/>
      <c r="G2011" s="3"/>
    </row>
    <row r="2012" spans="1:7" s="5" customFormat="1" ht="15.75">
      <c r="A2012" s="4"/>
      <c r="B2012" s="3"/>
      <c r="C2012" s="3"/>
      <c r="D2012" s="3"/>
      <c r="E2012" s="3"/>
      <c r="F2012" s="3"/>
      <c r="G2012" s="3"/>
    </row>
    <row r="2013" spans="1:7" s="5" customFormat="1" ht="15.75">
      <c r="A2013" s="4"/>
      <c r="B2013" s="3"/>
      <c r="C2013" s="3"/>
      <c r="D2013" s="3"/>
      <c r="E2013" s="3"/>
      <c r="F2013" s="3"/>
      <c r="G2013" s="3"/>
    </row>
    <row r="2014" spans="1:7" s="5" customFormat="1" ht="15.75">
      <c r="A2014" s="4"/>
      <c r="B2014" s="3"/>
      <c r="C2014" s="3"/>
      <c r="D2014" s="3"/>
      <c r="E2014" s="3"/>
      <c r="F2014" s="3"/>
      <c r="G2014" s="3"/>
    </row>
    <row r="2015" spans="1:7" s="5" customFormat="1" ht="15.75">
      <c r="A2015" s="4"/>
      <c r="B2015" s="3"/>
      <c r="C2015" s="3"/>
      <c r="D2015" s="3"/>
      <c r="E2015" s="3"/>
      <c r="F2015" s="3"/>
      <c r="G2015" s="3"/>
    </row>
    <row r="2016" spans="1:7" s="5" customFormat="1" ht="15.75">
      <c r="A2016" s="4"/>
      <c r="B2016" s="3"/>
      <c r="C2016" s="3"/>
      <c r="D2016" s="3"/>
      <c r="E2016" s="3"/>
      <c r="F2016" s="3"/>
      <c r="G2016" s="3"/>
    </row>
    <row r="2017" spans="1:7" s="5" customFormat="1" ht="15.75">
      <c r="A2017" s="4"/>
      <c r="B2017" s="3"/>
      <c r="C2017" s="3"/>
      <c r="D2017" s="3"/>
      <c r="E2017" s="3"/>
      <c r="F2017" s="3"/>
      <c r="G2017" s="3"/>
    </row>
    <row r="2018" spans="1:7" s="5" customFormat="1" ht="15.75">
      <c r="A2018" s="12"/>
      <c r="B2018" s="3"/>
      <c r="C2018" s="3"/>
      <c r="D2018" s="3"/>
      <c r="E2018" s="3"/>
      <c r="F2018" s="3"/>
      <c r="G2018" s="3"/>
    </row>
    <row r="2019" spans="1:7" s="5" customFormat="1" ht="15.75">
      <c r="A2019" s="17"/>
      <c r="B2019" s="4"/>
      <c r="C2019" s="4"/>
      <c r="D2019" s="4"/>
      <c r="E2019" s="4"/>
      <c r="F2019" s="4"/>
      <c r="G2019" s="3"/>
    </row>
    <row r="2020" spans="1:7" s="5" customFormat="1" ht="15.75">
      <c r="A2020" s="4"/>
      <c r="B2020" s="3"/>
      <c r="C2020" s="3"/>
      <c r="D2020" s="3"/>
      <c r="E2020" s="3"/>
      <c r="F2020" s="3"/>
      <c r="G2020" s="3"/>
    </row>
    <row r="2021" spans="1:7" s="5" customFormat="1" ht="15.75">
      <c r="A2021" s="4"/>
      <c r="B2021" s="3"/>
      <c r="C2021" s="3"/>
      <c r="D2021" s="3"/>
      <c r="E2021" s="3"/>
      <c r="F2021" s="3"/>
      <c r="G2021" s="3"/>
    </row>
    <row r="2022" spans="1:7" s="5" customFormat="1" ht="15.75">
      <c r="A2022" s="4"/>
      <c r="B2022" s="4"/>
      <c r="C2022" s="4"/>
      <c r="D2022" s="4"/>
      <c r="E2022" s="4"/>
      <c r="F2022" s="4"/>
      <c r="G2022" s="4"/>
    </row>
    <row r="2023" spans="1:7" s="5" customFormat="1" ht="15.75">
      <c r="A2023" s="12"/>
      <c r="B2023" s="3"/>
      <c r="C2023" s="3"/>
      <c r="D2023" s="3"/>
      <c r="E2023" s="3"/>
      <c r="F2023" s="3"/>
      <c r="G2023" s="3"/>
    </row>
    <row r="2024" spans="1:7" s="5" customFormat="1" ht="15.75">
      <c r="A2024" s="17"/>
      <c r="B2024" s="4"/>
      <c r="C2024" s="4"/>
      <c r="D2024" s="4"/>
      <c r="E2024" s="4"/>
      <c r="F2024" s="4"/>
      <c r="G2024" s="4"/>
    </row>
    <row r="2025" spans="1:7" s="5" customFormat="1" ht="15.75">
      <c r="A2025" s="4"/>
      <c r="B2025" s="3"/>
      <c r="C2025" s="3"/>
      <c r="D2025" s="3"/>
      <c r="E2025" s="3"/>
      <c r="F2025" s="3"/>
      <c r="G2025" s="3"/>
    </row>
    <row r="2026" spans="1:7" s="5" customFormat="1" ht="15.75">
      <c r="A2026" s="4"/>
      <c r="B2026" s="3"/>
      <c r="C2026" s="3"/>
      <c r="D2026" s="3"/>
      <c r="E2026" s="3"/>
      <c r="F2026" s="3"/>
      <c r="G2026" s="3"/>
    </row>
    <row r="2027" spans="1:7" s="5" customFormat="1" ht="15.75">
      <c r="A2027" s="4"/>
      <c r="B2027" s="4"/>
      <c r="C2027" s="4"/>
      <c r="D2027" s="4"/>
      <c r="E2027" s="4"/>
      <c r="F2027" s="4"/>
      <c r="G2027" s="4"/>
    </row>
    <row r="2028" spans="1:7" s="5" customFormat="1" ht="15.75">
      <c r="A2028" s="4"/>
      <c r="B2028" s="3"/>
      <c r="C2028" s="3"/>
      <c r="D2028" s="3"/>
      <c r="E2028" s="3"/>
      <c r="F2028" s="3"/>
      <c r="G2028" s="3"/>
    </row>
    <row r="2029" spans="1:7" s="5" customFormat="1" ht="15.75">
      <c r="A2029" s="4"/>
      <c r="B2029" s="3"/>
      <c r="C2029" s="3"/>
      <c r="D2029" s="3"/>
      <c r="E2029" s="3"/>
      <c r="F2029" s="3"/>
      <c r="G2029" s="3"/>
    </row>
    <row r="2030" spans="1:7" s="5" customFormat="1" ht="15.75">
      <c r="A2030" s="12"/>
      <c r="B2030" s="3"/>
      <c r="C2030" s="3"/>
      <c r="D2030" s="3"/>
      <c r="E2030" s="3"/>
      <c r="F2030" s="3"/>
      <c r="G2030" s="3"/>
    </row>
    <row r="2031" spans="1:7" s="5" customFormat="1" ht="15.75">
      <c r="A2031" s="17"/>
      <c r="B2031" s="3"/>
      <c r="C2031" s="3"/>
      <c r="D2031" s="3"/>
      <c r="E2031" s="3"/>
      <c r="F2031" s="3"/>
      <c r="G2031" s="3"/>
    </row>
    <row r="2032" spans="1:7" s="5" customFormat="1" ht="15.75">
      <c r="A2032" s="11"/>
      <c r="B2032" s="3"/>
      <c r="C2032" s="3"/>
      <c r="D2032" s="3"/>
      <c r="E2032" s="3"/>
      <c r="F2032" s="3"/>
      <c r="G2032" s="3"/>
    </row>
    <row r="2033" spans="1:7" s="5" customFormat="1" ht="15.75">
      <c r="A2033" s="12"/>
      <c r="B2033" s="3"/>
      <c r="C2033" s="3"/>
      <c r="D2033" s="3"/>
      <c r="E2033" s="3"/>
      <c r="F2033" s="3"/>
      <c r="G2033" s="3"/>
    </row>
    <row r="2034" spans="1:7" s="5" customFormat="1" ht="15.75">
      <c r="A2034" s="12"/>
      <c r="B2034" s="3"/>
      <c r="C2034" s="3"/>
      <c r="D2034" s="3"/>
      <c r="E2034" s="3"/>
      <c r="F2034" s="3"/>
      <c r="G2034" s="3"/>
    </row>
    <row r="2035" spans="1:7" s="5" customFormat="1" ht="15.75">
      <c r="A2035" s="12"/>
      <c r="B2035" s="3"/>
      <c r="C2035" s="3"/>
      <c r="D2035" s="3"/>
      <c r="E2035" s="3"/>
      <c r="F2035" s="3"/>
      <c r="G2035" s="3"/>
    </row>
    <row r="2036" spans="1:7" s="5" customFormat="1" ht="15.75">
      <c r="A2036" s="12"/>
      <c r="B2036" s="3"/>
      <c r="C2036" s="3"/>
      <c r="D2036" s="3"/>
      <c r="E2036" s="3"/>
      <c r="F2036" s="3"/>
      <c r="G2036" s="3"/>
    </row>
    <row r="2037" spans="1:6" s="5" customFormat="1" ht="15.75">
      <c r="A2037" s="13"/>
      <c r="B2037" s="4"/>
      <c r="C2037" s="3"/>
      <c r="D2037" s="4"/>
      <c r="E2037" s="3"/>
      <c r="F2037" s="4"/>
    </row>
    <row r="2038" spans="1:6" s="5" customFormat="1" ht="15.75">
      <c r="A2038" s="14" t="s">
        <v>93</v>
      </c>
      <c r="B2038" s="4"/>
      <c r="C2038" s="3"/>
      <c r="D2038" s="4"/>
      <c r="E2038" s="3"/>
      <c r="F2038" s="4"/>
    </row>
    <row r="2039" spans="1:6" s="5" customFormat="1" ht="15.75">
      <c r="A2039" s="4"/>
      <c r="B2039" s="4"/>
      <c r="C2039" s="3"/>
      <c r="D2039" s="4"/>
      <c r="E2039" s="3"/>
      <c r="F2039" s="4"/>
    </row>
    <row r="2040" spans="1:7" s="5" customFormat="1" ht="15.75">
      <c r="A2040" s="23" t="s">
        <v>138</v>
      </c>
      <c r="B2040" s="23"/>
      <c r="C2040" s="23"/>
      <c r="D2040" s="23"/>
      <c r="E2040" s="23"/>
      <c r="F2040" s="23"/>
      <c r="G2040" s="23"/>
    </row>
    <row r="2041" spans="1:6" s="5" customFormat="1" ht="15.75">
      <c r="A2041" s="4"/>
      <c r="B2041" s="4"/>
      <c r="C2041" s="3"/>
      <c r="D2041" s="4"/>
      <c r="E2041" s="3"/>
      <c r="F2041" s="4"/>
    </row>
    <row r="2042" spans="1:7" s="5" customFormat="1" ht="15.75">
      <c r="A2042" s="23" t="s">
        <v>139</v>
      </c>
      <c r="B2042" s="23"/>
      <c r="C2042" s="23"/>
      <c r="D2042" s="23"/>
      <c r="E2042" s="23"/>
      <c r="F2042" s="23"/>
      <c r="G2042" s="23"/>
    </row>
    <row r="2043" spans="1:7" s="5" customFormat="1" ht="15.75">
      <c r="A2043" s="23" t="s">
        <v>45</v>
      </c>
      <c r="B2043" s="23"/>
      <c r="C2043" s="23"/>
      <c r="D2043" s="23"/>
      <c r="E2043" s="23"/>
      <c r="F2043" s="23"/>
      <c r="G2043" s="23"/>
    </row>
    <row r="2044" spans="1:6" s="5" customFormat="1" ht="15.75">
      <c r="A2044" s="4"/>
      <c r="B2044" s="4"/>
      <c r="C2044" s="3"/>
      <c r="D2044" s="6"/>
      <c r="E2044" s="7"/>
      <c r="F2044" s="6"/>
    </row>
    <row r="2045" spans="1:6" s="5" customFormat="1" ht="15.75">
      <c r="A2045" s="4"/>
      <c r="B2045" s="8"/>
      <c r="C2045" s="9"/>
      <c r="D2045" s="8"/>
      <c r="E2045" s="9"/>
      <c r="F2045" s="8"/>
    </row>
    <row r="2046" spans="1:7" s="5" customFormat="1" ht="15.75">
      <c r="A2046" s="4"/>
      <c r="B2046" s="2">
        <v>1985</v>
      </c>
      <c r="C2046" s="1"/>
      <c r="D2046" s="2">
        <v>1986</v>
      </c>
      <c r="E2046" s="1"/>
      <c r="F2046" s="2">
        <v>1987</v>
      </c>
      <c r="G2046" s="1"/>
    </row>
    <row r="2047" spans="1:7" s="5" customFormat="1" ht="15.75">
      <c r="A2047" s="4"/>
      <c r="B2047" s="3"/>
      <c r="C2047" s="3"/>
      <c r="D2047" s="3"/>
      <c r="E2047" s="3"/>
      <c r="F2047" s="3"/>
      <c r="G2047" s="3"/>
    </row>
    <row r="2048" spans="1:16" s="5" customFormat="1" ht="15.75">
      <c r="A2048" s="4" t="s">
        <v>0</v>
      </c>
      <c r="B2048" s="3">
        <f aca="true" t="shared" si="223" ref="B2048:B2055">I2048</f>
        <v>89443124</v>
      </c>
      <c r="C2048" s="3"/>
      <c r="D2048" s="3">
        <f aca="true" t="shared" si="224" ref="D2048:D2055">K2048</f>
        <v>83131108</v>
      </c>
      <c r="E2048" s="3"/>
      <c r="F2048" s="3">
        <f aca="true" t="shared" si="225" ref="F2048:F2055">M2048</f>
        <v>95689040</v>
      </c>
      <c r="G2048" s="3"/>
      <c r="H2048" s="20" t="s">
        <v>45</v>
      </c>
      <c r="I2048" s="17">
        <v>89443124</v>
      </c>
      <c r="J2048" s="20"/>
      <c r="K2048" s="17">
        <v>83131108</v>
      </c>
      <c r="L2048" s="17"/>
      <c r="M2048" s="17">
        <v>95689040</v>
      </c>
      <c r="N2048" s="20">
        <v>1</v>
      </c>
      <c r="O2048" s="20" t="s">
        <v>95</v>
      </c>
      <c r="P2048" s="20" t="s">
        <v>95</v>
      </c>
    </row>
    <row r="2049" spans="1:16" s="5" customFormat="1" ht="15.75">
      <c r="A2049" s="4" t="s">
        <v>1</v>
      </c>
      <c r="B2049" s="3">
        <f t="shared" si="223"/>
        <v>10400596</v>
      </c>
      <c r="C2049" s="3"/>
      <c r="D2049" s="3">
        <f t="shared" si="224"/>
        <v>9174683</v>
      </c>
      <c r="E2049" s="3"/>
      <c r="F2049" s="3">
        <f t="shared" si="225"/>
        <v>5090580</v>
      </c>
      <c r="G2049" s="3"/>
      <c r="H2049" s="20" t="s">
        <v>45</v>
      </c>
      <c r="I2049" s="17">
        <v>10400596</v>
      </c>
      <c r="J2049" s="20"/>
      <c r="K2049" s="17">
        <v>9174683</v>
      </c>
      <c r="L2049" s="17"/>
      <c r="M2049" s="17">
        <v>5090580</v>
      </c>
      <c r="N2049" s="20">
        <v>2</v>
      </c>
      <c r="O2049" s="20" t="s">
        <v>145</v>
      </c>
      <c r="P2049" s="20" t="s">
        <v>96</v>
      </c>
    </row>
    <row r="2050" spans="1:16" s="5" customFormat="1" ht="15.75">
      <c r="A2050" s="4" t="s">
        <v>86</v>
      </c>
      <c r="B2050" s="3">
        <f t="shared" si="223"/>
        <v>1935692</v>
      </c>
      <c r="C2050" s="3"/>
      <c r="D2050" s="3">
        <f t="shared" si="224"/>
        <v>828598</v>
      </c>
      <c r="E2050" s="3"/>
      <c r="F2050" s="3">
        <f t="shared" si="225"/>
        <v>1542238</v>
      </c>
      <c r="G2050" s="3"/>
      <c r="H2050" s="20" t="s">
        <v>45</v>
      </c>
      <c r="I2050" s="17">
        <v>1935692</v>
      </c>
      <c r="J2050" s="20"/>
      <c r="K2050" s="17">
        <v>828598</v>
      </c>
      <c r="L2050" s="17"/>
      <c r="M2050" s="17">
        <v>1542238</v>
      </c>
      <c r="N2050" s="20">
        <v>3</v>
      </c>
      <c r="O2050" s="20" t="s">
        <v>102</v>
      </c>
      <c r="P2050" s="20" t="s">
        <v>97</v>
      </c>
    </row>
    <row r="2051" spans="1:16" s="5" customFormat="1" ht="15.75">
      <c r="A2051" s="4" t="s">
        <v>91</v>
      </c>
      <c r="B2051" s="3">
        <f t="shared" si="223"/>
        <v>11002386</v>
      </c>
      <c r="C2051" s="3"/>
      <c r="D2051" s="3">
        <f t="shared" si="224"/>
        <v>10121134</v>
      </c>
      <c r="E2051" s="3"/>
      <c r="F2051" s="3">
        <f t="shared" si="225"/>
        <v>10596602</v>
      </c>
      <c r="G2051" s="3"/>
      <c r="H2051" s="20" t="s">
        <v>45</v>
      </c>
      <c r="I2051" s="17">
        <v>11002386</v>
      </c>
      <c r="J2051" s="20"/>
      <c r="K2051" s="17">
        <v>10121134</v>
      </c>
      <c r="L2051" s="17"/>
      <c r="M2051" s="17">
        <v>10596602</v>
      </c>
      <c r="N2051" s="20">
        <v>4</v>
      </c>
      <c r="O2051" s="20" t="s">
        <v>103</v>
      </c>
      <c r="P2051" s="20" t="s">
        <v>98</v>
      </c>
    </row>
    <row r="2052" spans="1:16" s="5" customFormat="1" ht="15.75">
      <c r="A2052" s="4" t="s">
        <v>2</v>
      </c>
      <c r="B2052" s="3">
        <f t="shared" si="223"/>
        <v>0</v>
      </c>
      <c r="C2052" s="3"/>
      <c r="D2052" s="3">
        <f t="shared" si="224"/>
        <v>0</v>
      </c>
      <c r="E2052" s="3"/>
      <c r="F2052" s="3">
        <f t="shared" si="225"/>
        <v>3401949</v>
      </c>
      <c r="G2052" s="3"/>
      <c r="H2052" s="20" t="s">
        <v>45</v>
      </c>
      <c r="I2052" s="17">
        <v>0</v>
      </c>
      <c r="J2052" s="20"/>
      <c r="K2052" s="17">
        <v>0</v>
      </c>
      <c r="L2052" s="17"/>
      <c r="M2052" s="17">
        <v>3401949</v>
      </c>
      <c r="N2052" s="20">
        <v>5</v>
      </c>
      <c r="O2052" s="20" t="s">
        <v>104</v>
      </c>
      <c r="P2052" s="20" t="s">
        <v>99</v>
      </c>
    </row>
    <row r="2053" spans="1:16" s="5" customFormat="1" ht="15.75">
      <c r="A2053" s="4" t="s">
        <v>144</v>
      </c>
      <c r="B2053" s="3">
        <f t="shared" si="223"/>
        <v>0</v>
      </c>
      <c r="C2053" s="3"/>
      <c r="D2053" s="3">
        <f t="shared" si="224"/>
        <v>0</v>
      </c>
      <c r="E2053" s="3"/>
      <c r="F2053" s="3">
        <f t="shared" si="225"/>
        <v>1029700</v>
      </c>
      <c r="G2053" s="3"/>
      <c r="H2053" s="20" t="s">
        <v>45</v>
      </c>
      <c r="I2053" s="17">
        <v>0</v>
      </c>
      <c r="J2053" s="20"/>
      <c r="K2053" s="17">
        <v>0</v>
      </c>
      <c r="L2053" s="17"/>
      <c r="M2053" s="17">
        <v>1029700</v>
      </c>
      <c r="N2053" s="20">
        <v>6</v>
      </c>
      <c r="O2053" s="20" t="s">
        <v>146</v>
      </c>
      <c r="P2053" s="20" t="s">
        <v>100</v>
      </c>
    </row>
    <row r="2054" spans="1:16" s="5" customFormat="1" ht="15.75">
      <c r="A2054" s="4" t="s">
        <v>3</v>
      </c>
      <c r="B2054" s="3">
        <f t="shared" si="223"/>
        <v>71593</v>
      </c>
      <c r="C2054" s="3"/>
      <c r="D2054" s="3">
        <f t="shared" si="224"/>
        <v>83593</v>
      </c>
      <c r="E2054" s="3"/>
      <c r="F2054" s="3">
        <f t="shared" si="225"/>
        <v>90633</v>
      </c>
      <c r="G2054" s="3"/>
      <c r="H2054" s="20" t="s">
        <v>45</v>
      </c>
      <c r="I2054" s="17">
        <v>71593</v>
      </c>
      <c r="J2054" s="20"/>
      <c r="K2054" s="17">
        <v>83593</v>
      </c>
      <c r="L2054" s="17"/>
      <c r="M2054" s="17">
        <v>90633</v>
      </c>
      <c r="N2054" s="20">
        <v>7</v>
      </c>
      <c r="O2054" s="20" t="s">
        <v>106</v>
      </c>
      <c r="P2054" s="20" t="s">
        <v>101</v>
      </c>
    </row>
    <row r="2055" spans="1:16" s="5" customFormat="1" ht="15.75">
      <c r="A2055" s="4" t="s">
        <v>4</v>
      </c>
      <c r="B2055" s="3">
        <f t="shared" si="223"/>
        <v>654883</v>
      </c>
      <c r="C2055" s="3"/>
      <c r="D2055" s="3">
        <f t="shared" si="224"/>
        <v>619888</v>
      </c>
      <c r="E2055" s="3"/>
      <c r="F2055" s="3">
        <f t="shared" si="225"/>
        <v>867133</v>
      </c>
      <c r="G2055" s="3"/>
      <c r="H2055" s="20" t="s">
        <v>45</v>
      </c>
      <c r="I2055" s="17">
        <v>654883</v>
      </c>
      <c r="J2055" s="20"/>
      <c r="K2055" s="17">
        <v>619888</v>
      </c>
      <c r="L2055" s="17"/>
      <c r="M2055" s="17">
        <v>867133</v>
      </c>
      <c r="N2055" s="20">
        <v>8</v>
      </c>
      <c r="O2055" s="20" t="s">
        <v>107</v>
      </c>
      <c r="P2055" s="20" t="s">
        <v>102</v>
      </c>
    </row>
    <row r="2056" spans="1:16" s="5" customFormat="1" ht="15.75">
      <c r="A2056" s="4"/>
      <c r="B2056" s="3"/>
      <c r="C2056" s="3"/>
      <c r="D2056" s="3"/>
      <c r="E2056" s="3"/>
      <c r="F2056" s="3"/>
      <c r="G2056" s="3"/>
      <c r="H2056" s="20" t="s">
        <v>45</v>
      </c>
      <c r="I2056" s="17">
        <v>32730112</v>
      </c>
      <c r="J2056" s="20"/>
      <c r="K2056" s="17">
        <v>35216796</v>
      </c>
      <c r="L2056" s="17"/>
      <c r="M2056" s="17">
        <v>40420376</v>
      </c>
      <c r="N2056" s="20">
        <v>9</v>
      </c>
      <c r="O2056" s="20" t="s">
        <v>108</v>
      </c>
      <c r="P2056" s="20" t="s">
        <v>103</v>
      </c>
    </row>
    <row r="2057" spans="1:16" s="5" customFormat="1" ht="15.75">
      <c r="A2057" s="4" t="s">
        <v>5</v>
      </c>
      <c r="B2057" s="3">
        <f>I2056</f>
        <v>32730112</v>
      </c>
      <c r="C2057" s="3"/>
      <c r="D2057" s="3">
        <f>K2056</f>
        <v>35216796</v>
      </c>
      <c r="E2057" s="3"/>
      <c r="F2057" s="3">
        <f>M2056</f>
        <v>40420376</v>
      </c>
      <c r="G2057" s="3"/>
      <c r="H2057" s="20" t="s">
        <v>45</v>
      </c>
      <c r="I2057" s="17">
        <v>730427</v>
      </c>
      <c r="J2057" s="20"/>
      <c r="K2057" s="17">
        <v>794379</v>
      </c>
      <c r="L2057" s="17"/>
      <c r="M2057" s="17">
        <v>5355023</v>
      </c>
      <c r="N2057" s="20">
        <v>10</v>
      </c>
      <c r="O2057" s="20" t="s">
        <v>109</v>
      </c>
      <c r="P2057" s="20" t="s">
        <v>104</v>
      </c>
    </row>
    <row r="2058" spans="1:16" s="5" customFormat="1" ht="15.75">
      <c r="A2058" s="4" t="s">
        <v>6</v>
      </c>
      <c r="B2058" s="3">
        <f>I2057</f>
        <v>730427</v>
      </c>
      <c r="C2058" s="3"/>
      <c r="D2058" s="3">
        <f>K2057</f>
        <v>794379</v>
      </c>
      <c r="E2058" s="3"/>
      <c r="F2058" s="3">
        <f>M2057</f>
        <v>5355023</v>
      </c>
      <c r="G2058" s="3"/>
      <c r="H2058" s="20" t="s">
        <v>45</v>
      </c>
      <c r="I2058" s="17">
        <v>0</v>
      </c>
      <c r="J2058" s="20"/>
      <c r="K2058" s="17">
        <v>0</v>
      </c>
      <c r="L2058" s="17"/>
      <c r="M2058" s="17">
        <v>993499</v>
      </c>
      <c r="N2058" s="20">
        <v>11</v>
      </c>
      <c r="O2058" s="20" t="s">
        <v>110</v>
      </c>
      <c r="P2058" s="20" t="s">
        <v>105</v>
      </c>
    </row>
    <row r="2059" spans="1:16" s="5" customFormat="1" ht="15.75">
      <c r="A2059" s="4" t="s">
        <v>7</v>
      </c>
      <c r="B2059" s="10">
        <f>I2058</f>
        <v>0</v>
      </c>
      <c r="C2059" s="3"/>
      <c r="D2059" s="10">
        <f>K2058</f>
        <v>0</v>
      </c>
      <c r="E2059" s="3"/>
      <c r="F2059" s="10">
        <f>M2058</f>
        <v>993499</v>
      </c>
      <c r="G2059" s="3"/>
      <c r="H2059" s="20" t="s">
        <v>45</v>
      </c>
      <c r="I2059" s="17">
        <v>25860040</v>
      </c>
      <c r="J2059" s="20"/>
      <c r="K2059" s="17">
        <v>26076151</v>
      </c>
      <c r="L2059" s="17"/>
      <c r="M2059" s="17">
        <v>28873710</v>
      </c>
      <c r="N2059" s="20">
        <v>12</v>
      </c>
      <c r="O2059" s="20" t="s">
        <v>147</v>
      </c>
      <c r="P2059" s="20" t="s">
        <v>106</v>
      </c>
    </row>
    <row r="2060" spans="1:16" s="5" customFormat="1" ht="15.75">
      <c r="A2060" s="4"/>
      <c r="B2060" s="3"/>
      <c r="C2060" s="3"/>
      <c r="D2060" s="3"/>
      <c r="E2060" s="3"/>
      <c r="F2060" s="3"/>
      <c r="G2060" s="3"/>
      <c r="H2060" s="20" t="s">
        <v>45</v>
      </c>
      <c r="I2060" s="17">
        <v>0</v>
      </c>
      <c r="J2060" s="20"/>
      <c r="K2060" s="17">
        <v>141667</v>
      </c>
      <c r="L2060" s="17"/>
      <c r="M2060" s="17">
        <v>174087</v>
      </c>
      <c r="N2060" s="20">
        <v>13</v>
      </c>
      <c r="O2060" s="20" t="s">
        <v>113</v>
      </c>
      <c r="P2060" s="20" t="s">
        <v>107</v>
      </c>
    </row>
    <row r="2061" spans="1:16" s="5" customFormat="1" ht="15.75">
      <c r="A2061" s="4" t="s">
        <v>8</v>
      </c>
      <c r="B2061" s="3">
        <f>SUM(B2056:B2060)</f>
        <v>33460539</v>
      </c>
      <c r="C2061" s="3"/>
      <c r="D2061" s="3">
        <f>SUM(D2056:D2060)</f>
        <v>36011175</v>
      </c>
      <c r="E2061" s="3"/>
      <c r="F2061" s="3">
        <f>SUM(F2056:F2060)</f>
        <v>46768898</v>
      </c>
      <c r="G2061" s="3"/>
      <c r="H2061" s="20" t="s">
        <v>45</v>
      </c>
      <c r="I2061" s="17">
        <v>0</v>
      </c>
      <c r="J2061" s="20"/>
      <c r="K2061" s="17">
        <v>0</v>
      </c>
      <c r="L2061" s="17"/>
      <c r="M2061" s="17">
        <v>527118</v>
      </c>
      <c r="N2061" s="20">
        <v>14</v>
      </c>
      <c r="O2061" s="20" t="s">
        <v>114</v>
      </c>
      <c r="P2061" s="20" t="s">
        <v>108</v>
      </c>
    </row>
    <row r="2062" spans="1:16" s="5" customFormat="1" ht="15.75">
      <c r="A2062" s="4"/>
      <c r="B2062" s="3"/>
      <c r="C2062" s="3"/>
      <c r="D2062" s="3"/>
      <c r="E2062" s="3"/>
      <c r="F2062" s="3"/>
      <c r="G2062" s="3"/>
      <c r="H2062" s="20" t="s">
        <v>45</v>
      </c>
      <c r="I2062" s="17">
        <v>106954</v>
      </c>
      <c r="J2062" s="20"/>
      <c r="K2062" s="17">
        <v>208687</v>
      </c>
      <c r="L2062" s="17"/>
      <c r="M2062" s="17">
        <v>241245</v>
      </c>
      <c r="N2062" s="20">
        <v>15</v>
      </c>
      <c r="O2062" s="20" t="s">
        <v>115</v>
      </c>
      <c r="P2062" s="20" t="s">
        <v>109</v>
      </c>
    </row>
    <row r="2063" spans="1:16" s="5" customFormat="1" ht="15.75">
      <c r="A2063" s="4" t="s">
        <v>9</v>
      </c>
      <c r="B2063" s="3">
        <f>I2059</f>
        <v>25860040</v>
      </c>
      <c r="C2063" s="3"/>
      <c r="D2063" s="3">
        <f>K2059</f>
        <v>26076151</v>
      </c>
      <c r="E2063" s="3"/>
      <c r="F2063" s="3">
        <f>M2059</f>
        <v>28873710</v>
      </c>
      <c r="G2063" s="3"/>
      <c r="H2063" s="20" t="s">
        <v>45</v>
      </c>
      <c r="I2063" s="17">
        <v>17323922</v>
      </c>
      <c r="J2063" s="20"/>
      <c r="K2063" s="17">
        <v>16573867</v>
      </c>
      <c r="L2063" s="17"/>
      <c r="M2063" s="17">
        <v>17323922</v>
      </c>
      <c r="N2063" s="20">
        <v>16</v>
      </c>
      <c r="O2063" s="20" t="s">
        <v>116</v>
      </c>
      <c r="P2063" s="20" t="s">
        <v>110</v>
      </c>
    </row>
    <row r="2064" spans="1:16" s="5" customFormat="1" ht="15.75">
      <c r="A2064" s="4" t="s">
        <v>10</v>
      </c>
      <c r="B2064" s="3">
        <f>I2060</f>
        <v>0</v>
      </c>
      <c r="C2064" s="3"/>
      <c r="D2064" s="3">
        <f>K2060</f>
        <v>141667</v>
      </c>
      <c r="E2064" s="3"/>
      <c r="F2064" s="3">
        <f>M2060</f>
        <v>174087</v>
      </c>
      <c r="G2064" s="4"/>
      <c r="H2064" s="20" t="s">
        <v>45</v>
      </c>
      <c r="I2064" s="17">
        <v>0</v>
      </c>
      <c r="J2064" s="20"/>
      <c r="K2064" s="17">
        <v>151644</v>
      </c>
      <c r="L2064" s="17"/>
      <c r="M2064" s="17">
        <v>123197</v>
      </c>
      <c r="N2064" s="20">
        <v>17</v>
      </c>
      <c r="O2064" s="20" t="s">
        <v>117</v>
      </c>
      <c r="P2064" s="20" t="s">
        <v>111</v>
      </c>
    </row>
    <row r="2065" spans="1:16" s="5" customFormat="1" ht="15.75">
      <c r="A2065" s="4" t="s">
        <v>11</v>
      </c>
      <c r="B2065" s="3">
        <f>I2061</f>
        <v>0</v>
      </c>
      <c r="C2065" s="3"/>
      <c r="D2065" s="3">
        <f>K2061</f>
        <v>0</v>
      </c>
      <c r="E2065" s="3"/>
      <c r="F2065" s="3">
        <f>M2061</f>
        <v>527118</v>
      </c>
      <c r="G2065" s="3"/>
      <c r="H2065" s="20" t="s">
        <v>45</v>
      </c>
      <c r="I2065" s="17">
        <v>747197</v>
      </c>
      <c r="J2065" s="20"/>
      <c r="K2065" s="17">
        <v>715073</v>
      </c>
      <c r="L2065" s="17"/>
      <c r="M2065" s="17">
        <v>747197</v>
      </c>
      <c r="N2065" s="20">
        <v>18</v>
      </c>
      <c r="O2065" s="20" t="s">
        <v>118</v>
      </c>
      <c r="P2065" s="20" t="s">
        <v>112</v>
      </c>
    </row>
    <row r="2066" spans="1:16" s="5" customFormat="1" ht="15.75">
      <c r="A2066" s="4" t="s">
        <v>12</v>
      </c>
      <c r="B2066" s="10">
        <f>I2062</f>
        <v>106954</v>
      </c>
      <c r="C2066" s="3"/>
      <c r="D2066" s="10">
        <f>K2062</f>
        <v>208687</v>
      </c>
      <c r="E2066" s="3"/>
      <c r="F2066" s="10">
        <f>M2062</f>
        <v>241245</v>
      </c>
      <c r="G2066" s="3"/>
      <c r="H2066" s="20" t="s">
        <v>45</v>
      </c>
      <c r="I2066" s="17">
        <v>141039</v>
      </c>
      <c r="J2066" s="20"/>
      <c r="K2066" s="17">
        <v>135904</v>
      </c>
      <c r="L2066" s="17"/>
      <c r="M2066" s="17">
        <v>129408</v>
      </c>
      <c r="N2066" s="20">
        <v>19</v>
      </c>
      <c r="O2066" s="20" t="s">
        <v>119</v>
      </c>
      <c r="P2066" s="20" t="s">
        <v>113</v>
      </c>
    </row>
    <row r="2067" spans="1:16" s="5" customFormat="1" ht="15.75">
      <c r="A2067" s="4"/>
      <c r="B2067" s="3"/>
      <c r="C2067" s="3"/>
      <c r="D2067" s="3"/>
      <c r="E2067" s="3"/>
      <c r="F2067" s="3"/>
      <c r="G2067" s="3"/>
      <c r="H2067" s="20" t="s">
        <v>45</v>
      </c>
      <c r="I2067" s="17">
        <v>0</v>
      </c>
      <c r="J2067" s="20"/>
      <c r="K2067" s="17">
        <v>0</v>
      </c>
      <c r="L2067" s="17"/>
      <c r="M2067" s="17">
        <v>119607</v>
      </c>
      <c r="N2067" s="20">
        <v>20</v>
      </c>
      <c r="O2067" s="20" t="s">
        <v>120</v>
      </c>
      <c r="P2067" s="20" t="s">
        <v>114</v>
      </c>
    </row>
    <row r="2068" spans="1:16" s="5" customFormat="1" ht="15.75">
      <c r="A2068" s="4" t="s">
        <v>13</v>
      </c>
      <c r="B2068" s="3">
        <f>SUM(B2062:B2067)</f>
        <v>25966994</v>
      </c>
      <c r="C2068" s="3"/>
      <c r="D2068" s="3">
        <f>SUM(D2062:D2067)</f>
        <v>26426505</v>
      </c>
      <c r="E2068" s="3"/>
      <c r="F2068" s="3">
        <f>SUM(F2062:F2067)</f>
        <v>29816160</v>
      </c>
      <c r="G2068" s="3"/>
      <c r="H2068" s="20" t="s">
        <v>45</v>
      </c>
      <c r="I2068" s="17">
        <v>2101605</v>
      </c>
      <c r="J2068" s="20"/>
      <c r="K2068" s="17">
        <v>2011244</v>
      </c>
      <c r="L2068" s="17"/>
      <c r="M2068" s="17">
        <v>2217817</v>
      </c>
      <c r="N2068" s="20">
        <v>21</v>
      </c>
      <c r="O2068" s="20" t="s">
        <v>121</v>
      </c>
      <c r="P2068" s="20" t="s">
        <v>115</v>
      </c>
    </row>
    <row r="2069" spans="1:16" s="5" customFormat="1" ht="15.75">
      <c r="A2069" s="4"/>
      <c r="B2069" s="3"/>
      <c r="C2069" s="3"/>
      <c r="D2069" s="3"/>
      <c r="E2069" s="3"/>
      <c r="F2069" s="3"/>
      <c r="G2069" s="3"/>
      <c r="H2069" s="20" t="s">
        <v>45</v>
      </c>
      <c r="I2069" s="17">
        <v>69402821</v>
      </c>
      <c r="J2069" s="20"/>
      <c r="K2069" s="17">
        <v>55803057</v>
      </c>
      <c r="L2069" s="17"/>
      <c r="M2069" s="17">
        <v>57985429</v>
      </c>
      <c r="N2069" s="20">
        <v>22</v>
      </c>
      <c r="O2069" s="20" t="s">
        <v>148</v>
      </c>
      <c r="P2069" s="20" t="s">
        <v>116</v>
      </c>
    </row>
    <row r="2070" spans="1:16" s="5" customFormat="1" ht="15.75">
      <c r="A2070" s="4" t="s">
        <v>14</v>
      </c>
      <c r="B2070" s="3">
        <f aca="true" t="shared" si="226" ref="B2070:B2075">I2063</f>
        <v>17323922</v>
      </c>
      <c r="C2070" s="3"/>
      <c r="D2070" s="3">
        <f aca="true" t="shared" si="227" ref="D2070:D2075">K2063</f>
        <v>16573867</v>
      </c>
      <c r="E2070" s="3"/>
      <c r="F2070" s="3">
        <f aca="true" t="shared" si="228" ref="F2070:F2075">M2063</f>
        <v>17323922</v>
      </c>
      <c r="G2070" s="3"/>
      <c r="H2070" s="20" t="s">
        <v>45</v>
      </c>
      <c r="I2070" s="17">
        <v>22655821</v>
      </c>
      <c r="J2070" s="20"/>
      <c r="K2070" s="17">
        <v>21637301</v>
      </c>
      <c r="L2070" s="17"/>
      <c r="M2070" s="17">
        <v>22683453</v>
      </c>
      <c r="N2070" s="20">
        <v>23</v>
      </c>
      <c r="O2070" s="20" t="s">
        <v>149</v>
      </c>
      <c r="P2070" s="20" t="s">
        <v>117</v>
      </c>
    </row>
    <row r="2071" spans="1:16" s="5" customFormat="1" ht="15.75">
      <c r="A2071" s="4" t="s">
        <v>90</v>
      </c>
      <c r="B2071" s="3">
        <f t="shared" si="226"/>
        <v>0</v>
      </c>
      <c r="C2071" s="3"/>
      <c r="D2071" s="3">
        <f t="shared" si="227"/>
        <v>151644</v>
      </c>
      <c r="E2071" s="3"/>
      <c r="F2071" s="3">
        <f t="shared" si="228"/>
        <v>123197</v>
      </c>
      <c r="G2071" s="3"/>
      <c r="H2071" s="20" t="s">
        <v>45</v>
      </c>
      <c r="I2071" s="17">
        <v>34110744</v>
      </c>
      <c r="J2071" s="20"/>
      <c r="K2071" s="17">
        <v>32579936</v>
      </c>
      <c r="L2071" s="17"/>
      <c r="M2071" s="17">
        <v>34139615</v>
      </c>
      <c r="N2071" s="20">
        <v>24</v>
      </c>
      <c r="O2071" s="20" t="s">
        <v>150</v>
      </c>
      <c r="P2071" s="20" t="s">
        <v>118</v>
      </c>
    </row>
    <row r="2072" spans="1:16" s="5" customFormat="1" ht="15.75">
      <c r="A2072" s="4" t="s">
        <v>89</v>
      </c>
      <c r="B2072" s="3">
        <f t="shared" si="226"/>
        <v>747197</v>
      </c>
      <c r="C2072" s="3"/>
      <c r="D2072" s="3">
        <f t="shared" si="227"/>
        <v>715073</v>
      </c>
      <c r="E2072" s="3"/>
      <c r="F2072" s="3">
        <f t="shared" si="228"/>
        <v>747197</v>
      </c>
      <c r="G2072" s="3"/>
      <c r="H2072" s="20" t="s">
        <v>45</v>
      </c>
      <c r="I2072" s="17">
        <v>7224215</v>
      </c>
      <c r="J2072" s="20"/>
      <c r="K2072" s="17">
        <v>8101915</v>
      </c>
      <c r="L2072" s="17"/>
      <c r="M2072" s="17">
        <v>8439495</v>
      </c>
      <c r="N2072" s="20">
        <v>25</v>
      </c>
      <c r="O2072" s="20" t="s">
        <v>151</v>
      </c>
      <c r="P2072" s="20" t="s">
        <v>119</v>
      </c>
    </row>
    <row r="2073" spans="1:16" s="5" customFormat="1" ht="15.75">
      <c r="A2073" s="4" t="s">
        <v>88</v>
      </c>
      <c r="B2073" s="3">
        <f t="shared" si="226"/>
        <v>141039</v>
      </c>
      <c r="C2073" s="3"/>
      <c r="D2073" s="3">
        <f t="shared" si="227"/>
        <v>135904</v>
      </c>
      <c r="E2073" s="3"/>
      <c r="F2073" s="3">
        <f t="shared" si="228"/>
        <v>129408</v>
      </c>
      <c r="G2073" s="3"/>
      <c r="H2073" s="20" t="s">
        <v>45</v>
      </c>
      <c r="I2073" s="17">
        <v>2458895</v>
      </c>
      <c r="J2073" s="20"/>
      <c r="K2073" s="17">
        <v>2346594</v>
      </c>
      <c r="L2073" s="17"/>
      <c r="M2073" s="17">
        <v>2442133</v>
      </c>
      <c r="N2073" s="20">
        <v>26</v>
      </c>
      <c r="O2073" s="20" t="s">
        <v>152</v>
      </c>
      <c r="P2073" s="20" t="s">
        <v>120</v>
      </c>
    </row>
    <row r="2074" spans="1:16" s="5" customFormat="1" ht="15.75">
      <c r="A2074" s="4" t="s">
        <v>92</v>
      </c>
      <c r="B2074" s="3">
        <f t="shared" si="226"/>
        <v>0</v>
      </c>
      <c r="C2074" s="3"/>
      <c r="D2074" s="3">
        <f t="shared" si="227"/>
        <v>0</v>
      </c>
      <c r="E2074" s="3"/>
      <c r="F2074" s="3">
        <f t="shared" si="228"/>
        <v>119607</v>
      </c>
      <c r="G2074" s="3"/>
      <c r="H2074" s="20" t="s">
        <v>45</v>
      </c>
      <c r="I2074" s="17">
        <v>0</v>
      </c>
      <c r="J2074" s="20"/>
      <c r="K2074" s="17">
        <v>0</v>
      </c>
      <c r="L2074" s="17"/>
      <c r="M2074" s="17">
        <v>173800</v>
      </c>
      <c r="N2074" s="20">
        <v>27</v>
      </c>
      <c r="O2074" s="20" t="s">
        <v>153</v>
      </c>
      <c r="P2074" s="20" t="s">
        <v>121</v>
      </c>
    </row>
    <row r="2075" spans="1:16" s="5" customFormat="1" ht="15.75">
      <c r="A2075" s="4" t="s">
        <v>15</v>
      </c>
      <c r="B2075" s="10">
        <f t="shared" si="226"/>
        <v>2101605</v>
      </c>
      <c r="C2075" s="3"/>
      <c r="D2075" s="10">
        <f t="shared" si="227"/>
        <v>2011244</v>
      </c>
      <c r="E2075" s="3"/>
      <c r="F2075" s="10">
        <f t="shared" si="228"/>
        <v>2217817</v>
      </c>
      <c r="G2075" s="3"/>
      <c r="H2075" s="20" t="s">
        <v>45</v>
      </c>
      <c r="I2075" s="17">
        <v>0</v>
      </c>
      <c r="J2075" s="20"/>
      <c r="K2075" s="17">
        <v>241513</v>
      </c>
      <c r="L2075" s="17"/>
      <c r="M2075" s="17">
        <v>386651</v>
      </c>
      <c r="N2075" s="20">
        <v>28</v>
      </c>
      <c r="O2075" s="20" t="s">
        <v>154</v>
      </c>
      <c r="P2075" s="20" t="s">
        <v>122</v>
      </c>
    </row>
    <row r="2076" spans="1:16" s="5" customFormat="1" ht="15.75">
      <c r="A2076" s="4"/>
      <c r="B2076" s="3"/>
      <c r="C2076" s="3"/>
      <c r="D2076" s="3"/>
      <c r="E2076" s="3"/>
      <c r="F2076" s="3"/>
      <c r="G2076" s="3"/>
      <c r="H2076" s="20"/>
      <c r="I2076" s="17"/>
      <c r="J2076" s="20"/>
      <c r="K2076" s="17"/>
      <c r="L2076" s="17"/>
      <c r="M2076" s="17"/>
      <c r="N2076" s="20"/>
      <c r="O2076" s="20"/>
      <c r="P2076" s="20"/>
    </row>
    <row r="2077" spans="1:16" s="5" customFormat="1" ht="15.75">
      <c r="A2077" s="4" t="s">
        <v>16</v>
      </c>
      <c r="B2077" s="3">
        <f>SUM(B2069:B2076)</f>
        <v>20313763</v>
      </c>
      <c r="C2077" s="3"/>
      <c r="D2077" s="3">
        <f>SUM(D2069:D2076)</f>
        <v>19587732</v>
      </c>
      <c r="E2077" s="3"/>
      <c r="F2077" s="3">
        <f>SUM(F2069:F2076)</f>
        <v>20661148</v>
      </c>
      <c r="G2077" s="3"/>
      <c r="H2077" s="20"/>
      <c r="I2077" s="17"/>
      <c r="J2077" s="20"/>
      <c r="K2077" s="17"/>
      <c r="L2077" s="17"/>
      <c r="M2077" s="17"/>
      <c r="N2077" s="17"/>
      <c r="O2077" s="20"/>
      <c r="P2077" s="20"/>
    </row>
    <row r="2078" spans="1:16" s="5" customFormat="1" ht="15.75">
      <c r="A2078" s="4"/>
      <c r="B2078" s="3"/>
      <c r="C2078" s="3"/>
      <c r="D2078" s="3"/>
      <c r="E2078" s="3"/>
      <c r="F2078" s="3"/>
      <c r="G2078" s="3"/>
      <c r="H2078" s="20"/>
      <c r="I2078" s="17"/>
      <c r="J2078" s="20"/>
      <c r="K2078" s="17"/>
      <c r="L2078" s="17"/>
      <c r="M2078" s="17"/>
      <c r="N2078" s="17"/>
      <c r="O2078" s="20"/>
      <c r="P2078" s="20"/>
    </row>
    <row r="2079" spans="1:16" s="5" customFormat="1" ht="15.75">
      <c r="A2079" s="4" t="s">
        <v>17</v>
      </c>
      <c r="B2079" s="3">
        <f aca="true" t="shared" si="229" ref="B2079:B2085">I2069</f>
        <v>69402821</v>
      </c>
      <c r="C2079" s="3"/>
      <c r="D2079" s="3">
        <f aca="true" t="shared" si="230" ref="D2079:D2085">K2069</f>
        <v>55803057</v>
      </c>
      <c r="E2079" s="3"/>
      <c r="F2079" s="3">
        <f aca="true" t="shared" si="231" ref="F2079:F2085">M2069</f>
        <v>57985429</v>
      </c>
      <c r="G2079" s="3"/>
      <c r="H2079" s="20"/>
      <c r="I2079" s="17"/>
      <c r="J2079" s="20"/>
      <c r="K2079" s="17"/>
      <c r="L2079" s="17"/>
      <c r="M2079" s="17"/>
      <c r="N2079" s="17"/>
      <c r="O2079" s="20"/>
      <c r="P2079" s="20"/>
    </row>
    <row r="2080" spans="1:16" s="5" customFormat="1" ht="15.75">
      <c r="A2080" s="4" t="s">
        <v>18</v>
      </c>
      <c r="B2080" s="3">
        <f t="shared" si="229"/>
        <v>22655821</v>
      </c>
      <c r="C2080" s="3"/>
      <c r="D2080" s="3">
        <f t="shared" si="230"/>
        <v>21637301</v>
      </c>
      <c r="E2080" s="3"/>
      <c r="F2080" s="3">
        <f t="shared" si="231"/>
        <v>22683453</v>
      </c>
      <c r="G2080" s="3"/>
      <c r="H2080" s="20"/>
      <c r="I2080" s="17"/>
      <c r="J2080" s="20"/>
      <c r="K2080" s="17"/>
      <c r="L2080" s="17"/>
      <c r="M2080" s="17"/>
      <c r="N2080" s="17"/>
      <c r="O2080" s="20"/>
      <c r="P2080" s="20"/>
    </row>
    <row r="2081" spans="1:16" s="5" customFormat="1" ht="15.75">
      <c r="A2081" s="4" t="s">
        <v>19</v>
      </c>
      <c r="B2081" s="3">
        <f t="shared" si="229"/>
        <v>34110744</v>
      </c>
      <c r="C2081" s="3"/>
      <c r="D2081" s="3">
        <f t="shared" si="230"/>
        <v>32579936</v>
      </c>
      <c r="E2081" s="3"/>
      <c r="F2081" s="3">
        <f t="shared" si="231"/>
        <v>34139615</v>
      </c>
      <c r="G2081" s="3"/>
      <c r="H2081" s="20"/>
      <c r="I2081" s="17"/>
      <c r="J2081" s="20"/>
      <c r="K2081" s="17"/>
      <c r="L2081" s="17"/>
      <c r="M2081" s="17"/>
      <c r="N2081" s="20"/>
      <c r="O2081" s="20"/>
      <c r="P2081" s="20"/>
    </row>
    <row r="2082" spans="1:16" s="5" customFormat="1" ht="15.75">
      <c r="A2082" s="4" t="s">
        <v>20</v>
      </c>
      <c r="B2082" s="3">
        <f t="shared" si="229"/>
        <v>7224215</v>
      </c>
      <c r="C2082" s="3"/>
      <c r="D2082" s="3">
        <f t="shared" si="230"/>
        <v>8101915</v>
      </c>
      <c r="E2082" s="3"/>
      <c r="F2082" s="3">
        <f t="shared" si="231"/>
        <v>8439495</v>
      </c>
      <c r="G2082" s="3"/>
      <c r="H2082" s="20"/>
      <c r="I2082" s="17"/>
      <c r="J2082" s="20"/>
      <c r="K2082" s="17"/>
      <c r="L2082" s="17"/>
      <c r="M2082" s="17"/>
      <c r="N2082" s="20"/>
      <c r="O2082" s="20"/>
      <c r="P2082" s="20"/>
    </row>
    <row r="2083" spans="1:7" s="5" customFormat="1" ht="15.75">
      <c r="A2083" s="4" t="s">
        <v>21</v>
      </c>
      <c r="B2083" s="3">
        <f t="shared" si="229"/>
        <v>2458895</v>
      </c>
      <c r="C2083" s="3"/>
      <c r="D2083" s="3">
        <f t="shared" si="230"/>
        <v>2346594</v>
      </c>
      <c r="E2083" s="3"/>
      <c r="F2083" s="3">
        <f t="shared" si="231"/>
        <v>2442133</v>
      </c>
      <c r="G2083" s="3"/>
    </row>
    <row r="2084" spans="1:7" s="5" customFormat="1" ht="15.75">
      <c r="A2084" s="4" t="s">
        <v>22</v>
      </c>
      <c r="B2084" s="3">
        <f t="shared" si="229"/>
        <v>0</v>
      </c>
      <c r="C2084" s="3"/>
      <c r="D2084" s="3">
        <f t="shared" si="230"/>
        <v>0</v>
      </c>
      <c r="E2084" s="3"/>
      <c r="F2084" s="3">
        <f t="shared" si="231"/>
        <v>173800</v>
      </c>
      <c r="G2084" s="3"/>
    </row>
    <row r="2085" spans="1:7" s="5" customFormat="1" ht="15.75">
      <c r="A2085" s="4" t="s">
        <v>87</v>
      </c>
      <c r="B2085" s="10">
        <f t="shared" si="229"/>
        <v>0</v>
      </c>
      <c r="C2085" s="3"/>
      <c r="D2085" s="10">
        <f t="shared" si="230"/>
        <v>241513</v>
      </c>
      <c r="E2085" s="3"/>
      <c r="F2085" s="10">
        <f t="shared" si="231"/>
        <v>386651</v>
      </c>
      <c r="G2085" s="3"/>
    </row>
    <row r="2086" spans="1:7" s="5" customFormat="1" ht="15.75">
      <c r="A2086" s="12"/>
      <c r="B2086" s="3"/>
      <c r="C2086" s="3"/>
      <c r="D2086" s="3"/>
      <c r="E2086" s="3"/>
      <c r="F2086" s="3"/>
      <c r="G2086" s="3"/>
    </row>
    <row r="2087" spans="1:7" s="5" customFormat="1" ht="15.75">
      <c r="A2087" s="17" t="s">
        <v>23</v>
      </c>
      <c r="B2087" s="3">
        <f>SUM(B2047:B2056)+B2061+B2068+SUM(B2076:B2086)</f>
        <v>329102066</v>
      </c>
      <c r="C2087" s="3"/>
      <c r="D2087" s="3">
        <f>SUM(D2047:D2056)+D2061+D2068+SUM(D2076:D2086)</f>
        <v>306694732</v>
      </c>
      <c r="E2087" s="3"/>
      <c r="F2087" s="3">
        <f>SUM(F2047:F2056)+F2061+F2068+SUM(F2076:F2086)</f>
        <v>341804657</v>
      </c>
      <c r="G2087" s="3"/>
    </row>
    <row r="2088" spans="1:7" s="5" customFormat="1" ht="15.75">
      <c r="A2088" s="4"/>
      <c r="B2088" s="3"/>
      <c r="C2088" s="3"/>
      <c r="D2088" s="3"/>
      <c r="E2088" s="3"/>
      <c r="F2088" s="3"/>
      <c r="G2088" s="3"/>
    </row>
    <row r="2089" spans="1:7" s="5" customFormat="1" ht="15.75">
      <c r="A2089" s="4"/>
      <c r="B2089" s="3"/>
      <c r="C2089" s="3"/>
      <c r="D2089" s="3"/>
      <c r="E2089" s="3"/>
      <c r="F2089" s="3"/>
      <c r="G2089" s="3"/>
    </row>
    <row r="2090" spans="1:7" s="5" customFormat="1" ht="15.75">
      <c r="A2090" s="4"/>
      <c r="B2090" s="3"/>
      <c r="C2090" s="3"/>
      <c r="D2090" s="3"/>
      <c r="E2090" s="3"/>
      <c r="F2090" s="3"/>
      <c r="G2090" s="3"/>
    </row>
    <row r="2091" spans="1:7" s="5" customFormat="1" ht="15.75">
      <c r="A2091" s="4"/>
      <c r="B2091" s="3"/>
      <c r="C2091" s="3"/>
      <c r="D2091" s="3"/>
      <c r="E2091" s="3"/>
      <c r="F2091" s="3"/>
      <c r="G2091" s="3"/>
    </row>
    <row r="2092" spans="1:7" s="5" customFormat="1" ht="15.75">
      <c r="A2092" s="4"/>
      <c r="B2092" s="3"/>
      <c r="C2092" s="3"/>
      <c r="D2092" s="3"/>
      <c r="E2092" s="3"/>
      <c r="F2092" s="3"/>
      <c r="G2092" s="3"/>
    </row>
    <row r="2093" spans="1:7" s="5" customFormat="1" ht="15.75">
      <c r="A2093" s="4"/>
      <c r="B2093" s="3"/>
      <c r="C2093" s="3"/>
      <c r="D2093" s="3"/>
      <c r="E2093" s="3"/>
      <c r="F2093" s="3"/>
      <c r="G2093" s="3"/>
    </row>
    <row r="2094" spans="1:7" s="5" customFormat="1" ht="15.75">
      <c r="A2094" s="4"/>
      <c r="B2094" s="3"/>
      <c r="C2094" s="3"/>
      <c r="D2094" s="3"/>
      <c r="E2094" s="3"/>
      <c r="F2094" s="3"/>
      <c r="G2094" s="3"/>
    </row>
    <row r="2095" spans="1:7" s="5" customFormat="1" ht="15.75">
      <c r="A2095" s="4"/>
      <c r="B2095" s="3"/>
      <c r="C2095" s="3"/>
      <c r="D2095" s="3"/>
      <c r="E2095" s="3"/>
      <c r="F2095" s="3"/>
      <c r="G2095" s="3"/>
    </row>
    <row r="2096" spans="1:7" s="5" customFormat="1" ht="15.75">
      <c r="A2096" s="4"/>
      <c r="B2096" s="3"/>
      <c r="C2096" s="3"/>
      <c r="D2096" s="3"/>
      <c r="E2096" s="3"/>
      <c r="F2096" s="3"/>
      <c r="G2096" s="3"/>
    </row>
    <row r="2097" spans="1:7" s="5" customFormat="1" ht="15.75">
      <c r="A2097" s="12"/>
      <c r="B2097" s="3"/>
      <c r="C2097" s="3"/>
      <c r="D2097" s="3"/>
      <c r="E2097" s="3"/>
      <c r="F2097" s="3"/>
      <c r="G2097" s="3"/>
    </row>
    <row r="2098" spans="1:7" s="5" customFormat="1" ht="15.75">
      <c r="A2098" s="17"/>
      <c r="B2098" s="4"/>
      <c r="C2098" s="4"/>
      <c r="D2098" s="4"/>
      <c r="E2098" s="4"/>
      <c r="F2098" s="4"/>
      <c r="G2098" s="3"/>
    </row>
    <row r="2099" spans="1:7" s="5" customFormat="1" ht="15.75">
      <c r="A2099" s="4"/>
      <c r="B2099" s="3"/>
      <c r="C2099" s="3"/>
      <c r="D2099" s="3"/>
      <c r="E2099" s="3"/>
      <c r="F2099" s="3"/>
      <c r="G2099" s="3"/>
    </row>
    <row r="2100" spans="1:7" s="5" customFormat="1" ht="15.75">
      <c r="A2100" s="4"/>
      <c r="B2100" s="3"/>
      <c r="C2100" s="3"/>
      <c r="D2100" s="3"/>
      <c r="E2100" s="3"/>
      <c r="F2100" s="3"/>
      <c r="G2100" s="3"/>
    </row>
    <row r="2101" spans="1:7" s="5" customFormat="1" ht="15.75">
      <c r="A2101" s="4"/>
      <c r="B2101" s="4"/>
      <c r="C2101" s="4"/>
      <c r="D2101" s="4"/>
      <c r="E2101" s="4"/>
      <c r="F2101" s="4"/>
      <c r="G2101" s="4"/>
    </row>
    <row r="2102" spans="1:7" s="5" customFormat="1" ht="15.75">
      <c r="A2102" s="12"/>
      <c r="B2102" s="3"/>
      <c r="C2102" s="3"/>
      <c r="D2102" s="3"/>
      <c r="E2102" s="3"/>
      <c r="F2102" s="3"/>
      <c r="G2102" s="3"/>
    </row>
    <row r="2103" spans="1:7" s="5" customFormat="1" ht="15.75">
      <c r="A2103" s="17"/>
      <c r="B2103" s="4"/>
      <c r="C2103" s="4"/>
      <c r="D2103" s="4"/>
      <c r="E2103" s="4"/>
      <c r="F2103" s="4"/>
      <c r="G2103" s="4"/>
    </row>
    <row r="2104" spans="1:7" s="5" customFormat="1" ht="15.75">
      <c r="A2104" s="4"/>
      <c r="B2104" s="3"/>
      <c r="C2104" s="3"/>
      <c r="D2104" s="3"/>
      <c r="E2104" s="3"/>
      <c r="F2104" s="3"/>
      <c r="G2104" s="3"/>
    </row>
    <row r="2105" spans="1:7" s="5" customFormat="1" ht="15.75">
      <c r="A2105" s="4"/>
      <c r="B2105" s="3"/>
      <c r="C2105" s="3"/>
      <c r="D2105" s="3"/>
      <c r="E2105" s="3"/>
      <c r="F2105" s="3"/>
      <c r="G2105" s="3"/>
    </row>
    <row r="2106" spans="1:7" s="5" customFormat="1" ht="15.75">
      <c r="A2106" s="4"/>
      <c r="B2106" s="4"/>
      <c r="C2106" s="4"/>
      <c r="D2106" s="4"/>
      <c r="E2106" s="4"/>
      <c r="F2106" s="4"/>
      <c r="G2106" s="4"/>
    </row>
    <row r="2107" spans="1:7" s="5" customFormat="1" ht="15.75">
      <c r="A2107" s="4"/>
      <c r="B2107" s="3"/>
      <c r="C2107" s="3"/>
      <c r="D2107" s="3"/>
      <c r="E2107" s="3"/>
      <c r="F2107" s="3"/>
      <c r="G2107" s="3"/>
    </row>
    <row r="2108" spans="1:7" s="5" customFormat="1" ht="15.75">
      <c r="A2108" s="4"/>
      <c r="B2108" s="3"/>
      <c r="C2108" s="3"/>
      <c r="D2108" s="3"/>
      <c r="E2108" s="3"/>
      <c r="F2108" s="3"/>
      <c r="G2108" s="3"/>
    </row>
    <row r="2109" spans="1:7" s="5" customFormat="1" ht="15.75">
      <c r="A2109" s="12"/>
      <c r="B2109" s="3"/>
      <c r="C2109" s="3"/>
      <c r="D2109" s="3"/>
      <c r="E2109" s="3"/>
      <c r="F2109" s="3"/>
      <c r="G2109" s="3"/>
    </row>
    <row r="2110" spans="1:7" s="5" customFormat="1" ht="15.75">
      <c r="A2110" s="17"/>
      <c r="B2110" s="3"/>
      <c r="C2110" s="3"/>
      <c r="D2110" s="3"/>
      <c r="E2110" s="3"/>
      <c r="F2110" s="3"/>
      <c r="G2110" s="3"/>
    </row>
    <row r="2111" spans="1:7" s="5" customFormat="1" ht="15.75">
      <c r="A2111" s="11"/>
      <c r="B2111" s="3"/>
      <c r="C2111" s="3"/>
      <c r="D2111" s="3"/>
      <c r="E2111" s="3"/>
      <c r="F2111" s="3"/>
      <c r="G2111" s="3"/>
    </row>
    <row r="2112" spans="1:7" s="5" customFormat="1" ht="15.75">
      <c r="A2112" s="12"/>
      <c r="B2112" s="3"/>
      <c r="C2112" s="3"/>
      <c r="D2112" s="3"/>
      <c r="E2112" s="3"/>
      <c r="F2112" s="3"/>
      <c r="G2112" s="3"/>
    </row>
    <row r="2113" spans="1:7" s="5" customFormat="1" ht="15.75">
      <c r="A2113" s="12"/>
      <c r="B2113" s="3"/>
      <c r="C2113" s="3"/>
      <c r="D2113" s="3"/>
      <c r="E2113" s="3"/>
      <c r="F2113" s="3"/>
      <c r="G2113" s="3"/>
    </row>
    <row r="2114" spans="1:7" s="5" customFormat="1" ht="15.75">
      <c r="A2114" s="12"/>
      <c r="B2114" s="3"/>
      <c r="C2114" s="3"/>
      <c r="D2114" s="3"/>
      <c r="E2114" s="3"/>
      <c r="F2114" s="3"/>
      <c r="G2114" s="3"/>
    </row>
    <row r="2115" spans="1:7" s="5" customFormat="1" ht="15.75">
      <c r="A2115" s="12"/>
      <c r="B2115" s="3"/>
      <c r="C2115" s="3"/>
      <c r="D2115" s="3"/>
      <c r="E2115" s="3"/>
      <c r="F2115" s="3"/>
      <c r="G2115" s="3"/>
    </row>
    <row r="2116" spans="1:6" s="5" customFormat="1" ht="15.75">
      <c r="A2116" s="13"/>
      <c r="B2116" s="4"/>
      <c r="C2116" s="3"/>
      <c r="D2116" s="4"/>
      <c r="E2116" s="3"/>
      <c r="F2116" s="4"/>
    </row>
    <row r="2117" spans="1:6" s="5" customFormat="1" ht="15.75">
      <c r="A2117" s="14" t="s">
        <v>93</v>
      </c>
      <c r="B2117" s="4"/>
      <c r="C2117" s="3"/>
      <c r="D2117" s="4"/>
      <c r="E2117" s="3"/>
      <c r="F2117" s="4"/>
    </row>
    <row r="2118" spans="1:6" s="5" customFormat="1" ht="15.75">
      <c r="A2118" s="4"/>
      <c r="B2118" s="4"/>
      <c r="C2118" s="3"/>
      <c r="D2118" s="4"/>
      <c r="E2118" s="3"/>
      <c r="F2118" s="4"/>
    </row>
    <row r="2119" spans="1:7" s="5" customFormat="1" ht="15.75">
      <c r="A2119" s="23" t="s">
        <v>138</v>
      </c>
      <c r="B2119" s="23"/>
      <c r="C2119" s="23"/>
      <c r="D2119" s="23"/>
      <c r="E2119" s="23"/>
      <c r="F2119" s="23"/>
      <c r="G2119" s="23"/>
    </row>
    <row r="2120" spans="1:6" s="5" customFormat="1" ht="15.75">
      <c r="A2120" s="4"/>
      <c r="B2120" s="4"/>
      <c r="C2120" s="3"/>
      <c r="D2120" s="4"/>
      <c r="E2120" s="3"/>
      <c r="F2120" s="4"/>
    </row>
    <row r="2121" spans="1:7" s="5" customFormat="1" ht="15.75">
      <c r="A2121" s="23" t="s">
        <v>139</v>
      </c>
      <c r="B2121" s="23"/>
      <c r="C2121" s="23"/>
      <c r="D2121" s="23"/>
      <c r="E2121" s="23"/>
      <c r="F2121" s="23"/>
      <c r="G2121" s="23"/>
    </row>
    <row r="2122" spans="1:7" s="5" customFormat="1" ht="15.75">
      <c r="A2122" s="23" t="s">
        <v>46</v>
      </c>
      <c r="B2122" s="23"/>
      <c r="C2122" s="23"/>
      <c r="D2122" s="23"/>
      <c r="E2122" s="23"/>
      <c r="F2122" s="23"/>
      <c r="G2122" s="23"/>
    </row>
    <row r="2123" spans="1:6" s="5" customFormat="1" ht="15.75">
      <c r="A2123" s="4"/>
      <c r="B2123" s="4"/>
      <c r="C2123" s="3"/>
      <c r="D2123" s="6"/>
      <c r="E2123" s="7"/>
      <c r="F2123" s="6"/>
    </row>
    <row r="2124" spans="1:6" s="5" customFormat="1" ht="15.75">
      <c r="A2124" s="4"/>
      <c r="B2124" s="8"/>
      <c r="C2124" s="9"/>
      <c r="D2124" s="8"/>
      <c r="E2124" s="9"/>
      <c r="F2124" s="8"/>
    </row>
    <row r="2125" spans="1:7" s="5" customFormat="1" ht="15.75">
      <c r="A2125" s="4"/>
      <c r="B2125" s="2">
        <v>1985</v>
      </c>
      <c r="C2125" s="1"/>
      <c r="D2125" s="2">
        <v>1986</v>
      </c>
      <c r="E2125" s="1"/>
      <c r="F2125" s="2">
        <v>1987</v>
      </c>
      <c r="G2125" s="1"/>
    </row>
    <row r="2126" spans="1:7" s="5" customFormat="1" ht="15.75">
      <c r="A2126" s="4"/>
      <c r="B2126" s="3"/>
      <c r="C2126" s="3"/>
      <c r="D2126" s="3"/>
      <c r="E2126" s="3"/>
      <c r="F2126" s="3"/>
      <c r="G2126" s="3"/>
    </row>
    <row r="2127" spans="1:16" s="5" customFormat="1" ht="15.75">
      <c r="A2127" s="4" t="s">
        <v>0</v>
      </c>
      <c r="B2127" s="3">
        <f aca="true" t="shared" si="232" ref="B2127:B2134">I2127</f>
        <v>144434153</v>
      </c>
      <c r="C2127" s="3"/>
      <c r="D2127" s="3">
        <f aca="true" t="shared" si="233" ref="D2127:D2134">K2127</f>
        <v>140358110</v>
      </c>
      <c r="E2127" s="3"/>
      <c r="F2127" s="3">
        <f aca="true" t="shared" si="234" ref="F2127:F2134">M2127</f>
        <v>152541636</v>
      </c>
      <c r="G2127" s="3"/>
      <c r="H2127" s="20" t="s">
        <v>46</v>
      </c>
      <c r="I2127" s="17">
        <v>144434153</v>
      </c>
      <c r="J2127" s="20"/>
      <c r="K2127" s="17">
        <v>140358110</v>
      </c>
      <c r="L2127" s="17"/>
      <c r="M2127" s="17">
        <v>152541636</v>
      </c>
      <c r="N2127" s="20">
        <v>1</v>
      </c>
      <c r="O2127" s="20" t="s">
        <v>95</v>
      </c>
      <c r="P2127" s="20" t="s">
        <v>95</v>
      </c>
    </row>
    <row r="2128" spans="1:16" s="5" customFormat="1" ht="15.75">
      <c r="A2128" s="4" t="s">
        <v>1</v>
      </c>
      <c r="B2128" s="3">
        <f t="shared" si="232"/>
        <v>6570876</v>
      </c>
      <c r="C2128" s="3"/>
      <c r="D2128" s="3">
        <f t="shared" si="233"/>
        <v>6189370</v>
      </c>
      <c r="E2128" s="3"/>
      <c r="F2128" s="3">
        <f t="shared" si="234"/>
        <v>6537367</v>
      </c>
      <c r="G2128" s="3"/>
      <c r="H2128" s="20" t="s">
        <v>46</v>
      </c>
      <c r="I2128" s="17">
        <v>6570876</v>
      </c>
      <c r="J2128" s="20"/>
      <c r="K2128" s="17">
        <v>6189370</v>
      </c>
      <c r="L2128" s="17"/>
      <c r="M2128" s="17">
        <v>6537367</v>
      </c>
      <c r="N2128" s="20">
        <v>2</v>
      </c>
      <c r="O2128" s="20" t="s">
        <v>145</v>
      </c>
      <c r="P2128" s="20" t="s">
        <v>96</v>
      </c>
    </row>
    <row r="2129" spans="1:16" s="5" customFormat="1" ht="15.75">
      <c r="A2129" s="4" t="s">
        <v>86</v>
      </c>
      <c r="B2129" s="3">
        <f t="shared" si="232"/>
        <v>3485757</v>
      </c>
      <c r="C2129" s="3"/>
      <c r="D2129" s="3">
        <f t="shared" si="233"/>
        <v>1505191</v>
      </c>
      <c r="E2129" s="3"/>
      <c r="F2129" s="3">
        <f t="shared" si="234"/>
        <v>2814929</v>
      </c>
      <c r="G2129" s="3"/>
      <c r="H2129" s="20" t="s">
        <v>46</v>
      </c>
      <c r="I2129" s="17">
        <v>3485757</v>
      </c>
      <c r="J2129" s="20"/>
      <c r="K2129" s="17">
        <v>1505191</v>
      </c>
      <c r="L2129" s="17"/>
      <c r="M2129" s="17">
        <v>2814929</v>
      </c>
      <c r="N2129" s="20">
        <v>3</v>
      </c>
      <c r="O2129" s="20" t="s">
        <v>102</v>
      </c>
      <c r="P2129" s="20" t="s">
        <v>97</v>
      </c>
    </row>
    <row r="2130" spans="1:16" s="5" customFormat="1" ht="15.75">
      <c r="A2130" s="4" t="s">
        <v>91</v>
      </c>
      <c r="B2130" s="3">
        <f t="shared" si="232"/>
        <v>19714777</v>
      </c>
      <c r="C2130" s="3"/>
      <c r="D2130" s="3">
        <f t="shared" si="233"/>
        <v>18385550</v>
      </c>
      <c r="E2130" s="3"/>
      <c r="F2130" s="3">
        <f t="shared" si="234"/>
        <v>19341166</v>
      </c>
      <c r="G2130" s="3"/>
      <c r="H2130" s="20" t="s">
        <v>46</v>
      </c>
      <c r="I2130" s="21">
        <v>19714777</v>
      </c>
      <c r="J2130" s="20"/>
      <c r="K2130" s="21">
        <v>18385550</v>
      </c>
      <c r="L2130" s="17"/>
      <c r="M2130" s="21">
        <v>19341166</v>
      </c>
      <c r="N2130" s="20">
        <v>4</v>
      </c>
      <c r="O2130" s="20" t="s">
        <v>103</v>
      </c>
      <c r="P2130" s="20" t="s">
        <v>98</v>
      </c>
    </row>
    <row r="2131" spans="1:16" s="5" customFormat="1" ht="15.75">
      <c r="A2131" s="4" t="s">
        <v>2</v>
      </c>
      <c r="B2131" s="3">
        <f t="shared" si="232"/>
        <v>0</v>
      </c>
      <c r="C2131" s="3"/>
      <c r="D2131" s="3">
        <f t="shared" si="233"/>
        <v>0</v>
      </c>
      <c r="E2131" s="3"/>
      <c r="F2131" s="3">
        <f t="shared" si="234"/>
        <v>6179812</v>
      </c>
      <c r="G2131" s="3"/>
      <c r="H2131" s="20" t="s">
        <v>46</v>
      </c>
      <c r="I2131" s="17">
        <v>0</v>
      </c>
      <c r="J2131" s="20"/>
      <c r="K2131" s="17">
        <v>0</v>
      </c>
      <c r="L2131" s="17"/>
      <c r="M2131" s="17">
        <v>6179812</v>
      </c>
      <c r="N2131" s="20">
        <v>5</v>
      </c>
      <c r="O2131" s="20" t="s">
        <v>104</v>
      </c>
      <c r="P2131" s="20" t="s">
        <v>99</v>
      </c>
    </row>
    <row r="2132" spans="1:16" s="5" customFormat="1" ht="15.75">
      <c r="A2132" s="4" t="s">
        <v>144</v>
      </c>
      <c r="B2132" s="3">
        <f t="shared" si="232"/>
        <v>0</v>
      </c>
      <c r="C2132" s="3"/>
      <c r="D2132" s="3">
        <f t="shared" si="233"/>
        <v>0</v>
      </c>
      <c r="E2132" s="3"/>
      <c r="F2132" s="3">
        <f t="shared" si="234"/>
        <v>240400</v>
      </c>
      <c r="G2132" s="3"/>
      <c r="H2132" s="20" t="s">
        <v>46</v>
      </c>
      <c r="I2132" s="17">
        <v>0</v>
      </c>
      <c r="J2132" s="20"/>
      <c r="K2132" s="17">
        <v>0</v>
      </c>
      <c r="L2132" s="17"/>
      <c r="M2132" s="17">
        <v>240400</v>
      </c>
      <c r="N2132" s="20">
        <v>6</v>
      </c>
      <c r="O2132" s="20" t="s">
        <v>146</v>
      </c>
      <c r="P2132" s="20" t="s">
        <v>100</v>
      </c>
    </row>
    <row r="2133" spans="1:16" s="5" customFormat="1" ht="15.75">
      <c r="A2133" s="4" t="s">
        <v>3</v>
      </c>
      <c r="B2133" s="3">
        <f t="shared" si="232"/>
        <v>2039810</v>
      </c>
      <c r="C2133" s="3"/>
      <c r="D2133" s="3">
        <f t="shared" si="233"/>
        <v>1940664</v>
      </c>
      <c r="E2133" s="3"/>
      <c r="F2133" s="3">
        <f t="shared" si="234"/>
        <v>1824339</v>
      </c>
      <c r="G2133" s="3"/>
      <c r="H2133" s="20" t="s">
        <v>46</v>
      </c>
      <c r="I2133" s="17">
        <v>2039810</v>
      </c>
      <c r="J2133" s="20"/>
      <c r="K2133" s="17">
        <f>1854131+86533</f>
        <v>1940664</v>
      </c>
      <c r="L2133" s="17"/>
      <c r="M2133" s="17">
        <v>1824339</v>
      </c>
      <c r="N2133" s="20">
        <v>7</v>
      </c>
      <c r="O2133" s="20" t="s">
        <v>106</v>
      </c>
      <c r="P2133" s="20" t="s">
        <v>101</v>
      </c>
    </row>
    <row r="2134" spans="1:16" s="5" customFormat="1" ht="15.75">
      <c r="A2134" s="4" t="s">
        <v>4</v>
      </c>
      <c r="B2134" s="3">
        <f t="shared" si="232"/>
        <v>251098</v>
      </c>
      <c r="C2134" s="3"/>
      <c r="D2134" s="3">
        <f t="shared" si="233"/>
        <v>188569</v>
      </c>
      <c r="E2134" s="3"/>
      <c r="F2134" s="3">
        <f t="shared" si="234"/>
        <v>172734</v>
      </c>
      <c r="G2134" s="3"/>
      <c r="H2134" s="20" t="s">
        <v>46</v>
      </c>
      <c r="I2134" s="17">
        <v>251098</v>
      </c>
      <c r="J2134" s="20"/>
      <c r="K2134" s="17">
        <v>188569</v>
      </c>
      <c r="L2134" s="17"/>
      <c r="M2134" s="17">
        <v>172734</v>
      </c>
      <c r="N2134" s="20">
        <v>8</v>
      </c>
      <c r="O2134" s="20" t="s">
        <v>107</v>
      </c>
      <c r="P2134" s="20" t="s">
        <v>102</v>
      </c>
    </row>
    <row r="2135" spans="1:16" s="5" customFormat="1" ht="15.75">
      <c r="A2135" s="4"/>
      <c r="B2135" s="3"/>
      <c r="C2135" s="3"/>
      <c r="D2135" s="3"/>
      <c r="E2135" s="3"/>
      <c r="F2135" s="3"/>
      <c r="G2135" s="3"/>
      <c r="H2135" s="20" t="s">
        <v>46</v>
      </c>
      <c r="I2135" s="17">
        <v>40982800</v>
      </c>
      <c r="J2135" s="20"/>
      <c r="K2135" s="17">
        <v>41787638</v>
      </c>
      <c r="L2135" s="17"/>
      <c r="M2135" s="17">
        <v>47134073</v>
      </c>
      <c r="N2135" s="20">
        <v>9</v>
      </c>
      <c r="O2135" s="20" t="s">
        <v>108</v>
      </c>
      <c r="P2135" s="20" t="s">
        <v>103</v>
      </c>
    </row>
    <row r="2136" spans="1:16" s="5" customFormat="1" ht="15.75">
      <c r="A2136" s="4" t="s">
        <v>5</v>
      </c>
      <c r="B2136" s="3">
        <f>I2135</f>
        <v>40982800</v>
      </c>
      <c r="C2136" s="3"/>
      <c r="D2136" s="3">
        <f>K2135</f>
        <v>41787638</v>
      </c>
      <c r="E2136" s="3"/>
      <c r="F2136" s="3">
        <f>M2135</f>
        <v>47134073</v>
      </c>
      <c r="G2136" s="3"/>
      <c r="H2136" s="20" t="s">
        <v>46</v>
      </c>
      <c r="I2136" s="17">
        <v>1431678</v>
      </c>
      <c r="J2136" s="20"/>
      <c r="K2136" s="17">
        <v>1368977</v>
      </c>
      <c r="L2136" s="17"/>
      <c r="M2136" s="17">
        <v>8404602</v>
      </c>
      <c r="N2136" s="20">
        <v>10</v>
      </c>
      <c r="O2136" s="20" t="s">
        <v>109</v>
      </c>
      <c r="P2136" s="20" t="s">
        <v>104</v>
      </c>
    </row>
    <row r="2137" spans="1:16" s="5" customFormat="1" ht="15.75">
      <c r="A2137" s="4" t="s">
        <v>6</v>
      </c>
      <c r="B2137" s="3">
        <f>I2136</f>
        <v>1431678</v>
      </c>
      <c r="C2137" s="3"/>
      <c r="D2137" s="3">
        <f>K2136</f>
        <v>1368977</v>
      </c>
      <c r="E2137" s="3"/>
      <c r="F2137" s="3">
        <f>M2136</f>
        <v>8404602</v>
      </c>
      <c r="G2137" s="3"/>
      <c r="H2137" s="20" t="s">
        <v>46</v>
      </c>
      <c r="I2137" s="17">
        <v>0</v>
      </c>
      <c r="J2137" s="20"/>
      <c r="K2137" s="17">
        <v>0</v>
      </c>
      <c r="L2137" s="17"/>
      <c r="M2137" s="17">
        <v>1709339</v>
      </c>
      <c r="N2137" s="20">
        <v>11</v>
      </c>
      <c r="O2137" s="20" t="s">
        <v>110</v>
      </c>
      <c r="P2137" s="20" t="s">
        <v>105</v>
      </c>
    </row>
    <row r="2138" spans="1:16" s="5" customFormat="1" ht="15.75">
      <c r="A2138" s="4" t="s">
        <v>7</v>
      </c>
      <c r="B2138" s="10">
        <f>I2137</f>
        <v>0</v>
      </c>
      <c r="C2138" s="3"/>
      <c r="D2138" s="10">
        <f>K2137</f>
        <v>0</v>
      </c>
      <c r="E2138" s="3"/>
      <c r="F2138" s="10">
        <f>M2137</f>
        <v>1709339</v>
      </c>
      <c r="G2138" s="3"/>
      <c r="H2138" s="20" t="s">
        <v>46</v>
      </c>
      <c r="I2138" s="17">
        <v>37829886</v>
      </c>
      <c r="J2138" s="20"/>
      <c r="K2138" s="17">
        <v>40571555</v>
      </c>
      <c r="L2138" s="17"/>
      <c r="M2138" s="17">
        <v>44968696</v>
      </c>
      <c r="N2138" s="20">
        <v>12</v>
      </c>
      <c r="O2138" s="20" t="s">
        <v>147</v>
      </c>
      <c r="P2138" s="20" t="s">
        <v>106</v>
      </c>
    </row>
    <row r="2139" spans="1:16" s="5" customFormat="1" ht="15.75">
      <c r="A2139" s="4"/>
      <c r="B2139" s="3"/>
      <c r="C2139" s="3"/>
      <c r="D2139" s="3"/>
      <c r="E2139" s="3"/>
      <c r="F2139" s="3"/>
      <c r="G2139" s="3"/>
      <c r="H2139" s="20" t="s">
        <v>46</v>
      </c>
      <c r="I2139" s="17">
        <v>0</v>
      </c>
      <c r="J2139" s="20"/>
      <c r="K2139" s="17">
        <v>209432</v>
      </c>
      <c r="L2139" s="17"/>
      <c r="M2139" s="17">
        <v>238546</v>
      </c>
      <c r="N2139" s="20">
        <v>13</v>
      </c>
      <c r="O2139" s="20" t="s">
        <v>113</v>
      </c>
      <c r="P2139" s="20" t="s">
        <v>107</v>
      </c>
    </row>
    <row r="2140" spans="1:16" s="5" customFormat="1" ht="15.75">
      <c r="A2140" s="4" t="s">
        <v>8</v>
      </c>
      <c r="B2140" s="3">
        <f>SUM(B2135:B2139)</f>
        <v>42414478</v>
      </c>
      <c r="C2140" s="3"/>
      <c r="D2140" s="3">
        <f>SUM(D2135:D2139)</f>
        <v>43156615</v>
      </c>
      <c r="E2140" s="3"/>
      <c r="F2140" s="3">
        <f>SUM(F2135:F2139)</f>
        <v>57248014</v>
      </c>
      <c r="G2140" s="3"/>
      <c r="H2140" s="20" t="s">
        <v>46</v>
      </c>
      <c r="I2140" s="17">
        <v>0</v>
      </c>
      <c r="J2140" s="20"/>
      <c r="K2140" s="17">
        <v>0</v>
      </c>
      <c r="L2140" s="17"/>
      <c r="M2140" s="17">
        <v>822818</v>
      </c>
      <c r="N2140" s="20">
        <v>14</v>
      </c>
      <c r="O2140" s="20" t="s">
        <v>114</v>
      </c>
      <c r="P2140" s="20" t="s">
        <v>108</v>
      </c>
    </row>
    <row r="2141" spans="1:16" s="5" customFormat="1" ht="15.75">
      <c r="A2141" s="4"/>
      <c r="B2141" s="3"/>
      <c r="C2141" s="3"/>
      <c r="D2141" s="3"/>
      <c r="E2141" s="3"/>
      <c r="F2141" s="3"/>
      <c r="G2141" s="3"/>
      <c r="H2141" s="20" t="s">
        <v>46</v>
      </c>
      <c r="I2141" s="17">
        <v>95553</v>
      </c>
      <c r="J2141" s="20"/>
      <c r="K2141" s="17">
        <v>200000</v>
      </c>
      <c r="L2141" s="17"/>
      <c r="M2141" s="17">
        <v>248395</v>
      </c>
      <c r="N2141" s="20">
        <v>15</v>
      </c>
      <c r="O2141" s="20" t="s">
        <v>115</v>
      </c>
      <c r="P2141" s="20" t="s">
        <v>109</v>
      </c>
    </row>
    <row r="2142" spans="1:16" s="5" customFormat="1" ht="15.75">
      <c r="A2142" s="4" t="s">
        <v>9</v>
      </c>
      <c r="B2142" s="3">
        <f>I2138</f>
        <v>37829886</v>
      </c>
      <c r="C2142" s="3"/>
      <c r="D2142" s="3">
        <f>K2138</f>
        <v>40571555</v>
      </c>
      <c r="E2142" s="3"/>
      <c r="F2142" s="3">
        <f>M2138</f>
        <v>44968696</v>
      </c>
      <c r="G2142" s="3"/>
      <c r="H2142" s="20" t="s">
        <v>46</v>
      </c>
      <c r="I2142" s="17">
        <v>31283487</v>
      </c>
      <c r="J2142" s="20"/>
      <c r="K2142" s="17">
        <v>29929041</v>
      </c>
      <c r="L2142" s="17"/>
      <c r="M2142" s="17">
        <v>31478779</v>
      </c>
      <c r="N2142" s="20">
        <v>16</v>
      </c>
      <c r="O2142" s="20" t="s">
        <v>116</v>
      </c>
      <c r="P2142" s="20" t="s">
        <v>110</v>
      </c>
    </row>
    <row r="2143" spans="1:16" s="5" customFormat="1" ht="15.75">
      <c r="A2143" s="4" t="s">
        <v>10</v>
      </c>
      <c r="B2143" s="3">
        <f>I2139</f>
        <v>0</v>
      </c>
      <c r="C2143" s="3"/>
      <c r="D2143" s="3">
        <f>K2139</f>
        <v>209432</v>
      </c>
      <c r="E2143" s="3"/>
      <c r="F2143" s="3">
        <f>M2139</f>
        <v>238546</v>
      </c>
      <c r="G2143" s="4"/>
      <c r="H2143" s="20" t="s">
        <v>46</v>
      </c>
      <c r="I2143" s="17">
        <v>0</v>
      </c>
      <c r="J2143" s="20"/>
      <c r="K2143" s="17">
        <v>278782</v>
      </c>
      <c r="L2143" s="17"/>
      <c r="M2143" s="17">
        <v>232737</v>
      </c>
      <c r="N2143" s="20">
        <v>17</v>
      </c>
      <c r="O2143" s="20" t="s">
        <v>117</v>
      </c>
      <c r="P2143" s="20" t="s">
        <v>111</v>
      </c>
    </row>
    <row r="2144" spans="1:16" s="5" customFormat="1" ht="15.75">
      <c r="A2144" s="4" t="s">
        <v>11</v>
      </c>
      <c r="B2144" s="3">
        <f>I2140</f>
        <v>0</v>
      </c>
      <c r="C2144" s="3"/>
      <c r="D2144" s="3">
        <f>K2140</f>
        <v>0</v>
      </c>
      <c r="E2144" s="3"/>
      <c r="F2144" s="3">
        <f>M2140</f>
        <v>822818</v>
      </c>
      <c r="G2144" s="3"/>
      <c r="H2144" s="20" t="s">
        <v>46</v>
      </c>
      <c r="I2144" s="17">
        <v>1275142</v>
      </c>
      <c r="J2144" s="20"/>
      <c r="K2144" s="17">
        <v>1220319</v>
      </c>
      <c r="L2144" s="17"/>
      <c r="M2144" s="17">
        <v>1275142</v>
      </c>
      <c r="N2144" s="20">
        <v>18</v>
      </c>
      <c r="O2144" s="20" t="s">
        <v>118</v>
      </c>
      <c r="P2144" s="20" t="s">
        <v>112</v>
      </c>
    </row>
    <row r="2145" spans="1:16" s="5" customFormat="1" ht="15.75">
      <c r="A2145" s="4" t="s">
        <v>12</v>
      </c>
      <c r="B2145" s="10">
        <f>I2141</f>
        <v>95553</v>
      </c>
      <c r="C2145" s="3"/>
      <c r="D2145" s="10">
        <f>K2141</f>
        <v>200000</v>
      </c>
      <c r="E2145" s="3"/>
      <c r="F2145" s="10">
        <f>M2141</f>
        <v>248395</v>
      </c>
      <c r="G2145" s="3"/>
      <c r="H2145" s="20" t="s">
        <v>46</v>
      </c>
      <c r="I2145" s="17">
        <v>208772</v>
      </c>
      <c r="J2145" s="20"/>
      <c r="K2145" s="17">
        <v>201170</v>
      </c>
      <c r="L2145" s="17"/>
      <c r="M2145" s="17">
        <v>207786</v>
      </c>
      <c r="N2145" s="20">
        <v>19</v>
      </c>
      <c r="O2145" s="20" t="s">
        <v>119</v>
      </c>
      <c r="P2145" s="20" t="s">
        <v>113</v>
      </c>
    </row>
    <row r="2146" spans="1:16" s="5" customFormat="1" ht="15.75">
      <c r="A2146" s="4"/>
      <c r="B2146" s="3"/>
      <c r="C2146" s="3"/>
      <c r="D2146" s="3"/>
      <c r="E2146" s="3"/>
      <c r="F2146" s="3"/>
      <c r="G2146" s="3"/>
      <c r="H2146" s="20" t="s">
        <v>46</v>
      </c>
      <c r="I2146" s="17">
        <v>0</v>
      </c>
      <c r="J2146" s="20"/>
      <c r="K2146" s="17">
        <v>0</v>
      </c>
      <c r="L2146" s="17"/>
      <c r="M2146" s="17">
        <v>213912</v>
      </c>
      <c r="N2146" s="20">
        <v>20</v>
      </c>
      <c r="O2146" s="20" t="s">
        <v>120</v>
      </c>
      <c r="P2146" s="20" t="s">
        <v>114</v>
      </c>
    </row>
    <row r="2147" spans="1:16" s="5" customFormat="1" ht="15.75">
      <c r="A2147" s="4" t="s">
        <v>13</v>
      </c>
      <c r="B2147" s="3">
        <f>SUM(B2141:B2146)</f>
        <v>37925439</v>
      </c>
      <c r="C2147" s="3"/>
      <c r="D2147" s="3">
        <f>SUM(D2141:D2146)</f>
        <v>40980987</v>
      </c>
      <c r="E2147" s="3"/>
      <c r="F2147" s="3">
        <f>SUM(F2141:F2146)</f>
        <v>46278455</v>
      </c>
      <c r="G2147" s="3"/>
      <c r="H2147" s="20" t="s">
        <v>46</v>
      </c>
      <c r="I2147" s="17">
        <v>3612414</v>
      </c>
      <c r="J2147" s="20"/>
      <c r="K2147" s="17">
        <v>3457095</v>
      </c>
      <c r="L2147" s="17"/>
      <c r="M2147" s="17">
        <v>3741816</v>
      </c>
      <c r="N2147" s="20">
        <v>21</v>
      </c>
      <c r="O2147" s="20" t="s">
        <v>121</v>
      </c>
      <c r="P2147" s="20" t="s">
        <v>115</v>
      </c>
    </row>
    <row r="2148" spans="1:16" s="5" customFormat="1" ht="15.75">
      <c r="A2148" s="4"/>
      <c r="B2148" s="3"/>
      <c r="C2148" s="3"/>
      <c r="D2148" s="3"/>
      <c r="E2148" s="3"/>
      <c r="F2148" s="3"/>
      <c r="G2148" s="3"/>
      <c r="H2148" s="20" t="s">
        <v>46</v>
      </c>
      <c r="I2148" s="17">
        <v>137779416</v>
      </c>
      <c r="J2148" s="20"/>
      <c r="K2148" s="17">
        <v>127504978</v>
      </c>
      <c r="L2148" s="17"/>
      <c r="M2148" s="17">
        <v>138175574</v>
      </c>
      <c r="N2148" s="20">
        <v>22</v>
      </c>
      <c r="O2148" s="20" t="s">
        <v>148</v>
      </c>
      <c r="P2148" s="20" t="s">
        <v>116</v>
      </c>
    </row>
    <row r="2149" spans="1:16" s="5" customFormat="1" ht="15.75">
      <c r="A2149" s="4" t="s">
        <v>14</v>
      </c>
      <c r="B2149" s="3">
        <f aca="true" t="shared" si="235" ref="B2149:B2154">I2142</f>
        <v>31283487</v>
      </c>
      <c r="C2149" s="3"/>
      <c r="D2149" s="3">
        <f aca="true" t="shared" si="236" ref="D2149:D2154">K2142</f>
        <v>29929041</v>
      </c>
      <c r="E2149" s="3"/>
      <c r="F2149" s="3">
        <f aca="true" t="shared" si="237" ref="F2149:F2154">M2142</f>
        <v>31478779</v>
      </c>
      <c r="G2149" s="3"/>
      <c r="H2149" s="20" t="s">
        <v>46</v>
      </c>
      <c r="I2149" s="17">
        <v>15065239</v>
      </c>
      <c r="J2149" s="20"/>
      <c r="K2149" s="17">
        <v>14387989</v>
      </c>
      <c r="L2149" s="17"/>
      <c r="M2149" s="17">
        <v>15083677</v>
      </c>
      <c r="N2149" s="20">
        <v>23</v>
      </c>
      <c r="O2149" s="20" t="s">
        <v>149</v>
      </c>
      <c r="P2149" s="20" t="s">
        <v>117</v>
      </c>
    </row>
    <row r="2150" spans="1:16" s="5" customFormat="1" ht="15.75">
      <c r="A2150" s="4" t="s">
        <v>90</v>
      </c>
      <c r="B2150" s="3">
        <f t="shared" si="235"/>
        <v>0</v>
      </c>
      <c r="C2150" s="3"/>
      <c r="D2150" s="3">
        <f t="shared" si="236"/>
        <v>278782</v>
      </c>
      <c r="E2150" s="3"/>
      <c r="F2150" s="3">
        <f t="shared" si="237"/>
        <v>232737</v>
      </c>
      <c r="G2150" s="3"/>
      <c r="H2150" s="20" t="s">
        <v>46</v>
      </c>
      <c r="I2150" s="17">
        <v>19179648</v>
      </c>
      <c r="J2150" s="20"/>
      <c r="K2150" s="17">
        <v>18318890</v>
      </c>
      <c r="L2150" s="17"/>
      <c r="M2150" s="17">
        <v>19195844</v>
      </c>
      <c r="N2150" s="20">
        <v>24</v>
      </c>
      <c r="O2150" s="20" t="s">
        <v>150</v>
      </c>
      <c r="P2150" s="20" t="s">
        <v>118</v>
      </c>
    </row>
    <row r="2151" spans="1:16" s="5" customFormat="1" ht="15.75">
      <c r="A2151" s="4" t="s">
        <v>89</v>
      </c>
      <c r="B2151" s="3">
        <f t="shared" si="235"/>
        <v>1275142</v>
      </c>
      <c r="C2151" s="3"/>
      <c r="D2151" s="3">
        <f t="shared" si="236"/>
        <v>1220319</v>
      </c>
      <c r="E2151" s="3"/>
      <c r="F2151" s="3">
        <f t="shared" si="237"/>
        <v>1275142</v>
      </c>
      <c r="G2151" s="3"/>
      <c r="H2151" s="20" t="s">
        <v>46</v>
      </c>
      <c r="I2151" s="17">
        <v>8208107</v>
      </c>
      <c r="J2151" s="20"/>
      <c r="K2151" s="17">
        <v>6257420</v>
      </c>
      <c r="L2151" s="17"/>
      <c r="M2151" s="17">
        <v>6518147</v>
      </c>
      <c r="N2151" s="20">
        <v>25</v>
      </c>
      <c r="O2151" s="20" t="s">
        <v>151</v>
      </c>
      <c r="P2151" s="20" t="s">
        <v>119</v>
      </c>
    </row>
    <row r="2152" spans="1:16" s="5" customFormat="1" ht="15.75">
      <c r="A2152" s="4" t="s">
        <v>88</v>
      </c>
      <c r="B2152" s="3">
        <f t="shared" si="235"/>
        <v>208772</v>
      </c>
      <c r="C2152" s="3"/>
      <c r="D2152" s="3">
        <f t="shared" si="236"/>
        <v>201170</v>
      </c>
      <c r="E2152" s="3"/>
      <c r="F2152" s="3">
        <f t="shared" si="237"/>
        <v>207786</v>
      </c>
      <c r="G2152" s="3"/>
      <c r="H2152" s="20" t="s">
        <v>46</v>
      </c>
      <c r="I2152" s="17">
        <v>3139463</v>
      </c>
      <c r="J2152" s="20"/>
      <c r="K2152" s="17">
        <v>3011197</v>
      </c>
      <c r="L2152" s="17"/>
      <c r="M2152" s="17">
        <v>3139498</v>
      </c>
      <c r="N2152" s="20">
        <v>26</v>
      </c>
      <c r="O2152" s="20" t="s">
        <v>152</v>
      </c>
      <c r="P2152" s="20" t="s">
        <v>120</v>
      </c>
    </row>
    <row r="2153" spans="1:16" s="5" customFormat="1" ht="15.75">
      <c r="A2153" s="4" t="s">
        <v>92</v>
      </c>
      <c r="B2153" s="3">
        <f t="shared" si="235"/>
        <v>0</v>
      </c>
      <c r="C2153" s="3"/>
      <c r="D2153" s="3">
        <f t="shared" si="236"/>
        <v>0</v>
      </c>
      <c r="E2153" s="3"/>
      <c r="F2153" s="3">
        <f t="shared" si="237"/>
        <v>213912</v>
      </c>
      <c r="G2153" s="3"/>
      <c r="H2153" s="20" t="s">
        <v>46</v>
      </c>
      <c r="I2153" s="17">
        <v>0</v>
      </c>
      <c r="J2153" s="20"/>
      <c r="K2153" s="17">
        <v>0</v>
      </c>
      <c r="L2153" s="17"/>
      <c r="M2153" s="17">
        <v>309250</v>
      </c>
      <c r="N2153" s="20">
        <v>27</v>
      </c>
      <c r="O2153" s="20" t="s">
        <v>153</v>
      </c>
      <c r="P2153" s="20" t="s">
        <v>121</v>
      </c>
    </row>
    <row r="2154" spans="1:16" s="5" customFormat="1" ht="15.75">
      <c r="A2154" s="4" t="s">
        <v>15</v>
      </c>
      <c r="B2154" s="10">
        <f t="shared" si="235"/>
        <v>3612414</v>
      </c>
      <c r="C2154" s="3"/>
      <c r="D2154" s="10">
        <f t="shared" si="236"/>
        <v>3457095</v>
      </c>
      <c r="E2154" s="3"/>
      <c r="F2154" s="10">
        <f t="shared" si="237"/>
        <v>3741816</v>
      </c>
      <c r="G2154" s="3"/>
      <c r="H2154" s="20" t="s">
        <v>46</v>
      </c>
      <c r="I2154" s="17">
        <v>0</v>
      </c>
      <c r="J2154" s="20"/>
      <c r="K2154" s="17">
        <v>379263</v>
      </c>
      <c r="L2154" s="17"/>
      <c r="M2154" s="17">
        <v>604051</v>
      </c>
      <c r="N2154" s="20">
        <v>28</v>
      </c>
      <c r="O2154" s="20" t="s">
        <v>154</v>
      </c>
      <c r="P2154" s="20" t="s">
        <v>122</v>
      </c>
    </row>
    <row r="2155" spans="1:16" s="5" customFormat="1" ht="15.75">
      <c r="A2155" s="4"/>
      <c r="B2155" s="3"/>
      <c r="C2155" s="3"/>
      <c r="D2155" s="3"/>
      <c r="E2155" s="3"/>
      <c r="F2155" s="3"/>
      <c r="G2155" s="3"/>
      <c r="H2155" s="20"/>
      <c r="I2155" s="17"/>
      <c r="J2155" s="20"/>
      <c r="K2155" s="17"/>
      <c r="L2155" s="17"/>
      <c r="M2155" s="17"/>
      <c r="N2155" s="20"/>
      <c r="O2155" s="20"/>
      <c r="P2155" s="20"/>
    </row>
    <row r="2156" spans="1:16" s="5" customFormat="1" ht="15.75">
      <c r="A2156" s="4" t="s">
        <v>16</v>
      </c>
      <c r="B2156" s="3">
        <f>SUM(B2148:B2155)</f>
        <v>36379815</v>
      </c>
      <c r="C2156" s="3"/>
      <c r="D2156" s="3">
        <f>SUM(D2148:D2155)</f>
        <v>35086407</v>
      </c>
      <c r="E2156" s="3"/>
      <c r="F2156" s="3">
        <f>SUM(F2148:F2155)</f>
        <v>37150172</v>
      </c>
      <c r="G2156" s="3"/>
      <c r="H2156" s="20"/>
      <c r="I2156" s="17"/>
      <c r="J2156" s="20"/>
      <c r="K2156" s="17"/>
      <c r="L2156" s="17"/>
      <c r="M2156" s="17"/>
      <c r="N2156" s="17"/>
      <c r="O2156" s="20"/>
      <c r="P2156" s="20"/>
    </row>
    <row r="2157" spans="1:16" s="5" customFormat="1" ht="15.75">
      <c r="A2157" s="4"/>
      <c r="B2157" s="3"/>
      <c r="C2157" s="3"/>
      <c r="D2157" s="3"/>
      <c r="E2157" s="3"/>
      <c r="F2157" s="3"/>
      <c r="G2157" s="3"/>
      <c r="H2157" s="20"/>
      <c r="I2157" s="17"/>
      <c r="J2157" s="20"/>
      <c r="K2157" s="17"/>
      <c r="L2157" s="17"/>
      <c r="M2157" s="17"/>
      <c r="N2157" s="17"/>
      <c r="O2157" s="20"/>
      <c r="P2157" s="20"/>
    </row>
    <row r="2158" spans="1:16" s="5" customFormat="1" ht="15.75">
      <c r="A2158" s="4" t="s">
        <v>17</v>
      </c>
      <c r="B2158" s="3">
        <f aca="true" t="shared" si="238" ref="B2158:B2164">I2148</f>
        <v>137779416</v>
      </c>
      <c r="C2158" s="3"/>
      <c r="D2158" s="3">
        <f aca="true" t="shared" si="239" ref="D2158:D2164">K2148</f>
        <v>127504978</v>
      </c>
      <c r="E2158" s="3"/>
      <c r="F2158" s="3">
        <f aca="true" t="shared" si="240" ref="F2158:F2164">M2148</f>
        <v>138175574</v>
      </c>
      <c r="G2158" s="3"/>
      <c r="H2158" s="20"/>
      <c r="I2158" s="17"/>
      <c r="J2158" s="20"/>
      <c r="K2158" s="17"/>
      <c r="L2158" s="17"/>
      <c r="M2158" s="17"/>
      <c r="N2158" s="17"/>
      <c r="O2158" s="20"/>
      <c r="P2158" s="20"/>
    </row>
    <row r="2159" spans="1:16" s="5" customFormat="1" ht="15.75">
      <c r="A2159" s="4" t="s">
        <v>18</v>
      </c>
      <c r="B2159" s="3">
        <f t="shared" si="238"/>
        <v>15065239</v>
      </c>
      <c r="C2159" s="3"/>
      <c r="D2159" s="3">
        <f t="shared" si="239"/>
        <v>14387989</v>
      </c>
      <c r="E2159" s="3"/>
      <c r="F2159" s="3">
        <f t="shared" si="240"/>
        <v>15083677</v>
      </c>
      <c r="G2159" s="3"/>
      <c r="H2159" s="20"/>
      <c r="I2159" s="17"/>
      <c r="J2159" s="20"/>
      <c r="K2159" s="17"/>
      <c r="L2159" s="17"/>
      <c r="M2159" s="17"/>
      <c r="N2159" s="17"/>
      <c r="O2159" s="20"/>
      <c r="P2159" s="20"/>
    </row>
    <row r="2160" spans="1:16" s="5" customFormat="1" ht="15.75">
      <c r="A2160" s="4" t="s">
        <v>19</v>
      </c>
      <c r="B2160" s="3">
        <f t="shared" si="238"/>
        <v>19179648</v>
      </c>
      <c r="C2160" s="3"/>
      <c r="D2160" s="3">
        <f t="shared" si="239"/>
        <v>18318890</v>
      </c>
      <c r="E2160" s="3"/>
      <c r="F2160" s="3">
        <f t="shared" si="240"/>
        <v>19195844</v>
      </c>
      <c r="G2160" s="3"/>
      <c r="H2160" s="20"/>
      <c r="I2160" s="17"/>
      <c r="J2160" s="20"/>
      <c r="K2160" s="17"/>
      <c r="L2160" s="17"/>
      <c r="M2160" s="17"/>
      <c r="N2160" s="20"/>
      <c r="O2160" s="20"/>
      <c r="P2160" s="20"/>
    </row>
    <row r="2161" spans="1:16" s="5" customFormat="1" ht="15.75">
      <c r="A2161" s="4" t="s">
        <v>20</v>
      </c>
      <c r="B2161" s="3">
        <f t="shared" si="238"/>
        <v>8208107</v>
      </c>
      <c r="C2161" s="3"/>
      <c r="D2161" s="3">
        <f t="shared" si="239"/>
        <v>6257420</v>
      </c>
      <c r="E2161" s="3"/>
      <c r="F2161" s="3">
        <f t="shared" si="240"/>
        <v>6518147</v>
      </c>
      <c r="G2161" s="3"/>
      <c r="H2161" s="20"/>
      <c r="I2161" s="17"/>
      <c r="J2161" s="20"/>
      <c r="K2161" s="17"/>
      <c r="L2161" s="17"/>
      <c r="M2161" s="17"/>
      <c r="N2161" s="20"/>
      <c r="O2161" s="20"/>
      <c r="P2161" s="20"/>
    </row>
    <row r="2162" spans="1:7" s="5" customFormat="1" ht="15.75">
      <c r="A2162" s="4" t="s">
        <v>21</v>
      </c>
      <c r="B2162" s="3">
        <f t="shared" si="238"/>
        <v>3139463</v>
      </c>
      <c r="C2162" s="3"/>
      <c r="D2162" s="3">
        <f t="shared" si="239"/>
        <v>3011197</v>
      </c>
      <c r="E2162" s="3"/>
      <c r="F2162" s="3">
        <f t="shared" si="240"/>
        <v>3139498</v>
      </c>
      <c r="G2162" s="3"/>
    </row>
    <row r="2163" spans="1:7" s="5" customFormat="1" ht="15.75">
      <c r="A2163" s="4" t="s">
        <v>22</v>
      </c>
      <c r="B2163" s="3">
        <f t="shared" si="238"/>
        <v>0</v>
      </c>
      <c r="C2163" s="3"/>
      <c r="D2163" s="3">
        <f t="shared" si="239"/>
        <v>0</v>
      </c>
      <c r="E2163" s="3"/>
      <c r="F2163" s="3">
        <f t="shared" si="240"/>
        <v>309250</v>
      </c>
      <c r="G2163" s="3"/>
    </row>
    <row r="2164" spans="1:7" s="5" customFormat="1" ht="15.75">
      <c r="A2164" s="4" t="s">
        <v>87</v>
      </c>
      <c r="B2164" s="10">
        <f t="shared" si="238"/>
        <v>0</v>
      </c>
      <c r="C2164" s="3"/>
      <c r="D2164" s="10">
        <f t="shared" si="239"/>
        <v>379263</v>
      </c>
      <c r="E2164" s="3"/>
      <c r="F2164" s="10">
        <f t="shared" si="240"/>
        <v>604051</v>
      </c>
      <c r="G2164" s="3"/>
    </row>
    <row r="2165" spans="1:7" s="5" customFormat="1" ht="15.75">
      <c r="A2165" s="12"/>
      <c r="B2165" s="3"/>
      <c r="C2165" s="3"/>
      <c r="D2165" s="3"/>
      <c r="E2165" s="3"/>
      <c r="F2165" s="3"/>
      <c r="G2165" s="3"/>
    </row>
    <row r="2166" spans="1:7" s="5" customFormat="1" ht="15.75">
      <c r="A2166" s="17" t="s">
        <v>23</v>
      </c>
      <c r="B2166" s="3">
        <f>SUM(B2126:B2135)+B2140+B2147+SUM(B2155:B2165)</f>
        <v>476588076</v>
      </c>
      <c r="C2166" s="3"/>
      <c r="D2166" s="3">
        <f>SUM(D2126:D2135)+D2140+D2147+SUM(D2155:D2165)</f>
        <v>457651200</v>
      </c>
      <c r="E2166" s="3"/>
      <c r="F2166" s="3">
        <f>SUM(F2126:F2135)+F2140+F2147+SUM(F2155:F2165)</f>
        <v>513355065</v>
      </c>
      <c r="G2166" s="3"/>
    </row>
    <row r="2167" spans="1:7" s="5" customFormat="1" ht="15.75">
      <c r="A2167" s="4"/>
      <c r="B2167" s="3"/>
      <c r="C2167" s="3"/>
      <c r="D2167" s="3"/>
      <c r="E2167" s="3"/>
      <c r="F2167" s="3"/>
      <c r="G2167" s="3"/>
    </row>
    <row r="2168" spans="1:7" s="5" customFormat="1" ht="15.75">
      <c r="A2168" s="4"/>
      <c r="B2168" s="3"/>
      <c r="C2168" s="3"/>
      <c r="D2168" s="3"/>
      <c r="E2168" s="3"/>
      <c r="F2168" s="3"/>
      <c r="G2168" s="3"/>
    </row>
    <row r="2169" spans="1:7" s="5" customFormat="1" ht="15.75">
      <c r="A2169" s="4"/>
      <c r="B2169" s="3"/>
      <c r="C2169" s="3"/>
      <c r="D2169" s="3"/>
      <c r="E2169" s="3"/>
      <c r="F2169" s="3"/>
      <c r="G2169" s="3"/>
    </row>
    <row r="2170" spans="1:7" s="5" customFormat="1" ht="15.75">
      <c r="A2170" s="4"/>
      <c r="B2170" s="3"/>
      <c r="C2170" s="3"/>
      <c r="D2170" s="3"/>
      <c r="E2170" s="3"/>
      <c r="F2170" s="3"/>
      <c r="G2170" s="3"/>
    </row>
    <row r="2171" spans="1:7" s="5" customFormat="1" ht="15.75">
      <c r="A2171" s="4"/>
      <c r="B2171" s="3"/>
      <c r="C2171" s="3"/>
      <c r="D2171" s="3"/>
      <c r="E2171" s="3"/>
      <c r="F2171" s="3"/>
      <c r="G2171" s="3"/>
    </row>
    <row r="2172" spans="1:7" s="5" customFormat="1" ht="15.75">
      <c r="A2172" s="4"/>
      <c r="B2172" s="3"/>
      <c r="C2172" s="3"/>
      <c r="D2172" s="3"/>
      <c r="E2172" s="3"/>
      <c r="F2172" s="3"/>
      <c r="G2172" s="3"/>
    </row>
    <row r="2173" spans="1:7" s="5" customFormat="1" ht="15.75">
      <c r="A2173" s="4"/>
      <c r="B2173" s="3"/>
      <c r="C2173" s="3"/>
      <c r="D2173" s="3"/>
      <c r="E2173" s="3"/>
      <c r="F2173" s="3"/>
      <c r="G2173" s="3"/>
    </row>
    <row r="2174" spans="1:7" s="5" customFormat="1" ht="15.75">
      <c r="A2174" s="4"/>
      <c r="B2174" s="3"/>
      <c r="C2174" s="3"/>
      <c r="D2174" s="3"/>
      <c r="E2174" s="3"/>
      <c r="F2174" s="3"/>
      <c r="G2174" s="3"/>
    </row>
    <row r="2175" spans="1:7" s="5" customFormat="1" ht="15.75">
      <c r="A2175" s="4"/>
      <c r="B2175" s="3"/>
      <c r="C2175" s="3"/>
      <c r="D2175" s="3"/>
      <c r="E2175" s="3"/>
      <c r="F2175" s="3"/>
      <c r="G2175" s="3"/>
    </row>
    <row r="2176" spans="1:7" s="5" customFormat="1" ht="15.75">
      <c r="A2176" s="12"/>
      <c r="B2176" s="3"/>
      <c r="C2176" s="3"/>
      <c r="D2176" s="3"/>
      <c r="E2176" s="3"/>
      <c r="F2176" s="3"/>
      <c r="G2176" s="3"/>
    </row>
    <row r="2177" spans="1:7" s="5" customFormat="1" ht="15.75">
      <c r="A2177" s="17"/>
      <c r="B2177" s="4"/>
      <c r="C2177" s="4"/>
      <c r="D2177" s="4"/>
      <c r="E2177" s="4"/>
      <c r="F2177" s="4"/>
      <c r="G2177" s="3"/>
    </row>
    <row r="2178" spans="1:7" s="5" customFormat="1" ht="15.75">
      <c r="A2178" s="4"/>
      <c r="B2178" s="3"/>
      <c r="C2178" s="3"/>
      <c r="D2178" s="3"/>
      <c r="E2178" s="3"/>
      <c r="F2178" s="3"/>
      <c r="G2178" s="3"/>
    </row>
    <row r="2179" spans="1:7" s="5" customFormat="1" ht="15.75">
      <c r="A2179" s="4"/>
      <c r="B2179" s="3"/>
      <c r="C2179" s="3"/>
      <c r="D2179" s="3"/>
      <c r="E2179" s="3"/>
      <c r="F2179" s="3"/>
      <c r="G2179" s="3"/>
    </row>
    <row r="2180" spans="1:7" s="5" customFormat="1" ht="15.75">
      <c r="A2180" s="4"/>
      <c r="B2180" s="4"/>
      <c r="C2180" s="4"/>
      <c r="D2180" s="4"/>
      <c r="E2180" s="4"/>
      <c r="F2180" s="4"/>
      <c r="G2180" s="4"/>
    </row>
    <row r="2181" spans="1:7" s="5" customFormat="1" ht="15.75">
      <c r="A2181" s="12"/>
      <c r="B2181" s="3"/>
      <c r="C2181" s="3"/>
      <c r="D2181" s="3"/>
      <c r="E2181" s="3"/>
      <c r="F2181" s="3"/>
      <c r="G2181" s="3"/>
    </row>
    <row r="2182" spans="1:7" s="5" customFormat="1" ht="15.75">
      <c r="A2182" s="17"/>
      <c r="B2182" s="4"/>
      <c r="C2182" s="4"/>
      <c r="D2182" s="4"/>
      <c r="E2182" s="4"/>
      <c r="F2182" s="4"/>
      <c r="G2182" s="4"/>
    </row>
    <row r="2183" spans="1:7" s="5" customFormat="1" ht="15.75">
      <c r="A2183" s="4"/>
      <c r="B2183" s="3"/>
      <c r="C2183" s="3"/>
      <c r="D2183" s="3"/>
      <c r="E2183" s="3"/>
      <c r="F2183" s="3"/>
      <c r="G2183" s="3"/>
    </row>
    <row r="2184" spans="1:7" s="5" customFormat="1" ht="15.75">
      <c r="A2184" s="4"/>
      <c r="B2184" s="3"/>
      <c r="C2184" s="3"/>
      <c r="D2184" s="3"/>
      <c r="E2184" s="3"/>
      <c r="F2184" s="3"/>
      <c r="G2184" s="3"/>
    </row>
    <row r="2185" spans="1:7" s="5" customFormat="1" ht="15.75">
      <c r="A2185" s="4"/>
      <c r="B2185" s="4"/>
      <c r="C2185" s="4"/>
      <c r="D2185" s="4"/>
      <c r="E2185" s="4"/>
      <c r="F2185" s="4"/>
      <c r="G2185" s="4"/>
    </row>
    <row r="2186" spans="1:7" s="5" customFormat="1" ht="15.75">
      <c r="A2186" s="4"/>
      <c r="B2186" s="3"/>
      <c r="C2186" s="3"/>
      <c r="D2186" s="3"/>
      <c r="E2186" s="3"/>
      <c r="F2186" s="3"/>
      <c r="G2186" s="3"/>
    </row>
    <row r="2187" spans="1:7" s="5" customFormat="1" ht="15.75">
      <c r="A2187" s="4"/>
      <c r="B2187" s="3"/>
      <c r="C2187" s="3"/>
      <c r="D2187" s="3"/>
      <c r="E2187" s="3"/>
      <c r="F2187" s="3"/>
      <c r="G2187" s="3"/>
    </row>
    <row r="2188" spans="1:7" s="5" customFormat="1" ht="15.75">
      <c r="A2188" s="12"/>
      <c r="B2188" s="3"/>
      <c r="C2188" s="3"/>
      <c r="D2188" s="3"/>
      <c r="E2188" s="3"/>
      <c r="F2188" s="3"/>
      <c r="G2188" s="3"/>
    </row>
    <row r="2189" spans="1:7" s="5" customFormat="1" ht="15.75">
      <c r="A2189" s="17"/>
      <c r="B2189" s="3"/>
      <c r="C2189" s="3"/>
      <c r="D2189" s="3"/>
      <c r="E2189" s="3"/>
      <c r="F2189" s="3"/>
      <c r="G2189" s="3"/>
    </row>
    <row r="2190" spans="1:7" s="5" customFormat="1" ht="15.75">
      <c r="A2190" s="11"/>
      <c r="B2190" s="3"/>
      <c r="C2190" s="3"/>
      <c r="D2190" s="3"/>
      <c r="E2190" s="3"/>
      <c r="F2190" s="3"/>
      <c r="G2190" s="3"/>
    </row>
    <row r="2191" spans="1:7" s="5" customFormat="1" ht="15.75">
      <c r="A2191" s="12"/>
      <c r="B2191" s="3"/>
      <c r="C2191" s="3"/>
      <c r="D2191" s="3"/>
      <c r="E2191" s="3"/>
      <c r="F2191" s="3"/>
      <c r="G2191" s="3"/>
    </row>
    <row r="2192" spans="1:7" s="5" customFormat="1" ht="15.75">
      <c r="A2192" s="12"/>
      <c r="B2192" s="3"/>
      <c r="C2192" s="3"/>
      <c r="D2192" s="3"/>
      <c r="E2192" s="3"/>
      <c r="F2192" s="3"/>
      <c r="G2192" s="3"/>
    </row>
    <row r="2193" spans="1:7" s="5" customFormat="1" ht="15.75">
      <c r="A2193" s="12"/>
      <c r="B2193" s="3"/>
      <c r="C2193" s="3"/>
      <c r="D2193" s="3"/>
      <c r="E2193" s="3"/>
      <c r="F2193" s="3"/>
      <c r="G2193" s="3"/>
    </row>
    <row r="2194" spans="1:7" s="5" customFormat="1" ht="15.75">
      <c r="A2194" s="12"/>
      <c r="B2194" s="3"/>
      <c r="C2194" s="3"/>
      <c r="D2194" s="3"/>
      <c r="E2194" s="3"/>
      <c r="F2194" s="3"/>
      <c r="G2194" s="3"/>
    </row>
    <row r="2195" spans="1:6" s="5" customFormat="1" ht="15.75">
      <c r="A2195" s="13"/>
      <c r="B2195" s="4"/>
      <c r="C2195" s="3"/>
      <c r="D2195" s="4"/>
      <c r="E2195" s="3"/>
      <c r="F2195" s="4"/>
    </row>
    <row r="2196" spans="1:6" s="5" customFormat="1" ht="15.75">
      <c r="A2196" s="14" t="s">
        <v>93</v>
      </c>
      <c r="B2196" s="4"/>
      <c r="C2196" s="3"/>
      <c r="D2196" s="4"/>
      <c r="E2196" s="3"/>
      <c r="F2196" s="4"/>
    </row>
    <row r="2197" spans="1:6" s="5" customFormat="1" ht="15.75">
      <c r="A2197" s="4"/>
      <c r="B2197" s="4"/>
      <c r="C2197" s="3"/>
      <c r="D2197" s="4"/>
      <c r="E2197" s="3"/>
      <c r="F2197" s="4"/>
    </row>
    <row r="2198" spans="1:7" s="5" customFormat="1" ht="15.75">
      <c r="A2198" s="23" t="s">
        <v>138</v>
      </c>
      <c r="B2198" s="23"/>
      <c r="C2198" s="23"/>
      <c r="D2198" s="23"/>
      <c r="E2198" s="23"/>
      <c r="F2198" s="23"/>
      <c r="G2198" s="23"/>
    </row>
    <row r="2199" spans="1:6" s="5" customFormat="1" ht="15.75">
      <c r="A2199" s="4"/>
      <c r="B2199" s="4"/>
      <c r="C2199" s="3"/>
      <c r="D2199" s="4"/>
      <c r="E2199" s="3"/>
      <c r="F2199" s="4"/>
    </row>
    <row r="2200" spans="1:7" s="5" customFormat="1" ht="15.75">
      <c r="A2200" s="23" t="s">
        <v>139</v>
      </c>
      <c r="B2200" s="23"/>
      <c r="C2200" s="23"/>
      <c r="D2200" s="23"/>
      <c r="E2200" s="23"/>
      <c r="F2200" s="23"/>
      <c r="G2200" s="23"/>
    </row>
    <row r="2201" spans="1:7" s="5" customFormat="1" ht="15.75">
      <c r="A2201" s="23" t="s">
        <v>47</v>
      </c>
      <c r="B2201" s="23"/>
      <c r="C2201" s="23"/>
      <c r="D2201" s="23"/>
      <c r="E2201" s="23"/>
      <c r="F2201" s="23"/>
      <c r="G2201" s="23"/>
    </row>
    <row r="2202" spans="1:6" s="5" customFormat="1" ht="15.75">
      <c r="A2202" s="4"/>
      <c r="B2202" s="4"/>
      <c r="C2202" s="3"/>
      <c r="D2202" s="6"/>
      <c r="E2202" s="7"/>
      <c r="F2202" s="6"/>
    </row>
    <row r="2203" spans="1:6" s="5" customFormat="1" ht="15.75">
      <c r="A2203" s="4"/>
      <c r="B2203" s="8"/>
      <c r="C2203" s="9"/>
      <c r="D2203" s="8"/>
      <c r="E2203" s="9"/>
      <c r="F2203" s="8"/>
    </row>
    <row r="2204" spans="1:7" s="5" customFormat="1" ht="15.75">
      <c r="A2204" s="4"/>
      <c r="B2204" s="2">
        <v>1985</v>
      </c>
      <c r="C2204" s="1"/>
      <c r="D2204" s="2">
        <v>1986</v>
      </c>
      <c r="E2204" s="1"/>
      <c r="F2204" s="2">
        <v>1987</v>
      </c>
      <c r="G2204" s="1"/>
    </row>
    <row r="2205" spans="1:7" s="5" customFormat="1" ht="15.75">
      <c r="A2205" s="4"/>
      <c r="B2205" s="3"/>
      <c r="C2205" s="3"/>
      <c r="D2205" s="3"/>
      <c r="E2205" s="3"/>
      <c r="F2205" s="3"/>
      <c r="G2205" s="3"/>
    </row>
    <row r="2206" spans="1:16" s="5" customFormat="1" ht="15.75">
      <c r="A2206" s="4" t="s">
        <v>0</v>
      </c>
      <c r="B2206" s="3">
        <f aca="true" t="shared" si="241" ref="B2206:B2213">I2206</f>
        <v>0</v>
      </c>
      <c r="C2206" s="3"/>
      <c r="D2206" s="3">
        <f aca="true" t="shared" si="242" ref="D2206:D2213">K2206</f>
        <v>0</v>
      </c>
      <c r="E2206" s="3"/>
      <c r="F2206" s="3">
        <f aca="true" t="shared" si="243" ref="F2206:F2213">M2206</f>
        <v>3576881</v>
      </c>
      <c r="G2206" s="3"/>
      <c r="H2206" s="20" t="s">
        <v>47</v>
      </c>
      <c r="I2206" s="17">
        <v>0</v>
      </c>
      <c r="J2206" s="20"/>
      <c r="K2206" s="17">
        <v>0</v>
      </c>
      <c r="L2206" s="17"/>
      <c r="M2206" s="17">
        <v>3576881</v>
      </c>
      <c r="N2206" s="20">
        <v>1</v>
      </c>
      <c r="O2206" s="20" t="s">
        <v>95</v>
      </c>
      <c r="P2206" s="20" t="s">
        <v>95</v>
      </c>
    </row>
    <row r="2207" spans="1:16" s="5" customFormat="1" ht="15.75">
      <c r="A2207" s="4" t="s">
        <v>1</v>
      </c>
      <c r="B2207" s="3">
        <f t="shared" si="241"/>
        <v>0</v>
      </c>
      <c r="C2207" s="3"/>
      <c r="D2207" s="3">
        <f t="shared" si="242"/>
        <v>0</v>
      </c>
      <c r="E2207" s="3"/>
      <c r="F2207" s="3">
        <f t="shared" si="243"/>
        <v>0</v>
      </c>
      <c r="G2207" s="3"/>
      <c r="H2207" s="20" t="s">
        <v>47</v>
      </c>
      <c r="I2207" s="17">
        <v>0</v>
      </c>
      <c r="J2207" s="20"/>
      <c r="K2207" s="17">
        <v>0</v>
      </c>
      <c r="L2207" s="17"/>
      <c r="M2207" s="17">
        <v>0</v>
      </c>
      <c r="N2207" s="20">
        <v>2</v>
      </c>
      <c r="O2207" s="20" t="s">
        <v>145</v>
      </c>
      <c r="P2207" s="20" t="s">
        <v>96</v>
      </c>
    </row>
    <row r="2208" spans="1:16" s="5" customFormat="1" ht="15.75">
      <c r="A2208" s="4" t="s">
        <v>86</v>
      </c>
      <c r="B2208" s="3">
        <f t="shared" si="241"/>
        <v>0</v>
      </c>
      <c r="C2208" s="3"/>
      <c r="D2208" s="3">
        <f t="shared" si="242"/>
        <v>0</v>
      </c>
      <c r="E2208" s="3"/>
      <c r="F2208" s="3">
        <f t="shared" si="243"/>
        <v>0</v>
      </c>
      <c r="G2208" s="3"/>
      <c r="H2208" s="20" t="s">
        <v>47</v>
      </c>
      <c r="I2208" s="17">
        <v>0</v>
      </c>
      <c r="J2208" s="20"/>
      <c r="K2208" s="17">
        <v>0</v>
      </c>
      <c r="L2208" s="17"/>
      <c r="M2208" s="17">
        <v>0</v>
      </c>
      <c r="N2208" s="20">
        <v>3</v>
      </c>
      <c r="O2208" s="20" t="s">
        <v>102</v>
      </c>
      <c r="P2208" s="20" t="s">
        <v>97</v>
      </c>
    </row>
    <row r="2209" spans="1:16" s="5" customFormat="1" ht="15.75">
      <c r="A2209" s="4" t="s">
        <v>91</v>
      </c>
      <c r="B2209" s="3">
        <f t="shared" si="241"/>
        <v>0</v>
      </c>
      <c r="C2209" s="3"/>
      <c r="D2209" s="3">
        <f t="shared" si="242"/>
        <v>0</v>
      </c>
      <c r="E2209" s="3"/>
      <c r="F2209" s="3">
        <f t="shared" si="243"/>
        <v>1142420</v>
      </c>
      <c r="G2209" s="3"/>
      <c r="H2209" s="20" t="s">
        <v>47</v>
      </c>
      <c r="I2209" s="17">
        <v>0</v>
      </c>
      <c r="J2209" s="20"/>
      <c r="K2209" s="17">
        <v>0</v>
      </c>
      <c r="L2209" s="17"/>
      <c r="M2209" s="17">
        <v>1142420</v>
      </c>
      <c r="N2209" s="20">
        <v>4</v>
      </c>
      <c r="O2209" s="20" t="s">
        <v>103</v>
      </c>
      <c r="P2209" s="20" t="s">
        <v>98</v>
      </c>
    </row>
    <row r="2210" spans="1:16" s="5" customFormat="1" ht="15.75">
      <c r="A2210" s="4" t="s">
        <v>2</v>
      </c>
      <c r="B2210" s="3">
        <f t="shared" si="241"/>
        <v>0</v>
      </c>
      <c r="C2210" s="3"/>
      <c r="D2210" s="3">
        <f t="shared" si="242"/>
        <v>0</v>
      </c>
      <c r="E2210" s="3"/>
      <c r="F2210" s="3">
        <f t="shared" si="243"/>
        <v>0</v>
      </c>
      <c r="G2210" s="3"/>
      <c r="H2210" s="20" t="s">
        <v>47</v>
      </c>
      <c r="I2210" s="17">
        <v>0</v>
      </c>
      <c r="J2210" s="20"/>
      <c r="K2210" s="17">
        <v>0</v>
      </c>
      <c r="L2210" s="17"/>
      <c r="M2210" s="17">
        <v>0</v>
      </c>
      <c r="N2210" s="20">
        <v>5</v>
      </c>
      <c r="O2210" s="20" t="s">
        <v>104</v>
      </c>
      <c r="P2210" s="20" t="s">
        <v>99</v>
      </c>
    </row>
    <row r="2211" spans="1:16" s="5" customFormat="1" ht="15.75">
      <c r="A2211" s="4" t="s">
        <v>144</v>
      </c>
      <c r="B2211" s="3">
        <f t="shared" si="241"/>
        <v>0</v>
      </c>
      <c r="C2211" s="3"/>
      <c r="D2211" s="3">
        <f t="shared" si="242"/>
        <v>0</v>
      </c>
      <c r="E2211" s="3"/>
      <c r="F2211" s="3">
        <f t="shared" si="243"/>
        <v>0</v>
      </c>
      <c r="G2211" s="3"/>
      <c r="H2211" s="20" t="s">
        <v>47</v>
      </c>
      <c r="I2211" s="17">
        <v>0</v>
      </c>
      <c r="J2211" s="20"/>
      <c r="K2211" s="17">
        <v>0</v>
      </c>
      <c r="L2211" s="17"/>
      <c r="M2211" s="17">
        <v>0</v>
      </c>
      <c r="N2211" s="20">
        <v>6</v>
      </c>
      <c r="O2211" s="20" t="s">
        <v>146</v>
      </c>
      <c r="P2211" s="20" t="s">
        <v>100</v>
      </c>
    </row>
    <row r="2212" spans="1:16" s="5" customFormat="1" ht="15.75">
      <c r="A2212" s="4" t="s">
        <v>3</v>
      </c>
      <c r="B2212" s="3">
        <f t="shared" si="241"/>
        <v>0</v>
      </c>
      <c r="C2212" s="3"/>
      <c r="D2212" s="3">
        <f t="shared" si="242"/>
        <v>0</v>
      </c>
      <c r="E2212" s="3"/>
      <c r="F2212" s="3">
        <f t="shared" si="243"/>
        <v>0</v>
      </c>
      <c r="G2212" s="3"/>
      <c r="H2212" s="20" t="s">
        <v>47</v>
      </c>
      <c r="I2212" s="17">
        <v>0</v>
      </c>
      <c r="J2212" s="20"/>
      <c r="K2212" s="17">
        <v>0</v>
      </c>
      <c r="L2212" s="17"/>
      <c r="M2212" s="17">
        <v>0</v>
      </c>
      <c r="N2212" s="20">
        <v>7</v>
      </c>
      <c r="O2212" s="20" t="s">
        <v>106</v>
      </c>
      <c r="P2212" s="20" t="s">
        <v>101</v>
      </c>
    </row>
    <row r="2213" spans="1:16" s="5" customFormat="1" ht="15.75">
      <c r="A2213" s="4" t="s">
        <v>4</v>
      </c>
      <c r="B2213" s="3">
        <f t="shared" si="241"/>
        <v>0</v>
      </c>
      <c r="C2213" s="3"/>
      <c r="D2213" s="3">
        <f t="shared" si="242"/>
        <v>0</v>
      </c>
      <c r="E2213" s="3"/>
      <c r="F2213" s="3">
        <f t="shared" si="243"/>
        <v>0</v>
      </c>
      <c r="G2213" s="3"/>
      <c r="H2213" s="20" t="s">
        <v>47</v>
      </c>
      <c r="I2213" s="17">
        <v>0</v>
      </c>
      <c r="J2213" s="20"/>
      <c r="K2213" s="17">
        <v>0</v>
      </c>
      <c r="L2213" s="17"/>
      <c r="M2213" s="17">
        <v>0</v>
      </c>
      <c r="N2213" s="20">
        <v>8</v>
      </c>
      <c r="O2213" s="20" t="s">
        <v>107</v>
      </c>
      <c r="P2213" s="20" t="s">
        <v>102</v>
      </c>
    </row>
    <row r="2214" spans="1:16" s="5" customFormat="1" ht="15.75">
      <c r="A2214" s="4"/>
      <c r="B2214" s="3"/>
      <c r="C2214" s="3"/>
      <c r="D2214" s="3"/>
      <c r="E2214" s="3"/>
      <c r="F2214" s="3"/>
      <c r="G2214" s="3"/>
      <c r="H2214" s="20" t="s">
        <v>47</v>
      </c>
      <c r="I2214" s="17">
        <v>0</v>
      </c>
      <c r="J2214" s="20"/>
      <c r="K2214" s="17">
        <v>0</v>
      </c>
      <c r="L2214" s="17"/>
      <c r="M2214" s="17">
        <v>1952450</v>
      </c>
      <c r="N2214" s="20">
        <v>9</v>
      </c>
      <c r="O2214" s="20" t="s">
        <v>108</v>
      </c>
      <c r="P2214" s="20" t="s">
        <v>103</v>
      </c>
    </row>
    <row r="2215" spans="1:16" s="5" customFormat="1" ht="15.75">
      <c r="A2215" s="4" t="s">
        <v>5</v>
      </c>
      <c r="B2215" s="3">
        <f>I2214</f>
        <v>0</v>
      </c>
      <c r="C2215" s="3"/>
      <c r="D2215" s="3">
        <f>K2214</f>
        <v>0</v>
      </c>
      <c r="E2215" s="3"/>
      <c r="F2215" s="3">
        <f>M2214</f>
        <v>1952450</v>
      </c>
      <c r="G2215" s="3"/>
      <c r="H2215" s="20" t="s">
        <v>47</v>
      </c>
      <c r="I2215" s="17">
        <v>0</v>
      </c>
      <c r="J2215" s="20"/>
      <c r="K2215" s="17">
        <v>0</v>
      </c>
      <c r="L2215" s="17"/>
      <c r="M2215" s="17">
        <v>101272</v>
      </c>
      <c r="N2215" s="20">
        <v>10</v>
      </c>
      <c r="O2215" s="20" t="s">
        <v>109</v>
      </c>
      <c r="P2215" s="20" t="s">
        <v>104</v>
      </c>
    </row>
    <row r="2216" spans="1:16" s="5" customFormat="1" ht="15.75">
      <c r="A2216" s="4" t="s">
        <v>6</v>
      </c>
      <c r="B2216" s="3">
        <f>I2215</f>
        <v>0</v>
      </c>
      <c r="C2216" s="3"/>
      <c r="D2216" s="3">
        <f>K2215</f>
        <v>0</v>
      </c>
      <c r="E2216" s="3"/>
      <c r="F2216" s="3">
        <f>M2215</f>
        <v>101272</v>
      </c>
      <c r="G2216" s="3"/>
      <c r="H2216" s="20" t="s">
        <v>47</v>
      </c>
      <c r="I2216" s="17">
        <v>0</v>
      </c>
      <c r="J2216" s="20"/>
      <c r="K2216" s="17">
        <v>0</v>
      </c>
      <c r="L2216" s="17"/>
      <c r="M2216" s="17">
        <v>0</v>
      </c>
      <c r="N2216" s="20">
        <v>11</v>
      </c>
      <c r="O2216" s="20" t="s">
        <v>110</v>
      </c>
      <c r="P2216" s="20" t="s">
        <v>105</v>
      </c>
    </row>
    <row r="2217" spans="1:16" s="5" customFormat="1" ht="15.75">
      <c r="A2217" s="4" t="s">
        <v>7</v>
      </c>
      <c r="B2217" s="10">
        <f>I2216</f>
        <v>0</v>
      </c>
      <c r="C2217" s="3"/>
      <c r="D2217" s="10">
        <f>K2216</f>
        <v>0</v>
      </c>
      <c r="E2217" s="3"/>
      <c r="F2217" s="10">
        <f>M2216</f>
        <v>0</v>
      </c>
      <c r="G2217" s="3"/>
      <c r="H2217" s="20" t="s">
        <v>47</v>
      </c>
      <c r="I2217" s="17">
        <v>0</v>
      </c>
      <c r="J2217" s="20"/>
      <c r="K2217" s="17">
        <v>0</v>
      </c>
      <c r="L2217" s="17"/>
      <c r="M2217" s="17">
        <v>803534</v>
      </c>
      <c r="N2217" s="20">
        <v>12</v>
      </c>
      <c r="O2217" s="20" t="s">
        <v>147</v>
      </c>
      <c r="P2217" s="20" t="s">
        <v>106</v>
      </c>
    </row>
    <row r="2218" spans="1:16" s="5" customFormat="1" ht="15.75">
      <c r="A2218" s="4"/>
      <c r="B2218" s="3"/>
      <c r="C2218" s="3"/>
      <c r="D2218" s="3"/>
      <c r="E2218" s="3"/>
      <c r="F2218" s="3"/>
      <c r="G2218" s="3"/>
      <c r="H2218" s="20" t="s">
        <v>47</v>
      </c>
      <c r="I2218" s="17">
        <v>0</v>
      </c>
      <c r="J2218" s="20"/>
      <c r="K2218" s="17">
        <v>0</v>
      </c>
      <c r="L2218" s="17"/>
      <c r="M2218" s="17">
        <v>13724</v>
      </c>
      <c r="N2218" s="20">
        <v>13</v>
      </c>
      <c r="O2218" s="20" t="s">
        <v>113</v>
      </c>
      <c r="P2218" s="20" t="s">
        <v>107</v>
      </c>
    </row>
    <row r="2219" spans="1:16" s="5" customFormat="1" ht="15.75">
      <c r="A2219" s="4" t="s">
        <v>8</v>
      </c>
      <c r="B2219" s="3">
        <f>SUM(B2214:B2218)</f>
        <v>0</v>
      </c>
      <c r="C2219" s="3"/>
      <c r="D2219" s="3">
        <f>SUM(D2214:D2218)</f>
        <v>0</v>
      </c>
      <c r="E2219" s="3"/>
      <c r="F2219" s="3">
        <f>SUM(F2214:F2218)</f>
        <v>2053722</v>
      </c>
      <c r="G2219" s="3"/>
      <c r="H2219" s="20" t="s">
        <v>47</v>
      </c>
      <c r="I2219" s="17">
        <v>0</v>
      </c>
      <c r="J2219" s="20"/>
      <c r="K2219" s="17">
        <v>0</v>
      </c>
      <c r="L2219" s="17"/>
      <c r="M2219" s="17">
        <v>0</v>
      </c>
      <c r="N2219" s="20">
        <v>14</v>
      </c>
      <c r="O2219" s="20" t="s">
        <v>114</v>
      </c>
      <c r="P2219" s="20" t="s">
        <v>108</v>
      </c>
    </row>
    <row r="2220" spans="1:16" s="5" customFormat="1" ht="15.75">
      <c r="A2220" s="4"/>
      <c r="B2220" s="3"/>
      <c r="C2220" s="3"/>
      <c r="D2220" s="3"/>
      <c r="E2220" s="3"/>
      <c r="F2220" s="3"/>
      <c r="G2220" s="3"/>
      <c r="H2220" s="20" t="s">
        <v>47</v>
      </c>
      <c r="I2220" s="17">
        <v>0</v>
      </c>
      <c r="J2220" s="20"/>
      <c r="K2220" s="17">
        <v>0</v>
      </c>
      <c r="L2220" s="17"/>
      <c r="M2220" s="17">
        <v>0</v>
      </c>
      <c r="N2220" s="20">
        <v>15</v>
      </c>
      <c r="O2220" s="20" t="s">
        <v>115</v>
      </c>
      <c r="P2220" s="20" t="s">
        <v>109</v>
      </c>
    </row>
    <row r="2221" spans="1:16" s="5" customFormat="1" ht="15.75">
      <c r="A2221" s="4" t="s">
        <v>9</v>
      </c>
      <c r="B2221" s="3">
        <f>I2217</f>
        <v>0</v>
      </c>
      <c r="C2221" s="3"/>
      <c r="D2221" s="3">
        <f>K2217</f>
        <v>0</v>
      </c>
      <c r="E2221" s="3"/>
      <c r="F2221" s="3">
        <f>M2217</f>
        <v>803534</v>
      </c>
      <c r="G2221" s="3"/>
      <c r="H2221" s="20" t="s">
        <v>47</v>
      </c>
      <c r="I2221" s="17">
        <v>0</v>
      </c>
      <c r="J2221" s="20"/>
      <c r="K2221" s="17">
        <v>0</v>
      </c>
      <c r="L2221" s="17"/>
      <c r="M2221" s="17">
        <v>328242</v>
      </c>
      <c r="N2221" s="20">
        <v>16</v>
      </c>
      <c r="O2221" s="20" t="s">
        <v>116</v>
      </c>
      <c r="P2221" s="20" t="s">
        <v>110</v>
      </c>
    </row>
    <row r="2222" spans="1:16" s="5" customFormat="1" ht="15.75">
      <c r="A2222" s="4" t="s">
        <v>10</v>
      </c>
      <c r="B2222" s="3">
        <f>I2218</f>
        <v>0</v>
      </c>
      <c r="C2222" s="3"/>
      <c r="D2222" s="3">
        <f>K2218</f>
        <v>0</v>
      </c>
      <c r="E2222" s="3"/>
      <c r="F2222" s="3">
        <f>M2218</f>
        <v>13724</v>
      </c>
      <c r="G2222" s="4"/>
      <c r="H2222" s="20" t="s">
        <v>47</v>
      </c>
      <c r="I2222" s="17">
        <v>0</v>
      </c>
      <c r="J2222" s="20"/>
      <c r="K2222" s="17">
        <v>0</v>
      </c>
      <c r="L2222" s="17"/>
      <c r="M2222" s="17">
        <v>0</v>
      </c>
      <c r="N2222" s="20">
        <v>17</v>
      </c>
      <c r="O2222" s="20" t="s">
        <v>117</v>
      </c>
      <c r="P2222" s="20" t="s">
        <v>111</v>
      </c>
    </row>
    <row r="2223" spans="1:16" s="5" customFormat="1" ht="15.75">
      <c r="A2223" s="4" t="s">
        <v>11</v>
      </c>
      <c r="B2223" s="3">
        <f>I2219</f>
        <v>0</v>
      </c>
      <c r="C2223" s="3"/>
      <c r="D2223" s="3">
        <f>K2219</f>
        <v>0</v>
      </c>
      <c r="E2223" s="3"/>
      <c r="F2223" s="3">
        <f>M2219</f>
        <v>0</v>
      </c>
      <c r="G2223" s="3"/>
      <c r="H2223" s="20" t="s">
        <v>47</v>
      </c>
      <c r="I2223" s="17">
        <v>0</v>
      </c>
      <c r="J2223" s="20"/>
      <c r="K2223" s="17">
        <v>0</v>
      </c>
      <c r="L2223" s="17"/>
      <c r="M2223" s="17">
        <v>12285</v>
      </c>
      <c r="N2223" s="20">
        <v>18</v>
      </c>
      <c r="O2223" s="20" t="s">
        <v>118</v>
      </c>
      <c r="P2223" s="20" t="s">
        <v>112</v>
      </c>
    </row>
    <row r="2224" spans="1:16" s="5" customFormat="1" ht="15.75">
      <c r="A2224" s="4" t="s">
        <v>12</v>
      </c>
      <c r="B2224" s="10">
        <f>I2220</f>
        <v>0</v>
      </c>
      <c r="C2224" s="3"/>
      <c r="D2224" s="10">
        <f>K2220</f>
        <v>0</v>
      </c>
      <c r="E2224" s="3"/>
      <c r="F2224" s="10">
        <f>M2220</f>
        <v>0</v>
      </c>
      <c r="G2224" s="3"/>
      <c r="H2224" s="20" t="s">
        <v>47</v>
      </c>
      <c r="I2224" s="17">
        <v>0</v>
      </c>
      <c r="J2224" s="20"/>
      <c r="K2224" s="17">
        <v>0</v>
      </c>
      <c r="L2224" s="17"/>
      <c r="M2224" s="17">
        <v>31784</v>
      </c>
      <c r="N2224" s="20">
        <v>19</v>
      </c>
      <c r="O2224" s="20" t="s">
        <v>119</v>
      </c>
      <c r="P2224" s="20" t="s">
        <v>113</v>
      </c>
    </row>
    <row r="2225" spans="1:16" s="5" customFormat="1" ht="15.75">
      <c r="A2225" s="4"/>
      <c r="B2225" s="3"/>
      <c r="C2225" s="3"/>
      <c r="D2225" s="3"/>
      <c r="E2225" s="3"/>
      <c r="F2225" s="3"/>
      <c r="G2225" s="3"/>
      <c r="H2225" s="20" t="s">
        <v>47</v>
      </c>
      <c r="I2225" s="17">
        <v>0</v>
      </c>
      <c r="J2225" s="20"/>
      <c r="K2225" s="17">
        <v>0</v>
      </c>
      <c r="L2225" s="17"/>
      <c r="M2225" s="17">
        <v>0</v>
      </c>
      <c r="N2225" s="20">
        <v>20</v>
      </c>
      <c r="O2225" s="20" t="s">
        <v>120</v>
      </c>
      <c r="P2225" s="20" t="s">
        <v>114</v>
      </c>
    </row>
    <row r="2226" spans="1:16" s="5" customFormat="1" ht="15.75">
      <c r="A2226" s="4" t="s">
        <v>13</v>
      </c>
      <c r="B2226" s="3">
        <f>SUM(B2220:B2225)</f>
        <v>0</v>
      </c>
      <c r="C2226" s="3"/>
      <c r="D2226" s="3">
        <f>SUM(D2220:D2225)</f>
        <v>0</v>
      </c>
      <c r="E2226" s="3"/>
      <c r="F2226" s="3">
        <f>SUM(F2220:F2225)</f>
        <v>817258</v>
      </c>
      <c r="G2226" s="3"/>
      <c r="H2226" s="20" t="s">
        <v>47</v>
      </c>
      <c r="I2226" s="17">
        <v>0</v>
      </c>
      <c r="J2226" s="20"/>
      <c r="K2226" s="17">
        <v>0</v>
      </c>
      <c r="L2226" s="17"/>
      <c r="M2226" s="17">
        <v>205436</v>
      </c>
      <c r="N2226" s="20">
        <v>21</v>
      </c>
      <c r="O2226" s="20" t="s">
        <v>121</v>
      </c>
      <c r="P2226" s="20" t="s">
        <v>115</v>
      </c>
    </row>
    <row r="2227" spans="1:16" s="5" customFormat="1" ht="15.75">
      <c r="A2227" s="4"/>
      <c r="B2227" s="3"/>
      <c r="C2227" s="3"/>
      <c r="D2227" s="3"/>
      <c r="E2227" s="3"/>
      <c r="F2227" s="3"/>
      <c r="G2227" s="3"/>
      <c r="H2227" s="20" t="s">
        <v>47</v>
      </c>
      <c r="I2227" s="17">
        <v>0</v>
      </c>
      <c r="J2227" s="20"/>
      <c r="K2227" s="17">
        <v>0</v>
      </c>
      <c r="L2227" s="17"/>
      <c r="M2227" s="17">
        <v>0</v>
      </c>
      <c r="N2227" s="20">
        <v>22</v>
      </c>
      <c r="O2227" s="20" t="s">
        <v>148</v>
      </c>
      <c r="P2227" s="20" t="s">
        <v>116</v>
      </c>
    </row>
    <row r="2228" spans="1:16" s="5" customFormat="1" ht="15.75">
      <c r="A2228" s="4" t="s">
        <v>14</v>
      </c>
      <c r="B2228" s="3">
        <f aca="true" t="shared" si="244" ref="B2228:B2233">I2221</f>
        <v>0</v>
      </c>
      <c r="C2228" s="3"/>
      <c r="D2228" s="3">
        <f aca="true" t="shared" si="245" ref="D2228:D2233">K2221</f>
        <v>0</v>
      </c>
      <c r="E2228" s="3"/>
      <c r="F2228" s="3">
        <f aca="true" t="shared" si="246" ref="F2228:F2233">M2221</f>
        <v>328242</v>
      </c>
      <c r="G2228" s="3"/>
      <c r="H2228" s="20" t="s">
        <v>47</v>
      </c>
      <c r="I2228" s="17">
        <v>0</v>
      </c>
      <c r="J2228" s="20"/>
      <c r="K2228" s="17">
        <v>0</v>
      </c>
      <c r="L2228" s="17"/>
      <c r="M2228" s="17">
        <v>0</v>
      </c>
      <c r="N2228" s="20">
        <v>23</v>
      </c>
      <c r="O2228" s="20" t="s">
        <v>149</v>
      </c>
      <c r="P2228" s="20" t="s">
        <v>117</v>
      </c>
    </row>
    <row r="2229" spans="1:16" s="5" customFormat="1" ht="15.75">
      <c r="A2229" s="4" t="s">
        <v>90</v>
      </c>
      <c r="B2229" s="3">
        <f t="shared" si="244"/>
        <v>0</v>
      </c>
      <c r="C2229" s="3"/>
      <c r="D2229" s="3">
        <f t="shared" si="245"/>
        <v>0</v>
      </c>
      <c r="E2229" s="3"/>
      <c r="F2229" s="3">
        <f t="shared" si="246"/>
        <v>0</v>
      </c>
      <c r="G2229" s="3"/>
      <c r="H2229" s="20" t="s">
        <v>47</v>
      </c>
      <c r="I2229" s="17">
        <v>0</v>
      </c>
      <c r="J2229" s="20"/>
      <c r="K2229" s="17">
        <v>0</v>
      </c>
      <c r="L2229" s="17"/>
      <c r="M2229" s="17">
        <v>0</v>
      </c>
      <c r="N2229" s="20">
        <v>24</v>
      </c>
      <c r="O2229" s="20" t="s">
        <v>150</v>
      </c>
      <c r="P2229" s="20" t="s">
        <v>118</v>
      </c>
    </row>
    <row r="2230" spans="1:16" s="5" customFormat="1" ht="15.75">
      <c r="A2230" s="4" t="s">
        <v>89</v>
      </c>
      <c r="B2230" s="3">
        <f t="shared" si="244"/>
        <v>0</v>
      </c>
      <c r="C2230" s="3"/>
      <c r="D2230" s="3">
        <f t="shared" si="245"/>
        <v>0</v>
      </c>
      <c r="E2230" s="3"/>
      <c r="F2230" s="3">
        <f t="shared" si="246"/>
        <v>12285</v>
      </c>
      <c r="G2230" s="3"/>
      <c r="H2230" s="20" t="s">
        <v>47</v>
      </c>
      <c r="I2230" s="17">
        <v>0</v>
      </c>
      <c r="J2230" s="20"/>
      <c r="K2230" s="17">
        <v>0</v>
      </c>
      <c r="L2230" s="17"/>
      <c r="M2230" s="17">
        <v>0</v>
      </c>
      <c r="N2230" s="20">
        <v>25</v>
      </c>
      <c r="O2230" s="20" t="s">
        <v>151</v>
      </c>
      <c r="P2230" s="20" t="s">
        <v>119</v>
      </c>
    </row>
    <row r="2231" spans="1:16" s="5" customFormat="1" ht="15.75">
      <c r="A2231" s="4" t="s">
        <v>88</v>
      </c>
      <c r="B2231" s="3">
        <f t="shared" si="244"/>
        <v>0</v>
      </c>
      <c r="C2231" s="3"/>
      <c r="D2231" s="3">
        <f t="shared" si="245"/>
        <v>0</v>
      </c>
      <c r="E2231" s="3"/>
      <c r="F2231" s="3">
        <f t="shared" si="246"/>
        <v>31784</v>
      </c>
      <c r="G2231" s="3"/>
      <c r="H2231" s="20" t="s">
        <v>47</v>
      </c>
      <c r="I2231" s="17">
        <v>0</v>
      </c>
      <c r="J2231" s="20"/>
      <c r="K2231" s="17">
        <v>0</v>
      </c>
      <c r="L2231" s="17"/>
      <c r="M2231" s="17">
        <v>0</v>
      </c>
      <c r="N2231" s="20">
        <v>26</v>
      </c>
      <c r="O2231" s="20" t="s">
        <v>152</v>
      </c>
      <c r="P2231" s="20" t="s">
        <v>120</v>
      </c>
    </row>
    <row r="2232" spans="1:16" s="5" customFormat="1" ht="15.75">
      <c r="A2232" s="4" t="s">
        <v>92</v>
      </c>
      <c r="B2232" s="3">
        <f t="shared" si="244"/>
        <v>0</v>
      </c>
      <c r="C2232" s="3"/>
      <c r="D2232" s="3">
        <f t="shared" si="245"/>
        <v>0</v>
      </c>
      <c r="E2232" s="3"/>
      <c r="F2232" s="3">
        <f t="shared" si="246"/>
        <v>0</v>
      </c>
      <c r="G2232" s="3"/>
      <c r="H2232" s="20" t="s">
        <v>47</v>
      </c>
      <c r="I2232" s="17">
        <v>0</v>
      </c>
      <c r="J2232" s="20"/>
      <c r="K2232" s="17">
        <v>0</v>
      </c>
      <c r="L2232" s="17"/>
      <c r="M2232" s="17">
        <v>0</v>
      </c>
      <c r="N2232" s="20">
        <v>27</v>
      </c>
      <c r="O2232" s="20" t="s">
        <v>153</v>
      </c>
      <c r="P2232" s="20" t="s">
        <v>121</v>
      </c>
    </row>
    <row r="2233" spans="1:16" s="5" customFormat="1" ht="15.75">
      <c r="A2233" s="4" t="s">
        <v>15</v>
      </c>
      <c r="B2233" s="10">
        <f t="shared" si="244"/>
        <v>0</v>
      </c>
      <c r="C2233" s="3"/>
      <c r="D2233" s="10">
        <f t="shared" si="245"/>
        <v>0</v>
      </c>
      <c r="E2233" s="3"/>
      <c r="F2233" s="10">
        <f t="shared" si="246"/>
        <v>205436</v>
      </c>
      <c r="G2233" s="3"/>
      <c r="H2233" s="20" t="s">
        <v>47</v>
      </c>
      <c r="I2233" s="17">
        <v>0</v>
      </c>
      <c r="J2233" s="20"/>
      <c r="K2233" s="17">
        <v>0</v>
      </c>
      <c r="L2233" s="17"/>
      <c r="M2233" s="17">
        <v>0</v>
      </c>
      <c r="N2233" s="20">
        <v>28</v>
      </c>
      <c r="O2233" s="20" t="s">
        <v>154</v>
      </c>
      <c r="P2233" s="20" t="s">
        <v>122</v>
      </c>
    </row>
    <row r="2234" spans="1:16" s="5" customFormat="1" ht="15.75">
      <c r="A2234" s="4"/>
      <c r="B2234" s="3"/>
      <c r="C2234" s="3"/>
      <c r="D2234" s="3"/>
      <c r="E2234" s="3"/>
      <c r="F2234" s="3"/>
      <c r="G2234" s="3"/>
      <c r="H2234" s="20"/>
      <c r="I2234" s="17"/>
      <c r="J2234" s="20"/>
      <c r="K2234" s="17"/>
      <c r="L2234" s="17"/>
      <c r="M2234" s="17"/>
      <c r="N2234" s="20"/>
      <c r="O2234" s="20"/>
      <c r="P2234" s="20"/>
    </row>
    <row r="2235" spans="1:16" s="5" customFormat="1" ht="15.75">
      <c r="A2235" s="4" t="s">
        <v>16</v>
      </c>
      <c r="B2235" s="3">
        <f>SUM(B2227:B2234)</f>
        <v>0</v>
      </c>
      <c r="C2235" s="3"/>
      <c r="D2235" s="3">
        <f>SUM(D2227:D2234)</f>
        <v>0</v>
      </c>
      <c r="E2235" s="3"/>
      <c r="F2235" s="3">
        <f>SUM(F2227:F2234)</f>
        <v>577747</v>
      </c>
      <c r="G2235" s="3"/>
      <c r="H2235" s="20"/>
      <c r="I2235" s="17"/>
      <c r="J2235" s="20"/>
      <c r="K2235" s="17"/>
      <c r="L2235" s="17"/>
      <c r="M2235" s="17"/>
      <c r="N2235" s="17"/>
      <c r="O2235" s="20"/>
      <c r="P2235" s="20"/>
    </row>
    <row r="2236" spans="1:16" s="5" customFormat="1" ht="15.75">
      <c r="A2236" s="4"/>
      <c r="B2236" s="3"/>
      <c r="C2236" s="3"/>
      <c r="D2236" s="3"/>
      <c r="E2236" s="3"/>
      <c r="F2236" s="3"/>
      <c r="G2236" s="3"/>
      <c r="H2236" s="20"/>
      <c r="I2236" s="17"/>
      <c r="J2236" s="20"/>
      <c r="K2236" s="17"/>
      <c r="L2236" s="17"/>
      <c r="M2236" s="17"/>
      <c r="N2236" s="17"/>
      <c r="O2236" s="20"/>
      <c r="P2236" s="20"/>
    </row>
    <row r="2237" spans="1:16" s="5" customFormat="1" ht="15.75">
      <c r="A2237" s="4" t="s">
        <v>17</v>
      </c>
      <c r="B2237" s="3">
        <f aca="true" t="shared" si="247" ref="B2237:B2243">I2227</f>
        <v>0</v>
      </c>
      <c r="C2237" s="3"/>
      <c r="D2237" s="3">
        <f aca="true" t="shared" si="248" ref="D2237:D2243">K2227</f>
        <v>0</v>
      </c>
      <c r="E2237" s="3"/>
      <c r="F2237" s="3">
        <f aca="true" t="shared" si="249" ref="F2237:F2243">M2227</f>
        <v>0</v>
      </c>
      <c r="G2237" s="3"/>
      <c r="H2237" s="20"/>
      <c r="I2237" s="17"/>
      <c r="J2237" s="20"/>
      <c r="K2237" s="17"/>
      <c r="L2237" s="17"/>
      <c r="M2237" s="17"/>
      <c r="N2237" s="17"/>
      <c r="O2237" s="20"/>
      <c r="P2237" s="20"/>
    </row>
    <row r="2238" spans="1:16" s="5" customFormat="1" ht="15.75">
      <c r="A2238" s="4" t="s">
        <v>18</v>
      </c>
      <c r="B2238" s="3">
        <f t="shared" si="247"/>
        <v>0</v>
      </c>
      <c r="C2238" s="3"/>
      <c r="D2238" s="3">
        <f t="shared" si="248"/>
        <v>0</v>
      </c>
      <c r="E2238" s="3"/>
      <c r="F2238" s="3">
        <f t="shared" si="249"/>
        <v>0</v>
      </c>
      <c r="G2238" s="3"/>
      <c r="H2238" s="20"/>
      <c r="I2238" s="17"/>
      <c r="J2238" s="20"/>
      <c r="K2238" s="17"/>
      <c r="L2238" s="17"/>
      <c r="M2238" s="17"/>
      <c r="N2238" s="17"/>
      <c r="O2238" s="20"/>
      <c r="P2238" s="20"/>
    </row>
    <row r="2239" spans="1:16" s="5" customFormat="1" ht="15.75">
      <c r="A2239" s="4" t="s">
        <v>19</v>
      </c>
      <c r="B2239" s="3">
        <f t="shared" si="247"/>
        <v>0</v>
      </c>
      <c r="C2239" s="3"/>
      <c r="D2239" s="3">
        <f t="shared" si="248"/>
        <v>0</v>
      </c>
      <c r="E2239" s="3"/>
      <c r="F2239" s="3">
        <f t="shared" si="249"/>
        <v>0</v>
      </c>
      <c r="G2239" s="3"/>
      <c r="H2239" s="20"/>
      <c r="I2239" s="17"/>
      <c r="J2239" s="20"/>
      <c r="K2239" s="17"/>
      <c r="L2239" s="17"/>
      <c r="M2239" s="17"/>
      <c r="N2239" s="20"/>
      <c r="O2239" s="20"/>
      <c r="P2239" s="20"/>
    </row>
    <row r="2240" spans="1:16" s="5" customFormat="1" ht="15.75">
      <c r="A2240" s="4" t="s">
        <v>20</v>
      </c>
      <c r="B2240" s="3">
        <f t="shared" si="247"/>
        <v>0</v>
      </c>
      <c r="C2240" s="3"/>
      <c r="D2240" s="3">
        <f t="shared" si="248"/>
        <v>0</v>
      </c>
      <c r="E2240" s="3"/>
      <c r="F2240" s="3">
        <f t="shared" si="249"/>
        <v>0</v>
      </c>
      <c r="G2240" s="3"/>
      <c r="H2240" s="20"/>
      <c r="I2240" s="17"/>
      <c r="J2240" s="20"/>
      <c r="K2240" s="17"/>
      <c r="L2240" s="17"/>
      <c r="M2240" s="17"/>
      <c r="N2240" s="20"/>
      <c r="O2240" s="20"/>
      <c r="P2240" s="20"/>
    </row>
    <row r="2241" spans="1:7" s="5" customFormat="1" ht="15.75">
      <c r="A2241" s="4" t="s">
        <v>21</v>
      </c>
      <c r="B2241" s="3">
        <f t="shared" si="247"/>
        <v>0</v>
      </c>
      <c r="C2241" s="3"/>
      <c r="D2241" s="3">
        <f t="shared" si="248"/>
        <v>0</v>
      </c>
      <c r="E2241" s="3"/>
      <c r="F2241" s="3">
        <f t="shared" si="249"/>
        <v>0</v>
      </c>
      <c r="G2241" s="3"/>
    </row>
    <row r="2242" spans="1:7" s="5" customFormat="1" ht="15.75">
      <c r="A2242" s="4" t="s">
        <v>22</v>
      </c>
      <c r="B2242" s="3">
        <f t="shared" si="247"/>
        <v>0</v>
      </c>
      <c r="C2242" s="3"/>
      <c r="D2242" s="3">
        <f t="shared" si="248"/>
        <v>0</v>
      </c>
      <c r="E2242" s="3"/>
      <c r="F2242" s="3">
        <f t="shared" si="249"/>
        <v>0</v>
      </c>
      <c r="G2242" s="3"/>
    </row>
    <row r="2243" spans="1:7" s="5" customFormat="1" ht="15.75">
      <c r="A2243" s="4" t="s">
        <v>87</v>
      </c>
      <c r="B2243" s="10">
        <f t="shared" si="247"/>
        <v>0</v>
      </c>
      <c r="C2243" s="3"/>
      <c r="D2243" s="10">
        <f t="shared" si="248"/>
        <v>0</v>
      </c>
      <c r="E2243" s="3"/>
      <c r="F2243" s="10">
        <f t="shared" si="249"/>
        <v>0</v>
      </c>
      <c r="G2243" s="3"/>
    </row>
    <row r="2244" spans="1:7" s="5" customFormat="1" ht="15.75">
      <c r="A2244" s="12"/>
      <c r="B2244" s="3"/>
      <c r="C2244" s="3"/>
      <c r="D2244" s="3"/>
      <c r="E2244" s="3"/>
      <c r="F2244" s="3"/>
      <c r="G2244" s="3"/>
    </row>
    <row r="2245" spans="1:7" s="5" customFormat="1" ht="15.75">
      <c r="A2245" s="17" t="s">
        <v>23</v>
      </c>
      <c r="B2245" s="3">
        <f>SUM(B2205:B2214)+B2219+B2226+SUM(B2234:B2244)</f>
        <v>0</v>
      </c>
      <c r="C2245" s="3"/>
      <c r="D2245" s="3">
        <f>SUM(D2205:D2214)+D2219+D2226+SUM(D2234:D2244)</f>
        <v>0</v>
      </c>
      <c r="E2245" s="3"/>
      <c r="F2245" s="3">
        <f>SUM(F2205:F2214)+F2219+F2226+SUM(F2234:F2244)</f>
        <v>8168028</v>
      </c>
      <c r="G2245" s="3"/>
    </row>
    <row r="2246" spans="1:7" s="5" customFormat="1" ht="15.75">
      <c r="A2246" s="4"/>
      <c r="B2246" s="3"/>
      <c r="C2246" s="3"/>
      <c r="D2246" s="3"/>
      <c r="E2246" s="3"/>
      <c r="F2246" s="3"/>
      <c r="G2246" s="3"/>
    </row>
    <row r="2247" spans="1:7" s="5" customFormat="1" ht="15.75">
      <c r="A2247" s="4"/>
      <c r="B2247" s="3"/>
      <c r="C2247" s="3"/>
      <c r="D2247" s="3"/>
      <c r="E2247" s="3"/>
      <c r="F2247" s="3"/>
      <c r="G2247" s="3"/>
    </row>
    <row r="2248" spans="1:7" s="5" customFormat="1" ht="15.75">
      <c r="A2248" s="4"/>
      <c r="B2248" s="3"/>
      <c r="C2248" s="3"/>
      <c r="D2248" s="3"/>
      <c r="E2248" s="3"/>
      <c r="F2248" s="3"/>
      <c r="G2248" s="3"/>
    </row>
    <row r="2249" spans="1:7" s="5" customFormat="1" ht="15.75">
      <c r="A2249" s="4"/>
      <c r="B2249" s="3"/>
      <c r="C2249" s="3"/>
      <c r="D2249" s="3"/>
      <c r="E2249" s="3"/>
      <c r="F2249" s="3"/>
      <c r="G2249" s="3"/>
    </row>
    <row r="2250" spans="1:7" s="5" customFormat="1" ht="15.75">
      <c r="A2250" s="4"/>
      <c r="B2250" s="3"/>
      <c r="C2250" s="3"/>
      <c r="D2250" s="3"/>
      <c r="E2250" s="3"/>
      <c r="F2250" s="3"/>
      <c r="G2250" s="3"/>
    </row>
    <row r="2251" spans="1:7" s="5" customFormat="1" ht="15.75">
      <c r="A2251" s="4"/>
      <c r="B2251" s="3"/>
      <c r="C2251" s="3"/>
      <c r="D2251" s="3"/>
      <c r="E2251" s="3"/>
      <c r="F2251" s="3"/>
      <c r="G2251" s="3"/>
    </row>
    <row r="2252" spans="1:7" s="5" customFormat="1" ht="15.75">
      <c r="A2252" s="4"/>
      <c r="B2252" s="3"/>
      <c r="C2252" s="3"/>
      <c r="D2252" s="3"/>
      <c r="E2252" s="3"/>
      <c r="F2252" s="3"/>
      <c r="G2252" s="3"/>
    </row>
    <row r="2253" spans="1:7" s="5" customFormat="1" ht="15.75">
      <c r="A2253" s="4"/>
      <c r="B2253" s="3"/>
      <c r="C2253" s="3"/>
      <c r="D2253" s="3"/>
      <c r="E2253" s="3"/>
      <c r="F2253" s="3"/>
      <c r="G2253" s="3"/>
    </row>
    <row r="2254" spans="1:7" s="5" customFormat="1" ht="15.75">
      <c r="A2254" s="4"/>
      <c r="B2254" s="3"/>
      <c r="C2254" s="3"/>
      <c r="D2254" s="3"/>
      <c r="E2254" s="3"/>
      <c r="F2254" s="3"/>
      <c r="G2254" s="3"/>
    </row>
    <row r="2255" spans="1:7" s="5" customFormat="1" ht="15.75">
      <c r="A2255" s="12"/>
      <c r="B2255" s="3"/>
      <c r="C2255" s="3"/>
      <c r="D2255" s="3"/>
      <c r="E2255" s="3"/>
      <c r="F2255" s="3"/>
      <c r="G2255" s="3"/>
    </row>
    <row r="2256" spans="1:7" s="5" customFormat="1" ht="15.75">
      <c r="A2256" s="17"/>
      <c r="B2256" s="4"/>
      <c r="C2256" s="4"/>
      <c r="D2256" s="4"/>
      <c r="E2256" s="4"/>
      <c r="F2256" s="4"/>
      <c r="G2256" s="3"/>
    </row>
    <row r="2257" spans="1:7" s="5" customFormat="1" ht="15.75">
      <c r="A2257" s="4"/>
      <c r="B2257" s="3"/>
      <c r="C2257" s="3"/>
      <c r="D2257" s="3"/>
      <c r="E2257" s="3"/>
      <c r="F2257" s="3"/>
      <c r="G2257" s="3"/>
    </row>
    <row r="2258" spans="1:7" s="5" customFormat="1" ht="15.75">
      <c r="A2258" s="4"/>
      <c r="B2258" s="3"/>
      <c r="C2258" s="3"/>
      <c r="D2258" s="3"/>
      <c r="E2258" s="3"/>
      <c r="F2258" s="3"/>
      <c r="G2258" s="3"/>
    </row>
    <row r="2259" spans="1:7" s="5" customFormat="1" ht="15.75">
      <c r="A2259" s="4"/>
      <c r="B2259" s="4"/>
      <c r="C2259" s="4"/>
      <c r="D2259" s="4"/>
      <c r="E2259" s="4"/>
      <c r="F2259" s="4"/>
      <c r="G2259" s="4"/>
    </row>
    <row r="2260" spans="1:7" s="5" customFormat="1" ht="15.75">
      <c r="A2260" s="12"/>
      <c r="B2260" s="3"/>
      <c r="C2260" s="3"/>
      <c r="D2260" s="3"/>
      <c r="E2260" s="3"/>
      <c r="F2260" s="3"/>
      <c r="G2260" s="3"/>
    </row>
    <row r="2261" spans="1:7" s="5" customFormat="1" ht="15.75">
      <c r="A2261" s="17"/>
      <c r="B2261" s="4"/>
      <c r="C2261" s="4"/>
      <c r="D2261" s="4"/>
      <c r="E2261" s="4"/>
      <c r="F2261" s="4"/>
      <c r="G2261" s="4"/>
    </row>
    <row r="2262" spans="1:7" s="5" customFormat="1" ht="15.75">
      <c r="A2262" s="4"/>
      <c r="B2262" s="3"/>
      <c r="C2262" s="3"/>
      <c r="D2262" s="3"/>
      <c r="E2262" s="3"/>
      <c r="F2262" s="3"/>
      <c r="G2262" s="3"/>
    </row>
    <row r="2263" spans="1:7" s="5" customFormat="1" ht="15.75">
      <c r="A2263" s="4"/>
      <c r="B2263" s="3"/>
      <c r="C2263" s="3"/>
      <c r="D2263" s="3"/>
      <c r="E2263" s="3"/>
      <c r="F2263" s="3"/>
      <c r="G2263" s="3"/>
    </row>
    <row r="2264" spans="1:7" s="5" customFormat="1" ht="15.75">
      <c r="A2264" s="4"/>
      <c r="B2264" s="4"/>
      <c r="C2264" s="4"/>
      <c r="D2264" s="4"/>
      <c r="E2264" s="4"/>
      <c r="F2264" s="4"/>
      <c r="G2264" s="4"/>
    </row>
    <row r="2265" spans="1:7" s="5" customFormat="1" ht="15.75">
      <c r="A2265" s="4"/>
      <c r="B2265" s="3"/>
      <c r="C2265" s="3"/>
      <c r="D2265" s="3"/>
      <c r="E2265" s="3"/>
      <c r="F2265" s="3"/>
      <c r="G2265" s="3"/>
    </row>
    <row r="2266" spans="1:7" s="5" customFormat="1" ht="15.75">
      <c r="A2266" s="4"/>
      <c r="B2266" s="3"/>
      <c r="C2266" s="3"/>
      <c r="D2266" s="3"/>
      <c r="E2266" s="3"/>
      <c r="F2266" s="3"/>
      <c r="G2266" s="3"/>
    </row>
    <row r="2267" spans="1:7" s="5" customFormat="1" ht="15.75">
      <c r="A2267" s="12"/>
      <c r="B2267" s="3"/>
      <c r="C2267" s="3"/>
      <c r="D2267" s="3"/>
      <c r="E2267" s="3"/>
      <c r="F2267" s="3"/>
      <c r="G2267" s="3"/>
    </row>
    <row r="2268" spans="1:7" s="5" customFormat="1" ht="15.75">
      <c r="A2268" s="17"/>
      <c r="B2268" s="3"/>
      <c r="C2268" s="3"/>
      <c r="D2268" s="3"/>
      <c r="E2268" s="3"/>
      <c r="F2268" s="3"/>
      <c r="G2268" s="3"/>
    </row>
    <row r="2269" spans="1:7" s="5" customFormat="1" ht="15.75">
      <c r="A2269" s="11"/>
      <c r="B2269" s="3"/>
      <c r="C2269" s="3"/>
      <c r="D2269" s="3"/>
      <c r="E2269" s="3"/>
      <c r="F2269" s="3"/>
      <c r="G2269" s="3"/>
    </row>
    <row r="2270" spans="1:7" s="5" customFormat="1" ht="15.75">
      <c r="A2270" s="12"/>
      <c r="B2270" s="3"/>
      <c r="C2270" s="3"/>
      <c r="D2270" s="3"/>
      <c r="E2270" s="3"/>
      <c r="F2270" s="3"/>
      <c r="G2270" s="3"/>
    </row>
    <row r="2271" spans="1:7" s="5" customFormat="1" ht="15.75">
      <c r="A2271" s="12"/>
      <c r="B2271" s="3"/>
      <c r="C2271" s="3"/>
      <c r="D2271" s="3"/>
      <c r="E2271" s="3"/>
      <c r="F2271" s="3"/>
      <c r="G2271" s="3"/>
    </row>
    <row r="2272" spans="1:7" s="5" customFormat="1" ht="15.75">
      <c r="A2272" s="12"/>
      <c r="B2272" s="3"/>
      <c r="C2272" s="3"/>
      <c r="D2272" s="3"/>
      <c r="E2272" s="3"/>
      <c r="F2272" s="3"/>
      <c r="G2272" s="3"/>
    </row>
    <row r="2273" spans="1:7" s="5" customFormat="1" ht="15.75">
      <c r="A2273" s="12"/>
      <c r="B2273" s="3"/>
      <c r="C2273" s="3"/>
      <c r="D2273" s="3"/>
      <c r="E2273" s="3"/>
      <c r="F2273" s="3"/>
      <c r="G2273" s="3"/>
    </row>
    <row r="2274" spans="1:6" s="5" customFormat="1" ht="15.75">
      <c r="A2274" s="13"/>
      <c r="B2274" s="4"/>
      <c r="C2274" s="3"/>
      <c r="D2274" s="4"/>
      <c r="E2274" s="3"/>
      <c r="F2274" s="4"/>
    </row>
    <row r="2275" spans="1:6" s="5" customFormat="1" ht="15.75">
      <c r="A2275" s="14" t="s">
        <v>93</v>
      </c>
      <c r="B2275" s="4"/>
      <c r="C2275" s="3"/>
      <c r="D2275" s="4"/>
      <c r="E2275" s="3"/>
      <c r="F2275" s="4"/>
    </row>
    <row r="2276" spans="1:6" s="5" customFormat="1" ht="15.75">
      <c r="A2276" s="4"/>
      <c r="B2276" s="4"/>
      <c r="C2276" s="3"/>
      <c r="D2276" s="4"/>
      <c r="E2276" s="3"/>
      <c r="F2276" s="4"/>
    </row>
    <row r="2277" spans="1:7" s="5" customFormat="1" ht="15.75">
      <c r="A2277" s="23" t="s">
        <v>138</v>
      </c>
      <c r="B2277" s="23"/>
      <c r="C2277" s="23"/>
      <c r="D2277" s="23"/>
      <c r="E2277" s="23"/>
      <c r="F2277" s="23"/>
      <c r="G2277" s="23"/>
    </row>
    <row r="2278" spans="1:6" s="5" customFormat="1" ht="15.75">
      <c r="A2278" s="4"/>
      <c r="B2278" s="4"/>
      <c r="C2278" s="3"/>
      <c r="D2278" s="4"/>
      <c r="E2278" s="3"/>
      <c r="F2278" s="4"/>
    </row>
    <row r="2279" spans="1:7" s="5" customFormat="1" ht="15.75">
      <c r="A2279" s="23" t="s">
        <v>139</v>
      </c>
      <c r="B2279" s="23"/>
      <c r="C2279" s="23"/>
      <c r="D2279" s="23"/>
      <c r="E2279" s="23"/>
      <c r="F2279" s="23"/>
      <c r="G2279" s="23"/>
    </row>
    <row r="2280" spans="1:7" s="5" customFormat="1" ht="15.75">
      <c r="A2280" s="23" t="s">
        <v>48</v>
      </c>
      <c r="B2280" s="23"/>
      <c r="C2280" s="23"/>
      <c r="D2280" s="23"/>
      <c r="E2280" s="23"/>
      <c r="F2280" s="23"/>
      <c r="G2280" s="23"/>
    </row>
    <row r="2281" spans="1:6" s="5" customFormat="1" ht="15.75">
      <c r="A2281" s="4"/>
      <c r="B2281" s="4"/>
      <c r="C2281" s="3"/>
      <c r="D2281" s="6"/>
      <c r="E2281" s="7"/>
      <c r="F2281" s="6"/>
    </row>
    <row r="2282" spans="1:6" s="5" customFormat="1" ht="15.75">
      <c r="A2282" s="4"/>
      <c r="B2282" s="8"/>
      <c r="C2282" s="9"/>
      <c r="D2282" s="8"/>
      <c r="E2282" s="9"/>
      <c r="F2282" s="8"/>
    </row>
    <row r="2283" spans="1:7" s="5" customFormat="1" ht="15.75">
      <c r="A2283" s="4"/>
      <c r="B2283" s="2">
        <v>1985</v>
      </c>
      <c r="C2283" s="1"/>
      <c r="D2283" s="2">
        <v>1986</v>
      </c>
      <c r="E2283" s="1"/>
      <c r="F2283" s="2">
        <v>1987</v>
      </c>
      <c r="G2283" s="1"/>
    </row>
    <row r="2284" spans="1:7" s="5" customFormat="1" ht="15.75">
      <c r="A2284" s="4"/>
      <c r="B2284" s="3"/>
      <c r="C2284" s="3"/>
      <c r="D2284" s="3"/>
      <c r="E2284" s="3"/>
      <c r="F2284" s="3"/>
      <c r="G2284" s="3"/>
    </row>
    <row r="2285" spans="1:16" s="5" customFormat="1" ht="15.75">
      <c r="A2285" s="4" t="s">
        <v>0</v>
      </c>
      <c r="B2285" s="3">
        <f aca="true" t="shared" si="250" ref="B2285:B2292">I2285</f>
        <v>41139233</v>
      </c>
      <c r="C2285" s="3"/>
      <c r="D2285" s="3">
        <f aca="true" t="shared" si="251" ref="D2285:D2292">K2285</f>
        <v>39838168</v>
      </c>
      <c r="E2285" s="3"/>
      <c r="F2285" s="3">
        <f aca="true" t="shared" si="252" ref="F2285:F2292">M2285</f>
        <v>44394397</v>
      </c>
      <c r="G2285" s="3"/>
      <c r="H2285" s="20" t="s">
        <v>48</v>
      </c>
      <c r="I2285" s="17">
        <v>41139233</v>
      </c>
      <c r="J2285" s="20"/>
      <c r="K2285" s="17">
        <v>39838168</v>
      </c>
      <c r="L2285" s="17"/>
      <c r="M2285" s="17">
        <v>44394397</v>
      </c>
      <c r="N2285" s="20">
        <v>1</v>
      </c>
      <c r="O2285" s="20" t="s">
        <v>95</v>
      </c>
      <c r="P2285" s="20" t="s">
        <v>95</v>
      </c>
    </row>
    <row r="2286" spans="1:16" s="5" customFormat="1" ht="15.75">
      <c r="A2286" s="4" t="s">
        <v>1</v>
      </c>
      <c r="B2286" s="3">
        <f t="shared" si="250"/>
        <v>3774510</v>
      </c>
      <c r="C2286" s="3"/>
      <c r="D2286" s="3">
        <f t="shared" si="251"/>
        <v>4070105</v>
      </c>
      <c r="E2286" s="3"/>
      <c r="F2286" s="3">
        <f t="shared" si="252"/>
        <v>4591586</v>
      </c>
      <c r="G2286" s="3"/>
      <c r="H2286" s="20" t="s">
        <v>48</v>
      </c>
      <c r="I2286" s="17">
        <v>3774510</v>
      </c>
      <c r="J2286" s="20"/>
      <c r="K2286" s="17">
        <v>4070105</v>
      </c>
      <c r="L2286" s="17"/>
      <c r="M2286" s="17">
        <v>4591586</v>
      </c>
      <c r="N2286" s="20">
        <v>2</v>
      </c>
      <c r="O2286" s="20" t="s">
        <v>145</v>
      </c>
      <c r="P2286" s="20" t="s">
        <v>96</v>
      </c>
    </row>
    <row r="2287" spans="1:16" s="5" customFormat="1" ht="15.75">
      <c r="A2287" s="4" t="s">
        <v>86</v>
      </c>
      <c r="B2287" s="3">
        <f t="shared" si="250"/>
        <v>1510369</v>
      </c>
      <c r="C2287" s="3"/>
      <c r="D2287" s="3">
        <f t="shared" si="251"/>
        <v>655113</v>
      </c>
      <c r="E2287" s="3"/>
      <c r="F2287" s="3">
        <f t="shared" si="252"/>
        <v>1228277</v>
      </c>
      <c r="G2287" s="3"/>
      <c r="H2287" s="20" t="s">
        <v>48</v>
      </c>
      <c r="I2287" s="17">
        <v>1510369</v>
      </c>
      <c r="J2287" s="20"/>
      <c r="K2287" s="17">
        <v>655113</v>
      </c>
      <c r="L2287" s="17"/>
      <c r="M2287" s="17">
        <v>1228277</v>
      </c>
      <c r="N2287" s="20">
        <v>3</v>
      </c>
      <c r="O2287" s="20" t="s">
        <v>102</v>
      </c>
      <c r="P2287" s="20" t="s">
        <v>97</v>
      </c>
    </row>
    <row r="2288" spans="1:16" s="5" customFormat="1" ht="15.75">
      <c r="A2288" s="4" t="s">
        <v>91</v>
      </c>
      <c r="B2288" s="3">
        <f t="shared" si="250"/>
        <v>8441755</v>
      </c>
      <c r="C2288" s="3"/>
      <c r="D2288" s="3">
        <f t="shared" si="251"/>
        <v>8002053</v>
      </c>
      <c r="E2288" s="3"/>
      <c r="F2288" s="3">
        <f t="shared" si="252"/>
        <v>8439399</v>
      </c>
      <c r="G2288" s="3"/>
      <c r="H2288" s="20" t="s">
        <v>48</v>
      </c>
      <c r="I2288" s="17">
        <v>8441755</v>
      </c>
      <c r="J2288" s="20"/>
      <c r="K2288" s="17">
        <v>8002053</v>
      </c>
      <c r="L2288" s="17"/>
      <c r="M2288" s="17">
        <v>8439399</v>
      </c>
      <c r="N2288" s="20">
        <v>4</v>
      </c>
      <c r="O2288" s="20" t="s">
        <v>103</v>
      </c>
      <c r="P2288" s="20" t="s">
        <v>98</v>
      </c>
    </row>
    <row r="2289" spans="1:16" s="5" customFormat="1" ht="15.75">
      <c r="A2289" s="4" t="s">
        <v>2</v>
      </c>
      <c r="B2289" s="3">
        <f t="shared" si="250"/>
        <v>0</v>
      </c>
      <c r="C2289" s="3"/>
      <c r="D2289" s="3">
        <f t="shared" si="251"/>
        <v>0</v>
      </c>
      <c r="E2289" s="3"/>
      <c r="F2289" s="3">
        <f t="shared" si="252"/>
        <v>2689677</v>
      </c>
      <c r="G2289" s="3"/>
      <c r="H2289" s="20" t="s">
        <v>48</v>
      </c>
      <c r="I2289" s="17">
        <v>0</v>
      </c>
      <c r="J2289" s="20"/>
      <c r="K2289" s="17">
        <v>0</v>
      </c>
      <c r="L2289" s="17"/>
      <c r="M2289" s="17">
        <v>2689677</v>
      </c>
      <c r="N2289" s="20">
        <v>5</v>
      </c>
      <c r="O2289" s="20" t="s">
        <v>104</v>
      </c>
      <c r="P2289" s="20" t="s">
        <v>99</v>
      </c>
    </row>
    <row r="2290" spans="1:16" s="5" customFormat="1" ht="15.75">
      <c r="A2290" s="4" t="s">
        <v>144</v>
      </c>
      <c r="B2290" s="3">
        <f t="shared" si="250"/>
        <v>0</v>
      </c>
      <c r="C2290" s="3"/>
      <c r="D2290" s="3">
        <f t="shared" si="251"/>
        <v>0</v>
      </c>
      <c r="E2290" s="3"/>
      <c r="F2290" s="3">
        <f t="shared" si="252"/>
        <v>521500</v>
      </c>
      <c r="G2290" s="3"/>
      <c r="H2290" s="20" t="s">
        <v>48</v>
      </c>
      <c r="I2290" s="17">
        <v>0</v>
      </c>
      <c r="J2290" s="20"/>
      <c r="K2290" s="17">
        <v>0</v>
      </c>
      <c r="L2290" s="17"/>
      <c r="M2290" s="17">
        <v>521500</v>
      </c>
      <c r="N2290" s="20">
        <v>6</v>
      </c>
      <c r="O2290" s="20" t="s">
        <v>146</v>
      </c>
      <c r="P2290" s="20" t="s">
        <v>100</v>
      </c>
    </row>
    <row r="2291" spans="1:16" s="5" customFormat="1" ht="15.75">
      <c r="A2291" s="4" t="s">
        <v>3</v>
      </c>
      <c r="B2291" s="3">
        <f t="shared" si="250"/>
        <v>2492605</v>
      </c>
      <c r="C2291" s="3"/>
      <c r="D2291" s="3">
        <f t="shared" si="251"/>
        <v>2442618</v>
      </c>
      <c r="E2291" s="3"/>
      <c r="F2291" s="3">
        <f t="shared" si="252"/>
        <v>2593248</v>
      </c>
      <c r="G2291" s="3"/>
      <c r="H2291" s="20" t="s">
        <v>48</v>
      </c>
      <c r="I2291" s="17">
        <f>1558241+934364</f>
        <v>2492605</v>
      </c>
      <c r="J2291" s="20"/>
      <c r="K2291" s="17">
        <f>1611927+830691</f>
        <v>2442618</v>
      </c>
      <c r="L2291" s="17"/>
      <c r="M2291" s="17">
        <f>1731245+862003</f>
        <v>2593248</v>
      </c>
      <c r="N2291" s="20">
        <v>7</v>
      </c>
      <c r="O2291" s="20" t="s">
        <v>106</v>
      </c>
      <c r="P2291" s="20" t="s">
        <v>101</v>
      </c>
    </row>
    <row r="2292" spans="1:16" s="5" customFormat="1" ht="15.75">
      <c r="A2292" s="4" t="s">
        <v>4</v>
      </c>
      <c r="B2292" s="3">
        <f t="shared" si="250"/>
        <v>190371</v>
      </c>
      <c r="C2292" s="3"/>
      <c r="D2292" s="3">
        <f t="shared" si="251"/>
        <v>170882</v>
      </c>
      <c r="E2292" s="3"/>
      <c r="F2292" s="3">
        <f t="shared" si="252"/>
        <v>167222</v>
      </c>
      <c r="G2292" s="3"/>
      <c r="H2292" s="20" t="s">
        <v>48</v>
      </c>
      <c r="I2292" s="17">
        <v>190371</v>
      </c>
      <c r="J2292" s="20"/>
      <c r="K2292" s="17">
        <v>170882</v>
      </c>
      <c r="L2292" s="17"/>
      <c r="M2292" s="17">
        <v>167222</v>
      </c>
      <c r="N2292" s="20">
        <v>8</v>
      </c>
      <c r="O2292" s="20" t="s">
        <v>107</v>
      </c>
      <c r="P2292" s="20" t="s">
        <v>102</v>
      </c>
    </row>
    <row r="2293" spans="1:16" s="5" customFormat="1" ht="15.75">
      <c r="A2293" s="4"/>
      <c r="B2293" s="3"/>
      <c r="C2293" s="3"/>
      <c r="D2293" s="3"/>
      <c r="E2293" s="3"/>
      <c r="F2293" s="3"/>
      <c r="G2293" s="3"/>
      <c r="H2293" s="20" t="s">
        <v>48</v>
      </c>
      <c r="I2293" s="21">
        <v>21793425</v>
      </c>
      <c r="J2293" s="20"/>
      <c r="K2293" s="21">
        <v>22577818</v>
      </c>
      <c r="L2293" s="17"/>
      <c r="M2293" s="21">
        <v>25868460</v>
      </c>
      <c r="N2293" s="20">
        <v>9</v>
      </c>
      <c r="O2293" s="20" t="s">
        <v>108</v>
      </c>
      <c r="P2293" s="20" t="s">
        <v>103</v>
      </c>
    </row>
    <row r="2294" spans="1:16" s="5" customFormat="1" ht="15.75">
      <c r="A2294" s="4" t="s">
        <v>5</v>
      </c>
      <c r="B2294" s="3">
        <f>I2293</f>
        <v>21793425</v>
      </c>
      <c r="C2294" s="3"/>
      <c r="D2294" s="3">
        <f>K2293</f>
        <v>22577818</v>
      </c>
      <c r="E2294" s="3"/>
      <c r="F2294" s="3">
        <f>M2293</f>
        <v>25868460</v>
      </c>
      <c r="G2294" s="3"/>
      <c r="H2294" s="20" t="s">
        <v>48</v>
      </c>
      <c r="I2294" s="17">
        <v>930417</v>
      </c>
      <c r="J2294" s="20"/>
      <c r="K2294" s="17">
        <v>896510</v>
      </c>
      <c r="L2294" s="17"/>
      <c r="M2294" s="17">
        <v>3305935</v>
      </c>
      <c r="N2294" s="20">
        <v>10</v>
      </c>
      <c r="O2294" s="20" t="s">
        <v>109</v>
      </c>
      <c r="P2294" s="20" t="s">
        <v>104</v>
      </c>
    </row>
    <row r="2295" spans="1:16" s="5" customFormat="1" ht="15.75">
      <c r="A2295" s="4" t="s">
        <v>6</v>
      </c>
      <c r="B2295" s="3">
        <f>I2294</f>
        <v>930417</v>
      </c>
      <c r="C2295" s="3"/>
      <c r="D2295" s="3">
        <f>K2294</f>
        <v>896510</v>
      </c>
      <c r="E2295" s="3"/>
      <c r="F2295" s="3">
        <f>M2294</f>
        <v>3305935</v>
      </c>
      <c r="G2295" s="3"/>
      <c r="H2295" s="20" t="s">
        <v>48</v>
      </c>
      <c r="I2295" s="17">
        <v>0</v>
      </c>
      <c r="J2295" s="20"/>
      <c r="K2295" s="17">
        <v>0</v>
      </c>
      <c r="L2295" s="17"/>
      <c r="M2295" s="17">
        <v>845992</v>
      </c>
      <c r="N2295" s="20">
        <v>11</v>
      </c>
      <c r="O2295" s="20" t="s">
        <v>110</v>
      </c>
      <c r="P2295" s="20" t="s">
        <v>105</v>
      </c>
    </row>
    <row r="2296" spans="1:16" s="5" customFormat="1" ht="15.75">
      <c r="A2296" s="4" t="s">
        <v>7</v>
      </c>
      <c r="B2296" s="10">
        <f>I2295</f>
        <v>0</v>
      </c>
      <c r="C2296" s="3"/>
      <c r="D2296" s="10">
        <f>K2295</f>
        <v>0</v>
      </c>
      <c r="E2296" s="3"/>
      <c r="F2296" s="10">
        <f>M2295</f>
        <v>845992</v>
      </c>
      <c r="G2296" s="3"/>
      <c r="H2296" s="20" t="s">
        <v>48</v>
      </c>
      <c r="I2296" s="17">
        <v>19039424</v>
      </c>
      <c r="J2296" s="20"/>
      <c r="K2296" s="17">
        <v>19799814</v>
      </c>
      <c r="L2296" s="17"/>
      <c r="M2296" s="17">
        <v>22141367</v>
      </c>
      <c r="N2296" s="20">
        <v>12</v>
      </c>
      <c r="O2296" s="20" t="s">
        <v>147</v>
      </c>
      <c r="P2296" s="20" t="s">
        <v>106</v>
      </c>
    </row>
    <row r="2297" spans="1:16" s="5" customFormat="1" ht="15.75">
      <c r="A2297" s="4"/>
      <c r="B2297" s="3"/>
      <c r="C2297" s="3"/>
      <c r="D2297" s="3"/>
      <c r="E2297" s="3"/>
      <c r="F2297" s="3"/>
      <c r="G2297" s="3"/>
      <c r="H2297" s="20" t="s">
        <v>48</v>
      </c>
      <c r="I2297" s="17">
        <v>0</v>
      </c>
      <c r="J2297" s="20"/>
      <c r="K2297" s="17">
        <v>101693</v>
      </c>
      <c r="L2297" s="17"/>
      <c r="M2297" s="17">
        <v>113707</v>
      </c>
      <c r="N2297" s="20">
        <v>13</v>
      </c>
      <c r="O2297" s="20" t="s">
        <v>113</v>
      </c>
      <c r="P2297" s="20" t="s">
        <v>107</v>
      </c>
    </row>
    <row r="2298" spans="1:16" s="5" customFormat="1" ht="15.75">
      <c r="A2298" s="4" t="s">
        <v>8</v>
      </c>
      <c r="B2298" s="3">
        <f>SUM(B2293:B2297)</f>
        <v>22723842</v>
      </c>
      <c r="C2298" s="3"/>
      <c r="D2298" s="3">
        <f>SUM(D2293:D2297)</f>
        <v>23474328</v>
      </c>
      <c r="E2298" s="3"/>
      <c r="F2298" s="3">
        <f>SUM(F2293:F2297)</f>
        <v>30020387</v>
      </c>
      <c r="G2298" s="3"/>
      <c r="H2298" s="20" t="s">
        <v>48</v>
      </c>
      <c r="I2298" s="17">
        <v>0</v>
      </c>
      <c r="J2298" s="20"/>
      <c r="K2298" s="17">
        <v>0</v>
      </c>
      <c r="L2298" s="17"/>
      <c r="M2298" s="17">
        <v>379630</v>
      </c>
      <c r="N2298" s="20">
        <v>14</v>
      </c>
      <c r="O2298" s="20" t="s">
        <v>114</v>
      </c>
      <c r="P2298" s="20" t="s">
        <v>108</v>
      </c>
    </row>
    <row r="2299" spans="1:16" s="5" customFormat="1" ht="15.75">
      <c r="A2299" s="4"/>
      <c r="B2299" s="3"/>
      <c r="C2299" s="3"/>
      <c r="D2299" s="3"/>
      <c r="E2299" s="3"/>
      <c r="F2299" s="3"/>
      <c r="G2299" s="3"/>
      <c r="H2299" s="20" t="s">
        <v>48</v>
      </c>
      <c r="I2299" s="17">
        <v>98353</v>
      </c>
      <c r="J2299" s="20"/>
      <c r="K2299" s="17">
        <v>206236</v>
      </c>
      <c r="L2299" s="17"/>
      <c r="M2299" s="17">
        <v>229704</v>
      </c>
      <c r="N2299" s="20">
        <v>15</v>
      </c>
      <c r="O2299" s="20" t="s">
        <v>115</v>
      </c>
      <c r="P2299" s="20" t="s">
        <v>109</v>
      </c>
    </row>
    <row r="2300" spans="1:16" s="5" customFormat="1" ht="15.75">
      <c r="A2300" s="4" t="s">
        <v>9</v>
      </c>
      <c r="B2300" s="3">
        <f>I2296</f>
        <v>19039424</v>
      </c>
      <c r="C2300" s="3"/>
      <c r="D2300" s="3">
        <f>K2296</f>
        <v>19799814</v>
      </c>
      <c r="E2300" s="3"/>
      <c r="F2300" s="3">
        <f>M2296</f>
        <v>22141367</v>
      </c>
      <c r="G2300" s="3"/>
      <c r="H2300" s="20" t="s">
        <v>48</v>
      </c>
      <c r="I2300" s="17">
        <v>13437730</v>
      </c>
      <c r="J2300" s="20"/>
      <c r="K2300" s="17">
        <v>12855932</v>
      </c>
      <c r="L2300" s="17"/>
      <c r="M2300" s="17">
        <v>13601111</v>
      </c>
      <c r="N2300" s="20">
        <v>16</v>
      </c>
      <c r="O2300" s="20" t="s">
        <v>116</v>
      </c>
      <c r="P2300" s="20" t="s">
        <v>110</v>
      </c>
    </row>
    <row r="2301" spans="1:16" s="5" customFormat="1" ht="15.75">
      <c r="A2301" s="4" t="s">
        <v>10</v>
      </c>
      <c r="B2301" s="3">
        <f>I2297</f>
        <v>0</v>
      </c>
      <c r="C2301" s="3"/>
      <c r="D2301" s="3">
        <f>K2297</f>
        <v>101693</v>
      </c>
      <c r="E2301" s="3"/>
      <c r="F2301" s="3">
        <f>M2297</f>
        <v>113707</v>
      </c>
      <c r="G2301" s="4"/>
      <c r="H2301" s="20" t="s">
        <v>48</v>
      </c>
      <c r="I2301" s="17">
        <v>0</v>
      </c>
      <c r="J2301" s="20"/>
      <c r="K2301" s="17">
        <v>118591</v>
      </c>
      <c r="L2301" s="17"/>
      <c r="M2301" s="17">
        <v>100559</v>
      </c>
      <c r="N2301" s="20">
        <v>17</v>
      </c>
      <c r="O2301" s="20" t="s">
        <v>117</v>
      </c>
      <c r="P2301" s="20" t="s">
        <v>111</v>
      </c>
    </row>
    <row r="2302" spans="1:16" s="5" customFormat="1" ht="15.75">
      <c r="A2302" s="4" t="s">
        <v>11</v>
      </c>
      <c r="B2302" s="3">
        <f>I2298</f>
        <v>0</v>
      </c>
      <c r="C2302" s="3"/>
      <c r="D2302" s="3">
        <f>K2298</f>
        <v>0</v>
      </c>
      <c r="E2302" s="3"/>
      <c r="F2302" s="3">
        <f>M2298</f>
        <v>379630</v>
      </c>
      <c r="G2302" s="3"/>
      <c r="H2302" s="20" t="s">
        <v>48</v>
      </c>
      <c r="I2302" s="17">
        <v>563529</v>
      </c>
      <c r="J2302" s="20"/>
      <c r="K2302" s="17">
        <v>539300</v>
      </c>
      <c r="L2302" s="17"/>
      <c r="M2302" s="17">
        <v>563529</v>
      </c>
      <c r="N2302" s="20">
        <v>18</v>
      </c>
      <c r="O2302" s="20" t="s">
        <v>118</v>
      </c>
      <c r="P2302" s="20" t="s">
        <v>112</v>
      </c>
    </row>
    <row r="2303" spans="1:16" s="5" customFormat="1" ht="15.75">
      <c r="A2303" s="4" t="s">
        <v>12</v>
      </c>
      <c r="B2303" s="10">
        <f>I2299</f>
        <v>98353</v>
      </c>
      <c r="C2303" s="3"/>
      <c r="D2303" s="10">
        <f>K2299</f>
        <v>206236</v>
      </c>
      <c r="E2303" s="3"/>
      <c r="F2303" s="10">
        <f>M2299</f>
        <v>229704</v>
      </c>
      <c r="G2303" s="3"/>
      <c r="H2303" s="20" t="s">
        <v>48</v>
      </c>
      <c r="I2303" s="17">
        <v>116350</v>
      </c>
      <c r="J2303" s="20"/>
      <c r="K2303" s="17">
        <v>112113</v>
      </c>
      <c r="L2303" s="17"/>
      <c r="M2303" s="17">
        <v>121363</v>
      </c>
      <c r="N2303" s="20">
        <v>19</v>
      </c>
      <c r="O2303" s="20" t="s">
        <v>119</v>
      </c>
      <c r="P2303" s="20" t="s">
        <v>113</v>
      </c>
    </row>
    <row r="2304" spans="1:16" s="5" customFormat="1" ht="15.75">
      <c r="A2304" s="4"/>
      <c r="B2304" s="3"/>
      <c r="C2304" s="3"/>
      <c r="D2304" s="3"/>
      <c r="E2304" s="3"/>
      <c r="F2304" s="3"/>
      <c r="G2304" s="3"/>
      <c r="H2304" s="20" t="s">
        <v>48</v>
      </c>
      <c r="I2304" s="17">
        <v>0</v>
      </c>
      <c r="J2304" s="20"/>
      <c r="K2304" s="17">
        <v>0</v>
      </c>
      <c r="L2304" s="17"/>
      <c r="M2304" s="17">
        <v>77399</v>
      </c>
      <c r="N2304" s="20">
        <v>20</v>
      </c>
      <c r="O2304" s="20" t="s">
        <v>120</v>
      </c>
      <c r="P2304" s="20" t="s">
        <v>114</v>
      </c>
    </row>
    <row r="2305" spans="1:16" s="5" customFormat="1" ht="15.75">
      <c r="A2305" s="4" t="s">
        <v>13</v>
      </c>
      <c r="B2305" s="3">
        <f>SUM(B2299:B2304)</f>
        <v>19137777</v>
      </c>
      <c r="C2305" s="3"/>
      <c r="D2305" s="3">
        <f>SUM(D2299:D2304)</f>
        <v>20107743</v>
      </c>
      <c r="E2305" s="3"/>
      <c r="F2305" s="3">
        <f>SUM(F2299:F2304)</f>
        <v>22864408</v>
      </c>
      <c r="G2305" s="3"/>
      <c r="H2305" s="20" t="s">
        <v>48</v>
      </c>
      <c r="I2305" s="17">
        <v>1498496</v>
      </c>
      <c r="J2305" s="20"/>
      <c r="K2305" s="17">
        <v>1434067</v>
      </c>
      <c r="L2305" s="17"/>
      <c r="M2305" s="17">
        <v>1579838</v>
      </c>
      <c r="N2305" s="20">
        <v>21</v>
      </c>
      <c r="O2305" s="20" t="s">
        <v>121</v>
      </c>
      <c r="P2305" s="20" t="s">
        <v>115</v>
      </c>
    </row>
    <row r="2306" spans="1:16" s="5" customFormat="1" ht="15.75">
      <c r="A2306" s="4"/>
      <c r="B2306" s="3"/>
      <c r="C2306" s="3"/>
      <c r="D2306" s="3"/>
      <c r="E2306" s="3"/>
      <c r="F2306" s="3"/>
      <c r="G2306" s="3"/>
      <c r="H2306" s="20" t="s">
        <v>48</v>
      </c>
      <c r="I2306" s="17">
        <v>85968207</v>
      </c>
      <c r="J2306" s="20"/>
      <c r="K2306" s="17">
        <v>79688835</v>
      </c>
      <c r="L2306" s="17"/>
      <c r="M2306" s="17">
        <v>85621228</v>
      </c>
      <c r="N2306" s="20">
        <v>22</v>
      </c>
      <c r="O2306" s="20" t="s">
        <v>148</v>
      </c>
      <c r="P2306" s="20" t="s">
        <v>116</v>
      </c>
    </row>
    <row r="2307" spans="1:16" s="5" customFormat="1" ht="15.75">
      <c r="A2307" s="4" t="s">
        <v>14</v>
      </c>
      <c r="B2307" s="3">
        <f aca="true" t="shared" si="253" ref="B2307:B2312">I2300</f>
        <v>13437730</v>
      </c>
      <c r="C2307" s="3"/>
      <c r="D2307" s="3">
        <f aca="true" t="shared" si="254" ref="D2307:D2312">K2300</f>
        <v>12855932</v>
      </c>
      <c r="E2307" s="3"/>
      <c r="F2307" s="3">
        <f aca="true" t="shared" si="255" ref="F2307:F2312">M2300</f>
        <v>13601111</v>
      </c>
      <c r="G2307" s="3"/>
      <c r="H2307" s="20" t="s">
        <v>48</v>
      </c>
      <c r="I2307" s="17">
        <v>11012195</v>
      </c>
      <c r="J2307" s="20"/>
      <c r="K2307" s="17">
        <v>10517155</v>
      </c>
      <c r="L2307" s="17"/>
      <c r="M2307" s="17">
        <v>11025647</v>
      </c>
      <c r="N2307" s="20">
        <v>23</v>
      </c>
      <c r="O2307" s="20" t="s">
        <v>149</v>
      </c>
      <c r="P2307" s="20" t="s">
        <v>117</v>
      </c>
    </row>
    <row r="2308" spans="1:16" s="5" customFormat="1" ht="15.75">
      <c r="A2308" s="4" t="s">
        <v>90</v>
      </c>
      <c r="B2308" s="3">
        <f t="shared" si="253"/>
        <v>0</v>
      </c>
      <c r="C2308" s="3"/>
      <c r="D2308" s="3">
        <f t="shared" si="254"/>
        <v>118591</v>
      </c>
      <c r="E2308" s="3"/>
      <c r="F2308" s="3">
        <f t="shared" si="255"/>
        <v>100559</v>
      </c>
      <c r="G2308" s="3"/>
      <c r="H2308" s="20" t="s">
        <v>48</v>
      </c>
      <c r="I2308" s="17">
        <v>13053767</v>
      </c>
      <c r="J2308" s="20"/>
      <c r="K2308" s="17">
        <v>12467974</v>
      </c>
      <c r="L2308" s="17"/>
      <c r="M2308" s="17">
        <v>13064825</v>
      </c>
      <c r="N2308" s="20">
        <v>24</v>
      </c>
      <c r="O2308" s="20" t="s">
        <v>150</v>
      </c>
      <c r="P2308" s="20" t="s">
        <v>118</v>
      </c>
    </row>
    <row r="2309" spans="1:16" s="5" customFormat="1" ht="15.75">
      <c r="A2309" s="4" t="s">
        <v>89</v>
      </c>
      <c r="B2309" s="3">
        <f t="shared" si="253"/>
        <v>563529</v>
      </c>
      <c r="C2309" s="3"/>
      <c r="D2309" s="3">
        <f t="shared" si="254"/>
        <v>539300</v>
      </c>
      <c r="E2309" s="3"/>
      <c r="F2309" s="3">
        <f t="shared" si="255"/>
        <v>563529</v>
      </c>
      <c r="G2309" s="3"/>
      <c r="H2309" s="20" t="s">
        <v>48</v>
      </c>
      <c r="I2309" s="17">
        <v>4089801</v>
      </c>
      <c r="J2309" s="20"/>
      <c r="K2309" s="17">
        <v>3941363</v>
      </c>
      <c r="L2309" s="17"/>
      <c r="M2309" s="17">
        <v>4105587</v>
      </c>
      <c r="N2309" s="20">
        <v>25</v>
      </c>
      <c r="O2309" s="20" t="s">
        <v>151</v>
      </c>
      <c r="P2309" s="20" t="s">
        <v>119</v>
      </c>
    </row>
    <row r="2310" spans="1:16" s="5" customFormat="1" ht="15.75">
      <c r="A2310" s="4" t="s">
        <v>88</v>
      </c>
      <c r="B2310" s="3">
        <f t="shared" si="253"/>
        <v>116350</v>
      </c>
      <c r="C2310" s="3"/>
      <c r="D2310" s="3">
        <f t="shared" si="254"/>
        <v>112113</v>
      </c>
      <c r="E2310" s="3"/>
      <c r="F2310" s="3">
        <f t="shared" si="255"/>
        <v>121363</v>
      </c>
      <c r="G2310" s="3"/>
      <c r="H2310" s="20" t="s">
        <v>48</v>
      </c>
      <c r="I2310" s="17">
        <v>1478923</v>
      </c>
      <c r="J2310" s="20"/>
      <c r="K2310" s="17">
        <v>1408812</v>
      </c>
      <c r="L2310" s="17"/>
      <c r="M2310" s="17">
        <v>1468838</v>
      </c>
      <c r="N2310" s="20">
        <v>26</v>
      </c>
      <c r="O2310" s="20" t="s">
        <v>152</v>
      </c>
      <c r="P2310" s="20" t="s">
        <v>120</v>
      </c>
    </row>
    <row r="2311" spans="1:16" s="5" customFormat="1" ht="15.75">
      <c r="A2311" s="4" t="s">
        <v>92</v>
      </c>
      <c r="B2311" s="3">
        <f t="shared" si="253"/>
        <v>0</v>
      </c>
      <c r="C2311" s="3"/>
      <c r="D2311" s="3">
        <f t="shared" si="254"/>
        <v>0</v>
      </c>
      <c r="E2311" s="3"/>
      <c r="F2311" s="3">
        <f t="shared" si="255"/>
        <v>77399</v>
      </c>
      <c r="G2311" s="3"/>
      <c r="H2311" s="20" t="s">
        <v>48</v>
      </c>
      <c r="I2311" s="17">
        <v>0</v>
      </c>
      <c r="J2311" s="20"/>
      <c r="K2311" s="17">
        <v>0</v>
      </c>
      <c r="L2311" s="17"/>
      <c r="M2311" s="17">
        <v>139150</v>
      </c>
      <c r="N2311" s="20">
        <v>27</v>
      </c>
      <c r="O2311" s="20" t="s">
        <v>153</v>
      </c>
      <c r="P2311" s="20" t="s">
        <v>121</v>
      </c>
    </row>
    <row r="2312" spans="1:16" s="5" customFormat="1" ht="15.75">
      <c r="A2312" s="4" t="s">
        <v>15</v>
      </c>
      <c r="B2312" s="10">
        <f t="shared" si="253"/>
        <v>1498496</v>
      </c>
      <c r="C2312" s="3"/>
      <c r="D2312" s="10">
        <f t="shared" si="254"/>
        <v>1434067</v>
      </c>
      <c r="E2312" s="3"/>
      <c r="F2312" s="10">
        <f t="shared" si="255"/>
        <v>1579838</v>
      </c>
      <c r="G2312" s="3"/>
      <c r="H2312" s="20" t="s">
        <v>48</v>
      </c>
      <c r="I2312" s="17">
        <v>0</v>
      </c>
      <c r="J2312" s="20"/>
      <c r="K2312" s="17">
        <v>173665</v>
      </c>
      <c r="L2312" s="17"/>
      <c r="M2312" s="17">
        <v>277618</v>
      </c>
      <c r="N2312" s="20">
        <v>28</v>
      </c>
      <c r="O2312" s="20" t="s">
        <v>154</v>
      </c>
      <c r="P2312" s="20" t="s">
        <v>122</v>
      </c>
    </row>
    <row r="2313" spans="1:16" s="5" customFormat="1" ht="15.75">
      <c r="A2313" s="4"/>
      <c r="B2313" s="3"/>
      <c r="C2313" s="3"/>
      <c r="D2313" s="3"/>
      <c r="E2313" s="3"/>
      <c r="F2313" s="3"/>
      <c r="G2313" s="3"/>
      <c r="H2313" s="20"/>
      <c r="I2313" s="17"/>
      <c r="J2313" s="20"/>
      <c r="K2313" s="17"/>
      <c r="L2313" s="17"/>
      <c r="M2313" s="17"/>
      <c r="N2313" s="20"/>
      <c r="O2313" s="20"/>
      <c r="P2313" s="20"/>
    </row>
    <row r="2314" spans="1:16" s="5" customFormat="1" ht="15.75">
      <c r="A2314" s="4" t="s">
        <v>16</v>
      </c>
      <c r="B2314" s="3">
        <f>SUM(B2306:B2313)</f>
        <v>15616105</v>
      </c>
      <c r="C2314" s="3"/>
      <c r="D2314" s="3">
        <f>SUM(D2306:D2313)</f>
        <v>15060003</v>
      </c>
      <c r="E2314" s="3"/>
      <c r="F2314" s="3">
        <f>SUM(F2306:F2313)</f>
        <v>16043799</v>
      </c>
      <c r="G2314" s="3"/>
      <c r="H2314" s="20"/>
      <c r="I2314" s="17"/>
      <c r="J2314" s="20"/>
      <c r="K2314" s="17"/>
      <c r="L2314" s="17"/>
      <c r="M2314" s="17"/>
      <c r="N2314" s="17"/>
      <c r="O2314" s="20"/>
      <c r="P2314" s="20"/>
    </row>
    <row r="2315" spans="1:16" s="5" customFormat="1" ht="15.75">
      <c r="A2315" s="4"/>
      <c r="B2315" s="3"/>
      <c r="C2315" s="3"/>
      <c r="D2315" s="3"/>
      <c r="E2315" s="3"/>
      <c r="F2315" s="3"/>
      <c r="G2315" s="3"/>
      <c r="H2315" s="20"/>
      <c r="I2315" s="17"/>
      <c r="J2315" s="20"/>
      <c r="K2315" s="17"/>
      <c r="L2315" s="17"/>
      <c r="M2315" s="17"/>
      <c r="N2315" s="17"/>
      <c r="O2315" s="20"/>
      <c r="P2315" s="20"/>
    </row>
    <row r="2316" spans="1:16" s="5" customFormat="1" ht="15.75">
      <c r="A2316" s="4" t="s">
        <v>17</v>
      </c>
      <c r="B2316" s="3">
        <f aca="true" t="shared" si="256" ref="B2316:B2322">I2306</f>
        <v>85968207</v>
      </c>
      <c r="C2316" s="3"/>
      <c r="D2316" s="3">
        <f aca="true" t="shared" si="257" ref="D2316:D2322">K2306</f>
        <v>79688835</v>
      </c>
      <c r="E2316" s="3"/>
      <c r="F2316" s="3">
        <f aca="true" t="shared" si="258" ref="F2316:F2322">M2306</f>
        <v>85621228</v>
      </c>
      <c r="G2316" s="3"/>
      <c r="H2316" s="20"/>
      <c r="I2316" s="17"/>
      <c r="J2316" s="20"/>
      <c r="K2316" s="17"/>
      <c r="L2316" s="17"/>
      <c r="M2316" s="17"/>
      <c r="N2316" s="17"/>
      <c r="O2316" s="20"/>
      <c r="P2316" s="20"/>
    </row>
    <row r="2317" spans="1:16" s="5" customFormat="1" ht="15.75">
      <c r="A2317" s="4" t="s">
        <v>18</v>
      </c>
      <c r="B2317" s="3">
        <f t="shared" si="256"/>
        <v>11012195</v>
      </c>
      <c r="C2317" s="3"/>
      <c r="D2317" s="3">
        <f t="shared" si="257"/>
        <v>10517155</v>
      </c>
      <c r="E2317" s="3"/>
      <c r="F2317" s="3">
        <f t="shared" si="258"/>
        <v>11025647</v>
      </c>
      <c r="G2317" s="3"/>
      <c r="H2317" s="20"/>
      <c r="I2317" s="17"/>
      <c r="J2317" s="20"/>
      <c r="K2317" s="17"/>
      <c r="L2317" s="17"/>
      <c r="M2317" s="17"/>
      <c r="N2317" s="17"/>
      <c r="O2317" s="20"/>
      <c r="P2317" s="20"/>
    </row>
    <row r="2318" spans="1:16" s="5" customFormat="1" ht="15.75">
      <c r="A2318" s="4" t="s">
        <v>19</v>
      </c>
      <c r="B2318" s="3">
        <f t="shared" si="256"/>
        <v>13053767</v>
      </c>
      <c r="C2318" s="3"/>
      <c r="D2318" s="3">
        <f t="shared" si="257"/>
        <v>12467974</v>
      </c>
      <c r="E2318" s="3"/>
      <c r="F2318" s="3">
        <f t="shared" si="258"/>
        <v>13064825</v>
      </c>
      <c r="G2318" s="3"/>
      <c r="H2318" s="20"/>
      <c r="I2318" s="17"/>
      <c r="J2318" s="20"/>
      <c r="K2318" s="17"/>
      <c r="L2318" s="17"/>
      <c r="M2318" s="17"/>
      <c r="N2318" s="20"/>
      <c r="O2318" s="20"/>
      <c r="P2318" s="20"/>
    </row>
    <row r="2319" spans="1:16" s="5" customFormat="1" ht="15.75">
      <c r="A2319" s="4" t="s">
        <v>20</v>
      </c>
      <c r="B2319" s="3">
        <f t="shared" si="256"/>
        <v>4089801</v>
      </c>
      <c r="C2319" s="3"/>
      <c r="D2319" s="3">
        <f t="shared" si="257"/>
        <v>3941363</v>
      </c>
      <c r="E2319" s="3"/>
      <c r="F2319" s="3">
        <f t="shared" si="258"/>
        <v>4105587</v>
      </c>
      <c r="G2319" s="3"/>
      <c r="H2319" s="20"/>
      <c r="I2319" s="17"/>
      <c r="J2319" s="20"/>
      <c r="K2319" s="17"/>
      <c r="L2319" s="17"/>
      <c r="M2319" s="17"/>
      <c r="N2319" s="20"/>
      <c r="O2319" s="20"/>
      <c r="P2319" s="20"/>
    </row>
    <row r="2320" spans="1:7" s="5" customFormat="1" ht="15.75">
      <c r="A2320" s="4" t="s">
        <v>21</v>
      </c>
      <c r="B2320" s="3">
        <f t="shared" si="256"/>
        <v>1478923</v>
      </c>
      <c r="C2320" s="3"/>
      <c r="D2320" s="3">
        <f t="shared" si="257"/>
        <v>1408812</v>
      </c>
      <c r="E2320" s="3"/>
      <c r="F2320" s="3">
        <f t="shared" si="258"/>
        <v>1468838</v>
      </c>
      <c r="G2320" s="3"/>
    </row>
    <row r="2321" spans="1:7" s="5" customFormat="1" ht="15.75">
      <c r="A2321" s="4" t="s">
        <v>22</v>
      </c>
      <c r="B2321" s="3">
        <f t="shared" si="256"/>
        <v>0</v>
      </c>
      <c r="C2321" s="3"/>
      <c r="D2321" s="3">
        <f t="shared" si="257"/>
        <v>0</v>
      </c>
      <c r="E2321" s="3"/>
      <c r="F2321" s="3">
        <f t="shared" si="258"/>
        <v>139150</v>
      </c>
      <c r="G2321" s="3"/>
    </row>
    <row r="2322" spans="1:7" s="5" customFormat="1" ht="15.75">
      <c r="A2322" s="4" t="s">
        <v>87</v>
      </c>
      <c r="B2322" s="10">
        <f t="shared" si="256"/>
        <v>0</v>
      </c>
      <c r="C2322" s="3"/>
      <c r="D2322" s="10">
        <f t="shared" si="257"/>
        <v>173665</v>
      </c>
      <c r="E2322" s="3"/>
      <c r="F2322" s="10">
        <f t="shared" si="258"/>
        <v>277618</v>
      </c>
      <c r="G2322" s="3"/>
    </row>
    <row r="2323" spans="1:7" s="5" customFormat="1" ht="15.75">
      <c r="A2323" s="12"/>
      <c r="B2323" s="3"/>
      <c r="C2323" s="3"/>
      <c r="D2323" s="3"/>
      <c r="E2323" s="3"/>
      <c r="F2323" s="3"/>
      <c r="G2323" s="3"/>
    </row>
    <row r="2324" spans="1:7" s="5" customFormat="1" ht="15.75">
      <c r="A2324" s="17" t="s">
        <v>23</v>
      </c>
      <c r="B2324" s="3">
        <f>SUM(B2284:B2293)+B2298+B2305+SUM(B2313:B2323)</f>
        <v>230629460</v>
      </c>
      <c r="C2324" s="3"/>
      <c r="D2324" s="3">
        <f>SUM(D2284:D2293)+D2298+D2305+SUM(D2313:D2323)</f>
        <v>222018817</v>
      </c>
      <c r="E2324" s="3"/>
      <c r="F2324" s="3">
        <f>SUM(F2284:F2293)+F2298+F2305+SUM(F2313:F2323)</f>
        <v>249256793</v>
      </c>
      <c r="G2324" s="3"/>
    </row>
    <row r="2325" spans="1:7" s="5" customFormat="1" ht="15.75">
      <c r="A2325" s="4"/>
      <c r="B2325" s="3"/>
      <c r="C2325" s="3"/>
      <c r="D2325" s="3"/>
      <c r="E2325" s="3"/>
      <c r="F2325" s="3"/>
      <c r="G2325" s="3"/>
    </row>
    <row r="2326" spans="1:7" s="5" customFormat="1" ht="15.75">
      <c r="A2326" s="4"/>
      <c r="B2326" s="3"/>
      <c r="C2326" s="3"/>
      <c r="D2326" s="3"/>
      <c r="E2326" s="3"/>
      <c r="F2326" s="3"/>
      <c r="G2326" s="3"/>
    </row>
    <row r="2327" spans="1:7" s="5" customFormat="1" ht="15.75">
      <c r="A2327" s="4"/>
      <c r="B2327" s="3"/>
      <c r="C2327" s="3"/>
      <c r="D2327" s="3"/>
      <c r="E2327" s="3"/>
      <c r="F2327" s="3"/>
      <c r="G2327" s="3"/>
    </row>
    <row r="2328" spans="1:7" s="5" customFormat="1" ht="15.75">
      <c r="A2328" s="4"/>
      <c r="B2328" s="3"/>
      <c r="C2328" s="3"/>
      <c r="D2328" s="3"/>
      <c r="E2328" s="3"/>
      <c r="F2328" s="3"/>
      <c r="G2328" s="3"/>
    </row>
    <row r="2329" spans="1:7" s="5" customFormat="1" ht="15.75">
      <c r="A2329" s="4"/>
      <c r="B2329" s="3"/>
      <c r="C2329" s="3"/>
      <c r="D2329" s="3"/>
      <c r="E2329" s="3"/>
      <c r="F2329" s="3"/>
      <c r="G2329" s="3"/>
    </row>
    <row r="2330" spans="1:7" s="5" customFormat="1" ht="15.75">
      <c r="A2330" s="4"/>
      <c r="B2330" s="3"/>
      <c r="C2330" s="3"/>
      <c r="D2330" s="3"/>
      <c r="E2330" s="3"/>
      <c r="F2330" s="3"/>
      <c r="G2330" s="3"/>
    </row>
    <row r="2331" spans="1:7" s="5" customFormat="1" ht="15.75">
      <c r="A2331" s="4"/>
      <c r="B2331" s="3"/>
      <c r="C2331" s="3"/>
      <c r="D2331" s="3"/>
      <c r="E2331" s="3"/>
      <c r="F2331" s="3"/>
      <c r="G2331" s="3"/>
    </row>
    <row r="2332" spans="1:7" s="5" customFormat="1" ht="15.75">
      <c r="A2332" s="4"/>
      <c r="B2332" s="3"/>
      <c r="C2332" s="3"/>
      <c r="D2332" s="3"/>
      <c r="E2332" s="3"/>
      <c r="F2332" s="3"/>
      <c r="G2332" s="3"/>
    </row>
    <row r="2333" spans="1:7" s="5" customFormat="1" ht="15.75">
      <c r="A2333" s="4"/>
      <c r="B2333" s="3"/>
      <c r="C2333" s="3"/>
      <c r="D2333" s="3"/>
      <c r="E2333" s="3"/>
      <c r="F2333" s="3"/>
      <c r="G2333" s="3"/>
    </row>
    <row r="2334" spans="1:7" s="5" customFormat="1" ht="15.75">
      <c r="A2334" s="12"/>
      <c r="B2334" s="3"/>
      <c r="C2334" s="3"/>
      <c r="D2334" s="3"/>
      <c r="E2334" s="3"/>
      <c r="F2334" s="3"/>
      <c r="G2334" s="3"/>
    </row>
    <row r="2335" spans="1:7" s="5" customFormat="1" ht="15.75">
      <c r="A2335" s="17"/>
      <c r="B2335" s="4"/>
      <c r="C2335" s="4"/>
      <c r="D2335" s="4"/>
      <c r="E2335" s="4"/>
      <c r="F2335" s="4"/>
      <c r="G2335" s="3"/>
    </row>
    <row r="2336" spans="1:7" s="5" customFormat="1" ht="15.75">
      <c r="A2336" s="4"/>
      <c r="B2336" s="3"/>
      <c r="C2336" s="3"/>
      <c r="D2336" s="3"/>
      <c r="E2336" s="3"/>
      <c r="F2336" s="3"/>
      <c r="G2336" s="3"/>
    </row>
    <row r="2337" spans="1:7" s="5" customFormat="1" ht="15.75">
      <c r="A2337" s="4"/>
      <c r="B2337" s="3"/>
      <c r="C2337" s="3"/>
      <c r="D2337" s="3"/>
      <c r="E2337" s="3"/>
      <c r="F2337" s="3"/>
      <c r="G2337" s="3"/>
    </row>
    <row r="2338" spans="1:7" s="5" customFormat="1" ht="15.75">
      <c r="A2338" s="4"/>
      <c r="B2338" s="4"/>
      <c r="C2338" s="4"/>
      <c r="D2338" s="4"/>
      <c r="E2338" s="4"/>
      <c r="F2338" s="4"/>
      <c r="G2338" s="4"/>
    </row>
    <row r="2339" spans="1:7" s="5" customFormat="1" ht="15.75">
      <c r="A2339" s="12"/>
      <c r="B2339" s="3"/>
      <c r="C2339" s="3"/>
      <c r="D2339" s="3"/>
      <c r="E2339" s="3"/>
      <c r="F2339" s="3"/>
      <c r="G2339" s="3"/>
    </row>
    <row r="2340" spans="1:7" s="5" customFormat="1" ht="15.75">
      <c r="A2340" s="17"/>
      <c r="B2340" s="4"/>
      <c r="C2340" s="4"/>
      <c r="D2340" s="4"/>
      <c r="E2340" s="4"/>
      <c r="F2340" s="4"/>
      <c r="G2340" s="4"/>
    </row>
    <row r="2341" spans="1:7" s="5" customFormat="1" ht="15.75">
      <c r="A2341" s="4"/>
      <c r="B2341" s="3"/>
      <c r="C2341" s="3"/>
      <c r="D2341" s="3"/>
      <c r="E2341" s="3"/>
      <c r="F2341" s="3"/>
      <c r="G2341" s="3"/>
    </row>
    <row r="2342" spans="1:7" s="5" customFormat="1" ht="15.75">
      <c r="A2342" s="4"/>
      <c r="B2342" s="3"/>
      <c r="C2342" s="3"/>
      <c r="D2342" s="3"/>
      <c r="E2342" s="3"/>
      <c r="F2342" s="3"/>
      <c r="G2342" s="3"/>
    </row>
    <row r="2343" spans="1:7" s="5" customFormat="1" ht="15.75">
      <c r="A2343" s="4"/>
      <c r="B2343" s="4"/>
      <c r="C2343" s="4"/>
      <c r="D2343" s="4"/>
      <c r="E2343" s="4"/>
      <c r="F2343" s="4"/>
      <c r="G2343" s="4"/>
    </row>
    <row r="2344" spans="1:7" s="5" customFormat="1" ht="15.75">
      <c r="A2344" s="4"/>
      <c r="B2344" s="3"/>
      <c r="C2344" s="3"/>
      <c r="D2344" s="3"/>
      <c r="E2344" s="3"/>
      <c r="F2344" s="3"/>
      <c r="G2344" s="3"/>
    </row>
    <row r="2345" spans="1:7" s="5" customFormat="1" ht="15.75">
      <c r="A2345" s="4"/>
      <c r="B2345" s="3"/>
      <c r="C2345" s="3"/>
      <c r="D2345" s="3"/>
      <c r="E2345" s="3"/>
      <c r="F2345" s="3"/>
      <c r="G2345" s="3"/>
    </row>
    <row r="2346" spans="1:7" s="5" customFormat="1" ht="15.75">
      <c r="A2346" s="12"/>
      <c r="B2346" s="3"/>
      <c r="C2346" s="3"/>
      <c r="D2346" s="3"/>
      <c r="E2346" s="3"/>
      <c r="F2346" s="3"/>
      <c r="G2346" s="3"/>
    </row>
    <row r="2347" spans="1:7" s="5" customFormat="1" ht="15.75">
      <c r="A2347" s="17"/>
      <c r="B2347" s="3"/>
      <c r="C2347" s="3"/>
      <c r="D2347" s="3"/>
      <c r="E2347" s="3"/>
      <c r="F2347" s="3"/>
      <c r="G2347" s="3"/>
    </row>
    <row r="2348" spans="1:7" s="5" customFormat="1" ht="15.75">
      <c r="A2348" s="11"/>
      <c r="B2348" s="3"/>
      <c r="C2348" s="3"/>
      <c r="D2348" s="3"/>
      <c r="E2348" s="3"/>
      <c r="F2348" s="3"/>
      <c r="G2348" s="3"/>
    </row>
    <row r="2349" spans="1:7" s="5" customFormat="1" ht="15.75">
      <c r="A2349" s="12"/>
      <c r="B2349" s="3"/>
      <c r="C2349" s="3"/>
      <c r="D2349" s="3"/>
      <c r="E2349" s="3"/>
      <c r="F2349" s="3"/>
      <c r="G2349" s="3"/>
    </row>
    <row r="2350" spans="1:7" s="5" customFormat="1" ht="15.75">
      <c r="A2350" s="12"/>
      <c r="B2350" s="3"/>
      <c r="C2350" s="3"/>
      <c r="D2350" s="3"/>
      <c r="E2350" s="3"/>
      <c r="F2350" s="3"/>
      <c r="G2350" s="3"/>
    </row>
    <row r="2351" spans="1:7" s="5" customFormat="1" ht="15.75">
      <c r="A2351" s="12"/>
      <c r="B2351" s="3"/>
      <c r="C2351" s="3"/>
      <c r="D2351" s="3"/>
      <c r="E2351" s="3"/>
      <c r="F2351" s="3"/>
      <c r="G2351" s="3"/>
    </row>
    <row r="2352" spans="1:7" s="5" customFormat="1" ht="15.75">
      <c r="A2352" s="12"/>
      <c r="B2352" s="3"/>
      <c r="C2352" s="3"/>
      <c r="D2352" s="3"/>
      <c r="E2352" s="3"/>
      <c r="F2352" s="3"/>
      <c r="G2352" s="3"/>
    </row>
    <row r="2353" spans="1:6" s="5" customFormat="1" ht="15.75">
      <c r="A2353" s="13"/>
      <c r="B2353" s="4"/>
      <c r="C2353" s="3"/>
      <c r="D2353" s="4"/>
      <c r="E2353" s="3"/>
      <c r="F2353" s="4"/>
    </row>
    <row r="2354" spans="1:6" s="5" customFormat="1" ht="15.75">
      <c r="A2354" s="14" t="s">
        <v>93</v>
      </c>
      <c r="B2354" s="4"/>
      <c r="C2354" s="3"/>
      <c r="D2354" s="4"/>
      <c r="E2354" s="3"/>
      <c r="F2354" s="4"/>
    </row>
    <row r="2355" spans="1:6" s="5" customFormat="1" ht="15.75">
      <c r="A2355" s="4"/>
      <c r="B2355" s="4"/>
      <c r="C2355" s="3"/>
      <c r="D2355" s="4"/>
      <c r="E2355" s="3"/>
      <c r="F2355" s="4"/>
    </row>
    <row r="2356" spans="1:7" s="5" customFormat="1" ht="15.75">
      <c r="A2356" s="23" t="s">
        <v>138</v>
      </c>
      <c r="B2356" s="23"/>
      <c r="C2356" s="23"/>
      <c r="D2356" s="23"/>
      <c r="E2356" s="23"/>
      <c r="F2356" s="23"/>
      <c r="G2356" s="23"/>
    </row>
    <row r="2357" spans="1:6" s="5" customFormat="1" ht="15.75">
      <c r="A2357" s="4"/>
      <c r="B2357" s="4"/>
      <c r="C2357" s="3"/>
      <c r="D2357" s="4"/>
      <c r="E2357" s="3"/>
      <c r="F2357" s="4"/>
    </row>
    <row r="2358" spans="1:7" s="5" customFormat="1" ht="15.75">
      <c r="A2358" s="23" t="s">
        <v>139</v>
      </c>
      <c r="B2358" s="23"/>
      <c r="C2358" s="23"/>
      <c r="D2358" s="23"/>
      <c r="E2358" s="23"/>
      <c r="F2358" s="23"/>
      <c r="G2358" s="23"/>
    </row>
    <row r="2359" spans="1:7" s="5" customFormat="1" ht="15.75">
      <c r="A2359" s="23" t="s">
        <v>49</v>
      </c>
      <c r="B2359" s="23"/>
      <c r="C2359" s="23"/>
      <c r="D2359" s="23"/>
      <c r="E2359" s="23"/>
      <c r="F2359" s="23"/>
      <c r="G2359" s="23"/>
    </row>
    <row r="2360" spans="1:6" s="5" customFormat="1" ht="15.75">
      <c r="A2360" s="4"/>
      <c r="B2360" s="4"/>
      <c r="C2360" s="3"/>
      <c r="D2360" s="6"/>
      <c r="E2360" s="7"/>
      <c r="F2360" s="6"/>
    </row>
    <row r="2361" spans="1:6" s="5" customFormat="1" ht="15.75">
      <c r="A2361" s="4"/>
      <c r="B2361" s="8"/>
      <c r="C2361" s="9"/>
      <c r="D2361" s="8"/>
      <c r="E2361" s="9"/>
      <c r="F2361" s="8"/>
    </row>
    <row r="2362" spans="1:7" s="5" customFormat="1" ht="15.75">
      <c r="A2362" s="4"/>
      <c r="B2362" s="2">
        <v>1985</v>
      </c>
      <c r="C2362" s="1"/>
      <c r="D2362" s="2">
        <v>1986</v>
      </c>
      <c r="E2362" s="1"/>
      <c r="F2362" s="2">
        <v>1987</v>
      </c>
      <c r="G2362" s="1"/>
    </row>
    <row r="2363" spans="1:7" s="5" customFormat="1" ht="15.75">
      <c r="A2363" s="4"/>
      <c r="B2363" s="3"/>
      <c r="C2363" s="3"/>
      <c r="D2363" s="3"/>
      <c r="E2363" s="3"/>
      <c r="F2363" s="3"/>
      <c r="G2363" s="3"/>
    </row>
    <row r="2364" spans="1:16" s="5" customFormat="1" ht="15.75">
      <c r="A2364" s="4" t="s">
        <v>0</v>
      </c>
      <c r="B2364" s="3">
        <f aca="true" t="shared" si="259" ref="B2364:B2371">I2364</f>
        <v>64083059</v>
      </c>
      <c r="C2364" s="3"/>
      <c r="D2364" s="3">
        <f aca="true" t="shared" si="260" ref="D2364:D2371">K2364</f>
        <v>60869881</v>
      </c>
      <c r="E2364" s="3"/>
      <c r="F2364" s="3">
        <f aca="true" t="shared" si="261" ref="F2364:F2371">M2364</f>
        <v>68052387</v>
      </c>
      <c r="G2364" s="3"/>
      <c r="H2364" s="20" t="s">
        <v>49</v>
      </c>
      <c r="I2364" s="17">
        <v>64083059</v>
      </c>
      <c r="J2364" s="20"/>
      <c r="K2364" s="17">
        <v>60869881</v>
      </c>
      <c r="L2364" s="17"/>
      <c r="M2364" s="17">
        <v>68052387</v>
      </c>
      <c r="N2364" s="20">
        <v>1</v>
      </c>
      <c r="O2364" s="20" t="s">
        <v>95</v>
      </c>
      <c r="P2364" s="20" t="s">
        <v>95</v>
      </c>
    </row>
    <row r="2365" spans="1:16" s="5" customFormat="1" ht="15.75">
      <c r="A2365" s="4" t="s">
        <v>1</v>
      </c>
      <c r="B2365" s="3">
        <f t="shared" si="259"/>
        <v>3130734</v>
      </c>
      <c r="C2365" s="3"/>
      <c r="D2365" s="3">
        <f t="shared" si="260"/>
        <v>3221808</v>
      </c>
      <c r="E2365" s="3"/>
      <c r="F2365" s="3">
        <f t="shared" si="261"/>
        <v>3601950</v>
      </c>
      <c r="G2365" s="3"/>
      <c r="H2365" s="20" t="s">
        <v>49</v>
      </c>
      <c r="I2365" s="17">
        <v>3130734</v>
      </c>
      <c r="J2365" s="20"/>
      <c r="K2365" s="17">
        <v>3221808</v>
      </c>
      <c r="L2365" s="17"/>
      <c r="M2365" s="17">
        <v>3601950</v>
      </c>
      <c r="N2365" s="20">
        <v>2</v>
      </c>
      <c r="O2365" s="20" t="s">
        <v>145</v>
      </c>
      <c r="P2365" s="20" t="s">
        <v>96</v>
      </c>
    </row>
    <row r="2366" spans="1:16" s="5" customFormat="1" ht="15.75">
      <c r="A2366" s="4" t="s">
        <v>86</v>
      </c>
      <c r="B2366" s="3">
        <f t="shared" si="259"/>
        <v>1088826</v>
      </c>
      <c r="C2366" s="3"/>
      <c r="D2366" s="3">
        <f t="shared" si="260"/>
        <v>475845</v>
      </c>
      <c r="E2366" s="3"/>
      <c r="F2366" s="3">
        <f t="shared" si="261"/>
        <v>871433</v>
      </c>
      <c r="G2366" s="3"/>
      <c r="H2366" s="20" t="s">
        <v>49</v>
      </c>
      <c r="I2366" s="17">
        <v>1088826</v>
      </c>
      <c r="J2366" s="20"/>
      <c r="K2366" s="17">
        <v>475845</v>
      </c>
      <c r="L2366" s="17"/>
      <c r="M2366" s="17">
        <v>871433</v>
      </c>
      <c r="N2366" s="20">
        <v>3</v>
      </c>
      <c r="O2366" s="20" t="s">
        <v>102</v>
      </c>
      <c r="P2366" s="20" t="s">
        <v>97</v>
      </c>
    </row>
    <row r="2367" spans="1:16" s="5" customFormat="1" ht="15.75">
      <c r="A2367" s="4" t="s">
        <v>91</v>
      </c>
      <c r="B2367" s="3">
        <f t="shared" si="259"/>
        <v>6047669</v>
      </c>
      <c r="C2367" s="3"/>
      <c r="D2367" s="3">
        <f t="shared" si="260"/>
        <v>5812336</v>
      </c>
      <c r="E2367" s="3"/>
      <c r="F2367" s="3">
        <f t="shared" si="261"/>
        <v>5987554</v>
      </c>
      <c r="G2367" s="3"/>
      <c r="H2367" s="20" t="s">
        <v>49</v>
      </c>
      <c r="I2367" s="17">
        <v>6047669</v>
      </c>
      <c r="J2367" s="20"/>
      <c r="K2367" s="17">
        <v>5812336</v>
      </c>
      <c r="L2367" s="17"/>
      <c r="M2367" s="17">
        <v>5987554</v>
      </c>
      <c r="N2367" s="20">
        <v>4</v>
      </c>
      <c r="O2367" s="20" t="s">
        <v>103</v>
      </c>
      <c r="P2367" s="20" t="s">
        <v>98</v>
      </c>
    </row>
    <row r="2368" spans="1:16" s="5" customFormat="1" ht="15.75">
      <c r="A2368" s="4" t="s">
        <v>2</v>
      </c>
      <c r="B2368" s="3">
        <f t="shared" si="259"/>
        <v>0</v>
      </c>
      <c r="C2368" s="3"/>
      <c r="D2368" s="3">
        <f t="shared" si="260"/>
        <v>0</v>
      </c>
      <c r="E2368" s="3"/>
      <c r="F2368" s="3">
        <f t="shared" si="261"/>
        <v>1953662</v>
      </c>
      <c r="G2368" s="3"/>
      <c r="H2368" s="20" t="s">
        <v>49</v>
      </c>
      <c r="I2368" s="17">
        <v>0</v>
      </c>
      <c r="J2368" s="20"/>
      <c r="K2368" s="17">
        <v>0</v>
      </c>
      <c r="L2368" s="17"/>
      <c r="M2368" s="17">
        <v>1953662</v>
      </c>
      <c r="N2368" s="20">
        <v>5</v>
      </c>
      <c r="O2368" s="20" t="s">
        <v>104</v>
      </c>
      <c r="P2368" s="20" t="s">
        <v>99</v>
      </c>
    </row>
    <row r="2369" spans="1:16" s="5" customFormat="1" ht="15.75">
      <c r="A2369" s="4" t="s">
        <v>144</v>
      </c>
      <c r="B2369" s="3">
        <f t="shared" si="259"/>
        <v>0</v>
      </c>
      <c r="C2369" s="3"/>
      <c r="D2369" s="3">
        <f t="shared" si="260"/>
        <v>0</v>
      </c>
      <c r="E2369" s="3"/>
      <c r="F2369" s="3">
        <f t="shared" si="261"/>
        <v>25900</v>
      </c>
      <c r="G2369" s="3"/>
      <c r="H2369" s="20" t="s">
        <v>49</v>
      </c>
      <c r="I2369" s="17">
        <v>0</v>
      </c>
      <c r="J2369" s="20"/>
      <c r="K2369" s="17">
        <v>0</v>
      </c>
      <c r="L2369" s="17"/>
      <c r="M2369" s="17">
        <v>25900</v>
      </c>
      <c r="N2369" s="20">
        <v>6</v>
      </c>
      <c r="O2369" s="20" t="s">
        <v>146</v>
      </c>
      <c r="P2369" s="20" t="s">
        <v>100</v>
      </c>
    </row>
    <row r="2370" spans="1:16" s="5" customFormat="1" ht="15.75">
      <c r="A2370" s="4" t="s">
        <v>3</v>
      </c>
      <c r="B2370" s="3">
        <f t="shared" si="259"/>
        <v>10481</v>
      </c>
      <c r="C2370" s="3"/>
      <c r="D2370" s="3">
        <f t="shared" si="260"/>
        <v>8272</v>
      </c>
      <c r="E2370" s="3"/>
      <c r="F2370" s="3">
        <f t="shared" si="261"/>
        <v>8571</v>
      </c>
      <c r="G2370" s="3"/>
      <c r="H2370" s="20" t="s">
        <v>49</v>
      </c>
      <c r="I2370" s="17">
        <v>10481</v>
      </c>
      <c r="J2370" s="20"/>
      <c r="K2370" s="17">
        <v>8272</v>
      </c>
      <c r="L2370" s="17"/>
      <c r="M2370" s="17">
        <v>8571</v>
      </c>
      <c r="N2370" s="20">
        <v>7</v>
      </c>
      <c r="O2370" s="20" t="s">
        <v>106</v>
      </c>
      <c r="P2370" s="20" t="s">
        <v>101</v>
      </c>
    </row>
    <row r="2371" spans="1:16" s="5" customFormat="1" ht="15.75">
      <c r="A2371" s="4" t="s">
        <v>4</v>
      </c>
      <c r="B2371" s="3">
        <f t="shared" si="259"/>
        <v>56902</v>
      </c>
      <c r="C2371" s="3"/>
      <c r="D2371" s="3">
        <f t="shared" si="260"/>
        <v>49338</v>
      </c>
      <c r="E2371" s="3"/>
      <c r="F2371" s="3">
        <f t="shared" si="261"/>
        <v>0</v>
      </c>
      <c r="G2371" s="3"/>
      <c r="H2371" s="20" t="s">
        <v>49</v>
      </c>
      <c r="I2371" s="17">
        <v>56902</v>
      </c>
      <c r="J2371" s="20"/>
      <c r="K2371" s="17">
        <v>49338</v>
      </c>
      <c r="L2371" s="17"/>
      <c r="M2371" s="17">
        <v>0</v>
      </c>
      <c r="N2371" s="20">
        <v>8</v>
      </c>
      <c r="O2371" s="20" t="s">
        <v>107</v>
      </c>
      <c r="P2371" s="20" t="s">
        <v>102</v>
      </c>
    </row>
    <row r="2372" spans="1:16" s="5" customFormat="1" ht="15.75">
      <c r="A2372" s="4"/>
      <c r="B2372" s="3"/>
      <c r="C2372" s="3"/>
      <c r="D2372" s="3"/>
      <c r="E2372" s="3"/>
      <c r="F2372" s="3"/>
      <c r="G2372" s="3"/>
      <c r="H2372" s="20" t="s">
        <v>49</v>
      </c>
      <c r="I2372" s="17">
        <v>13835788</v>
      </c>
      <c r="J2372" s="20"/>
      <c r="K2372" s="17">
        <v>14462370</v>
      </c>
      <c r="L2372" s="17"/>
      <c r="M2372" s="17">
        <v>17235754</v>
      </c>
      <c r="N2372" s="20">
        <v>9</v>
      </c>
      <c r="O2372" s="20" t="s">
        <v>108</v>
      </c>
      <c r="P2372" s="20" t="s">
        <v>103</v>
      </c>
    </row>
    <row r="2373" spans="1:16" s="5" customFormat="1" ht="15.75">
      <c r="A2373" s="4" t="s">
        <v>5</v>
      </c>
      <c r="B2373" s="3">
        <f>I2372</f>
        <v>13835788</v>
      </c>
      <c r="C2373" s="3"/>
      <c r="D2373" s="3">
        <f>K2372</f>
        <v>14462370</v>
      </c>
      <c r="E2373" s="3"/>
      <c r="F2373" s="3">
        <f>M2372</f>
        <v>17235754</v>
      </c>
      <c r="G2373" s="3"/>
      <c r="H2373" s="20" t="s">
        <v>49</v>
      </c>
      <c r="I2373" s="17">
        <v>166789</v>
      </c>
      <c r="J2373" s="20"/>
      <c r="K2373" s="17">
        <v>187644</v>
      </c>
      <c r="L2373" s="17"/>
      <c r="M2373" s="17">
        <v>5187911</v>
      </c>
      <c r="N2373" s="20">
        <v>10</v>
      </c>
      <c r="O2373" s="20" t="s">
        <v>109</v>
      </c>
      <c r="P2373" s="20" t="s">
        <v>104</v>
      </c>
    </row>
    <row r="2374" spans="1:16" s="5" customFormat="1" ht="15.75">
      <c r="A2374" s="4" t="s">
        <v>6</v>
      </c>
      <c r="B2374" s="3">
        <f>I2373</f>
        <v>166789</v>
      </c>
      <c r="C2374" s="3"/>
      <c r="D2374" s="3">
        <f>K2373</f>
        <v>187644</v>
      </c>
      <c r="E2374" s="3"/>
      <c r="F2374" s="3">
        <f>M2373</f>
        <v>5187911</v>
      </c>
      <c r="G2374" s="3"/>
      <c r="H2374" s="20" t="s">
        <v>49</v>
      </c>
      <c r="I2374" s="17">
        <v>0</v>
      </c>
      <c r="J2374" s="20"/>
      <c r="K2374" s="17">
        <v>0</v>
      </c>
      <c r="L2374" s="17"/>
      <c r="M2374" s="17">
        <v>563995</v>
      </c>
      <c r="N2374" s="20">
        <v>11</v>
      </c>
      <c r="O2374" s="20" t="s">
        <v>110</v>
      </c>
      <c r="P2374" s="20" t="s">
        <v>105</v>
      </c>
    </row>
    <row r="2375" spans="1:16" s="5" customFormat="1" ht="15.75">
      <c r="A2375" s="4" t="s">
        <v>7</v>
      </c>
      <c r="B2375" s="10">
        <f>I2374</f>
        <v>0</v>
      </c>
      <c r="C2375" s="3"/>
      <c r="D2375" s="10">
        <f>K2374</f>
        <v>0</v>
      </c>
      <c r="E2375" s="3"/>
      <c r="F2375" s="10">
        <f>M2374</f>
        <v>563995</v>
      </c>
      <c r="G2375" s="3"/>
      <c r="H2375" s="20" t="s">
        <v>49</v>
      </c>
      <c r="I2375" s="17">
        <v>18959168</v>
      </c>
      <c r="J2375" s="20"/>
      <c r="K2375" s="17">
        <v>19704608</v>
      </c>
      <c r="L2375" s="17"/>
      <c r="M2375" s="17">
        <v>21973867</v>
      </c>
      <c r="N2375" s="20">
        <v>12</v>
      </c>
      <c r="O2375" s="20" t="s">
        <v>147</v>
      </c>
      <c r="P2375" s="20" t="s">
        <v>106</v>
      </c>
    </row>
    <row r="2376" spans="1:16" s="5" customFormat="1" ht="15.75">
      <c r="A2376" s="4"/>
      <c r="B2376" s="3"/>
      <c r="C2376" s="3"/>
      <c r="D2376" s="3"/>
      <c r="E2376" s="3"/>
      <c r="F2376" s="3"/>
      <c r="G2376" s="3"/>
      <c r="H2376" s="20" t="s">
        <v>49</v>
      </c>
      <c r="I2376" s="17">
        <v>0</v>
      </c>
      <c r="J2376" s="20"/>
      <c r="K2376" s="17">
        <v>62819</v>
      </c>
      <c r="L2376" s="17"/>
      <c r="M2376" s="17">
        <v>68587</v>
      </c>
      <c r="N2376" s="20">
        <v>13</v>
      </c>
      <c r="O2376" s="20" t="s">
        <v>113</v>
      </c>
      <c r="P2376" s="20" t="s">
        <v>107</v>
      </c>
    </row>
    <row r="2377" spans="1:16" s="5" customFormat="1" ht="15.75">
      <c r="A2377" s="4" t="s">
        <v>8</v>
      </c>
      <c r="B2377" s="3">
        <f>SUM(B2372:B2376)</f>
        <v>14002577</v>
      </c>
      <c r="C2377" s="3"/>
      <c r="D2377" s="3">
        <f>SUM(D2372:D2376)</f>
        <v>14650014</v>
      </c>
      <c r="E2377" s="3"/>
      <c r="F2377" s="3">
        <f>SUM(F2372:F2376)</f>
        <v>22987660</v>
      </c>
      <c r="G2377" s="3"/>
      <c r="H2377" s="20" t="s">
        <v>49</v>
      </c>
      <c r="I2377" s="17">
        <v>0</v>
      </c>
      <c r="J2377" s="20"/>
      <c r="K2377" s="17">
        <v>0</v>
      </c>
      <c r="L2377" s="17"/>
      <c r="M2377" s="17">
        <v>250503</v>
      </c>
      <c r="N2377" s="20">
        <v>14</v>
      </c>
      <c r="O2377" s="20" t="s">
        <v>114</v>
      </c>
      <c r="P2377" s="20" t="s">
        <v>108</v>
      </c>
    </row>
    <row r="2378" spans="1:16" s="5" customFormat="1" ht="15.75">
      <c r="A2378" s="4"/>
      <c r="B2378" s="3"/>
      <c r="C2378" s="3"/>
      <c r="D2378" s="3"/>
      <c r="E2378" s="3"/>
      <c r="F2378" s="3"/>
      <c r="G2378" s="3"/>
      <c r="H2378" s="20" t="s">
        <v>49</v>
      </c>
      <c r="I2378" s="17">
        <v>100668</v>
      </c>
      <c r="J2378" s="20"/>
      <c r="K2378" s="17">
        <v>203893</v>
      </c>
      <c r="L2378" s="17"/>
      <c r="M2378" s="17">
        <v>200000</v>
      </c>
      <c r="N2378" s="20">
        <v>15</v>
      </c>
      <c r="O2378" s="20" t="s">
        <v>115</v>
      </c>
      <c r="P2378" s="20" t="s">
        <v>109</v>
      </c>
    </row>
    <row r="2379" spans="1:16" s="5" customFormat="1" ht="15.75">
      <c r="A2379" s="4" t="s">
        <v>9</v>
      </c>
      <c r="B2379" s="3">
        <f>I2375</f>
        <v>18959168</v>
      </c>
      <c r="C2379" s="3"/>
      <c r="D2379" s="3">
        <f>K2375</f>
        <v>19704608</v>
      </c>
      <c r="E2379" s="3"/>
      <c r="F2379" s="3">
        <f>M2375</f>
        <v>21973867</v>
      </c>
      <c r="G2379" s="3"/>
      <c r="H2379" s="20" t="s">
        <v>49</v>
      </c>
      <c r="I2379" s="17">
        <v>10346383</v>
      </c>
      <c r="J2379" s="20"/>
      <c r="K2379" s="17">
        <v>9898427</v>
      </c>
      <c r="L2379" s="17"/>
      <c r="M2379" s="17">
        <v>10665823</v>
      </c>
      <c r="N2379" s="20">
        <v>16</v>
      </c>
      <c r="O2379" s="20" t="s">
        <v>116</v>
      </c>
      <c r="P2379" s="20" t="s">
        <v>110</v>
      </c>
    </row>
    <row r="2380" spans="1:16" s="5" customFormat="1" ht="15.75">
      <c r="A2380" s="4" t="s">
        <v>10</v>
      </c>
      <c r="B2380" s="3">
        <f>I2376</f>
        <v>0</v>
      </c>
      <c r="C2380" s="3"/>
      <c r="D2380" s="3">
        <f>K2376</f>
        <v>62819</v>
      </c>
      <c r="E2380" s="3"/>
      <c r="F2380" s="3">
        <f>M2376</f>
        <v>68587</v>
      </c>
      <c r="G2380" s="4"/>
      <c r="H2380" s="20" t="s">
        <v>49</v>
      </c>
      <c r="I2380" s="17">
        <v>0</v>
      </c>
      <c r="J2380" s="20"/>
      <c r="K2380" s="17">
        <v>94046</v>
      </c>
      <c r="L2380" s="17"/>
      <c r="M2380" s="17">
        <v>78857</v>
      </c>
      <c r="N2380" s="20">
        <v>17</v>
      </c>
      <c r="O2380" s="20" t="s">
        <v>117</v>
      </c>
      <c r="P2380" s="20" t="s">
        <v>111</v>
      </c>
    </row>
    <row r="2381" spans="1:16" s="5" customFormat="1" ht="15.75">
      <c r="A2381" s="4" t="s">
        <v>11</v>
      </c>
      <c r="B2381" s="3">
        <f>I2377</f>
        <v>0</v>
      </c>
      <c r="C2381" s="3"/>
      <c r="D2381" s="3">
        <f>K2377</f>
        <v>0</v>
      </c>
      <c r="E2381" s="3"/>
      <c r="F2381" s="3">
        <f>M2377</f>
        <v>250503</v>
      </c>
      <c r="G2381" s="3"/>
      <c r="H2381" s="20" t="s">
        <v>49</v>
      </c>
      <c r="I2381" s="17">
        <v>426025</v>
      </c>
      <c r="J2381" s="20"/>
      <c r="K2381" s="17">
        <v>407709</v>
      </c>
      <c r="L2381" s="17"/>
      <c r="M2381" s="17">
        <v>426025</v>
      </c>
      <c r="N2381" s="20">
        <v>18</v>
      </c>
      <c r="O2381" s="20" t="s">
        <v>118</v>
      </c>
      <c r="P2381" s="20" t="s">
        <v>112</v>
      </c>
    </row>
    <row r="2382" spans="1:16" s="5" customFormat="1" ht="15.75">
      <c r="A2382" s="4" t="s">
        <v>12</v>
      </c>
      <c r="B2382" s="10">
        <f>I2378</f>
        <v>100668</v>
      </c>
      <c r="C2382" s="3"/>
      <c r="D2382" s="10">
        <f>K2378</f>
        <v>203893</v>
      </c>
      <c r="E2382" s="3"/>
      <c r="F2382" s="10">
        <f>M2378</f>
        <v>200000</v>
      </c>
      <c r="G2382" s="3"/>
      <c r="H2382" s="20" t="s">
        <v>49</v>
      </c>
      <c r="I2382" s="17">
        <v>116350</v>
      </c>
      <c r="J2382" s="20"/>
      <c r="K2382" s="17">
        <v>112113</v>
      </c>
      <c r="L2382" s="17"/>
      <c r="M2382" s="17">
        <v>120000</v>
      </c>
      <c r="N2382" s="20">
        <v>19</v>
      </c>
      <c r="O2382" s="20" t="s">
        <v>119</v>
      </c>
      <c r="P2382" s="20" t="s">
        <v>113</v>
      </c>
    </row>
    <row r="2383" spans="1:16" s="5" customFormat="1" ht="15.75">
      <c r="A2383" s="4"/>
      <c r="B2383" s="3"/>
      <c r="C2383" s="3"/>
      <c r="D2383" s="3"/>
      <c r="E2383" s="3"/>
      <c r="F2383" s="3"/>
      <c r="G2383" s="3"/>
      <c r="H2383" s="20" t="s">
        <v>49</v>
      </c>
      <c r="I2383" s="17">
        <v>0</v>
      </c>
      <c r="J2383" s="20"/>
      <c r="K2383" s="17">
        <v>0</v>
      </c>
      <c r="L2383" s="17"/>
      <c r="M2383" s="17">
        <v>80048</v>
      </c>
      <c r="N2383" s="20">
        <v>20</v>
      </c>
      <c r="O2383" s="20" t="s">
        <v>120</v>
      </c>
      <c r="P2383" s="20" t="s">
        <v>114</v>
      </c>
    </row>
    <row r="2384" spans="1:16" s="5" customFormat="1" ht="15.75">
      <c r="A2384" s="4" t="s">
        <v>13</v>
      </c>
      <c r="B2384" s="3">
        <f>SUM(B2378:B2383)</f>
        <v>19059836</v>
      </c>
      <c r="C2384" s="3"/>
      <c r="D2384" s="3">
        <f>SUM(D2378:D2383)</f>
        <v>19971320</v>
      </c>
      <c r="E2384" s="3"/>
      <c r="F2384" s="3">
        <f>SUM(F2378:F2383)</f>
        <v>22492957</v>
      </c>
      <c r="G2384" s="3"/>
      <c r="H2384" s="20" t="s">
        <v>49</v>
      </c>
      <c r="I2384" s="17">
        <v>1411336</v>
      </c>
      <c r="J2384" s="20"/>
      <c r="K2384" s="17">
        <v>1350654</v>
      </c>
      <c r="L2384" s="17"/>
      <c r="M2384" s="17">
        <v>1487288</v>
      </c>
      <c r="N2384" s="20">
        <v>21</v>
      </c>
      <c r="O2384" s="20" t="s">
        <v>121</v>
      </c>
      <c r="P2384" s="20" t="s">
        <v>115</v>
      </c>
    </row>
    <row r="2385" spans="1:16" s="5" customFormat="1" ht="15.75">
      <c r="A2385" s="4"/>
      <c r="B2385" s="3"/>
      <c r="C2385" s="3"/>
      <c r="D2385" s="3"/>
      <c r="E2385" s="3"/>
      <c r="F2385" s="3"/>
      <c r="G2385" s="3"/>
      <c r="H2385" s="20" t="s">
        <v>49</v>
      </c>
      <c r="I2385" s="17">
        <v>50959720</v>
      </c>
      <c r="J2385" s="20"/>
      <c r="K2385" s="17">
        <v>50039792</v>
      </c>
      <c r="L2385" s="17"/>
      <c r="M2385" s="17">
        <v>56670444</v>
      </c>
      <c r="N2385" s="20">
        <v>22</v>
      </c>
      <c r="O2385" s="20" t="s">
        <v>148</v>
      </c>
      <c r="P2385" s="20" t="s">
        <v>116</v>
      </c>
    </row>
    <row r="2386" spans="1:16" s="5" customFormat="1" ht="15.75">
      <c r="A2386" s="4" t="s">
        <v>14</v>
      </c>
      <c r="B2386" s="3">
        <f aca="true" t="shared" si="262" ref="B2386:B2391">I2379</f>
        <v>10346383</v>
      </c>
      <c r="C2386" s="3"/>
      <c r="D2386" s="3">
        <f aca="true" t="shared" si="263" ref="D2386:D2391">K2379</f>
        <v>9898427</v>
      </c>
      <c r="E2386" s="3"/>
      <c r="F2386" s="3">
        <f aca="true" t="shared" si="264" ref="F2386:F2391">M2379</f>
        <v>10665823</v>
      </c>
      <c r="G2386" s="3"/>
      <c r="H2386" s="20" t="s">
        <v>49</v>
      </c>
      <c r="I2386" s="17">
        <v>5073007</v>
      </c>
      <c r="J2386" s="20"/>
      <c r="K2386" s="17">
        <v>4844947</v>
      </c>
      <c r="L2386" s="17"/>
      <c r="M2386" s="17">
        <v>5079214</v>
      </c>
      <c r="N2386" s="20">
        <v>23</v>
      </c>
      <c r="O2386" s="20" t="s">
        <v>149</v>
      </c>
      <c r="P2386" s="20" t="s">
        <v>117</v>
      </c>
    </row>
    <row r="2387" spans="1:16" s="5" customFormat="1" ht="15.75">
      <c r="A2387" s="4" t="s">
        <v>90</v>
      </c>
      <c r="B2387" s="3">
        <f t="shared" si="262"/>
        <v>0</v>
      </c>
      <c r="C2387" s="3"/>
      <c r="D2387" s="3">
        <f t="shared" si="263"/>
        <v>94046</v>
      </c>
      <c r="E2387" s="3"/>
      <c r="F2387" s="3">
        <f t="shared" si="264"/>
        <v>78857</v>
      </c>
      <c r="G2387" s="3"/>
      <c r="H2387" s="20" t="s">
        <v>49</v>
      </c>
      <c r="I2387" s="17">
        <v>9582875</v>
      </c>
      <c r="J2387" s="20"/>
      <c r="K2387" s="17">
        <v>9152836</v>
      </c>
      <c r="L2387" s="17"/>
      <c r="M2387" s="17">
        <v>9590991</v>
      </c>
      <c r="N2387" s="20">
        <v>24</v>
      </c>
      <c r="O2387" s="20" t="s">
        <v>150</v>
      </c>
      <c r="P2387" s="20" t="s">
        <v>118</v>
      </c>
    </row>
    <row r="2388" spans="1:16" s="5" customFormat="1" ht="15.75">
      <c r="A2388" s="4" t="s">
        <v>89</v>
      </c>
      <c r="B2388" s="3">
        <f t="shared" si="262"/>
        <v>426025</v>
      </c>
      <c r="C2388" s="3"/>
      <c r="D2388" s="3">
        <f t="shared" si="263"/>
        <v>407709</v>
      </c>
      <c r="E2388" s="3"/>
      <c r="F2388" s="3">
        <f t="shared" si="264"/>
        <v>426025</v>
      </c>
      <c r="G2388" s="3"/>
      <c r="H2388" s="20" t="s">
        <v>49</v>
      </c>
      <c r="I2388" s="17">
        <v>2123630</v>
      </c>
      <c r="J2388" s="20"/>
      <c r="K2388" s="17">
        <v>1765781</v>
      </c>
      <c r="L2388" s="17"/>
      <c r="M2388" s="17">
        <v>1839354</v>
      </c>
      <c r="N2388" s="20">
        <v>25</v>
      </c>
      <c r="O2388" s="20" t="s">
        <v>151</v>
      </c>
      <c r="P2388" s="20" t="s">
        <v>119</v>
      </c>
    </row>
    <row r="2389" spans="1:16" s="5" customFormat="1" ht="15.75">
      <c r="A2389" s="4" t="s">
        <v>88</v>
      </c>
      <c r="B2389" s="3">
        <f t="shared" si="262"/>
        <v>116350</v>
      </c>
      <c r="C2389" s="3"/>
      <c r="D2389" s="3">
        <f t="shared" si="263"/>
        <v>112113</v>
      </c>
      <c r="E2389" s="3"/>
      <c r="F2389" s="3">
        <f t="shared" si="264"/>
        <v>120000</v>
      </c>
      <c r="G2389" s="3"/>
      <c r="H2389" s="20" t="s">
        <v>49</v>
      </c>
      <c r="I2389" s="17">
        <v>647318</v>
      </c>
      <c r="J2389" s="20"/>
      <c r="K2389" s="17">
        <v>617747</v>
      </c>
      <c r="L2389" s="17"/>
      <c r="M2389" s="17">
        <v>642898</v>
      </c>
      <c r="N2389" s="20">
        <v>26</v>
      </c>
      <c r="O2389" s="20" t="s">
        <v>152</v>
      </c>
      <c r="P2389" s="20" t="s">
        <v>120</v>
      </c>
    </row>
    <row r="2390" spans="1:16" s="5" customFormat="1" ht="15.75">
      <c r="A2390" s="4" t="s">
        <v>92</v>
      </c>
      <c r="B2390" s="3">
        <f t="shared" si="262"/>
        <v>0</v>
      </c>
      <c r="C2390" s="3"/>
      <c r="D2390" s="3">
        <f t="shared" si="263"/>
        <v>0</v>
      </c>
      <c r="E2390" s="3"/>
      <c r="F2390" s="3">
        <f t="shared" si="264"/>
        <v>80048</v>
      </c>
      <c r="G2390" s="3"/>
      <c r="H2390" s="20" t="s">
        <v>49</v>
      </c>
      <c r="I2390" s="17">
        <v>0</v>
      </c>
      <c r="J2390" s="20"/>
      <c r="K2390" s="17">
        <v>0</v>
      </c>
      <c r="L2390" s="17"/>
      <c r="M2390" s="17">
        <v>104500</v>
      </c>
      <c r="N2390" s="20">
        <v>27</v>
      </c>
      <c r="O2390" s="20" t="s">
        <v>153</v>
      </c>
      <c r="P2390" s="20" t="s">
        <v>121</v>
      </c>
    </row>
    <row r="2391" spans="1:16" s="5" customFormat="1" ht="15.75">
      <c r="A2391" s="4" t="s">
        <v>15</v>
      </c>
      <c r="B2391" s="10">
        <f t="shared" si="262"/>
        <v>1411336</v>
      </c>
      <c r="C2391" s="3"/>
      <c r="D2391" s="10">
        <f t="shared" si="263"/>
        <v>1350654</v>
      </c>
      <c r="E2391" s="3"/>
      <c r="F2391" s="10">
        <f t="shared" si="264"/>
        <v>1487288</v>
      </c>
      <c r="G2391" s="3"/>
      <c r="H2391" s="20" t="s">
        <v>49</v>
      </c>
      <c r="I2391" s="17">
        <v>0</v>
      </c>
      <c r="J2391" s="20"/>
      <c r="K2391" s="17">
        <v>0</v>
      </c>
      <c r="L2391" s="17"/>
      <c r="M2391" s="17">
        <v>173253</v>
      </c>
      <c r="N2391" s="20">
        <v>28</v>
      </c>
      <c r="O2391" s="20" t="s">
        <v>154</v>
      </c>
      <c r="P2391" s="20" t="s">
        <v>122</v>
      </c>
    </row>
    <row r="2392" spans="1:16" s="5" customFormat="1" ht="15.75">
      <c r="A2392" s="4"/>
      <c r="B2392" s="3"/>
      <c r="C2392" s="3"/>
      <c r="D2392" s="3"/>
      <c r="E2392" s="3"/>
      <c r="F2392" s="3"/>
      <c r="G2392" s="3"/>
      <c r="H2392" s="20"/>
      <c r="I2392" s="17"/>
      <c r="J2392" s="20"/>
      <c r="K2392" s="17"/>
      <c r="L2392" s="17"/>
      <c r="M2392" s="17"/>
      <c r="N2392" s="20"/>
      <c r="O2392" s="20"/>
      <c r="P2392" s="20"/>
    </row>
    <row r="2393" spans="1:16" s="5" customFormat="1" ht="15.75">
      <c r="A2393" s="4" t="s">
        <v>16</v>
      </c>
      <c r="B2393" s="3">
        <f>SUM(B2385:B2392)</f>
        <v>12300094</v>
      </c>
      <c r="C2393" s="3"/>
      <c r="D2393" s="3">
        <f>SUM(D2385:D2392)</f>
        <v>11862949</v>
      </c>
      <c r="E2393" s="3"/>
      <c r="F2393" s="3">
        <f>SUM(F2385:F2392)</f>
        <v>12858041</v>
      </c>
      <c r="G2393" s="3"/>
      <c r="H2393" s="20"/>
      <c r="I2393" s="17"/>
      <c r="J2393" s="20"/>
      <c r="K2393" s="17"/>
      <c r="L2393" s="17"/>
      <c r="M2393" s="17"/>
      <c r="N2393" s="17"/>
      <c r="O2393" s="20"/>
      <c r="P2393" s="20"/>
    </row>
    <row r="2394" spans="1:16" s="5" customFormat="1" ht="15.75">
      <c r="A2394" s="4"/>
      <c r="B2394" s="3"/>
      <c r="C2394" s="3"/>
      <c r="D2394" s="3"/>
      <c r="E2394" s="3"/>
      <c r="F2394" s="3"/>
      <c r="G2394" s="3"/>
      <c r="H2394" s="20"/>
      <c r="I2394" s="17"/>
      <c r="J2394" s="20"/>
      <c r="K2394" s="17"/>
      <c r="L2394" s="17"/>
      <c r="M2394" s="17"/>
      <c r="N2394" s="17"/>
      <c r="O2394" s="20"/>
      <c r="P2394" s="20"/>
    </row>
    <row r="2395" spans="1:16" s="5" customFormat="1" ht="15.75">
      <c r="A2395" s="4" t="s">
        <v>17</v>
      </c>
      <c r="B2395" s="3">
        <f aca="true" t="shared" si="265" ref="B2395:B2401">I2385</f>
        <v>50959720</v>
      </c>
      <c r="C2395" s="3"/>
      <c r="D2395" s="3">
        <f aca="true" t="shared" si="266" ref="D2395:D2401">K2385</f>
        <v>50039792</v>
      </c>
      <c r="E2395" s="3"/>
      <c r="F2395" s="3">
        <f aca="true" t="shared" si="267" ref="F2395:F2401">M2385</f>
        <v>56670444</v>
      </c>
      <c r="G2395" s="3"/>
      <c r="H2395" s="20"/>
      <c r="I2395" s="17"/>
      <c r="J2395" s="20"/>
      <c r="K2395" s="17"/>
      <c r="L2395" s="17"/>
      <c r="M2395" s="17"/>
      <c r="N2395" s="17"/>
      <c r="O2395" s="20"/>
      <c r="P2395" s="20"/>
    </row>
    <row r="2396" spans="1:16" s="5" customFormat="1" ht="15.75">
      <c r="A2396" s="4" t="s">
        <v>18</v>
      </c>
      <c r="B2396" s="3">
        <f t="shared" si="265"/>
        <v>5073007</v>
      </c>
      <c r="C2396" s="3"/>
      <c r="D2396" s="3">
        <f t="shared" si="266"/>
        <v>4844947</v>
      </c>
      <c r="E2396" s="3"/>
      <c r="F2396" s="3">
        <f t="shared" si="267"/>
        <v>5079214</v>
      </c>
      <c r="G2396" s="3"/>
      <c r="H2396" s="20"/>
      <c r="I2396" s="17"/>
      <c r="J2396" s="20"/>
      <c r="K2396" s="17"/>
      <c r="L2396" s="17"/>
      <c r="M2396" s="17"/>
      <c r="N2396" s="17"/>
      <c r="O2396" s="20"/>
      <c r="P2396" s="20"/>
    </row>
    <row r="2397" spans="1:16" s="5" customFormat="1" ht="15.75">
      <c r="A2397" s="4" t="s">
        <v>19</v>
      </c>
      <c r="B2397" s="3">
        <f t="shared" si="265"/>
        <v>9582875</v>
      </c>
      <c r="C2397" s="3"/>
      <c r="D2397" s="3">
        <f t="shared" si="266"/>
        <v>9152836</v>
      </c>
      <c r="E2397" s="3"/>
      <c r="F2397" s="3">
        <f t="shared" si="267"/>
        <v>9590991</v>
      </c>
      <c r="G2397" s="3"/>
      <c r="H2397" s="20"/>
      <c r="I2397" s="17"/>
      <c r="J2397" s="20"/>
      <c r="K2397" s="17"/>
      <c r="L2397" s="17"/>
      <c r="M2397" s="17"/>
      <c r="N2397" s="20"/>
      <c r="O2397" s="20"/>
      <c r="P2397" s="20"/>
    </row>
    <row r="2398" spans="1:16" s="5" customFormat="1" ht="15.75">
      <c r="A2398" s="4" t="s">
        <v>20</v>
      </c>
      <c r="B2398" s="3">
        <f t="shared" si="265"/>
        <v>2123630</v>
      </c>
      <c r="C2398" s="3"/>
      <c r="D2398" s="3">
        <f t="shared" si="266"/>
        <v>1765781</v>
      </c>
      <c r="E2398" s="3"/>
      <c r="F2398" s="3">
        <f t="shared" si="267"/>
        <v>1839354</v>
      </c>
      <c r="G2398" s="3"/>
      <c r="H2398" s="20"/>
      <c r="I2398" s="17"/>
      <c r="J2398" s="20"/>
      <c r="K2398" s="17"/>
      <c r="L2398" s="17"/>
      <c r="M2398" s="17"/>
      <c r="N2398" s="20"/>
      <c r="O2398" s="20"/>
      <c r="P2398" s="20"/>
    </row>
    <row r="2399" spans="1:7" s="5" customFormat="1" ht="15.75">
      <c r="A2399" s="4" t="s">
        <v>21</v>
      </c>
      <c r="B2399" s="3">
        <f t="shared" si="265"/>
        <v>647318</v>
      </c>
      <c r="C2399" s="3"/>
      <c r="D2399" s="3">
        <f t="shared" si="266"/>
        <v>617747</v>
      </c>
      <c r="E2399" s="3"/>
      <c r="F2399" s="3">
        <f t="shared" si="267"/>
        <v>642898</v>
      </c>
      <c r="G2399" s="3"/>
    </row>
    <row r="2400" spans="1:7" s="5" customFormat="1" ht="15.75">
      <c r="A2400" s="4" t="s">
        <v>22</v>
      </c>
      <c r="B2400" s="3">
        <f t="shared" si="265"/>
        <v>0</v>
      </c>
      <c r="C2400" s="3"/>
      <c r="D2400" s="3">
        <f t="shared" si="266"/>
        <v>0</v>
      </c>
      <c r="E2400" s="3"/>
      <c r="F2400" s="3">
        <f t="shared" si="267"/>
        <v>104500</v>
      </c>
      <c r="G2400" s="3"/>
    </row>
    <row r="2401" spans="1:7" s="5" customFormat="1" ht="15.75">
      <c r="A2401" s="4" t="s">
        <v>87</v>
      </c>
      <c r="B2401" s="10">
        <f t="shared" si="265"/>
        <v>0</v>
      </c>
      <c r="C2401" s="3"/>
      <c r="D2401" s="10">
        <f t="shared" si="266"/>
        <v>0</v>
      </c>
      <c r="E2401" s="3"/>
      <c r="F2401" s="10">
        <f t="shared" si="267"/>
        <v>173253</v>
      </c>
      <c r="G2401" s="3"/>
    </row>
    <row r="2402" spans="1:7" s="5" customFormat="1" ht="15.75">
      <c r="A2402" s="12"/>
      <c r="B2402" s="3"/>
      <c r="C2402" s="3"/>
      <c r="D2402" s="3"/>
      <c r="E2402" s="3"/>
      <c r="F2402" s="3"/>
      <c r="G2402" s="3"/>
    </row>
    <row r="2403" spans="1:7" s="5" customFormat="1" ht="15.75">
      <c r="A2403" s="17" t="s">
        <v>23</v>
      </c>
      <c r="B2403" s="3">
        <f>SUM(B2363:B2372)+B2377+B2384+SUM(B2392:B2402)</f>
        <v>188166728</v>
      </c>
      <c r="C2403" s="3"/>
      <c r="D2403" s="3">
        <f>SUM(D2363:D2372)+D2377+D2384+SUM(D2392:D2402)</f>
        <v>183342866</v>
      </c>
      <c r="E2403" s="3"/>
      <c r="F2403" s="3">
        <f>SUM(F2363:F2372)+F2377+F2384+SUM(F2392:F2402)</f>
        <v>212940769</v>
      </c>
      <c r="G2403" s="3"/>
    </row>
    <row r="2404" spans="1:7" s="5" customFormat="1" ht="15.75">
      <c r="A2404" s="4"/>
      <c r="B2404" s="3"/>
      <c r="C2404" s="3"/>
      <c r="D2404" s="3"/>
      <c r="E2404" s="3"/>
      <c r="F2404" s="3"/>
      <c r="G2404" s="3"/>
    </row>
    <row r="2405" spans="1:7" s="5" customFormat="1" ht="15.75">
      <c r="A2405" s="4"/>
      <c r="B2405" s="3"/>
      <c r="C2405" s="3"/>
      <c r="D2405" s="3"/>
      <c r="E2405" s="3"/>
      <c r="F2405" s="3"/>
      <c r="G2405" s="3"/>
    </row>
    <row r="2406" spans="1:7" s="5" customFormat="1" ht="15.75">
      <c r="A2406" s="4"/>
      <c r="B2406" s="3"/>
      <c r="C2406" s="3"/>
      <c r="D2406" s="3"/>
      <c r="E2406" s="3"/>
      <c r="F2406" s="3"/>
      <c r="G2406" s="3"/>
    </row>
    <row r="2407" spans="1:7" s="5" customFormat="1" ht="15.75">
      <c r="A2407" s="4"/>
      <c r="B2407" s="3"/>
      <c r="C2407" s="3"/>
      <c r="D2407" s="3"/>
      <c r="E2407" s="3"/>
      <c r="F2407" s="3"/>
      <c r="G2407" s="3"/>
    </row>
    <row r="2408" spans="1:7" s="5" customFormat="1" ht="15.75">
      <c r="A2408" s="4"/>
      <c r="B2408" s="3"/>
      <c r="C2408" s="3"/>
      <c r="D2408" s="3"/>
      <c r="E2408" s="3"/>
      <c r="F2408" s="3"/>
      <c r="G2408" s="3"/>
    </row>
    <row r="2409" spans="1:7" s="5" customFormat="1" ht="15.75">
      <c r="A2409" s="4"/>
      <c r="B2409" s="3"/>
      <c r="C2409" s="3"/>
      <c r="D2409" s="3"/>
      <c r="E2409" s="3"/>
      <c r="F2409" s="3"/>
      <c r="G2409" s="3"/>
    </row>
    <row r="2410" spans="1:7" s="5" customFormat="1" ht="15.75">
      <c r="A2410" s="4"/>
      <c r="B2410" s="3"/>
      <c r="C2410" s="3"/>
      <c r="D2410" s="3"/>
      <c r="E2410" s="3"/>
      <c r="F2410" s="3"/>
      <c r="G2410" s="3"/>
    </row>
    <row r="2411" spans="1:7" s="5" customFormat="1" ht="15.75">
      <c r="A2411" s="4"/>
      <c r="B2411" s="3"/>
      <c r="C2411" s="3"/>
      <c r="D2411" s="3"/>
      <c r="E2411" s="3"/>
      <c r="F2411" s="3"/>
      <c r="G2411" s="3"/>
    </row>
    <row r="2412" spans="1:7" s="5" customFormat="1" ht="15.75">
      <c r="A2412" s="4"/>
      <c r="B2412" s="3"/>
      <c r="C2412" s="3"/>
      <c r="D2412" s="3"/>
      <c r="E2412" s="3"/>
      <c r="F2412" s="3"/>
      <c r="G2412" s="3"/>
    </row>
    <row r="2413" spans="1:7" s="5" customFormat="1" ht="15.75">
      <c r="A2413" s="12"/>
      <c r="B2413" s="3"/>
      <c r="C2413" s="3"/>
      <c r="D2413" s="3"/>
      <c r="E2413" s="3"/>
      <c r="F2413" s="3"/>
      <c r="G2413" s="3"/>
    </row>
    <row r="2414" spans="1:7" s="5" customFormat="1" ht="15.75">
      <c r="A2414" s="17"/>
      <c r="B2414" s="4"/>
      <c r="C2414" s="4"/>
      <c r="D2414" s="4"/>
      <c r="E2414" s="4"/>
      <c r="F2414" s="4"/>
      <c r="G2414" s="3"/>
    </row>
    <row r="2415" spans="1:7" s="5" customFormat="1" ht="15.75">
      <c r="A2415" s="4"/>
      <c r="B2415" s="3"/>
      <c r="C2415" s="3"/>
      <c r="D2415" s="3"/>
      <c r="E2415" s="3"/>
      <c r="F2415" s="3"/>
      <c r="G2415" s="3"/>
    </row>
    <row r="2416" spans="1:7" s="5" customFormat="1" ht="15.75">
      <c r="A2416" s="4"/>
      <c r="B2416" s="3"/>
      <c r="C2416" s="3"/>
      <c r="D2416" s="3"/>
      <c r="E2416" s="3"/>
      <c r="F2416" s="3"/>
      <c r="G2416" s="3"/>
    </row>
    <row r="2417" spans="1:7" s="5" customFormat="1" ht="15.75">
      <c r="A2417" s="4"/>
      <c r="B2417" s="4"/>
      <c r="C2417" s="4"/>
      <c r="D2417" s="4"/>
      <c r="E2417" s="4"/>
      <c r="F2417" s="4"/>
      <c r="G2417" s="4"/>
    </row>
    <row r="2418" spans="1:7" s="5" customFormat="1" ht="15.75">
      <c r="A2418" s="12"/>
      <c r="B2418" s="3"/>
      <c r="C2418" s="3"/>
      <c r="D2418" s="3"/>
      <c r="E2418" s="3"/>
      <c r="F2418" s="3"/>
      <c r="G2418" s="3"/>
    </row>
    <row r="2419" spans="1:7" s="5" customFormat="1" ht="15.75">
      <c r="A2419" s="17"/>
      <c r="B2419" s="4"/>
      <c r="C2419" s="4"/>
      <c r="D2419" s="4"/>
      <c r="E2419" s="4"/>
      <c r="F2419" s="4"/>
      <c r="G2419" s="4"/>
    </row>
    <row r="2420" spans="1:7" s="5" customFormat="1" ht="15.75">
      <c r="A2420" s="4"/>
      <c r="B2420" s="3"/>
      <c r="C2420" s="3"/>
      <c r="D2420" s="3"/>
      <c r="E2420" s="3"/>
      <c r="F2420" s="3"/>
      <c r="G2420" s="3"/>
    </row>
    <row r="2421" spans="1:7" s="5" customFormat="1" ht="15.75">
      <c r="A2421" s="4"/>
      <c r="B2421" s="3"/>
      <c r="C2421" s="3"/>
      <c r="D2421" s="3"/>
      <c r="E2421" s="3"/>
      <c r="F2421" s="3"/>
      <c r="G2421" s="3"/>
    </row>
    <row r="2422" spans="1:7" s="5" customFormat="1" ht="15.75">
      <c r="A2422" s="4"/>
      <c r="B2422" s="4"/>
      <c r="C2422" s="4"/>
      <c r="D2422" s="4"/>
      <c r="E2422" s="4"/>
      <c r="F2422" s="4"/>
      <c r="G2422" s="4"/>
    </row>
    <row r="2423" spans="1:7" s="5" customFormat="1" ht="15.75">
      <c r="A2423" s="4"/>
      <c r="B2423" s="3"/>
      <c r="C2423" s="3"/>
      <c r="D2423" s="3"/>
      <c r="E2423" s="3"/>
      <c r="F2423" s="3"/>
      <c r="G2423" s="3"/>
    </row>
    <row r="2424" spans="1:7" s="5" customFormat="1" ht="15.75">
      <c r="A2424" s="4"/>
      <c r="B2424" s="3"/>
      <c r="C2424" s="3"/>
      <c r="D2424" s="3"/>
      <c r="E2424" s="3"/>
      <c r="F2424" s="3"/>
      <c r="G2424" s="3"/>
    </row>
    <row r="2425" spans="1:7" s="5" customFormat="1" ht="15.75">
      <c r="A2425" s="12"/>
      <c r="B2425" s="3"/>
      <c r="C2425" s="3"/>
      <c r="D2425" s="3"/>
      <c r="E2425" s="3"/>
      <c r="F2425" s="3"/>
      <c r="G2425" s="3"/>
    </row>
    <row r="2426" spans="1:7" s="5" customFormat="1" ht="15.75">
      <c r="A2426" s="17"/>
      <c r="B2426" s="3"/>
      <c r="C2426" s="3"/>
      <c r="D2426" s="3"/>
      <c r="E2426" s="3"/>
      <c r="F2426" s="3"/>
      <c r="G2426" s="3"/>
    </row>
    <row r="2427" spans="1:7" s="5" customFormat="1" ht="15.75">
      <c r="A2427" s="11"/>
      <c r="B2427" s="3"/>
      <c r="C2427" s="3"/>
      <c r="D2427" s="3"/>
      <c r="E2427" s="3"/>
      <c r="F2427" s="3"/>
      <c r="G2427" s="3"/>
    </row>
    <row r="2428" spans="1:7" s="5" customFormat="1" ht="15.75">
      <c r="A2428" s="12"/>
      <c r="B2428" s="3"/>
      <c r="C2428" s="3"/>
      <c r="D2428" s="3"/>
      <c r="E2428" s="3"/>
      <c r="F2428" s="3"/>
      <c r="G2428" s="3"/>
    </row>
    <row r="2429" spans="1:7" s="5" customFormat="1" ht="15.75">
      <c r="A2429" s="12"/>
      <c r="B2429" s="3"/>
      <c r="C2429" s="3"/>
      <c r="D2429" s="3"/>
      <c r="E2429" s="3"/>
      <c r="F2429" s="3"/>
      <c r="G2429" s="3"/>
    </row>
    <row r="2430" spans="1:7" s="5" customFormat="1" ht="15.75">
      <c r="A2430" s="12"/>
      <c r="B2430" s="3"/>
      <c r="C2430" s="3"/>
      <c r="D2430" s="3"/>
      <c r="E2430" s="3"/>
      <c r="F2430" s="3"/>
      <c r="G2430" s="3"/>
    </row>
    <row r="2431" spans="1:7" s="5" customFormat="1" ht="15.75">
      <c r="A2431" s="12"/>
      <c r="B2431" s="3"/>
      <c r="C2431" s="3"/>
      <c r="D2431" s="3"/>
      <c r="E2431" s="3"/>
      <c r="F2431" s="3"/>
      <c r="G2431" s="3"/>
    </row>
    <row r="2432" spans="1:6" s="5" customFormat="1" ht="15.75">
      <c r="A2432" s="13"/>
      <c r="B2432" s="4"/>
      <c r="C2432" s="3"/>
      <c r="D2432" s="4"/>
      <c r="E2432" s="3"/>
      <c r="F2432" s="4"/>
    </row>
    <row r="2433" spans="1:6" s="5" customFormat="1" ht="15.75">
      <c r="A2433" s="14" t="s">
        <v>93</v>
      </c>
      <c r="B2433" s="4"/>
      <c r="C2433" s="3"/>
      <c r="D2433" s="4"/>
      <c r="E2433" s="3"/>
      <c r="F2433" s="4"/>
    </row>
    <row r="2434" spans="1:6" s="5" customFormat="1" ht="15.75">
      <c r="A2434" s="4"/>
      <c r="B2434" s="4"/>
      <c r="C2434" s="3"/>
      <c r="D2434" s="4"/>
      <c r="E2434" s="3"/>
      <c r="F2434" s="4"/>
    </row>
    <row r="2435" spans="1:7" s="5" customFormat="1" ht="15.75">
      <c r="A2435" s="23" t="s">
        <v>138</v>
      </c>
      <c r="B2435" s="23"/>
      <c r="C2435" s="23"/>
      <c r="D2435" s="23"/>
      <c r="E2435" s="23"/>
      <c r="F2435" s="23"/>
      <c r="G2435" s="23"/>
    </row>
    <row r="2436" spans="1:6" s="5" customFormat="1" ht="15.75">
      <c r="A2436" s="4"/>
      <c r="B2436" s="4"/>
      <c r="C2436" s="3"/>
      <c r="D2436" s="4"/>
      <c r="E2436" s="3"/>
      <c r="F2436" s="4"/>
    </row>
    <row r="2437" spans="1:7" s="5" customFormat="1" ht="15.75">
      <c r="A2437" s="23" t="s">
        <v>139</v>
      </c>
      <c r="B2437" s="23"/>
      <c r="C2437" s="23"/>
      <c r="D2437" s="23"/>
      <c r="E2437" s="23"/>
      <c r="F2437" s="23"/>
      <c r="G2437" s="23"/>
    </row>
    <row r="2438" spans="1:7" s="5" customFormat="1" ht="15.75">
      <c r="A2438" s="23" t="s">
        <v>50</v>
      </c>
      <c r="B2438" s="23"/>
      <c r="C2438" s="23"/>
      <c r="D2438" s="23"/>
      <c r="E2438" s="23"/>
      <c r="F2438" s="23"/>
      <c r="G2438" s="23"/>
    </row>
    <row r="2439" spans="1:6" s="5" customFormat="1" ht="15.75">
      <c r="A2439" s="4"/>
      <c r="B2439" s="4"/>
      <c r="C2439" s="3"/>
      <c r="D2439" s="6"/>
      <c r="E2439" s="7"/>
      <c r="F2439" s="6"/>
    </row>
    <row r="2440" spans="1:6" s="5" customFormat="1" ht="15.75">
      <c r="A2440" s="4"/>
      <c r="B2440" s="8"/>
      <c r="C2440" s="9"/>
      <c r="D2440" s="8"/>
      <c r="E2440" s="9"/>
      <c r="F2440" s="8"/>
    </row>
    <row r="2441" spans="1:7" s="5" customFormat="1" ht="15.75">
      <c r="A2441" s="4"/>
      <c r="B2441" s="2">
        <v>1985</v>
      </c>
      <c r="C2441" s="1"/>
      <c r="D2441" s="2">
        <v>1986</v>
      </c>
      <c r="E2441" s="1"/>
      <c r="F2441" s="2">
        <v>1987</v>
      </c>
      <c r="G2441" s="1"/>
    </row>
    <row r="2442" spans="1:7" s="5" customFormat="1" ht="15.75">
      <c r="A2442" s="4"/>
      <c r="B2442" s="3"/>
      <c r="C2442" s="3"/>
      <c r="D2442" s="3"/>
      <c r="E2442" s="3"/>
      <c r="F2442" s="3"/>
      <c r="G2442" s="3"/>
    </row>
    <row r="2443" spans="1:16" s="5" customFormat="1" ht="15.75">
      <c r="A2443" s="4" t="s">
        <v>0</v>
      </c>
      <c r="B2443" s="3">
        <f aca="true" t="shared" si="268" ref="B2443:B2450">I2443</f>
        <v>53554930</v>
      </c>
      <c r="C2443" s="3"/>
      <c r="D2443" s="3">
        <f aca="true" t="shared" si="269" ref="D2443:D2450">K2443</f>
        <v>52756332</v>
      </c>
      <c r="E2443" s="3"/>
      <c r="F2443" s="3">
        <f aca="true" t="shared" si="270" ref="F2443:F2450">M2443</f>
        <v>58447298</v>
      </c>
      <c r="G2443" s="3"/>
      <c r="H2443" s="20" t="s">
        <v>50</v>
      </c>
      <c r="I2443" s="17">
        <v>53554930</v>
      </c>
      <c r="J2443" s="20"/>
      <c r="K2443" s="17">
        <v>52756332</v>
      </c>
      <c r="L2443" s="17"/>
      <c r="M2443" s="17">
        <v>58447298</v>
      </c>
      <c r="N2443" s="20">
        <v>1</v>
      </c>
      <c r="O2443" s="20" t="s">
        <v>95</v>
      </c>
      <c r="P2443" s="20" t="s">
        <v>95</v>
      </c>
    </row>
    <row r="2444" spans="1:16" s="5" customFormat="1" ht="15.75">
      <c r="A2444" s="4" t="s">
        <v>1</v>
      </c>
      <c r="B2444" s="3">
        <f t="shared" si="268"/>
        <v>6123326</v>
      </c>
      <c r="C2444" s="3"/>
      <c r="D2444" s="3">
        <f t="shared" si="269"/>
        <v>5941527</v>
      </c>
      <c r="E2444" s="3"/>
      <c r="F2444" s="3">
        <f t="shared" si="270"/>
        <v>6006532</v>
      </c>
      <c r="G2444" s="3"/>
      <c r="H2444" s="20" t="s">
        <v>50</v>
      </c>
      <c r="I2444" s="17">
        <v>6123326</v>
      </c>
      <c r="J2444" s="20"/>
      <c r="K2444" s="17">
        <v>5941527</v>
      </c>
      <c r="L2444" s="17"/>
      <c r="M2444" s="17">
        <v>6006532</v>
      </c>
      <c r="N2444" s="20">
        <v>2</v>
      </c>
      <c r="O2444" s="20" t="s">
        <v>145</v>
      </c>
      <c r="P2444" s="20" t="s">
        <v>96</v>
      </c>
    </row>
    <row r="2445" spans="1:16" s="5" customFormat="1" ht="15.75">
      <c r="A2445" s="4" t="s">
        <v>86</v>
      </c>
      <c r="B2445" s="3">
        <f t="shared" si="268"/>
        <v>1775014</v>
      </c>
      <c r="C2445" s="3"/>
      <c r="D2445" s="3">
        <f t="shared" si="269"/>
        <v>776553</v>
      </c>
      <c r="E2445" s="3"/>
      <c r="F2445" s="3">
        <f t="shared" si="270"/>
        <v>1447284</v>
      </c>
      <c r="G2445" s="3"/>
      <c r="H2445" s="20" t="s">
        <v>50</v>
      </c>
      <c r="I2445" s="17">
        <v>1775014</v>
      </c>
      <c r="J2445" s="20"/>
      <c r="K2445" s="17">
        <v>776553</v>
      </c>
      <c r="L2445" s="17"/>
      <c r="M2445" s="17">
        <v>1447284</v>
      </c>
      <c r="N2445" s="20">
        <v>3</v>
      </c>
      <c r="O2445" s="20" t="s">
        <v>102</v>
      </c>
      <c r="P2445" s="20" t="s">
        <v>97</v>
      </c>
    </row>
    <row r="2446" spans="1:16" s="5" customFormat="1" ht="15.75">
      <c r="A2446" s="4" t="s">
        <v>91</v>
      </c>
      <c r="B2446" s="3">
        <f t="shared" si="268"/>
        <v>9867798</v>
      </c>
      <c r="C2446" s="3"/>
      <c r="D2446" s="3">
        <f t="shared" si="269"/>
        <v>9485410</v>
      </c>
      <c r="E2446" s="3"/>
      <c r="F2446" s="3">
        <f t="shared" si="270"/>
        <v>9944179</v>
      </c>
      <c r="G2446" s="3"/>
      <c r="H2446" s="20" t="s">
        <v>50</v>
      </c>
      <c r="I2446" s="17">
        <v>9867798</v>
      </c>
      <c r="J2446" s="20"/>
      <c r="K2446" s="17">
        <v>9485410</v>
      </c>
      <c r="L2446" s="17"/>
      <c r="M2446" s="17">
        <v>9944179</v>
      </c>
      <c r="N2446" s="20">
        <v>4</v>
      </c>
      <c r="O2446" s="20" t="s">
        <v>103</v>
      </c>
      <c r="P2446" s="20" t="s">
        <v>98</v>
      </c>
    </row>
    <row r="2447" spans="1:16" s="5" customFormat="1" ht="15.75">
      <c r="A2447" s="4" t="s">
        <v>2</v>
      </c>
      <c r="B2447" s="3">
        <f t="shared" si="268"/>
        <v>0</v>
      </c>
      <c r="C2447" s="3"/>
      <c r="D2447" s="3">
        <f t="shared" si="269"/>
        <v>0</v>
      </c>
      <c r="E2447" s="3"/>
      <c r="F2447" s="3">
        <f t="shared" si="270"/>
        <v>3188268</v>
      </c>
      <c r="G2447" s="3"/>
      <c r="H2447" s="20" t="s">
        <v>50</v>
      </c>
      <c r="I2447" s="17">
        <v>0</v>
      </c>
      <c r="J2447" s="20"/>
      <c r="K2447" s="17">
        <v>0</v>
      </c>
      <c r="L2447" s="17"/>
      <c r="M2447" s="17">
        <v>3188268</v>
      </c>
      <c r="N2447" s="20">
        <v>5</v>
      </c>
      <c r="O2447" s="20" t="s">
        <v>104</v>
      </c>
      <c r="P2447" s="20" t="s">
        <v>99</v>
      </c>
    </row>
    <row r="2448" spans="1:16" s="5" customFormat="1" ht="15.75">
      <c r="A2448" s="4" t="s">
        <v>144</v>
      </c>
      <c r="B2448" s="3">
        <f t="shared" si="268"/>
        <v>0</v>
      </c>
      <c r="C2448" s="3"/>
      <c r="D2448" s="3">
        <f t="shared" si="269"/>
        <v>0</v>
      </c>
      <c r="E2448" s="3"/>
      <c r="F2448" s="3">
        <f t="shared" si="270"/>
        <v>119600</v>
      </c>
      <c r="G2448" s="3"/>
      <c r="H2448" s="20" t="s">
        <v>50</v>
      </c>
      <c r="I2448" s="17">
        <v>0</v>
      </c>
      <c r="J2448" s="20"/>
      <c r="K2448" s="17">
        <v>0</v>
      </c>
      <c r="L2448" s="17"/>
      <c r="M2448" s="17">
        <v>119600</v>
      </c>
      <c r="N2448" s="20">
        <v>6</v>
      </c>
      <c r="O2448" s="20" t="s">
        <v>146</v>
      </c>
      <c r="P2448" s="20" t="s">
        <v>100</v>
      </c>
    </row>
    <row r="2449" spans="1:16" s="5" customFormat="1" ht="15.75">
      <c r="A2449" s="4" t="s">
        <v>3</v>
      </c>
      <c r="B2449" s="3">
        <f t="shared" si="268"/>
        <v>2974</v>
      </c>
      <c r="C2449" s="3"/>
      <c r="D2449" s="3">
        <f t="shared" si="269"/>
        <v>2899</v>
      </c>
      <c r="E2449" s="3"/>
      <c r="F2449" s="3">
        <f t="shared" si="270"/>
        <v>1852</v>
      </c>
      <c r="G2449" s="3"/>
      <c r="H2449" s="20" t="s">
        <v>50</v>
      </c>
      <c r="I2449" s="17">
        <v>2974</v>
      </c>
      <c r="J2449" s="20"/>
      <c r="K2449" s="17">
        <v>2899</v>
      </c>
      <c r="L2449" s="17"/>
      <c r="M2449" s="17">
        <v>1852</v>
      </c>
      <c r="N2449" s="20">
        <v>7</v>
      </c>
      <c r="O2449" s="20" t="s">
        <v>106</v>
      </c>
      <c r="P2449" s="20" t="s">
        <v>101</v>
      </c>
    </row>
    <row r="2450" spans="1:16" s="5" customFormat="1" ht="15.75">
      <c r="A2450" s="4" t="s">
        <v>4</v>
      </c>
      <c r="B2450" s="3">
        <f t="shared" si="268"/>
        <v>50217</v>
      </c>
      <c r="C2450" s="3"/>
      <c r="D2450" s="3">
        <f t="shared" si="269"/>
        <v>50281</v>
      </c>
      <c r="E2450" s="3"/>
      <c r="F2450" s="3">
        <f t="shared" si="270"/>
        <v>47071</v>
      </c>
      <c r="G2450" s="3"/>
      <c r="H2450" s="20" t="s">
        <v>50</v>
      </c>
      <c r="I2450" s="17">
        <v>50217</v>
      </c>
      <c r="J2450" s="20"/>
      <c r="K2450" s="17">
        <v>50281</v>
      </c>
      <c r="L2450" s="17"/>
      <c r="M2450" s="17">
        <v>47071</v>
      </c>
      <c r="N2450" s="20">
        <v>8</v>
      </c>
      <c r="O2450" s="20" t="s">
        <v>107</v>
      </c>
      <c r="P2450" s="20" t="s">
        <v>102</v>
      </c>
    </row>
    <row r="2451" spans="1:16" s="5" customFormat="1" ht="15.75">
      <c r="A2451" s="4"/>
      <c r="B2451" s="3"/>
      <c r="C2451" s="3"/>
      <c r="D2451" s="3"/>
      <c r="E2451" s="3"/>
      <c r="F2451" s="3"/>
      <c r="G2451" s="3"/>
      <c r="H2451" s="20" t="s">
        <v>50</v>
      </c>
      <c r="I2451" s="17">
        <v>26052201</v>
      </c>
      <c r="J2451" s="20"/>
      <c r="K2451" s="17">
        <v>27004705</v>
      </c>
      <c r="L2451" s="17"/>
      <c r="M2451" s="17">
        <v>30674505</v>
      </c>
      <c r="N2451" s="20">
        <v>9</v>
      </c>
      <c r="O2451" s="20" t="s">
        <v>108</v>
      </c>
      <c r="P2451" s="20" t="s">
        <v>103</v>
      </c>
    </row>
    <row r="2452" spans="1:16" s="5" customFormat="1" ht="15.75">
      <c r="A2452" s="4" t="s">
        <v>5</v>
      </c>
      <c r="B2452" s="3">
        <f>I2451</f>
        <v>26052201</v>
      </c>
      <c r="C2452" s="3"/>
      <c r="D2452" s="3">
        <f>K2451</f>
        <v>27004705</v>
      </c>
      <c r="E2452" s="3"/>
      <c r="F2452" s="3">
        <f>M2451</f>
        <v>30674505</v>
      </c>
      <c r="G2452" s="3"/>
      <c r="H2452" s="20" t="s">
        <v>50</v>
      </c>
      <c r="I2452" s="17">
        <v>720925</v>
      </c>
      <c r="J2452" s="20"/>
      <c r="K2452" s="17">
        <v>651637</v>
      </c>
      <c r="L2452" s="17"/>
      <c r="M2452" s="17">
        <v>2243038</v>
      </c>
      <c r="N2452" s="20">
        <v>10</v>
      </c>
      <c r="O2452" s="20" t="s">
        <v>109</v>
      </c>
      <c r="P2452" s="20" t="s">
        <v>104</v>
      </c>
    </row>
    <row r="2453" spans="1:16" s="5" customFormat="1" ht="15.75">
      <c r="A2453" s="4" t="s">
        <v>6</v>
      </c>
      <c r="B2453" s="3">
        <f>I2452</f>
        <v>720925</v>
      </c>
      <c r="C2453" s="3"/>
      <c r="D2453" s="3">
        <f>K2452</f>
        <v>651637</v>
      </c>
      <c r="E2453" s="3"/>
      <c r="F2453" s="3">
        <f>M2452</f>
        <v>2243038</v>
      </c>
      <c r="G2453" s="3"/>
      <c r="H2453" s="20" t="s">
        <v>50</v>
      </c>
      <c r="I2453" s="17">
        <v>0</v>
      </c>
      <c r="J2453" s="20"/>
      <c r="K2453" s="17">
        <v>0</v>
      </c>
      <c r="L2453" s="17"/>
      <c r="M2453" s="17">
        <v>963130</v>
      </c>
      <c r="N2453" s="20">
        <v>11</v>
      </c>
      <c r="O2453" s="20" t="s">
        <v>110</v>
      </c>
      <c r="P2453" s="20" t="s">
        <v>105</v>
      </c>
    </row>
    <row r="2454" spans="1:16" s="5" customFormat="1" ht="15.75">
      <c r="A2454" s="4" t="s">
        <v>7</v>
      </c>
      <c r="B2454" s="10">
        <f>I2453</f>
        <v>0</v>
      </c>
      <c r="C2454" s="3"/>
      <c r="D2454" s="10">
        <f>K2453</f>
        <v>0</v>
      </c>
      <c r="E2454" s="3"/>
      <c r="F2454" s="10">
        <f>M2453</f>
        <v>963130</v>
      </c>
      <c r="G2454" s="3"/>
      <c r="H2454" s="20" t="s">
        <v>50</v>
      </c>
      <c r="I2454" s="17">
        <v>25182008</v>
      </c>
      <c r="J2454" s="20"/>
      <c r="K2454" s="17">
        <v>26839481</v>
      </c>
      <c r="L2454" s="17"/>
      <c r="M2454" s="17">
        <v>30098191</v>
      </c>
      <c r="N2454" s="20">
        <v>12</v>
      </c>
      <c r="O2454" s="20" t="s">
        <v>147</v>
      </c>
      <c r="P2454" s="20" t="s">
        <v>106</v>
      </c>
    </row>
    <row r="2455" spans="1:16" s="5" customFormat="1" ht="15.75">
      <c r="A2455" s="4"/>
      <c r="B2455" s="3"/>
      <c r="C2455" s="3"/>
      <c r="D2455" s="3"/>
      <c r="E2455" s="3"/>
      <c r="F2455" s="3"/>
      <c r="G2455" s="3"/>
      <c r="H2455" s="20" t="s">
        <v>50</v>
      </c>
      <c r="I2455" s="17">
        <v>0</v>
      </c>
      <c r="J2455" s="20"/>
      <c r="K2455" s="17">
        <v>121093</v>
      </c>
      <c r="L2455" s="17"/>
      <c r="M2455" s="17">
        <v>132004</v>
      </c>
      <c r="N2455" s="20">
        <v>13</v>
      </c>
      <c r="O2455" s="20" t="s">
        <v>113</v>
      </c>
      <c r="P2455" s="20" t="s">
        <v>107</v>
      </c>
    </row>
    <row r="2456" spans="1:16" s="5" customFormat="1" ht="15.75">
      <c r="A2456" s="4" t="s">
        <v>8</v>
      </c>
      <c r="B2456" s="3">
        <f>SUM(B2451:B2455)</f>
        <v>26773126</v>
      </c>
      <c r="C2456" s="3"/>
      <c r="D2456" s="3">
        <f>SUM(D2451:D2455)</f>
        <v>27656342</v>
      </c>
      <c r="E2456" s="3"/>
      <c r="F2456" s="3">
        <f>SUM(F2451:F2455)</f>
        <v>33880673</v>
      </c>
      <c r="G2456" s="3"/>
      <c r="H2456" s="20" t="s">
        <v>50</v>
      </c>
      <c r="I2456" s="21">
        <v>0</v>
      </c>
      <c r="J2456" s="20"/>
      <c r="K2456" s="21">
        <v>0</v>
      </c>
      <c r="L2456" s="17"/>
      <c r="M2456" s="21">
        <v>455320</v>
      </c>
      <c r="N2456" s="20">
        <v>14</v>
      </c>
      <c r="O2456" s="20" t="s">
        <v>114</v>
      </c>
      <c r="P2456" s="20" t="s">
        <v>108</v>
      </c>
    </row>
    <row r="2457" spans="1:16" s="5" customFormat="1" ht="15.75">
      <c r="A2457" s="4"/>
      <c r="B2457" s="3"/>
      <c r="C2457" s="3"/>
      <c r="D2457" s="3"/>
      <c r="E2457" s="3"/>
      <c r="F2457" s="3"/>
      <c r="G2457" s="3"/>
      <c r="H2457" s="20" t="s">
        <v>50</v>
      </c>
      <c r="I2457" s="17">
        <v>95553</v>
      </c>
      <c r="J2457" s="20"/>
      <c r="K2457" s="17">
        <v>200000</v>
      </c>
      <c r="L2457" s="17"/>
      <c r="M2457" s="17">
        <v>235627</v>
      </c>
      <c r="N2457" s="20">
        <v>15</v>
      </c>
      <c r="O2457" s="20" t="s">
        <v>115</v>
      </c>
      <c r="P2457" s="20" t="s">
        <v>109</v>
      </c>
    </row>
    <row r="2458" spans="1:16" s="5" customFormat="1" ht="15.75">
      <c r="A2458" s="4" t="s">
        <v>9</v>
      </c>
      <c r="B2458" s="3">
        <f>I2454</f>
        <v>25182008</v>
      </c>
      <c r="C2458" s="3"/>
      <c r="D2458" s="3">
        <f>K2454</f>
        <v>26839481</v>
      </c>
      <c r="E2458" s="3"/>
      <c r="F2458" s="3">
        <f>M2454</f>
        <v>30098191</v>
      </c>
      <c r="G2458" s="3"/>
      <c r="H2458" s="20" t="s">
        <v>50</v>
      </c>
      <c r="I2458" s="17">
        <v>16877397</v>
      </c>
      <c r="J2458" s="20"/>
      <c r="K2458" s="17">
        <v>16146675</v>
      </c>
      <c r="L2458" s="17"/>
      <c r="M2458" s="17">
        <v>16938984</v>
      </c>
      <c r="N2458" s="20">
        <v>16</v>
      </c>
      <c r="O2458" s="20" t="s">
        <v>116</v>
      </c>
      <c r="P2458" s="20" t="s">
        <v>110</v>
      </c>
    </row>
    <row r="2459" spans="1:16" s="5" customFormat="1" ht="15.75">
      <c r="A2459" s="4" t="s">
        <v>10</v>
      </c>
      <c r="B2459" s="3">
        <f>I2455</f>
        <v>0</v>
      </c>
      <c r="C2459" s="3"/>
      <c r="D2459" s="3">
        <f>K2455</f>
        <v>121093</v>
      </c>
      <c r="E2459" s="3"/>
      <c r="F2459" s="3">
        <f>M2455</f>
        <v>132004</v>
      </c>
      <c r="G2459" s="4"/>
      <c r="H2459" s="20" t="s">
        <v>50</v>
      </c>
      <c r="I2459" s="17">
        <v>0</v>
      </c>
      <c r="J2459" s="20"/>
      <c r="K2459" s="17">
        <v>150332</v>
      </c>
      <c r="L2459" s="17"/>
      <c r="M2459" s="17">
        <v>125238</v>
      </c>
      <c r="N2459" s="20">
        <v>17</v>
      </c>
      <c r="O2459" s="20" t="s">
        <v>117</v>
      </c>
      <c r="P2459" s="20" t="s">
        <v>111</v>
      </c>
    </row>
    <row r="2460" spans="1:16" s="5" customFormat="1" ht="15.75">
      <c r="A2460" s="4" t="s">
        <v>11</v>
      </c>
      <c r="B2460" s="3">
        <f>I2456</f>
        <v>0</v>
      </c>
      <c r="C2460" s="3"/>
      <c r="D2460" s="3">
        <f>K2456</f>
        <v>0</v>
      </c>
      <c r="E2460" s="3"/>
      <c r="F2460" s="3">
        <f>M2456</f>
        <v>455320</v>
      </c>
      <c r="G2460" s="3"/>
      <c r="H2460" s="20" t="s">
        <v>50</v>
      </c>
      <c r="I2460" s="17">
        <v>714768</v>
      </c>
      <c r="J2460" s="20"/>
      <c r="K2460" s="17">
        <v>684038</v>
      </c>
      <c r="L2460" s="17"/>
      <c r="M2460" s="17">
        <v>714768</v>
      </c>
      <c r="N2460" s="20">
        <v>18</v>
      </c>
      <c r="O2460" s="20" t="s">
        <v>118</v>
      </c>
      <c r="P2460" s="20" t="s">
        <v>112</v>
      </c>
    </row>
    <row r="2461" spans="1:16" s="5" customFormat="1" ht="15.75">
      <c r="A2461" s="4" t="s">
        <v>12</v>
      </c>
      <c r="B2461" s="10">
        <f>I2457</f>
        <v>95553</v>
      </c>
      <c r="C2461" s="3"/>
      <c r="D2461" s="10">
        <f>K2457</f>
        <v>200000</v>
      </c>
      <c r="E2461" s="3"/>
      <c r="F2461" s="10">
        <f>M2457</f>
        <v>235627</v>
      </c>
      <c r="G2461" s="3"/>
      <c r="H2461" s="20" t="s">
        <v>50</v>
      </c>
      <c r="I2461" s="17">
        <v>116350</v>
      </c>
      <c r="J2461" s="20"/>
      <c r="K2461" s="17">
        <v>112113</v>
      </c>
      <c r="L2461" s="17"/>
      <c r="M2461" s="17">
        <v>130133</v>
      </c>
      <c r="N2461" s="20">
        <v>19</v>
      </c>
      <c r="O2461" s="20" t="s">
        <v>119</v>
      </c>
      <c r="P2461" s="20" t="s">
        <v>113</v>
      </c>
    </row>
    <row r="2462" spans="1:16" s="5" customFormat="1" ht="15.75">
      <c r="A2462" s="4"/>
      <c r="B2462" s="3"/>
      <c r="C2462" s="3"/>
      <c r="D2462" s="3"/>
      <c r="E2462" s="3"/>
      <c r="F2462" s="3"/>
      <c r="G2462" s="3"/>
      <c r="H2462" s="20" t="s">
        <v>50</v>
      </c>
      <c r="I2462" s="17">
        <v>0</v>
      </c>
      <c r="J2462" s="20"/>
      <c r="K2462" s="17">
        <v>0</v>
      </c>
      <c r="L2462" s="17"/>
      <c r="M2462" s="17">
        <v>133866</v>
      </c>
      <c r="N2462" s="20">
        <v>20</v>
      </c>
      <c r="O2462" s="20" t="s">
        <v>120</v>
      </c>
      <c r="P2462" s="20" t="s">
        <v>114</v>
      </c>
    </row>
    <row r="2463" spans="1:16" s="5" customFormat="1" ht="15.75">
      <c r="A2463" s="4" t="s">
        <v>13</v>
      </c>
      <c r="B2463" s="3">
        <f>SUM(B2457:B2462)</f>
        <v>25277561</v>
      </c>
      <c r="C2463" s="3"/>
      <c r="D2463" s="3">
        <f>SUM(D2457:D2462)</f>
        <v>27160574</v>
      </c>
      <c r="E2463" s="3"/>
      <c r="F2463" s="3">
        <f>SUM(F2457:F2462)</f>
        <v>30921142</v>
      </c>
      <c r="G2463" s="3"/>
      <c r="H2463" s="20" t="s">
        <v>50</v>
      </c>
      <c r="I2463" s="17">
        <v>2234360</v>
      </c>
      <c r="J2463" s="20"/>
      <c r="K2463" s="17">
        <v>2138291</v>
      </c>
      <c r="L2463" s="17"/>
      <c r="M2463" s="17">
        <v>2351731</v>
      </c>
      <c r="N2463" s="20">
        <v>21</v>
      </c>
      <c r="O2463" s="20" t="s">
        <v>121</v>
      </c>
      <c r="P2463" s="20" t="s">
        <v>115</v>
      </c>
    </row>
    <row r="2464" spans="1:16" s="5" customFormat="1" ht="15.75">
      <c r="A2464" s="4"/>
      <c r="B2464" s="3"/>
      <c r="C2464" s="3"/>
      <c r="D2464" s="3"/>
      <c r="E2464" s="3"/>
      <c r="F2464" s="3"/>
      <c r="G2464" s="3"/>
      <c r="H2464" s="20" t="s">
        <v>50</v>
      </c>
      <c r="I2464" s="17">
        <v>80874817</v>
      </c>
      <c r="J2464" s="20"/>
      <c r="K2464" s="17">
        <v>75948634</v>
      </c>
      <c r="L2464" s="17"/>
      <c r="M2464" s="17">
        <v>84588558</v>
      </c>
      <c r="N2464" s="20">
        <v>22</v>
      </c>
      <c r="O2464" s="20" t="s">
        <v>148</v>
      </c>
      <c r="P2464" s="20" t="s">
        <v>116</v>
      </c>
    </row>
    <row r="2465" spans="1:16" s="5" customFormat="1" ht="15.75">
      <c r="A2465" s="4" t="s">
        <v>14</v>
      </c>
      <c r="B2465" s="3">
        <f aca="true" t="shared" si="271" ref="B2465:B2470">I2458</f>
        <v>16877397</v>
      </c>
      <c r="C2465" s="3"/>
      <c r="D2465" s="3">
        <f aca="true" t="shared" si="272" ref="D2465:D2470">K2458</f>
        <v>16146675</v>
      </c>
      <c r="E2465" s="3"/>
      <c r="F2465" s="3">
        <f aca="true" t="shared" si="273" ref="F2465:F2470">M2458</f>
        <v>16938984</v>
      </c>
      <c r="G2465" s="3"/>
      <c r="H2465" s="20" t="s">
        <v>50</v>
      </c>
      <c r="I2465" s="17">
        <v>7034885</v>
      </c>
      <c r="J2465" s="20"/>
      <c r="K2465" s="17">
        <v>6718628</v>
      </c>
      <c r="L2465" s="17"/>
      <c r="M2465" s="17">
        <v>7043498</v>
      </c>
      <c r="N2465" s="20">
        <v>23</v>
      </c>
      <c r="O2465" s="20" t="s">
        <v>149</v>
      </c>
      <c r="P2465" s="20" t="s">
        <v>117</v>
      </c>
    </row>
    <row r="2466" spans="1:16" s="5" customFormat="1" ht="15.75">
      <c r="A2466" s="4" t="s">
        <v>90</v>
      </c>
      <c r="B2466" s="3">
        <f t="shared" si="271"/>
        <v>0</v>
      </c>
      <c r="C2466" s="3"/>
      <c r="D2466" s="3">
        <f t="shared" si="272"/>
        <v>150332</v>
      </c>
      <c r="E2466" s="3"/>
      <c r="F2466" s="3">
        <f t="shared" si="273"/>
        <v>125238</v>
      </c>
      <c r="G2466" s="3"/>
      <c r="H2466" s="20" t="s">
        <v>50</v>
      </c>
      <c r="I2466" s="17">
        <v>11402186</v>
      </c>
      <c r="J2466" s="20"/>
      <c r="K2466" s="17">
        <v>10890509</v>
      </c>
      <c r="L2466" s="17"/>
      <c r="M2466" s="17">
        <v>11411840</v>
      </c>
      <c r="N2466" s="20">
        <v>24</v>
      </c>
      <c r="O2466" s="20" t="s">
        <v>150</v>
      </c>
      <c r="P2466" s="20" t="s">
        <v>118</v>
      </c>
    </row>
    <row r="2467" spans="1:16" s="5" customFormat="1" ht="15.75">
      <c r="A2467" s="4" t="s">
        <v>89</v>
      </c>
      <c r="B2467" s="3">
        <f t="shared" si="271"/>
        <v>714768</v>
      </c>
      <c r="C2467" s="3"/>
      <c r="D2467" s="3">
        <f t="shared" si="272"/>
        <v>684038</v>
      </c>
      <c r="E2467" s="3"/>
      <c r="F2467" s="3">
        <f t="shared" si="273"/>
        <v>714768</v>
      </c>
      <c r="G2467" s="3"/>
      <c r="H2467" s="20" t="s">
        <v>50</v>
      </c>
      <c r="I2467" s="17">
        <v>4313199</v>
      </c>
      <c r="J2467" s="20"/>
      <c r="K2467" s="17">
        <v>4172930</v>
      </c>
      <c r="L2467" s="17"/>
      <c r="M2467" s="17">
        <v>4346805</v>
      </c>
      <c r="N2467" s="20">
        <v>25</v>
      </c>
      <c r="O2467" s="20" t="s">
        <v>151</v>
      </c>
      <c r="P2467" s="20" t="s">
        <v>119</v>
      </c>
    </row>
    <row r="2468" spans="1:16" s="5" customFormat="1" ht="15.75">
      <c r="A2468" s="4" t="s">
        <v>88</v>
      </c>
      <c r="B2468" s="3">
        <f t="shared" si="271"/>
        <v>116350</v>
      </c>
      <c r="C2468" s="3"/>
      <c r="D2468" s="3">
        <f t="shared" si="272"/>
        <v>112113</v>
      </c>
      <c r="E2468" s="3"/>
      <c r="F2468" s="3">
        <f t="shared" si="273"/>
        <v>130133</v>
      </c>
      <c r="G2468" s="3"/>
      <c r="H2468" s="20" t="s">
        <v>50</v>
      </c>
      <c r="I2468" s="17">
        <v>1501019</v>
      </c>
      <c r="J2468" s="20"/>
      <c r="K2468" s="17">
        <v>1436475</v>
      </c>
      <c r="L2468" s="17"/>
      <c r="M2468" s="17">
        <v>1501036</v>
      </c>
      <c r="N2468" s="20">
        <v>26</v>
      </c>
      <c r="O2468" s="20" t="s">
        <v>152</v>
      </c>
      <c r="P2468" s="20" t="s">
        <v>120</v>
      </c>
    </row>
    <row r="2469" spans="1:16" s="5" customFormat="1" ht="15.75">
      <c r="A2469" s="4" t="s">
        <v>92</v>
      </c>
      <c r="B2469" s="3">
        <f t="shared" si="271"/>
        <v>0</v>
      </c>
      <c r="C2469" s="3"/>
      <c r="D2469" s="3">
        <f t="shared" si="272"/>
        <v>0</v>
      </c>
      <c r="E2469" s="3"/>
      <c r="F2469" s="3">
        <f t="shared" si="273"/>
        <v>133866</v>
      </c>
      <c r="G2469" s="3"/>
      <c r="H2469" s="20" t="s">
        <v>50</v>
      </c>
      <c r="I2469" s="17">
        <v>0</v>
      </c>
      <c r="J2469" s="20"/>
      <c r="K2469" s="17">
        <v>0</v>
      </c>
      <c r="L2469" s="17"/>
      <c r="M2469" s="17">
        <v>164350</v>
      </c>
      <c r="N2469" s="20">
        <v>27</v>
      </c>
      <c r="O2469" s="20" t="s">
        <v>153</v>
      </c>
      <c r="P2469" s="20" t="s">
        <v>121</v>
      </c>
    </row>
    <row r="2470" spans="1:16" s="5" customFormat="1" ht="15.75">
      <c r="A2470" s="4" t="s">
        <v>15</v>
      </c>
      <c r="B2470" s="10">
        <f t="shared" si="271"/>
        <v>2234360</v>
      </c>
      <c r="C2470" s="3"/>
      <c r="D2470" s="10">
        <f t="shared" si="272"/>
        <v>2138291</v>
      </c>
      <c r="E2470" s="3"/>
      <c r="F2470" s="10">
        <f t="shared" si="273"/>
        <v>2351731</v>
      </c>
      <c r="G2470" s="3"/>
      <c r="H2470" s="20" t="s">
        <v>50</v>
      </c>
      <c r="I2470" s="17">
        <v>0</v>
      </c>
      <c r="J2470" s="20"/>
      <c r="K2470" s="17">
        <v>0</v>
      </c>
      <c r="L2470" s="17"/>
      <c r="M2470" s="17">
        <v>0</v>
      </c>
      <c r="N2470" s="20">
        <v>28</v>
      </c>
      <c r="O2470" s="20" t="s">
        <v>154</v>
      </c>
      <c r="P2470" s="20" t="s">
        <v>122</v>
      </c>
    </row>
    <row r="2471" spans="1:16" s="5" customFormat="1" ht="15.75">
      <c r="A2471" s="4"/>
      <c r="B2471" s="3"/>
      <c r="C2471" s="3"/>
      <c r="D2471" s="3"/>
      <c r="E2471" s="3"/>
      <c r="F2471" s="3"/>
      <c r="G2471" s="3"/>
      <c r="H2471" s="20"/>
      <c r="I2471" s="17"/>
      <c r="J2471" s="20"/>
      <c r="K2471" s="17"/>
      <c r="L2471" s="17"/>
      <c r="M2471" s="17"/>
      <c r="N2471" s="20"/>
      <c r="O2471" s="20"/>
      <c r="P2471" s="20"/>
    </row>
    <row r="2472" spans="1:16" s="5" customFormat="1" ht="15.75">
      <c r="A2472" s="4" t="s">
        <v>16</v>
      </c>
      <c r="B2472" s="3">
        <f>SUM(B2464:B2471)</f>
        <v>19942875</v>
      </c>
      <c r="C2472" s="3"/>
      <c r="D2472" s="3">
        <f>SUM(D2464:D2471)</f>
        <v>19231449</v>
      </c>
      <c r="E2472" s="3"/>
      <c r="F2472" s="3">
        <f>SUM(F2464:F2471)</f>
        <v>20394720</v>
      </c>
      <c r="G2472" s="3"/>
      <c r="H2472" s="20"/>
      <c r="I2472" s="17"/>
      <c r="J2472" s="20"/>
      <c r="K2472" s="17"/>
      <c r="L2472" s="17"/>
      <c r="M2472" s="17"/>
      <c r="N2472" s="17"/>
      <c r="O2472" s="20"/>
      <c r="P2472" s="20"/>
    </row>
    <row r="2473" spans="1:16" s="5" customFormat="1" ht="15.75">
      <c r="A2473" s="4"/>
      <c r="B2473" s="3"/>
      <c r="C2473" s="3"/>
      <c r="D2473" s="3"/>
      <c r="E2473" s="3"/>
      <c r="F2473" s="3"/>
      <c r="G2473" s="3"/>
      <c r="H2473" s="20"/>
      <c r="I2473" s="17"/>
      <c r="J2473" s="20"/>
      <c r="K2473" s="17"/>
      <c r="L2473" s="17"/>
      <c r="M2473" s="17"/>
      <c r="N2473" s="17"/>
      <c r="O2473" s="20"/>
      <c r="P2473" s="20"/>
    </row>
    <row r="2474" spans="1:16" s="5" customFormat="1" ht="15.75">
      <c r="A2474" s="4" t="s">
        <v>17</v>
      </c>
      <c r="B2474" s="3">
        <f aca="true" t="shared" si="274" ref="B2474:B2480">I2464</f>
        <v>80874817</v>
      </c>
      <c r="C2474" s="3"/>
      <c r="D2474" s="3">
        <f aca="true" t="shared" si="275" ref="D2474:D2480">K2464</f>
        <v>75948634</v>
      </c>
      <c r="E2474" s="3"/>
      <c r="F2474" s="3">
        <f aca="true" t="shared" si="276" ref="F2474:F2480">M2464</f>
        <v>84588558</v>
      </c>
      <c r="G2474" s="3"/>
      <c r="H2474" s="20"/>
      <c r="I2474" s="17"/>
      <c r="J2474" s="20"/>
      <c r="K2474" s="17"/>
      <c r="L2474" s="17"/>
      <c r="M2474" s="17"/>
      <c r="N2474" s="17"/>
      <c r="O2474" s="20"/>
      <c r="P2474" s="20"/>
    </row>
    <row r="2475" spans="1:16" s="5" customFormat="1" ht="15.75">
      <c r="A2475" s="4" t="s">
        <v>18</v>
      </c>
      <c r="B2475" s="3">
        <f t="shared" si="274"/>
        <v>7034885</v>
      </c>
      <c r="C2475" s="3"/>
      <c r="D2475" s="3">
        <f t="shared" si="275"/>
        <v>6718628</v>
      </c>
      <c r="E2475" s="3"/>
      <c r="F2475" s="3">
        <f t="shared" si="276"/>
        <v>7043498</v>
      </c>
      <c r="G2475" s="3"/>
      <c r="H2475" s="20"/>
      <c r="I2475" s="17"/>
      <c r="J2475" s="20"/>
      <c r="K2475" s="17"/>
      <c r="L2475" s="17"/>
      <c r="M2475" s="17"/>
      <c r="N2475" s="17"/>
      <c r="O2475" s="20"/>
      <c r="P2475" s="20"/>
    </row>
    <row r="2476" spans="1:16" s="5" customFormat="1" ht="15.75">
      <c r="A2476" s="4" t="s">
        <v>19</v>
      </c>
      <c r="B2476" s="3">
        <f t="shared" si="274"/>
        <v>11402186</v>
      </c>
      <c r="C2476" s="3"/>
      <c r="D2476" s="3">
        <f t="shared" si="275"/>
        <v>10890509</v>
      </c>
      <c r="E2476" s="3"/>
      <c r="F2476" s="3">
        <f t="shared" si="276"/>
        <v>11411840</v>
      </c>
      <c r="G2476" s="3"/>
      <c r="H2476" s="20"/>
      <c r="I2476" s="17"/>
      <c r="J2476" s="20"/>
      <c r="K2476" s="17"/>
      <c r="L2476" s="17"/>
      <c r="M2476" s="17"/>
      <c r="N2476" s="20"/>
      <c r="O2476" s="20"/>
      <c r="P2476" s="20"/>
    </row>
    <row r="2477" spans="1:16" s="5" customFormat="1" ht="15.75">
      <c r="A2477" s="4" t="s">
        <v>20</v>
      </c>
      <c r="B2477" s="3">
        <f t="shared" si="274"/>
        <v>4313199</v>
      </c>
      <c r="C2477" s="3"/>
      <c r="D2477" s="3">
        <f t="shared" si="275"/>
        <v>4172930</v>
      </c>
      <c r="E2477" s="3"/>
      <c r="F2477" s="3">
        <f t="shared" si="276"/>
        <v>4346805</v>
      </c>
      <c r="G2477" s="3"/>
      <c r="H2477" s="20"/>
      <c r="I2477" s="17"/>
      <c r="J2477" s="20"/>
      <c r="K2477" s="17"/>
      <c r="L2477" s="17"/>
      <c r="M2477" s="17"/>
      <c r="N2477" s="20"/>
      <c r="O2477" s="20"/>
      <c r="P2477" s="20"/>
    </row>
    <row r="2478" spans="1:7" s="5" customFormat="1" ht="15.75">
      <c r="A2478" s="4" t="s">
        <v>21</v>
      </c>
      <c r="B2478" s="3">
        <f t="shared" si="274"/>
        <v>1501019</v>
      </c>
      <c r="C2478" s="3"/>
      <c r="D2478" s="3">
        <f t="shared" si="275"/>
        <v>1436475</v>
      </c>
      <c r="E2478" s="3"/>
      <c r="F2478" s="3">
        <f t="shared" si="276"/>
        <v>1501036</v>
      </c>
      <c r="G2478" s="3"/>
    </row>
    <row r="2479" spans="1:7" s="5" customFormat="1" ht="15.75">
      <c r="A2479" s="4" t="s">
        <v>22</v>
      </c>
      <c r="B2479" s="3">
        <f t="shared" si="274"/>
        <v>0</v>
      </c>
      <c r="C2479" s="3"/>
      <c r="D2479" s="3">
        <f t="shared" si="275"/>
        <v>0</v>
      </c>
      <c r="E2479" s="3"/>
      <c r="F2479" s="3">
        <f t="shared" si="276"/>
        <v>164350</v>
      </c>
      <c r="G2479" s="3"/>
    </row>
    <row r="2480" spans="1:7" s="5" customFormat="1" ht="15.75">
      <c r="A2480" s="4" t="s">
        <v>87</v>
      </c>
      <c r="B2480" s="10">
        <f t="shared" si="274"/>
        <v>0</v>
      </c>
      <c r="C2480" s="3"/>
      <c r="D2480" s="10">
        <f t="shared" si="275"/>
        <v>0</v>
      </c>
      <c r="E2480" s="3"/>
      <c r="F2480" s="10">
        <f t="shared" si="276"/>
        <v>0</v>
      </c>
      <c r="G2480" s="3"/>
    </row>
    <row r="2481" spans="1:7" s="5" customFormat="1" ht="15.75">
      <c r="A2481" s="12"/>
      <c r="B2481" s="3"/>
      <c r="C2481" s="3"/>
      <c r="D2481" s="3"/>
      <c r="E2481" s="3"/>
      <c r="F2481" s="3"/>
      <c r="G2481" s="3"/>
    </row>
    <row r="2482" spans="1:7" s="5" customFormat="1" ht="15.75">
      <c r="A2482" s="17" t="s">
        <v>23</v>
      </c>
      <c r="B2482" s="3">
        <f>SUM(B2442:B2451)+B2456+B2463+SUM(B2471:B2481)</f>
        <v>248493927</v>
      </c>
      <c r="C2482" s="3"/>
      <c r="D2482" s="3">
        <f>SUM(D2442:D2451)+D2456+D2463+SUM(D2471:D2481)</f>
        <v>242228543</v>
      </c>
      <c r="E2482" s="3"/>
      <c r="F2482" s="3">
        <f>SUM(F2442:F2451)+F2456+F2463+SUM(F2471:F2481)</f>
        <v>273454706</v>
      </c>
      <c r="G2482" s="3"/>
    </row>
    <row r="2483" spans="1:7" s="5" customFormat="1" ht="15.75">
      <c r="A2483" s="4"/>
      <c r="B2483" s="3"/>
      <c r="C2483" s="3"/>
      <c r="D2483" s="3"/>
      <c r="E2483" s="3"/>
      <c r="F2483" s="3"/>
      <c r="G2483" s="3"/>
    </row>
    <row r="2484" spans="1:7" s="5" customFormat="1" ht="15.75">
      <c r="A2484" s="4"/>
      <c r="B2484" s="3"/>
      <c r="C2484" s="3"/>
      <c r="D2484" s="3"/>
      <c r="E2484" s="3"/>
      <c r="F2484" s="3"/>
      <c r="G2484" s="3"/>
    </row>
    <row r="2485" spans="1:7" s="5" customFormat="1" ht="15.75">
      <c r="A2485" s="4"/>
      <c r="B2485" s="3"/>
      <c r="C2485" s="3"/>
      <c r="D2485" s="3"/>
      <c r="E2485" s="3"/>
      <c r="F2485" s="3"/>
      <c r="G2485" s="3"/>
    </row>
    <row r="2486" spans="1:7" s="5" customFormat="1" ht="15.75">
      <c r="A2486" s="4"/>
      <c r="B2486" s="3"/>
      <c r="C2486" s="3"/>
      <c r="D2486" s="3"/>
      <c r="E2486" s="3"/>
      <c r="F2486" s="3"/>
      <c r="G2486" s="3"/>
    </row>
    <row r="2487" spans="1:7" s="5" customFormat="1" ht="15.75">
      <c r="A2487" s="4"/>
      <c r="B2487" s="3"/>
      <c r="C2487" s="3"/>
      <c r="D2487" s="3"/>
      <c r="E2487" s="3"/>
      <c r="F2487" s="3"/>
      <c r="G2487" s="3"/>
    </row>
    <row r="2488" spans="1:7" s="5" customFormat="1" ht="15.75">
      <c r="A2488" s="4"/>
      <c r="B2488" s="3"/>
      <c r="C2488" s="3"/>
      <c r="D2488" s="3"/>
      <c r="E2488" s="3"/>
      <c r="F2488" s="3"/>
      <c r="G2488" s="3"/>
    </row>
    <row r="2489" spans="1:7" s="5" customFormat="1" ht="15.75">
      <c r="A2489" s="4"/>
      <c r="B2489" s="3"/>
      <c r="C2489" s="3"/>
      <c r="D2489" s="3"/>
      <c r="E2489" s="3"/>
      <c r="F2489" s="3"/>
      <c r="G2489" s="3"/>
    </row>
    <row r="2490" spans="1:7" s="5" customFormat="1" ht="15.75">
      <c r="A2490" s="4"/>
      <c r="B2490" s="3"/>
      <c r="C2490" s="3"/>
      <c r="D2490" s="3"/>
      <c r="E2490" s="3"/>
      <c r="F2490" s="3"/>
      <c r="G2490" s="3"/>
    </row>
    <row r="2491" spans="1:7" s="5" customFormat="1" ht="15.75">
      <c r="A2491" s="4"/>
      <c r="B2491" s="3"/>
      <c r="C2491" s="3"/>
      <c r="D2491" s="3"/>
      <c r="E2491" s="3"/>
      <c r="F2491" s="3"/>
      <c r="G2491" s="3"/>
    </row>
    <row r="2492" spans="1:7" s="5" customFormat="1" ht="15.75">
      <c r="A2492" s="12"/>
      <c r="B2492" s="3"/>
      <c r="C2492" s="3"/>
      <c r="D2492" s="3"/>
      <c r="E2492" s="3"/>
      <c r="F2492" s="3"/>
      <c r="G2492" s="3"/>
    </row>
    <row r="2493" spans="1:7" s="5" customFormat="1" ht="15.75">
      <c r="A2493" s="17"/>
      <c r="B2493" s="4"/>
      <c r="C2493" s="4"/>
      <c r="D2493" s="4"/>
      <c r="E2493" s="4"/>
      <c r="F2493" s="4"/>
      <c r="G2493" s="3"/>
    </row>
    <row r="2494" spans="1:7" s="5" customFormat="1" ht="15.75">
      <c r="A2494" s="4"/>
      <c r="B2494" s="3"/>
      <c r="C2494" s="3"/>
      <c r="D2494" s="3"/>
      <c r="E2494" s="3"/>
      <c r="F2494" s="3"/>
      <c r="G2494" s="3"/>
    </row>
    <row r="2495" spans="1:7" s="5" customFormat="1" ht="15.75">
      <c r="A2495" s="4"/>
      <c r="B2495" s="3"/>
      <c r="C2495" s="3"/>
      <c r="D2495" s="3"/>
      <c r="E2495" s="3"/>
      <c r="F2495" s="3"/>
      <c r="G2495" s="3"/>
    </row>
    <row r="2496" spans="1:7" s="5" customFormat="1" ht="15.75">
      <c r="A2496" s="4"/>
      <c r="B2496" s="4"/>
      <c r="C2496" s="4"/>
      <c r="D2496" s="4"/>
      <c r="E2496" s="4"/>
      <c r="F2496" s="4"/>
      <c r="G2496" s="4"/>
    </row>
    <row r="2497" spans="1:7" s="5" customFormat="1" ht="15.75">
      <c r="A2497" s="12"/>
      <c r="B2497" s="3"/>
      <c r="C2497" s="3"/>
      <c r="D2497" s="3"/>
      <c r="E2497" s="3"/>
      <c r="F2497" s="3"/>
      <c r="G2497" s="3"/>
    </row>
    <row r="2498" spans="1:7" s="5" customFormat="1" ht="15.75">
      <c r="A2498" s="17"/>
      <c r="B2498" s="4"/>
      <c r="C2498" s="4"/>
      <c r="D2498" s="4"/>
      <c r="E2498" s="4"/>
      <c r="F2498" s="4"/>
      <c r="G2498" s="4"/>
    </row>
    <row r="2499" spans="1:7" s="5" customFormat="1" ht="15.75">
      <c r="A2499" s="4"/>
      <c r="B2499" s="3"/>
      <c r="C2499" s="3"/>
      <c r="D2499" s="3"/>
      <c r="E2499" s="3"/>
      <c r="F2499" s="3"/>
      <c r="G2499" s="3"/>
    </row>
    <row r="2500" spans="1:7" s="5" customFormat="1" ht="15.75">
      <c r="A2500" s="4"/>
      <c r="B2500" s="3"/>
      <c r="C2500" s="3"/>
      <c r="D2500" s="3"/>
      <c r="E2500" s="3"/>
      <c r="F2500" s="3"/>
      <c r="G2500" s="3"/>
    </row>
    <row r="2501" spans="1:7" s="5" customFormat="1" ht="15.75">
      <c r="A2501" s="4"/>
      <c r="B2501" s="4"/>
      <c r="C2501" s="4"/>
      <c r="D2501" s="4"/>
      <c r="E2501" s="4"/>
      <c r="F2501" s="4"/>
      <c r="G2501" s="4"/>
    </row>
    <row r="2502" spans="1:7" s="5" customFormat="1" ht="15.75">
      <c r="A2502" s="4"/>
      <c r="B2502" s="3"/>
      <c r="C2502" s="3"/>
      <c r="D2502" s="3"/>
      <c r="E2502" s="3"/>
      <c r="F2502" s="3"/>
      <c r="G2502" s="3"/>
    </row>
    <row r="2503" spans="1:7" s="5" customFormat="1" ht="15.75">
      <c r="A2503" s="4"/>
      <c r="B2503" s="3"/>
      <c r="C2503" s="3"/>
      <c r="D2503" s="3"/>
      <c r="E2503" s="3"/>
      <c r="F2503" s="3"/>
      <c r="G2503" s="3"/>
    </row>
    <row r="2504" spans="1:7" s="5" customFormat="1" ht="15.75">
      <c r="A2504" s="12"/>
      <c r="B2504" s="3"/>
      <c r="C2504" s="3"/>
      <c r="D2504" s="3"/>
      <c r="E2504" s="3"/>
      <c r="F2504" s="3"/>
      <c r="G2504" s="3"/>
    </row>
    <row r="2505" spans="1:7" s="5" customFormat="1" ht="15.75">
      <c r="A2505" s="17"/>
      <c r="B2505" s="3"/>
      <c r="C2505" s="3"/>
      <c r="D2505" s="3"/>
      <c r="E2505" s="3"/>
      <c r="F2505" s="3"/>
      <c r="G2505" s="3"/>
    </row>
    <row r="2506" spans="1:7" s="5" customFormat="1" ht="15.75">
      <c r="A2506" s="11"/>
      <c r="B2506" s="3"/>
      <c r="C2506" s="3"/>
      <c r="D2506" s="3"/>
      <c r="E2506" s="3"/>
      <c r="F2506" s="3"/>
      <c r="G2506" s="3"/>
    </row>
    <row r="2507" spans="1:7" s="5" customFormat="1" ht="15.75">
      <c r="A2507" s="12"/>
      <c r="B2507" s="3"/>
      <c r="C2507" s="3"/>
      <c r="D2507" s="3"/>
      <c r="E2507" s="3"/>
      <c r="F2507" s="3"/>
      <c r="G2507" s="3"/>
    </row>
    <row r="2508" spans="1:7" s="5" customFormat="1" ht="15.75">
      <c r="A2508" s="12"/>
      <c r="B2508" s="3"/>
      <c r="C2508" s="3"/>
      <c r="D2508" s="3"/>
      <c r="E2508" s="3"/>
      <c r="F2508" s="3"/>
      <c r="G2508" s="3"/>
    </row>
    <row r="2509" spans="1:7" s="5" customFormat="1" ht="15.75">
      <c r="A2509" s="12"/>
      <c r="B2509" s="3"/>
      <c r="C2509" s="3"/>
      <c r="D2509" s="3"/>
      <c r="E2509" s="3"/>
      <c r="F2509" s="3"/>
      <c r="G2509" s="3"/>
    </row>
    <row r="2510" spans="1:7" s="5" customFormat="1" ht="15.75">
      <c r="A2510" s="12"/>
      <c r="B2510" s="3"/>
      <c r="C2510" s="3"/>
      <c r="D2510" s="3"/>
      <c r="E2510" s="3"/>
      <c r="F2510" s="3"/>
      <c r="G2510" s="3"/>
    </row>
    <row r="2511" spans="1:6" s="5" customFormat="1" ht="15.75">
      <c r="A2511" s="13"/>
      <c r="B2511" s="4"/>
      <c r="C2511" s="3"/>
      <c r="D2511" s="4"/>
      <c r="E2511" s="3"/>
      <c r="F2511" s="4"/>
    </row>
    <row r="2512" spans="1:6" s="5" customFormat="1" ht="15.75">
      <c r="A2512" s="14" t="s">
        <v>93</v>
      </c>
      <c r="B2512" s="4"/>
      <c r="C2512" s="3"/>
      <c r="D2512" s="4"/>
      <c r="E2512" s="3"/>
      <c r="F2512" s="4"/>
    </row>
    <row r="2513" spans="1:6" s="5" customFormat="1" ht="15.75">
      <c r="A2513" s="4"/>
      <c r="B2513" s="4"/>
      <c r="C2513" s="3"/>
      <c r="D2513" s="4"/>
      <c r="E2513" s="3"/>
      <c r="F2513" s="4"/>
    </row>
    <row r="2514" spans="1:7" s="5" customFormat="1" ht="15.75">
      <c r="A2514" s="23" t="s">
        <v>138</v>
      </c>
      <c r="B2514" s="23"/>
      <c r="C2514" s="23"/>
      <c r="D2514" s="23"/>
      <c r="E2514" s="23"/>
      <c r="F2514" s="23"/>
      <c r="G2514" s="23"/>
    </row>
    <row r="2515" spans="1:6" s="5" customFormat="1" ht="15.75">
      <c r="A2515" s="4"/>
      <c r="B2515" s="4"/>
      <c r="C2515" s="3"/>
      <c r="D2515" s="4"/>
      <c r="E2515" s="3"/>
      <c r="F2515" s="4"/>
    </row>
    <row r="2516" spans="1:7" s="5" customFormat="1" ht="15.75">
      <c r="A2516" s="23" t="s">
        <v>139</v>
      </c>
      <c r="B2516" s="23"/>
      <c r="C2516" s="23"/>
      <c r="D2516" s="23"/>
      <c r="E2516" s="23"/>
      <c r="F2516" s="23"/>
      <c r="G2516" s="23"/>
    </row>
    <row r="2517" spans="1:7" s="5" customFormat="1" ht="15.75">
      <c r="A2517" s="23" t="s">
        <v>51</v>
      </c>
      <c r="B2517" s="23"/>
      <c r="C2517" s="23"/>
      <c r="D2517" s="23"/>
      <c r="E2517" s="23"/>
      <c r="F2517" s="23"/>
      <c r="G2517" s="23"/>
    </row>
    <row r="2518" spans="1:6" s="5" customFormat="1" ht="15.75">
      <c r="A2518" s="4"/>
      <c r="B2518" s="4"/>
      <c r="C2518" s="3"/>
      <c r="D2518" s="6"/>
      <c r="E2518" s="7"/>
      <c r="F2518" s="6"/>
    </row>
    <row r="2519" spans="1:6" s="5" customFormat="1" ht="15.75">
      <c r="A2519" s="4"/>
      <c r="B2519" s="8"/>
      <c r="C2519" s="9"/>
      <c r="D2519" s="8"/>
      <c r="E2519" s="9"/>
      <c r="F2519" s="8"/>
    </row>
    <row r="2520" spans="1:7" s="5" customFormat="1" ht="15.75">
      <c r="A2520" s="4"/>
      <c r="B2520" s="2">
        <v>1985</v>
      </c>
      <c r="C2520" s="1"/>
      <c r="D2520" s="2">
        <v>1986</v>
      </c>
      <c r="E2520" s="1"/>
      <c r="F2520" s="2">
        <v>1987</v>
      </c>
      <c r="G2520" s="1"/>
    </row>
    <row r="2521" spans="1:7" s="5" customFormat="1" ht="15.75">
      <c r="A2521" s="4"/>
      <c r="B2521" s="3"/>
      <c r="C2521" s="3"/>
      <c r="D2521" s="3"/>
      <c r="E2521" s="3"/>
      <c r="F2521" s="3"/>
      <c r="G2521" s="3"/>
    </row>
    <row r="2522" spans="1:16" s="5" customFormat="1" ht="15.75">
      <c r="A2522" s="4" t="s">
        <v>0</v>
      </c>
      <c r="B2522" s="3">
        <f aca="true" t="shared" si="277" ref="B2522:B2529">I2522</f>
        <v>11386111</v>
      </c>
      <c r="C2522" s="3"/>
      <c r="D2522" s="3">
        <f aca="true" t="shared" si="278" ref="D2522:D2529">K2522</f>
        <v>11052870</v>
      </c>
      <c r="E2522" s="3"/>
      <c r="F2522" s="3">
        <f aca="true" t="shared" si="279" ref="F2522:F2529">M2522</f>
        <v>12160216</v>
      </c>
      <c r="G2522" s="3"/>
      <c r="H2522" s="20" t="s">
        <v>51</v>
      </c>
      <c r="I2522" s="17">
        <v>11386111</v>
      </c>
      <c r="J2522" s="20"/>
      <c r="K2522" s="17">
        <v>11052870</v>
      </c>
      <c r="L2522" s="17"/>
      <c r="M2522" s="17">
        <v>12160216</v>
      </c>
      <c r="N2522" s="20">
        <v>1</v>
      </c>
      <c r="O2522" s="20" t="s">
        <v>95</v>
      </c>
      <c r="P2522" s="20" t="s">
        <v>95</v>
      </c>
    </row>
    <row r="2523" spans="1:16" s="5" customFormat="1" ht="15.75">
      <c r="A2523" s="4" t="s">
        <v>1</v>
      </c>
      <c r="B2523" s="3">
        <f t="shared" si="277"/>
        <v>21998663</v>
      </c>
      <c r="C2523" s="3"/>
      <c r="D2523" s="3">
        <f t="shared" si="278"/>
        <v>21095585</v>
      </c>
      <c r="E2523" s="3"/>
      <c r="F2523" s="3">
        <f t="shared" si="279"/>
        <v>21989318</v>
      </c>
      <c r="G2523" s="3"/>
      <c r="H2523" s="20" t="s">
        <v>51</v>
      </c>
      <c r="I2523" s="17">
        <v>21998663</v>
      </c>
      <c r="J2523" s="20"/>
      <c r="K2523" s="17">
        <v>21095585</v>
      </c>
      <c r="L2523" s="17"/>
      <c r="M2523" s="17">
        <v>21989318</v>
      </c>
      <c r="N2523" s="20">
        <v>2</v>
      </c>
      <c r="O2523" s="20" t="s">
        <v>145</v>
      </c>
      <c r="P2523" s="20" t="s">
        <v>96</v>
      </c>
    </row>
    <row r="2524" spans="1:16" s="5" customFormat="1" ht="15.75">
      <c r="A2524" s="4" t="s">
        <v>86</v>
      </c>
      <c r="B2524" s="3">
        <f t="shared" si="277"/>
        <v>445500</v>
      </c>
      <c r="C2524" s="3"/>
      <c r="D2524" s="3">
        <f t="shared" si="278"/>
        <v>193758</v>
      </c>
      <c r="E2524" s="3"/>
      <c r="F2524" s="3">
        <f t="shared" si="279"/>
        <v>360000</v>
      </c>
      <c r="G2524" s="3"/>
      <c r="H2524" s="20" t="s">
        <v>51</v>
      </c>
      <c r="I2524" s="17">
        <v>445500</v>
      </c>
      <c r="J2524" s="20"/>
      <c r="K2524" s="17">
        <v>193758</v>
      </c>
      <c r="L2524" s="17"/>
      <c r="M2524" s="17">
        <v>360000</v>
      </c>
      <c r="N2524" s="20">
        <v>3</v>
      </c>
      <c r="O2524" s="20" t="s">
        <v>102</v>
      </c>
      <c r="P2524" s="20" t="s">
        <v>97</v>
      </c>
    </row>
    <row r="2525" spans="1:16" s="5" customFormat="1" ht="15.75">
      <c r="A2525" s="4" t="s">
        <v>91</v>
      </c>
      <c r="B2525" s="3">
        <f t="shared" si="277"/>
        <v>2473405</v>
      </c>
      <c r="C2525" s="3"/>
      <c r="D2525" s="3">
        <f t="shared" si="278"/>
        <v>2366706</v>
      </c>
      <c r="E2525" s="3"/>
      <c r="F2525" s="3">
        <f t="shared" si="279"/>
        <v>2473533</v>
      </c>
      <c r="G2525" s="3"/>
      <c r="H2525" s="20" t="s">
        <v>51</v>
      </c>
      <c r="I2525" s="17">
        <v>2473405</v>
      </c>
      <c r="J2525" s="20"/>
      <c r="K2525" s="17">
        <v>2366706</v>
      </c>
      <c r="L2525" s="17"/>
      <c r="M2525" s="17">
        <v>2473533</v>
      </c>
      <c r="N2525" s="20">
        <v>4</v>
      </c>
      <c r="O2525" s="20" t="s">
        <v>103</v>
      </c>
      <c r="P2525" s="20" t="s">
        <v>98</v>
      </c>
    </row>
    <row r="2526" spans="1:16" s="5" customFormat="1" ht="15.75">
      <c r="A2526" s="4" t="s">
        <v>2</v>
      </c>
      <c r="B2526" s="3">
        <f t="shared" si="277"/>
        <v>0</v>
      </c>
      <c r="C2526" s="3"/>
      <c r="D2526" s="3">
        <f t="shared" si="278"/>
        <v>0</v>
      </c>
      <c r="E2526" s="3"/>
      <c r="F2526" s="3">
        <f t="shared" si="279"/>
        <v>795505</v>
      </c>
      <c r="G2526" s="3"/>
      <c r="H2526" s="20" t="s">
        <v>51</v>
      </c>
      <c r="I2526" s="17">
        <v>0</v>
      </c>
      <c r="J2526" s="20"/>
      <c r="K2526" s="17">
        <v>0</v>
      </c>
      <c r="L2526" s="17"/>
      <c r="M2526" s="17">
        <v>795505</v>
      </c>
      <c r="N2526" s="20">
        <v>5</v>
      </c>
      <c r="O2526" s="20" t="s">
        <v>104</v>
      </c>
      <c r="P2526" s="20" t="s">
        <v>99</v>
      </c>
    </row>
    <row r="2527" spans="1:16" s="5" customFormat="1" ht="15.75">
      <c r="A2527" s="4" t="s">
        <v>144</v>
      </c>
      <c r="B2527" s="3">
        <f t="shared" si="277"/>
        <v>0</v>
      </c>
      <c r="C2527" s="3"/>
      <c r="D2527" s="3">
        <f t="shared" si="278"/>
        <v>0</v>
      </c>
      <c r="E2527" s="3"/>
      <c r="F2527" s="3">
        <f t="shared" si="279"/>
        <v>11900</v>
      </c>
      <c r="G2527" s="3"/>
      <c r="H2527" s="20" t="s">
        <v>51</v>
      </c>
      <c r="I2527" s="17">
        <v>0</v>
      </c>
      <c r="J2527" s="20"/>
      <c r="K2527" s="17">
        <v>0</v>
      </c>
      <c r="L2527" s="17"/>
      <c r="M2527" s="17">
        <v>11900</v>
      </c>
      <c r="N2527" s="20">
        <v>6</v>
      </c>
      <c r="O2527" s="20" t="s">
        <v>146</v>
      </c>
      <c r="P2527" s="20" t="s">
        <v>100</v>
      </c>
    </row>
    <row r="2528" spans="1:16" s="5" customFormat="1" ht="15.75">
      <c r="A2528" s="4" t="s">
        <v>3</v>
      </c>
      <c r="B2528" s="3">
        <f t="shared" si="277"/>
        <v>1977864</v>
      </c>
      <c r="C2528" s="3"/>
      <c r="D2528" s="3">
        <f t="shared" si="278"/>
        <v>1955930</v>
      </c>
      <c r="E2528" s="3"/>
      <c r="F2528" s="3">
        <f t="shared" si="279"/>
        <v>1956927</v>
      </c>
      <c r="G2528" s="3"/>
      <c r="H2528" s="20" t="s">
        <v>51</v>
      </c>
      <c r="I2528" s="17">
        <f>1650454+327410</f>
        <v>1977864</v>
      </c>
      <c r="J2528" s="20"/>
      <c r="K2528" s="17">
        <f>1596206+359724</f>
        <v>1955930</v>
      </c>
      <c r="L2528" s="17"/>
      <c r="M2528" s="17">
        <f>1643967+312960</f>
        <v>1956927</v>
      </c>
      <c r="N2528" s="20">
        <v>7</v>
      </c>
      <c r="O2528" s="20" t="s">
        <v>106</v>
      </c>
      <c r="P2528" s="20" t="s">
        <v>101</v>
      </c>
    </row>
    <row r="2529" spans="1:16" s="5" customFormat="1" ht="15.75">
      <c r="A2529" s="4" t="s">
        <v>4</v>
      </c>
      <c r="B2529" s="3">
        <f t="shared" si="277"/>
        <v>0</v>
      </c>
      <c r="C2529" s="3"/>
      <c r="D2529" s="3">
        <f t="shared" si="278"/>
        <v>0</v>
      </c>
      <c r="E2529" s="3"/>
      <c r="F2529" s="3">
        <f t="shared" si="279"/>
        <v>0</v>
      </c>
      <c r="G2529" s="3"/>
      <c r="H2529" s="20" t="s">
        <v>51</v>
      </c>
      <c r="I2529" s="17">
        <v>0</v>
      </c>
      <c r="J2529" s="20"/>
      <c r="K2529" s="17">
        <v>0</v>
      </c>
      <c r="L2529" s="17"/>
      <c r="M2529" s="17">
        <v>0</v>
      </c>
      <c r="N2529" s="20">
        <v>8</v>
      </c>
      <c r="O2529" s="20" t="s">
        <v>107</v>
      </c>
      <c r="P2529" s="20" t="s">
        <v>102</v>
      </c>
    </row>
    <row r="2530" spans="1:16" s="5" customFormat="1" ht="15.75">
      <c r="A2530" s="4"/>
      <c r="B2530" s="3"/>
      <c r="C2530" s="3"/>
      <c r="D2530" s="3"/>
      <c r="E2530" s="3"/>
      <c r="F2530" s="3"/>
      <c r="G2530" s="3"/>
      <c r="H2530" s="20" t="s">
        <v>51</v>
      </c>
      <c r="I2530" s="17">
        <v>4161151</v>
      </c>
      <c r="J2530" s="20"/>
      <c r="K2530" s="17">
        <v>4117743</v>
      </c>
      <c r="L2530" s="17"/>
      <c r="M2530" s="17">
        <v>4655540</v>
      </c>
      <c r="N2530" s="20">
        <v>9</v>
      </c>
      <c r="O2530" s="20" t="s">
        <v>108</v>
      </c>
      <c r="P2530" s="20" t="s">
        <v>103</v>
      </c>
    </row>
    <row r="2531" spans="1:16" s="5" customFormat="1" ht="15.75">
      <c r="A2531" s="4" t="s">
        <v>5</v>
      </c>
      <c r="B2531" s="3">
        <f>I2530</f>
        <v>4161151</v>
      </c>
      <c r="C2531" s="3"/>
      <c r="D2531" s="3">
        <f>K2530</f>
        <v>4117743</v>
      </c>
      <c r="E2531" s="3"/>
      <c r="F2531" s="3">
        <f>M2530</f>
        <v>4655540</v>
      </c>
      <c r="G2531" s="3"/>
      <c r="H2531" s="20" t="s">
        <v>51</v>
      </c>
      <c r="I2531" s="17">
        <v>174949</v>
      </c>
      <c r="J2531" s="20"/>
      <c r="K2531" s="17">
        <v>170806</v>
      </c>
      <c r="L2531" s="17"/>
      <c r="M2531" s="17">
        <v>633730</v>
      </c>
      <c r="N2531" s="20">
        <v>10</v>
      </c>
      <c r="O2531" s="20" t="s">
        <v>109</v>
      </c>
      <c r="P2531" s="20" t="s">
        <v>104</v>
      </c>
    </row>
    <row r="2532" spans="1:16" s="5" customFormat="1" ht="15.75">
      <c r="A2532" s="4" t="s">
        <v>6</v>
      </c>
      <c r="B2532" s="3">
        <f>I2531</f>
        <v>174949</v>
      </c>
      <c r="C2532" s="3"/>
      <c r="D2532" s="3">
        <f>K2531</f>
        <v>170806</v>
      </c>
      <c r="E2532" s="3"/>
      <c r="F2532" s="3">
        <f>M2531</f>
        <v>633730</v>
      </c>
      <c r="G2532" s="3"/>
      <c r="H2532" s="20" t="s">
        <v>51</v>
      </c>
      <c r="I2532" s="17">
        <v>0</v>
      </c>
      <c r="J2532" s="20"/>
      <c r="K2532" s="17">
        <v>0</v>
      </c>
      <c r="L2532" s="17"/>
      <c r="M2532" s="17">
        <v>244444</v>
      </c>
      <c r="N2532" s="20">
        <v>11</v>
      </c>
      <c r="O2532" s="20" t="s">
        <v>110</v>
      </c>
      <c r="P2532" s="20" t="s">
        <v>105</v>
      </c>
    </row>
    <row r="2533" spans="1:16" s="5" customFormat="1" ht="15.75">
      <c r="A2533" s="4" t="s">
        <v>7</v>
      </c>
      <c r="B2533" s="10">
        <f>I2532</f>
        <v>0</v>
      </c>
      <c r="C2533" s="3"/>
      <c r="D2533" s="10">
        <f>K2532</f>
        <v>0</v>
      </c>
      <c r="E2533" s="3"/>
      <c r="F2533" s="10">
        <f>M2532</f>
        <v>244444</v>
      </c>
      <c r="G2533" s="3"/>
      <c r="H2533" s="20" t="s">
        <v>51</v>
      </c>
      <c r="I2533" s="17">
        <v>4199553</v>
      </c>
      <c r="J2533" s="20"/>
      <c r="K2533" s="17">
        <v>4492856</v>
      </c>
      <c r="L2533" s="17"/>
      <c r="M2533" s="17">
        <v>4450830</v>
      </c>
      <c r="N2533" s="20">
        <v>12</v>
      </c>
      <c r="O2533" s="20" t="s">
        <v>147</v>
      </c>
      <c r="P2533" s="20" t="s">
        <v>106</v>
      </c>
    </row>
    <row r="2534" spans="1:16" s="5" customFormat="1" ht="15.75">
      <c r="A2534" s="4"/>
      <c r="B2534" s="3"/>
      <c r="C2534" s="3"/>
      <c r="D2534" s="3"/>
      <c r="E2534" s="3"/>
      <c r="F2534" s="3"/>
      <c r="G2534" s="3"/>
      <c r="H2534" s="20" t="s">
        <v>51</v>
      </c>
      <c r="I2534" s="17">
        <v>0</v>
      </c>
      <c r="J2534" s="20"/>
      <c r="K2534" s="17">
        <v>50000</v>
      </c>
      <c r="L2534" s="17"/>
      <c r="M2534" s="17">
        <v>59150</v>
      </c>
      <c r="N2534" s="20">
        <v>13</v>
      </c>
      <c r="O2534" s="20" t="s">
        <v>113</v>
      </c>
      <c r="P2534" s="20" t="s">
        <v>107</v>
      </c>
    </row>
    <row r="2535" spans="1:16" s="5" customFormat="1" ht="15.75">
      <c r="A2535" s="4" t="s">
        <v>8</v>
      </c>
      <c r="B2535" s="3">
        <f>SUM(B2530:B2534)</f>
        <v>4336100</v>
      </c>
      <c r="C2535" s="3"/>
      <c r="D2535" s="3">
        <f>SUM(D2530:D2534)</f>
        <v>4288549</v>
      </c>
      <c r="E2535" s="3"/>
      <c r="F2535" s="3">
        <f>SUM(F2530:F2534)</f>
        <v>5533714</v>
      </c>
      <c r="G2535" s="3"/>
      <c r="H2535" s="20" t="s">
        <v>51</v>
      </c>
      <c r="I2535" s="17">
        <v>0</v>
      </c>
      <c r="J2535" s="20"/>
      <c r="K2535" s="17">
        <v>0</v>
      </c>
      <c r="L2535" s="17"/>
      <c r="M2535" s="17">
        <v>250159</v>
      </c>
      <c r="N2535" s="20">
        <v>14</v>
      </c>
      <c r="O2535" s="20" t="s">
        <v>114</v>
      </c>
      <c r="P2535" s="20" t="s">
        <v>108</v>
      </c>
    </row>
    <row r="2536" spans="1:16" s="5" customFormat="1" ht="15.75">
      <c r="A2536" s="4"/>
      <c r="B2536" s="3"/>
      <c r="C2536" s="3"/>
      <c r="D2536" s="3"/>
      <c r="E2536" s="3"/>
      <c r="F2536" s="3"/>
      <c r="G2536" s="3"/>
      <c r="H2536" s="20" t="s">
        <v>51</v>
      </c>
      <c r="I2536" s="17">
        <v>95553</v>
      </c>
      <c r="J2536" s="20"/>
      <c r="K2536" s="17">
        <v>200000</v>
      </c>
      <c r="L2536" s="17"/>
      <c r="M2536" s="17">
        <v>205852</v>
      </c>
      <c r="N2536" s="20">
        <v>15</v>
      </c>
      <c r="O2536" s="20" t="s">
        <v>115</v>
      </c>
      <c r="P2536" s="20" t="s">
        <v>109</v>
      </c>
    </row>
    <row r="2537" spans="1:16" s="5" customFormat="1" ht="15.75">
      <c r="A2537" s="4" t="s">
        <v>9</v>
      </c>
      <c r="B2537" s="3">
        <f>I2533</f>
        <v>4199553</v>
      </c>
      <c r="C2537" s="3"/>
      <c r="D2537" s="3">
        <f>K2533</f>
        <v>4492856</v>
      </c>
      <c r="E2537" s="3"/>
      <c r="F2537" s="3">
        <f>M2533</f>
        <v>4450830</v>
      </c>
      <c r="G2537" s="3"/>
      <c r="H2537" s="20" t="s">
        <v>51</v>
      </c>
      <c r="I2537" s="17">
        <v>3926509</v>
      </c>
      <c r="J2537" s="20"/>
      <c r="K2537" s="17">
        <v>3756507</v>
      </c>
      <c r="L2537" s="17"/>
      <c r="M2537" s="17">
        <v>4038399</v>
      </c>
      <c r="N2537" s="20">
        <v>16</v>
      </c>
      <c r="O2537" s="20" t="s">
        <v>116</v>
      </c>
      <c r="P2537" s="20" t="s">
        <v>110</v>
      </c>
    </row>
    <row r="2538" spans="1:16" s="5" customFormat="1" ht="15.75">
      <c r="A2538" s="4" t="s">
        <v>10</v>
      </c>
      <c r="B2538" s="3">
        <f>I2534</f>
        <v>0</v>
      </c>
      <c r="C2538" s="3"/>
      <c r="D2538" s="3">
        <f>K2534</f>
        <v>50000</v>
      </c>
      <c r="E2538" s="3"/>
      <c r="F2538" s="3">
        <f>M2534</f>
        <v>59150</v>
      </c>
      <c r="G2538" s="4"/>
      <c r="H2538" s="20" t="s">
        <v>51</v>
      </c>
      <c r="I2538" s="17">
        <v>0</v>
      </c>
      <c r="J2538" s="20"/>
      <c r="K2538" s="17">
        <v>35890</v>
      </c>
      <c r="L2538" s="17"/>
      <c r="M2538" s="17">
        <v>29937</v>
      </c>
      <c r="N2538" s="20">
        <v>17</v>
      </c>
      <c r="O2538" s="20" t="s">
        <v>117</v>
      </c>
      <c r="P2538" s="20" t="s">
        <v>111</v>
      </c>
    </row>
    <row r="2539" spans="1:16" s="5" customFormat="1" ht="15.75">
      <c r="A2539" s="4" t="s">
        <v>11</v>
      </c>
      <c r="B2539" s="3">
        <f>I2535</f>
        <v>0</v>
      </c>
      <c r="C2539" s="3"/>
      <c r="D2539" s="3">
        <f>K2535</f>
        <v>0</v>
      </c>
      <c r="E2539" s="3"/>
      <c r="F2539" s="3">
        <f>M2535</f>
        <v>250159</v>
      </c>
      <c r="G2539" s="3"/>
      <c r="H2539" s="20" t="s">
        <v>51</v>
      </c>
      <c r="I2539" s="17">
        <v>119823</v>
      </c>
      <c r="J2539" s="20"/>
      <c r="K2539" s="17">
        <v>114672</v>
      </c>
      <c r="L2539" s="17"/>
      <c r="M2539" s="17">
        <v>119823</v>
      </c>
      <c r="N2539" s="20">
        <v>18</v>
      </c>
      <c r="O2539" s="20" t="s">
        <v>118</v>
      </c>
      <c r="P2539" s="20" t="s">
        <v>112</v>
      </c>
    </row>
    <row r="2540" spans="1:16" s="5" customFormat="1" ht="15.75">
      <c r="A2540" s="4" t="s">
        <v>12</v>
      </c>
      <c r="B2540" s="10">
        <f>I2536</f>
        <v>95553</v>
      </c>
      <c r="C2540" s="3"/>
      <c r="D2540" s="10">
        <f>K2536</f>
        <v>200000</v>
      </c>
      <c r="E2540" s="3"/>
      <c r="F2540" s="10">
        <f>M2536</f>
        <v>205852</v>
      </c>
      <c r="G2540" s="3"/>
      <c r="H2540" s="20" t="s">
        <v>51</v>
      </c>
      <c r="I2540" s="17">
        <v>116350</v>
      </c>
      <c r="J2540" s="20"/>
      <c r="K2540" s="17">
        <v>112113</v>
      </c>
      <c r="L2540" s="17"/>
      <c r="M2540" s="17">
        <v>120000</v>
      </c>
      <c r="N2540" s="20">
        <v>19</v>
      </c>
      <c r="O2540" s="20" t="s">
        <v>119</v>
      </c>
      <c r="P2540" s="20" t="s">
        <v>113</v>
      </c>
    </row>
    <row r="2541" spans="1:16" s="5" customFormat="1" ht="15.75">
      <c r="A2541" s="4"/>
      <c r="B2541" s="3"/>
      <c r="C2541" s="3"/>
      <c r="D2541" s="3"/>
      <c r="E2541" s="3"/>
      <c r="F2541" s="3"/>
      <c r="G2541" s="3"/>
      <c r="H2541" s="20" t="s">
        <v>51</v>
      </c>
      <c r="I2541" s="17">
        <v>0</v>
      </c>
      <c r="J2541" s="20"/>
      <c r="K2541" s="17">
        <v>0</v>
      </c>
      <c r="L2541" s="17"/>
      <c r="M2541" s="17">
        <v>75000</v>
      </c>
      <c r="N2541" s="20">
        <v>20</v>
      </c>
      <c r="O2541" s="20" t="s">
        <v>120</v>
      </c>
      <c r="P2541" s="20" t="s">
        <v>114</v>
      </c>
    </row>
    <row r="2542" spans="1:16" s="5" customFormat="1" ht="15.75">
      <c r="A2542" s="4" t="s">
        <v>13</v>
      </c>
      <c r="B2542" s="3">
        <f>SUM(B2536:B2541)</f>
        <v>4295106</v>
      </c>
      <c r="C2542" s="3"/>
      <c r="D2542" s="3">
        <f>SUM(D2536:D2541)</f>
        <v>4742856</v>
      </c>
      <c r="E2542" s="3"/>
      <c r="F2542" s="3">
        <f>SUM(F2536:F2541)</f>
        <v>4965991</v>
      </c>
      <c r="G2542" s="3"/>
      <c r="H2542" s="20" t="s">
        <v>51</v>
      </c>
      <c r="I2542" s="17">
        <v>481140</v>
      </c>
      <c r="J2542" s="20"/>
      <c r="K2542" s="17">
        <v>460453</v>
      </c>
      <c r="L2542" s="17"/>
      <c r="M2542" s="17">
        <v>499574</v>
      </c>
      <c r="N2542" s="20">
        <v>21</v>
      </c>
      <c r="O2542" s="20" t="s">
        <v>121</v>
      </c>
      <c r="P2542" s="20" t="s">
        <v>115</v>
      </c>
    </row>
    <row r="2543" spans="1:16" s="5" customFormat="1" ht="15.75">
      <c r="A2543" s="4"/>
      <c r="B2543" s="3"/>
      <c r="C2543" s="3"/>
      <c r="D2543" s="3"/>
      <c r="E2543" s="3"/>
      <c r="F2543" s="3"/>
      <c r="G2543" s="3"/>
      <c r="H2543" s="20" t="s">
        <v>51</v>
      </c>
      <c r="I2543" s="17">
        <v>16502725</v>
      </c>
      <c r="J2543" s="20"/>
      <c r="K2543" s="17">
        <v>16804099</v>
      </c>
      <c r="L2543" s="17"/>
      <c r="M2543" s="17">
        <v>17605488</v>
      </c>
      <c r="N2543" s="20">
        <v>22</v>
      </c>
      <c r="O2543" s="20" t="s">
        <v>148</v>
      </c>
      <c r="P2543" s="20" t="s">
        <v>116</v>
      </c>
    </row>
    <row r="2544" spans="1:16" s="5" customFormat="1" ht="15.75">
      <c r="A2544" s="4" t="s">
        <v>14</v>
      </c>
      <c r="B2544" s="3">
        <f aca="true" t="shared" si="280" ref="B2544:B2549">I2537</f>
        <v>3926509</v>
      </c>
      <c r="C2544" s="3"/>
      <c r="D2544" s="3">
        <f aca="true" t="shared" si="281" ref="D2544:D2549">K2537</f>
        <v>3756507</v>
      </c>
      <c r="E2544" s="3"/>
      <c r="F2544" s="3">
        <f aca="true" t="shared" si="282" ref="F2544:F2549">M2537</f>
        <v>4038399</v>
      </c>
      <c r="G2544" s="3"/>
      <c r="H2544" s="20" t="s">
        <v>51</v>
      </c>
      <c r="I2544" s="17">
        <v>1094488</v>
      </c>
      <c r="J2544" s="20"/>
      <c r="K2544" s="17">
        <v>1045278</v>
      </c>
      <c r="L2544" s="17"/>
      <c r="M2544" s="17">
        <v>1095831</v>
      </c>
      <c r="N2544" s="20">
        <v>23</v>
      </c>
      <c r="O2544" s="20" t="s">
        <v>149</v>
      </c>
      <c r="P2544" s="20" t="s">
        <v>117</v>
      </c>
    </row>
    <row r="2545" spans="1:16" s="5" customFormat="1" ht="15.75">
      <c r="A2545" s="4" t="s">
        <v>90</v>
      </c>
      <c r="B2545" s="3">
        <f t="shared" si="280"/>
        <v>0</v>
      </c>
      <c r="C2545" s="3"/>
      <c r="D2545" s="3">
        <f t="shared" si="281"/>
        <v>35890</v>
      </c>
      <c r="E2545" s="3"/>
      <c r="F2545" s="3">
        <f t="shared" si="282"/>
        <v>29937</v>
      </c>
      <c r="G2545" s="3"/>
      <c r="H2545" s="20" t="s">
        <v>51</v>
      </c>
      <c r="I2545" s="17">
        <v>2580573</v>
      </c>
      <c r="J2545" s="20"/>
      <c r="K2545" s="17">
        <v>2464760</v>
      </c>
      <c r="L2545" s="17"/>
      <c r="M2545" s="17">
        <v>2582757</v>
      </c>
      <c r="N2545" s="20">
        <v>24</v>
      </c>
      <c r="O2545" s="20" t="s">
        <v>150</v>
      </c>
      <c r="P2545" s="20" t="s">
        <v>118</v>
      </c>
    </row>
    <row r="2546" spans="1:16" s="5" customFormat="1" ht="15.75">
      <c r="A2546" s="4" t="s">
        <v>89</v>
      </c>
      <c r="B2546" s="3">
        <f t="shared" si="280"/>
        <v>119823</v>
      </c>
      <c r="C2546" s="3"/>
      <c r="D2546" s="3">
        <f t="shared" si="281"/>
        <v>114672</v>
      </c>
      <c r="E2546" s="3"/>
      <c r="F2546" s="3">
        <f t="shared" si="282"/>
        <v>119823</v>
      </c>
      <c r="G2546" s="3"/>
      <c r="H2546" s="20" t="s">
        <v>51</v>
      </c>
      <c r="I2546" s="17">
        <v>795423</v>
      </c>
      <c r="J2546" s="20"/>
      <c r="K2546" s="17">
        <v>523463</v>
      </c>
      <c r="L2546" s="17"/>
      <c r="M2546" s="17">
        <v>545273</v>
      </c>
      <c r="N2546" s="20">
        <v>25</v>
      </c>
      <c r="O2546" s="20" t="s">
        <v>151</v>
      </c>
      <c r="P2546" s="20" t="s">
        <v>119</v>
      </c>
    </row>
    <row r="2547" spans="1:16" s="5" customFormat="1" ht="15.75">
      <c r="A2547" s="4" t="s">
        <v>88</v>
      </c>
      <c r="B2547" s="3">
        <f t="shared" si="280"/>
        <v>116350</v>
      </c>
      <c r="C2547" s="3"/>
      <c r="D2547" s="3">
        <f t="shared" si="281"/>
        <v>112113</v>
      </c>
      <c r="E2547" s="3"/>
      <c r="F2547" s="3">
        <f t="shared" si="282"/>
        <v>120000</v>
      </c>
      <c r="G2547" s="3"/>
      <c r="H2547" s="20" t="s">
        <v>51</v>
      </c>
      <c r="I2547" s="17">
        <v>209391</v>
      </c>
      <c r="J2547" s="20"/>
      <c r="K2547" s="17">
        <v>200836</v>
      </c>
      <c r="L2547" s="17"/>
      <c r="M2547" s="17">
        <v>209394</v>
      </c>
      <c r="N2547" s="20">
        <v>26</v>
      </c>
      <c r="O2547" s="20" t="s">
        <v>152</v>
      </c>
      <c r="P2547" s="20" t="s">
        <v>120</v>
      </c>
    </row>
    <row r="2548" spans="1:16" s="5" customFormat="1" ht="15.75">
      <c r="A2548" s="4" t="s">
        <v>92</v>
      </c>
      <c r="B2548" s="3">
        <f t="shared" si="280"/>
        <v>0</v>
      </c>
      <c r="C2548" s="3"/>
      <c r="D2548" s="3">
        <f t="shared" si="281"/>
        <v>0</v>
      </c>
      <c r="E2548" s="3"/>
      <c r="F2548" s="3">
        <f t="shared" si="282"/>
        <v>75000</v>
      </c>
      <c r="G2548" s="3"/>
      <c r="H2548" s="20" t="s">
        <v>51</v>
      </c>
      <c r="I2548" s="17">
        <v>0</v>
      </c>
      <c r="J2548" s="20"/>
      <c r="K2548" s="17">
        <v>0</v>
      </c>
      <c r="L2548" s="17"/>
      <c r="M2548" s="17">
        <v>36775</v>
      </c>
      <c r="N2548" s="20">
        <v>27</v>
      </c>
      <c r="O2548" s="20" t="s">
        <v>153</v>
      </c>
      <c r="P2548" s="20" t="s">
        <v>121</v>
      </c>
    </row>
    <row r="2549" spans="1:16" s="5" customFormat="1" ht="15.75">
      <c r="A2549" s="4" t="s">
        <v>15</v>
      </c>
      <c r="B2549" s="10">
        <f t="shared" si="280"/>
        <v>481140</v>
      </c>
      <c r="C2549" s="3"/>
      <c r="D2549" s="10">
        <f t="shared" si="281"/>
        <v>460453</v>
      </c>
      <c r="E2549" s="3"/>
      <c r="F2549" s="10">
        <f t="shared" si="282"/>
        <v>499574</v>
      </c>
      <c r="G2549" s="3"/>
      <c r="H2549" s="20" t="s">
        <v>51</v>
      </c>
      <c r="I2549" s="17">
        <v>0</v>
      </c>
      <c r="J2549" s="20"/>
      <c r="K2549" s="17">
        <v>34155</v>
      </c>
      <c r="L2549" s="17"/>
      <c r="M2549" s="17">
        <v>54883</v>
      </c>
      <c r="N2549" s="20">
        <v>28</v>
      </c>
      <c r="O2549" s="20" t="s">
        <v>154</v>
      </c>
      <c r="P2549" s="20" t="s">
        <v>122</v>
      </c>
    </row>
    <row r="2550" spans="1:16" s="5" customFormat="1" ht="15.75">
      <c r="A2550" s="4"/>
      <c r="B2550" s="3"/>
      <c r="C2550" s="3"/>
      <c r="D2550" s="3"/>
      <c r="E2550" s="3"/>
      <c r="F2550" s="3"/>
      <c r="G2550" s="3"/>
      <c r="H2550" s="20"/>
      <c r="I2550" s="17"/>
      <c r="J2550" s="20"/>
      <c r="K2550" s="17"/>
      <c r="L2550" s="17"/>
      <c r="M2550" s="17"/>
      <c r="N2550" s="20"/>
      <c r="O2550" s="20"/>
      <c r="P2550" s="20"/>
    </row>
    <row r="2551" spans="1:16" s="5" customFormat="1" ht="15.75">
      <c r="A2551" s="4" t="s">
        <v>16</v>
      </c>
      <c r="B2551" s="3">
        <f>SUM(B2543:B2550)</f>
        <v>4643822</v>
      </c>
      <c r="C2551" s="3"/>
      <c r="D2551" s="3">
        <f>SUM(D2543:D2550)</f>
        <v>4479635</v>
      </c>
      <c r="E2551" s="3"/>
      <c r="F2551" s="3">
        <f>SUM(F2543:F2550)</f>
        <v>4882733</v>
      </c>
      <c r="G2551" s="3"/>
      <c r="H2551" s="20"/>
      <c r="I2551" s="17"/>
      <c r="J2551" s="20"/>
      <c r="K2551" s="17"/>
      <c r="L2551" s="17"/>
      <c r="M2551" s="17"/>
      <c r="N2551" s="17"/>
      <c r="O2551" s="20"/>
      <c r="P2551" s="20"/>
    </row>
    <row r="2552" spans="1:16" s="5" customFormat="1" ht="15.75">
      <c r="A2552" s="4"/>
      <c r="B2552" s="3"/>
      <c r="C2552" s="3"/>
      <c r="D2552" s="3"/>
      <c r="E2552" s="3"/>
      <c r="F2552" s="3"/>
      <c r="G2552" s="3"/>
      <c r="H2552" s="20"/>
      <c r="I2552" s="17"/>
      <c r="J2552" s="20"/>
      <c r="K2552" s="17"/>
      <c r="L2552" s="17"/>
      <c r="M2552" s="17"/>
      <c r="N2552" s="17"/>
      <c r="O2552" s="20"/>
      <c r="P2552" s="20"/>
    </row>
    <row r="2553" spans="1:16" s="5" customFormat="1" ht="15.75">
      <c r="A2553" s="4" t="s">
        <v>17</v>
      </c>
      <c r="B2553" s="3">
        <f aca="true" t="shared" si="283" ref="B2553:B2559">I2543</f>
        <v>16502725</v>
      </c>
      <c r="C2553" s="3"/>
      <c r="D2553" s="3">
        <f aca="true" t="shared" si="284" ref="D2553:D2559">K2543</f>
        <v>16804099</v>
      </c>
      <c r="E2553" s="3"/>
      <c r="F2553" s="3">
        <f aca="true" t="shared" si="285" ref="F2553:F2559">M2543</f>
        <v>17605488</v>
      </c>
      <c r="G2553" s="3"/>
      <c r="H2553" s="20"/>
      <c r="I2553" s="17"/>
      <c r="J2553" s="20"/>
      <c r="K2553" s="17"/>
      <c r="L2553" s="17"/>
      <c r="M2553" s="17"/>
      <c r="N2553" s="17"/>
      <c r="O2553" s="20"/>
      <c r="P2553" s="20"/>
    </row>
    <row r="2554" spans="1:16" s="5" customFormat="1" ht="15.75">
      <c r="A2554" s="4" t="s">
        <v>18</v>
      </c>
      <c r="B2554" s="3">
        <f t="shared" si="283"/>
        <v>1094488</v>
      </c>
      <c r="C2554" s="3"/>
      <c r="D2554" s="3">
        <f t="shared" si="284"/>
        <v>1045278</v>
      </c>
      <c r="E2554" s="3"/>
      <c r="F2554" s="3">
        <f t="shared" si="285"/>
        <v>1095831</v>
      </c>
      <c r="G2554" s="3"/>
      <c r="H2554" s="20"/>
      <c r="I2554" s="17"/>
      <c r="J2554" s="20"/>
      <c r="K2554" s="17"/>
      <c r="L2554" s="17"/>
      <c r="M2554" s="17"/>
      <c r="N2554" s="17"/>
      <c r="O2554" s="20"/>
      <c r="P2554" s="20"/>
    </row>
    <row r="2555" spans="1:16" s="5" customFormat="1" ht="15.75">
      <c r="A2555" s="4" t="s">
        <v>19</v>
      </c>
      <c r="B2555" s="3">
        <f t="shared" si="283"/>
        <v>2580573</v>
      </c>
      <c r="C2555" s="3"/>
      <c r="D2555" s="3">
        <f t="shared" si="284"/>
        <v>2464760</v>
      </c>
      <c r="E2555" s="3"/>
      <c r="F2555" s="3">
        <f t="shared" si="285"/>
        <v>2582757</v>
      </c>
      <c r="G2555" s="3"/>
      <c r="H2555" s="20"/>
      <c r="I2555" s="17"/>
      <c r="J2555" s="20"/>
      <c r="K2555" s="17"/>
      <c r="L2555" s="17"/>
      <c r="M2555" s="17"/>
      <c r="N2555" s="20"/>
      <c r="O2555" s="20"/>
      <c r="P2555" s="20"/>
    </row>
    <row r="2556" spans="1:16" s="5" customFormat="1" ht="15.75">
      <c r="A2556" s="4" t="s">
        <v>20</v>
      </c>
      <c r="B2556" s="3">
        <f t="shared" si="283"/>
        <v>795423</v>
      </c>
      <c r="C2556" s="3"/>
      <c r="D2556" s="3">
        <f t="shared" si="284"/>
        <v>523463</v>
      </c>
      <c r="E2556" s="3"/>
      <c r="F2556" s="3">
        <f t="shared" si="285"/>
        <v>545273</v>
      </c>
      <c r="G2556" s="3"/>
      <c r="H2556" s="20"/>
      <c r="I2556" s="17"/>
      <c r="J2556" s="20"/>
      <c r="K2556" s="17"/>
      <c r="L2556" s="17"/>
      <c r="M2556" s="17"/>
      <c r="N2556" s="20"/>
      <c r="O2556" s="20"/>
      <c r="P2556" s="20"/>
    </row>
    <row r="2557" spans="1:7" s="5" customFormat="1" ht="15.75">
      <c r="A2557" s="4" t="s">
        <v>21</v>
      </c>
      <c r="B2557" s="3">
        <f t="shared" si="283"/>
        <v>209391</v>
      </c>
      <c r="C2557" s="3"/>
      <c r="D2557" s="3">
        <f t="shared" si="284"/>
        <v>200836</v>
      </c>
      <c r="E2557" s="3"/>
      <c r="F2557" s="3">
        <f t="shared" si="285"/>
        <v>209394</v>
      </c>
      <c r="G2557" s="3"/>
    </row>
    <row r="2558" spans="1:7" s="5" customFormat="1" ht="15.75">
      <c r="A2558" s="4" t="s">
        <v>22</v>
      </c>
      <c r="B2558" s="3">
        <f t="shared" si="283"/>
        <v>0</v>
      </c>
      <c r="C2558" s="3"/>
      <c r="D2558" s="3">
        <f t="shared" si="284"/>
        <v>0</v>
      </c>
      <c r="E2558" s="3"/>
      <c r="F2558" s="3">
        <f t="shared" si="285"/>
        <v>36775</v>
      </c>
      <c r="G2558" s="3"/>
    </row>
    <row r="2559" spans="1:7" s="5" customFormat="1" ht="15.75">
      <c r="A2559" s="4" t="s">
        <v>87</v>
      </c>
      <c r="B2559" s="10">
        <f t="shared" si="283"/>
        <v>0</v>
      </c>
      <c r="C2559" s="3"/>
      <c r="D2559" s="10">
        <f t="shared" si="284"/>
        <v>34155</v>
      </c>
      <c r="E2559" s="3"/>
      <c r="F2559" s="10">
        <f t="shared" si="285"/>
        <v>54883</v>
      </c>
      <c r="G2559" s="3"/>
    </row>
    <row r="2560" spans="1:7" s="5" customFormat="1" ht="15.75">
      <c r="A2560" s="12"/>
      <c r="B2560" s="3"/>
      <c r="C2560" s="3"/>
      <c r="D2560" s="3"/>
      <c r="E2560" s="3"/>
      <c r="F2560" s="3"/>
      <c r="G2560" s="3"/>
    </row>
    <row r="2561" spans="1:7" s="5" customFormat="1" ht="15.75">
      <c r="A2561" s="17" t="s">
        <v>23</v>
      </c>
      <c r="B2561" s="3">
        <f>SUM(B2521:B2530)+B2535+B2542+SUM(B2550:B2560)</f>
        <v>72739171</v>
      </c>
      <c r="C2561" s="3"/>
      <c r="D2561" s="3">
        <f>SUM(D2521:D2530)+D2535+D2542+SUM(D2550:D2560)</f>
        <v>71248480</v>
      </c>
      <c r="E2561" s="3"/>
      <c r="F2561" s="3">
        <f>SUM(F2521:F2530)+F2535+F2542+SUM(F2550:F2560)</f>
        <v>77260238</v>
      </c>
      <c r="G2561" s="3"/>
    </row>
    <row r="2562" spans="1:7" s="5" customFormat="1" ht="15.75">
      <c r="A2562" s="4"/>
      <c r="B2562" s="3"/>
      <c r="C2562" s="3"/>
      <c r="D2562" s="3"/>
      <c r="E2562" s="3"/>
      <c r="F2562" s="3"/>
      <c r="G2562" s="3"/>
    </row>
    <row r="2563" spans="1:7" s="5" customFormat="1" ht="15.75">
      <c r="A2563" s="4"/>
      <c r="B2563" s="3"/>
      <c r="C2563" s="3"/>
      <c r="D2563" s="3"/>
      <c r="E2563" s="3"/>
      <c r="F2563" s="3"/>
      <c r="G2563" s="3"/>
    </row>
    <row r="2564" spans="1:7" s="5" customFormat="1" ht="15.75">
      <c r="A2564" s="4"/>
      <c r="B2564" s="3"/>
      <c r="C2564" s="3"/>
      <c r="D2564" s="3"/>
      <c r="E2564" s="3"/>
      <c r="F2564" s="3"/>
      <c r="G2564" s="3"/>
    </row>
    <row r="2565" spans="1:7" s="5" customFormat="1" ht="15.75">
      <c r="A2565" s="4"/>
      <c r="B2565" s="3"/>
      <c r="C2565" s="3"/>
      <c r="D2565" s="3"/>
      <c r="E2565" s="3"/>
      <c r="F2565" s="3"/>
      <c r="G2565" s="3"/>
    </row>
    <row r="2566" spans="1:7" s="5" customFormat="1" ht="15.75">
      <c r="A2566" s="4"/>
      <c r="B2566" s="3"/>
      <c r="C2566" s="3"/>
      <c r="D2566" s="3"/>
      <c r="E2566" s="3"/>
      <c r="F2566" s="3"/>
      <c r="G2566" s="3"/>
    </row>
    <row r="2567" spans="1:7" s="5" customFormat="1" ht="15.75">
      <c r="A2567" s="4"/>
      <c r="B2567" s="3"/>
      <c r="C2567" s="3"/>
      <c r="D2567" s="3"/>
      <c r="E2567" s="3"/>
      <c r="F2567" s="3"/>
      <c r="G2567" s="3"/>
    </row>
    <row r="2568" spans="1:7" s="5" customFormat="1" ht="15.75">
      <c r="A2568" s="4"/>
      <c r="B2568" s="3"/>
      <c r="C2568" s="3"/>
      <c r="D2568" s="3"/>
      <c r="E2568" s="3"/>
      <c r="F2568" s="3"/>
      <c r="G2568" s="3"/>
    </row>
    <row r="2569" spans="1:7" s="5" customFormat="1" ht="15.75">
      <c r="A2569" s="4"/>
      <c r="B2569" s="3"/>
      <c r="C2569" s="3"/>
      <c r="D2569" s="3"/>
      <c r="E2569" s="3"/>
      <c r="F2569" s="3"/>
      <c r="G2569" s="3"/>
    </row>
    <row r="2570" spans="1:7" s="5" customFormat="1" ht="15.75">
      <c r="A2570" s="4"/>
      <c r="B2570" s="3"/>
      <c r="C2570" s="3"/>
      <c r="D2570" s="3"/>
      <c r="E2570" s="3"/>
      <c r="F2570" s="3"/>
      <c r="G2570" s="3"/>
    </row>
    <row r="2571" spans="1:7" s="5" customFormat="1" ht="15.75">
      <c r="A2571" s="12"/>
      <c r="B2571" s="3"/>
      <c r="C2571" s="3"/>
      <c r="D2571" s="3"/>
      <c r="E2571" s="3"/>
      <c r="F2571" s="3"/>
      <c r="G2571" s="3"/>
    </row>
    <row r="2572" spans="1:7" s="5" customFormat="1" ht="15.75">
      <c r="A2572" s="17"/>
      <c r="B2572" s="4"/>
      <c r="C2572" s="4"/>
      <c r="D2572" s="4"/>
      <c r="E2572" s="4"/>
      <c r="F2572" s="4"/>
      <c r="G2572" s="3"/>
    </row>
    <row r="2573" spans="1:7" s="5" customFormat="1" ht="15.75">
      <c r="A2573" s="4"/>
      <c r="B2573" s="3"/>
      <c r="C2573" s="3"/>
      <c r="D2573" s="3"/>
      <c r="E2573" s="3"/>
      <c r="F2573" s="3"/>
      <c r="G2573" s="3"/>
    </row>
    <row r="2574" spans="1:7" s="5" customFormat="1" ht="15.75">
      <c r="A2574" s="4"/>
      <c r="B2574" s="3"/>
      <c r="C2574" s="3"/>
      <c r="D2574" s="3"/>
      <c r="E2574" s="3"/>
      <c r="F2574" s="3"/>
      <c r="G2574" s="3"/>
    </row>
    <row r="2575" spans="1:7" s="5" customFormat="1" ht="15.75">
      <c r="A2575" s="4"/>
      <c r="B2575" s="4"/>
      <c r="C2575" s="4"/>
      <c r="D2575" s="4"/>
      <c r="E2575" s="4"/>
      <c r="F2575" s="4"/>
      <c r="G2575" s="4"/>
    </row>
    <row r="2576" spans="1:7" s="5" customFormat="1" ht="15.75">
      <c r="A2576" s="12"/>
      <c r="B2576" s="3"/>
      <c r="C2576" s="3"/>
      <c r="D2576" s="3"/>
      <c r="E2576" s="3"/>
      <c r="F2576" s="3"/>
      <c r="G2576" s="3"/>
    </row>
    <row r="2577" spans="1:7" s="5" customFormat="1" ht="15.75">
      <c r="A2577" s="17"/>
      <c r="B2577" s="4"/>
      <c r="C2577" s="4"/>
      <c r="D2577" s="4"/>
      <c r="E2577" s="4"/>
      <c r="F2577" s="4"/>
      <c r="G2577" s="4"/>
    </row>
    <row r="2578" spans="1:7" s="5" customFormat="1" ht="15.75">
      <c r="A2578" s="4"/>
      <c r="B2578" s="3"/>
      <c r="C2578" s="3"/>
      <c r="D2578" s="3"/>
      <c r="E2578" s="3"/>
      <c r="F2578" s="3"/>
      <c r="G2578" s="3"/>
    </row>
    <row r="2579" spans="1:7" s="5" customFormat="1" ht="15.75">
      <c r="A2579" s="4"/>
      <c r="B2579" s="3"/>
      <c r="C2579" s="3"/>
      <c r="D2579" s="3"/>
      <c r="E2579" s="3"/>
      <c r="F2579" s="3"/>
      <c r="G2579" s="3"/>
    </row>
    <row r="2580" spans="1:7" s="5" customFormat="1" ht="15.75">
      <c r="A2580" s="4"/>
      <c r="B2580" s="4"/>
      <c r="C2580" s="4"/>
      <c r="D2580" s="4"/>
      <c r="E2580" s="4"/>
      <c r="F2580" s="4"/>
      <c r="G2580" s="4"/>
    </row>
    <row r="2581" spans="1:7" s="5" customFormat="1" ht="15.75">
      <c r="A2581" s="4"/>
      <c r="B2581" s="3"/>
      <c r="C2581" s="3"/>
      <c r="D2581" s="3"/>
      <c r="E2581" s="3"/>
      <c r="F2581" s="3"/>
      <c r="G2581" s="3"/>
    </row>
    <row r="2582" spans="1:7" s="5" customFormat="1" ht="15.75">
      <c r="A2582" s="4"/>
      <c r="B2582" s="3"/>
      <c r="C2582" s="3"/>
      <c r="D2582" s="3"/>
      <c r="E2582" s="3"/>
      <c r="F2582" s="3"/>
      <c r="G2582" s="3"/>
    </row>
    <row r="2583" spans="1:7" s="5" customFormat="1" ht="15.75">
      <c r="A2583" s="12"/>
      <c r="B2583" s="3"/>
      <c r="C2583" s="3"/>
      <c r="D2583" s="3"/>
      <c r="E2583" s="3"/>
      <c r="F2583" s="3"/>
      <c r="G2583" s="3"/>
    </row>
    <row r="2584" spans="1:7" s="5" customFormat="1" ht="15.75">
      <c r="A2584" s="17"/>
      <c r="B2584" s="3"/>
      <c r="C2584" s="3"/>
      <c r="D2584" s="3"/>
      <c r="E2584" s="3"/>
      <c r="F2584" s="3"/>
      <c r="G2584" s="3"/>
    </row>
    <row r="2585" spans="1:7" s="5" customFormat="1" ht="15.75">
      <c r="A2585" s="11"/>
      <c r="B2585" s="3"/>
      <c r="C2585" s="3"/>
      <c r="D2585" s="3"/>
      <c r="E2585" s="3"/>
      <c r="F2585" s="3"/>
      <c r="G2585" s="3"/>
    </row>
    <row r="2586" spans="1:7" s="5" customFormat="1" ht="15.75">
      <c r="A2586" s="12"/>
      <c r="B2586" s="3"/>
      <c r="C2586" s="3"/>
      <c r="D2586" s="3"/>
      <c r="E2586" s="3"/>
      <c r="F2586" s="3"/>
      <c r="G2586" s="3"/>
    </row>
    <row r="2587" spans="1:7" s="5" customFormat="1" ht="15.75">
      <c r="A2587" s="12"/>
      <c r="B2587" s="3"/>
      <c r="C2587" s="3"/>
      <c r="D2587" s="3"/>
      <c r="E2587" s="3"/>
      <c r="F2587" s="3"/>
      <c r="G2587" s="3"/>
    </row>
    <row r="2588" spans="1:7" s="5" customFormat="1" ht="15.75">
      <c r="A2588" s="12"/>
      <c r="B2588" s="3"/>
      <c r="C2588" s="3"/>
      <c r="D2588" s="3"/>
      <c r="E2588" s="3"/>
      <c r="F2588" s="3"/>
      <c r="G2588" s="3"/>
    </row>
    <row r="2589" spans="1:7" s="5" customFormat="1" ht="15.75">
      <c r="A2589" s="12"/>
      <c r="B2589" s="3"/>
      <c r="C2589" s="3"/>
      <c r="D2589" s="3"/>
      <c r="E2589" s="3"/>
      <c r="F2589" s="3"/>
      <c r="G2589" s="3"/>
    </row>
    <row r="2590" spans="1:6" s="5" customFormat="1" ht="15.75">
      <c r="A2590" s="13"/>
      <c r="B2590" s="4"/>
      <c r="C2590" s="3"/>
      <c r="D2590" s="4"/>
      <c r="E2590" s="3"/>
      <c r="F2590" s="4"/>
    </row>
    <row r="2591" spans="1:6" s="5" customFormat="1" ht="15.75">
      <c r="A2591" s="14" t="s">
        <v>93</v>
      </c>
      <c r="B2591" s="4"/>
      <c r="C2591" s="3"/>
      <c r="D2591" s="4"/>
      <c r="E2591" s="3"/>
      <c r="F2591" s="4"/>
    </row>
    <row r="2592" spans="1:6" s="5" customFormat="1" ht="15.75">
      <c r="A2592" s="4"/>
      <c r="B2592" s="4"/>
      <c r="C2592" s="3"/>
      <c r="D2592" s="4"/>
      <c r="E2592" s="3"/>
      <c r="F2592" s="4"/>
    </row>
    <row r="2593" spans="1:7" s="5" customFormat="1" ht="15.75">
      <c r="A2593" s="23" t="s">
        <v>138</v>
      </c>
      <c r="B2593" s="23"/>
      <c r="C2593" s="23"/>
      <c r="D2593" s="23"/>
      <c r="E2593" s="23"/>
      <c r="F2593" s="23"/>
      <c r="G2593" s="23"/>
    </row>
    <row r="2594" spans="1:6" s="5" customFormat="1" ht="15.75">
      <c r="A2594" s="4"/>
      <c r="B2594" s="4"/>
      <c r="C2594" s="3"/>
      <c r="D2594" s="4"/>
      <c r="E2594" s="3"/>
      <c r="F2594" s="4"/>
    </row>
    <row r="2595" spans="1:7" s="5" customFormat="1" ht="15.75">
      <c r="A2595" s="23" t="s">
        <v>139</v>
      </c>
      <c r="B2595" s="23"/>
      <c r="C2595" s="23"/>
      <c r="D2595" s="23"/>
      <c r="E2595" s="23"/>
      <c r="F2595" s="23"/>
      <c r="G2595" s="23"/>
    </row>
    <row r="2596" spans="1:7" s="5" customFormat="1" ht="15.75">
      <c r="A2596" s="23" t="s">
        <v>52</v>
      </c>
      <c r="B2596" s="23"/>
      <c r="C2596" s="23"/>
      <c r="D2596" s="23"/>
      <c r="E2596" s="23"/>
      <c r="F2596" s="23"/>
      <c r="G2596" s="23"/>
    </row>
    <row r="2597" spans="1:6" s="5" customFormat="1" ht="15.75">
      <c r="A2597" s="4"/>
      <c r="B2597" s="4"/>
      <c r="C2597" s="3"/>
      <c r="D2597" s="6"/>
      <c r="E2597" s="7"/>
      <c r="F2597" s="6"/>
    </row>
    <row r="2598" spans="1:6" s="5" customFormat="1" ht="15.75">
      <c r="A2598" s="4"/>
      <c r="B2598" s="8"/>
      <c r="C2598" s="9"/>
      <c r="D2598" s="8"/>
      <c r="E2598" s="9"/>
      <c r="F2598" s="8"/>
    </row>
    <row r="2599" spans="1:7" s="5" customFormat="1" ht="15.75">
      <c r="A2599" s="4"/>
      <c r="B2599" s="2">
        <v>1985</v>
      </c>
      <c r="C2599" s="1"/>
      <c r="D2599" s="2">
        <v>1986</v>
      </c>
      <c r="E2599" s="1"/>
      <c r="F2599" s="2">
        <v>1987</v>
      </c>
      <c r="G2599" s="1"/>
    </row>
    <row r="2600" spans="1:7" s="5" customFormat="1" ht="15.75">
      <c r="A2600" s="4"/>
      <c r="B2600" s="3"/>
      <c r="C2600" s="3"/>
      <c r="D2600" s="3"/>
      <c r="E2600" s="3"/>
      <c r="F2600" s="3"/>
      <c r="G2600" s="3"/>
    </row>
    <row r="2601" spans="1:16" s="5" customFormat="1" ht="15.75">
      <c r="A2601" s="4" t="s">
        <v>0</v>
      </c>
      <c r="B2601" s="3">
        <f aca="true" t="shared" si="286" ref="B2601:B2608">I2601</f>
        <v>17648085</v>
      </c>
      <c r="C2601" s="3"/>
      <c r="D2601" s="3">
        <f aca="true" t="shared" si="287" ref="D2601:D2608">K2601</f>
        <v>16794464</v>
      </c>
      <c r="E2601" s="3"/>
      <c r="F2601" s="3">
        <f aca="true" t="shared" si="288" ref="F2601:F2608">M2601</f>
        <v>18676533</v>
      </c>
      <c r="G2601" s="3"/>
      <c r="H2601" s="20" t="s">
        <v>52</v>
      </c>
      <c r="I2601" s="17">
        <v>17648085</v>
      </c>
      <c r="J2601" s="20"/>
      <c r="K2601" s="17">
        <v>16794464</v>
      </c>
      <c r="L2601" s="17"/>
      <c r="M2601" s="17">
        <v>18676533</v>
      </c>
      <c r="N2601" s="20">
        <v>1</v>
      </c>
      <c r="O2601" s="20" t="s">
        <v>95</v>
      </c>
      <c r="P2601" s="20" t="s">
        <v>95</v>
      </c>
    </row>
    <row r="2602" spans="1:16" s="5" customFormat="1" ht="15.75">
      <c r="A2602" s="4" t="s">
        <v>1</v>
      </c>
      <c r="B2602" s="3">
        <f t="shared" si="286"/>
        <v>9941839</v>
      </c>
      <c r="C2602" s="3"/>
      <c r="D2602" s="3">
        <f t="shared" si="287"/>
        <v>9798813</v>
      </c>
      <c r="E2602" s="3"/>
      <c r="F2602" s="3">
        <f t="shared" si="288"/>
        <v>8306137</v>
      </c>
      <c r="G2602" s="3"/>
      <c r="H2602" s="20" t="s">
        <v>52</v>
      </c>
      <c r="I2602" s="17">
        <v>9941839</v>
      </c>
      <c r="J2602" s="20"/>
      <c r="K2602" s="17">
        <v>9798813</v>
      </c>
      <c r="L2602" s="17"/>
      <c r="M2602" s="17">
        <v>8306137</v>
      </c>
      <c r="N2602" s="20">
        <v>2</v>
      </c>
      <c r="O2602" s="20" t="s">
        <v>145</v>
      </c>
      <c r="P2602" s="20" t="s">
        <v>96</v>
      </c>
    </row>
    <row r="2603" spans="1:16" s="5" customFormat="1" ht="15.75">
      <c r="A2603" s="4" t="s">
        <v>86</v>
      </c>
      <c r="B2603" s="3">
        <f t="shared" si="286"/>
        <v>587891</v>
      </c>
      <c r="C2603" s="3"/>
      <c r="D2603" s="3">
        <f t="shared" si="287"/>
        <v>257749</v>
      </c>
      <c r="E2603" s="3"/>
      <c r="F2603" s="3">
        <f t="shared" si="288"/>
        <v>447833</v>
      </c>
      <c r="G2603" s="3"/>
      <c r="H2603" s="20" t="s">
        <v>52</v>
      </c>
      <c r="I2603" s="17">
        <v>587891</v>
      </c>
      <c r="J2603" s="20"/>
      <c r="K2603" s="17">
        <v>257749</v>
      </c>
      <c r="L2603" s="17"/>
      <c r="M2603" s="17">
        <v>447833</v>
      </c>
      <c r="N2603" s="20">
        <v>3</v>
      </c>
      <c r="O2603" s="20" t="s">
        <v>102</v>
      </c>
      <c r="P2603" s="20" t="s">
        <v>97</v>
      </c>
    </row>
    <row r="2604" spans="1:16" s="5" customFormat="1" ht="15.75">
      <c r="A2604" s="4" t="s">
        <v>91</v>
      </c>
      <c r="B2604" s="3">
        <f t="shared" si="286"/>
        <v>3247630</v>
      </c>
      <c r="C2604" s="3"/>
      <c r="D2604" s="3">
        <f t="shared" si="287"/>
        <v>3148349</v>
      </c>
      <c r="E2604" s="3"/>
      <c r="F2604" s="3">
        <f t="shared" si="288"/>
        <v>3283158</v>
      </c>
      <c r="G2604" s="3"/>
      <c r="H2604" s="20" t="s">
        <v>52</v>
      </c>
      <c r="I2604" s="17">
        <v>3247630</v>
      </c>
      <c r="J2604" s="20"/>
      <c r="K2604" s="17">
        <v>3148349</v>
      </c>
      <c r="L2604" s="17"/>
      <c r="M2604" s="17">
        <v>3283158</v>
      </c>
      <c r="N2604" s="20">
        <v>4</v>
      </c>
      <c r="O2604" s="20" t="s">
        <v>103</v>
      </c>
      <c r="P2604" s="20" t="s">
        <v>98</v>
      </c>
    </row>
    <row r="2605" spans="1:16" s="5" customFormat="1" ht="15.75">
      <c r="A2605" s="4" t="s">
        <v>2</v>
      </c>
      <c r="B2605" s="3">
        <f t="shared" si="286"/>
        <v>0</v>
      </c>
      <c r="C2605" s="3"/>
      <c r="D2605" s="3">
        <f t="shared" si="287"/>
        <v>0</v>
      </c>
      <c r="E2605" s="3"/>
      <c r="F2605" s="3">
        <f t="shared" si="288"/>
        <v>1058234</v>
      </c>
      <c r="G2605" s="3"/>
      <c r="H2605" s="20" t="s">
        <v>52</v>
      </c>
      <c r="I2605" s="17">
        <v>0</v>
      </c>
      <c r="J2605" s="20"/>
      <c r="K2605" s="17">
        <v>0</v>
      </c>
      <c r="L2605" s="17"/>
      <c r="M2605" s="17">
        <v>1058234</v>
      </c>
      <c r="N2605" s="20">
        <v>5</v>
      </c>
      <c r="O2605" s="20" t="s">
        <v>104</v>
      </c>
      <c r="P2605" s="20" t="s">
        <v>99</v>
      </c>
    </row>
    <row r="2606" spans="1:16" s="5" customFormat="1" ht="15.75">
      <c r="A2606" s="4" t="s">
        <v>144</v>
      </c>
      <c r="B2606" s="3">
        <f t="shared" si="286"/>
        <v>0</v>
      </c>
      <c r="C2606" s="3"/>
      <c r="D2606" s="3">
        <f t="shared" si="287"/>
        <v>0</v>
      </c>
      <c r="E2606" s="3"/>
      <c r="F2606" s="3">
        <f t="shared" si="288"/>
        <v>43900</v>
      </c>
      <c r="G2606" s="3"/>
      <c r="H2606" s="20" t="s">
        <v>52</v>
      </c>
      <c r="I2606" s="17">
        <v>0</v>
      </c>
      <c r="J2606" s="20"/>
      <c r="K2606" s="17">
        <v>0</v>
      </c>
      <c r="L2606" s="17"/>
      <c r="M2606" s="17">
        <v>43900</v>
      </c>
      <c r="N2606" s="20">
        <v>6</v>
      </c>
      <c r="O2606" s="20" t="s">
        <v>146</v>
      </c>
      <c r="P2606" s="20" t="s">
        <v>100</v>
      </c>
    </row>
    <row r="2607" spans="1:16" s="5" customFormat="1" ht="15.75">
      <c r="A2607" s="4" t="s">
        <v>3</v>
      </c>
      <c r="B2607" s="3">
        <f t="shared" si="286"/>
        <v>266534</v>
      </c>
      <c r="C2607" s="3"/>
      <c r="D2607" s="3">
        <f t="shared" si="287"/>
        <v>256977</v>
      </c>
      <c r="E2607" s="3"/>
      <c r="F2607" s="3">
        <f t="shared" si="288"/>
        <v>269741</v>
      </c>
      <c r="G2607" s="3"/>
      <c r="H2607" s="20" t="s">
        <v>52</v>
      </c>
      <c r="I2607" s="17">
        <v>266534</v>
      </c>
      <c r="J2607" s="20"/>
      <c r="K2607" s="17">
        <v>256977</v>
      </c>
      <c r="L2607" s="17"/>
      <c r="M2607" s="17">
        <v>269741</v>
      </c>
      <c r="N2607" s="20">
        <v>7</v>
      </c>
      <c r="O2607" s="20" t="s">
        <v>106</v>
      </c>
      <c r="P2607" s="20" t="s">
        <v>101</v>
      </c>
    </row>
    <row r="2608" spans="1:16" s="5" customFormat="1" ht="15.75">
      <c r="A2608" s="4" t="s">
        <v>4</v>
      </c>
      <c r="B2608" s="3">
        <f t="shared" si="286"/>
        <v>0</v>
      </c>
      <c r="C2608" s="3"/>
      <c r="D2608" s="3">
        <f t="shared" si="287"/>
        <v>0</v>
      </c>
      <c r="E2608" s="3"/>
      <c r="F2608" s="3">
        <f t="shared" si="288"/>
        <v>0</v>
      </c>
      <c r="G2608" s="3"/>
      <c r="H2608" s="20" t="s">
        <v>52</v>
      </c>
      <c r="I2608" s="17">
        <v>0</v>
      </c>
      <c r="J2608" s="20"/>
      <c r="K2608" s="17">
        <v>0</v>
      </c>
      <c r="L2608" s="17"/>
      <c r="M2608" s="17">
        <v>0</v>
      </c>
      <c r="N2608" s="20">
        <v>8</v>
      </c>
      <c r="O2608" s="20" t="s">
        <v>107</v>
      </c>
      <c r="P2608" s="20" t="s">
        <v>102</v>
      </c>
    </row>
    <row r="2609" spans="1:16" s="5" customFormat="1" ht="15.75">
      <c r="A2609" s="4"/>
      <c r="B2609" s="3"/>
      <c r="C2609" s="3"/>
      <c r="D2609" s="3"/>
      <c r="E2609" s="3"/>
      <c r="F2609" s="3"/>
      <c r="G2609" s="3"/>
      <c r="H2609" s="20" t="s">
        <v>52</v>
      </c>
      <c r="I2609" s="17">
        <v>8146905</v>
      </c>
      <c r="J2609" s="20"/>
      <c r="K2609" s="17">
        <v>8405932</v>
      </c>
      <c r="L2609" s="17"/>
      <c r="M2609" s="17">
        <v>9433819</v>
      </c>
      <c r="N2609" s="20">
        <v>9</v>
      </c>
      <c r="O2609" s="20" t="s">
        <v>108</v>
      </c>
      <c r="P2609" s="20" t="s">
        <v>103</v>
      </c>
    </row>
    <row r="2610" spans="1:16" s="5" customFormat="1" ht="15.75">
      <c r="A2610" s="4" t="s">
        <v>5</v>
      </c>
      <c r="B2610" s="3">
        <f>I2609</f>
        <v>8146905</v>
      </c>
      <c r="C2610" s="3"/>
      <c r="D2610" s="3">
        <f>K2609</f>
        <v>8405932</v>
      </c>
      <c r="E2610" s="3"/>
      <c r="F2610" s="3">
        <f>M2609</f>
        <v>9433819</v>
      </c>
      <c r="G2610" s="3"/>
      <c r="H2610" s="20" t="s">
        <v>52</v>
      </c>
      <c r="I2610" s="17">
        <v>308649</v>
      </c>
      <c r="J2610" s="20"/>
      <c r="K2610" s="17">
        <v>313988</v>
      </c>
      <c r="L2610" s="17"/>
      <c r="M2610" s="17">
        <v>1027721</v>
      </c>
      <c r="N2610" s="20">
        <v>10</v>
      </c>
      <c r="O2610" s="20" t="s">
        <v>109</v>
      </c>
      <c r="P2610" s="20" t="s">
        <v>104</v>
      </c>
    </row>
    <row r="2611" spans="1:16" s="5" customFormat="1" ht="15.75">
      <c r="A2611" s="4" t="s">
        <v>6</v>
      </c>
      <c r="B2611" s="3">
        <f>I2610</f>
        <v>308649</v>
      </c>
      <c r="C2611" s="3"/>
      <c r="D2611" s="3">
        <f>K2610</f>
        <v>313988</v>
      </c>
      <c r="E2611" s="3"/>
      <c r="F2611" s="3">
        <f>M2610</f>
        <v>1027721</v>
      </c>
      <c r="G2611" s="3"/>
      <c r="H2611" s="20" t="s">
        <v>52</v>
      </c>
      <c r="I2611" s="17">
        <v>0</v>
      </c>
      <c r="J2611" s="20"/>
      <c r="K2611" s="17">
        <v>0</v>
      </c>
      <c r="L2611" s="17"/>
      <c r="M2611" s="17">
        <v>329720</v>
      </c>
      <c r="N2611" s="20">
        <v>11</v>
      </c>
      <c r="O2611" s="20" t="s">
        <v>110</v>
      </c>
      <c r="P2611" s="20" t="s">
        <v>105</v>
      </c>
    </row>
    <row r="2612" spans="1:16" s="5" customFormat="1" ht="15.75">
      <c r="A2612" s="4" t="s">
        <v>7</v>
      </c>
      <c r="B2612" s="10">
        <f>I2611</f>
        <v>0</v>
      </c>
      <c r="C2612" s="3"/>
      <c r="D2612" s="10">
        <f>K2611</f>
        <v>0</v>
      </c>
      <c r="E2612" s="3"/>
      <c r="F2612" s="10">
        <f>M2611</f>
        <v>329720</v>
      </c>
      <c r="G2612" s="3"/>
      <c r="H2612" s="20" t="s">
        <v>52</v>
      </c>
      <c r="I2612" s="17">
        <v>7368164</v>
      </c>
      <c r="J2612" s="20"/>
      <c r="K2612" s="17">
        <v>7597534</v>
      </c>
      <c r="L2612" s="17"/>
      <c r="M2612" s="17">
        <v>8178938</v>
      </c>
      <c r="N2612" s="20">
        <v>12</v>
      </c>
      <c r="O2612" s="20" t="s">
        <v>147</v>
      </c>
      <c r="P2612" s="20" t="s">
        <v>106</v>
      </c>
    </row>
    <row r="2613" spans="1:16" s="5" customFormat="1" ht="15.75">
      <c r="A2613" s="4"/>
      <c r="B2613" s="3"/>
      <c r="C2613" s="3"/>
      <c r="D2613" s="3"/>
      <c r="E2613" s="3"/>
      <c r="F2613" s="3"/>
      <c r="G2613" s="3"/>
      <c r="H2613" s="20" t="s">
        <v>52</v>
      </c>
      <c r="I2613" s="17">
        <v>0</v>
      </c>
      <c r="J2613" s="20"/>
      <c r="K2613" s="17">
        <v>50000</v>
      </c>
      <c r="L2613" s="17"/>
      <c r="M2613" s="17">
        <v>59150</v>
      </c>
      <c r="N2613" s="20">
        <v>13</v>
      </c>
      <c r="O2613" s="20" t="s">
        <v>113</v>
      </c>
      <c r="P2613" s="20" t="s">
        <v>107</v>
      </c>
    </row>
    <row r="2614" spans="1:16" s="5" customFormat="1" ht="15.75">
      <c r="A2614" s="4" t="s">
        <v>8</v>
      </c>
      <c r="B2614" s="3">
        <f>SUM(B2609:B2613)</f>
        <v>8455554</v>
      </c>
      <c r="C2614" s="3"/>
      <c r="D2614" s="3">
        <f>SUM(D2609:D2613)</f>
        <v>8719920</v>
      </c>
      <c r="E2614" s="3"/>
      <c r="F2614" s="3">
        <f>SUM(F2609:F2613)</f>
        <v>10791260</v>
      </c>
      <c r="G2614" s="3"/>
      <c r="H2614" s="20" t="s">
        <v>52</v>
      </c>
      <c r="I2614" s="17">
        <v>0</v>
      </c>
      <c r="J2614" s="20"/>
      <c r="K2614" s="17">
        <v>0</v>
      </c>
      <c r="L2614" s="17"/>
      <c r="M2614" s="17">
        <v>250309</v>
      </c>
      <c r="N2614" s="20">
        <v>14</v>
      </c>
      <c r="O2614" s="20" t="s">
        <v>114</v>
      </c>
      <c r="P2614" s="20" t="s">
        <v>108</v>
      </c>
    </row>
    <row r="2615" spans="1:16" s="5" customFormat="1" ht="15.75">
      <c r="A2615" s="4"/>
      <c r="B2615" s="3"/>
      <c r="C2615" s="3"/>
      <c r="D2615" s="3"/>
      <c r="E2615" s="3"/>
      <c r="F2615" s="3"/>
      <c r="G2615" s="3"/>
      <c r="H2615" s="20" t="s">
        <v>52</v>
      </c>
      <c r="I2615" s="17">
        <v>98710</v>
      </c>
      <c r="J2615" s="20"/>
      <c r="K2615" s="17">
        <v>202406</v>
      </c>
      <c r="L2615" s="17"/>
      <c r="M2615" s="17">
        <v>211377</v>
      </c>
      <c r="N2615" s="20">
        <v>15</v>
      </c>
      <c r="O2615" s="20" t="s">
        <v>115</v>
      </c>
      <c r="P2615" s="20" t="s">
        <v>109</v>
      </c>
    </row>
    <row r="2616" spans="1:16" s="5" customFormat="1" ht="15.75">
      <c r="A2616" s="4" t="s">
        <v>9</v>
      </c>
      <c r="B2616" s="3">
        <f>I2612</f>
        <v>7368164</v>
      </c>
      <c r="C2616" s="3"/>
      <c r="D2616" s="3">
        <f>K2612</f>
        <v>7597534</v>
      </c>
      <c r="E2616" s="3"/>
      <c r="F2616" s="3">
        <f>M2612</f>
        <v>8178938</v>
      </c>
      <c r="G2616" s="3"/>
      <c r="H2616" s="20" t="s">
        <v>52</v>
      </c>
      <c r="I2616" s="17">
        <v>5165239</v>
      </c>
      <c r="J2616" s="20"/>
      <c r="K2616" s="17">
        <v>4941605</v>
      </c>
      <c r="L2616" s="17"/>
      <c r="M2616" s="17">
        <v>5408700</v>
      </c>
      <c r="N2616" s="20">
        <v>16</v>
      </c>
      <c r="O2616" s="20" t="s">
        <v>116</v>
      </c>
      <c r="P2616" s="20" t="s">
        <v>110</v>
      </c>
    </row>
    <row r="2617" spans="1:16" s="5" customFormat="1" ht="15.75">
      <c r="A2617" s="4" t="s">
        <v>10</v>
      </c>
      <c r="B2617" s="3">
        <f>I2613</f>
        <v>0</v>
      </c>
      <c r="C2617" s="3"/>
      <c r="D2617" s="3">
        <f>K2613</f>
        <v>50000</v>
      </c>
      <c r="E2617" s="3"/>
      <c r="F2617" s="3">
        <f>M2613</f>
        <v>59150</v>
      </c>
      <c r="G2617" s="4"/>
      <c r="H2617" s="20" t="s">
        <v>52</v>
      </c>
      <c r="I2617" s="17">
        <v>0</v>
      </c>
      <c r="J2617" s="20"/>
      <c r="K2617" s="17">
        <v>46815</v>
      </c>
      <c r="L2617" s="17"/>
      <c r="M2617" s="17">
        <v>39989</v>
      </c>
      <c r="N2617" s="20">
        <v>17</v>
      </c>
      <c r="O2617" s="20" t="s">
        <v>117</v>
      </c>
      <c r="P2617" s="20" t="s">
        <v>111</v>
      </c>
    </row>
    <row r="2618" spans="1:16" s="5" customFormat="1" ht="15.75">
      <c r="A2618" s="4" t="s">
        <v>11</v>
      </c>
      <c r="B2618" s="3">
        <f>I2614</f>
        <v>0</v>
      </c>
      <c r="C2618" s="3"/>
      <c r="D2618" s="3">
        <f>K2614</f>
        <v>0</v>
      </c>
      <c r="E2618" s="3"/>
      <c r="F2618" s="3">
        <f>M2614</f>
        <v>250309</v>
      </c>
      <c r="G2618" s="3"/>
      <c r="H2618" s="20" t="s">
        <v>52</v>
      </c>
      <c r="I2618" s="17">
        <v>216830</v>
      </c>
      <c r="J2618" s="20"/>
      <c r="K2618" s="17">
        <v>207508</v>
      </c>
      <c r="L2618" s="17"/>
      <c r="M2618" s="17">
        <v>216830</v>
      </c>
      <c r="N2618" s="20">
        <v>18</v>
      </c>
      <c r="O2618" s="20" t="s">
        <v>118</v>
      </c>
      <c r="P2618" s="20" t="s">
        <v>112</v>
      </c>
    </row>
    <row r="2619" spans="1:16" s="5" customFormat="1" ht="15.75">
      <c r="A2619" s="4" t="s">
        <v>12</v>
      </c>
      <c r="B2619" s="10">
        <f>I2615</f>
        <v>98710</v>
      </c>
      <c r="C2619" s="3"/>
      <c r="D2619" s="10">
        <f>K2615</f>
        <v>202406</v>
      </c>
      <c r="E2619" s="3"/>
      <c r="F2619" s="10">
        <f>M2615</f>
        <v>211377</v>
      </c>
      <c r="G2619" s="3"/>
      <c r="H2619" s="20" t="s">
        <v>52</v>
      </c>
      <c r="I2619" s="21">
        <v>116350</v>
      </c>
      <c r="J2619" s="20"/>
      <c r="K2619" s="21">
        <v>112113</v>
      </c>
      <c r="L2619" s="17"/>
      <c r="M2619" s="21">
        <v>120000</v>
      </c>
      <c r="N2619" s="20">
        <v>19</v>
      </c>
      <c r="O2619" s="20" t="s">
        <v>119</v>
      </c>
      <c r="P2619" s="20" t="s">
        <v>113</v>
      </c>
    </row>
    <row r="2620" spans="1:16" s="5" customFormat="1" ht="15.75">
      <c r="A2620" s="4"/>
      <c r="B2620" s="3"/>
      <c r="C2620" s="3"/>
      <c r="D2620" s="3"/>
      <c r="E2620" s="3"/>
      <c r="F2620" s="3"/>
      <c r="G2620" s="3"/>
      <c r="H2620" s="20" t="s">
        <v>52</v>
      </c>
      <c r="I2620" s="17">
        <v>0</v>
      </c>
      <c r="J2620" s="20"/>
      <c r="K2620" s="17">
        <v>0</v>
      </c>
      <c r="L2620" s="17"/>
      <c r="M2620" s="17">
        <v>75000</v>
      </c>
      <c r="N2620" s="20">
        <v>20</v>
      </c>
      <c r="O2620" s="20" t="s">
        <v>120</v>
      </c>
      <c r="P2620" s="20" t="s">
        <v>114</v>
      </c>
    </row>
    <row r="2621" spans="1:16" s="5" customFormat="1" ht="15.75">
      <c r="A2621" s="4" t="s">
        <v>13</v>
      </c>
      <c r="B2621" s="3">
        <f>SUM(B2615:B2620)</f>
        <v>7466874</v>
      </c>
      <c r="C2621" s="3"/>
      <c r="D2621" s="3">
        <f>SUM(D2615:D2620)</f>
        <v>7849940</v>
      </c>
      <c r="E2621" s="3"/>
      <c r="F2621" s="3">
        <f>SUM(F2615:F2620)</f>
        <v>8699774</v>
      </c>
      <c r="G2621" s="3"/>
      <c r="H2621" s="20" t="s">
        <v>52</v>
      </c>
      <c r="I2621" s="17">
        <v>720974</v>
      </c>
      <c r="J2621" s="20"/>
      <c r="K2621" s="17">
        <v>689975</v>
      </c>
      <c r="L2621" s="17"/>
      <c r="M2621" s="17">
        <v>754238</v>
      </c>
      <c r="N2621" s="20">
        <v>21</v>
      </c>
      <c r="O2621" s="20" t="s">
        <v>121</v>
      </c>
      <c r="P2621" s="20" t="s">
        <v>115</v>
      </c>
    </row>
    <row r="2622" spans="1:16" s="5" customFormat="1" ht="15.75">
      <c r="A2622" s="4"/>
      <c r="B2622" s="3"/>
      <c r="C2622" s="3"/>
      <c r="D2622" s="3"/>
      <c r="E2622" s="3"/>
      <c r="F2622" s="3"/>
      <c r="G2622" s="3"/>
      <c r="H2622" s="20" t="s">
        <v>52</v>
      </c>
      <c r="I2622" s="17">
        <v>31249377</v>
      </c>
      <c r="J2622" s="20"/>
      <c r="K2622" s="17">
        <v>30302944</v>
      </c>
      <c r="L2622" s="17"/>
      <c r="M2622" s="17">
        <v>31783783</v>
      </c>
      <c r="N2622" s="20">
        <v>22</v>
      </c>
      <c r="O2622" s="20" t="s">
        <v>148</v>
      </c>
      <c r="P2622" s="20" t="s">
        <v>116</v>
      </c>
    </row>
    <row r="2623" spans="1:16" s="5" customFormat="1" ht="15.75">
      <c r="A2623" s="4" t="s">
        <v>14</v>
      </c>
      <c r="B2623" s="3">
        <f aca="true" t="shared" si="289" ref="B2623:B2628">I2616</f>
        <v>5165239</v>
      </c>
      <c r="C2623" s="3"/>
      <c r="D2623" s="3">
        <f aca="true" t="shared" si="290" ref="D2623:D2628">K2616</f>
        <v>4941605</v>
      </c>
      <c r="E2623" s="3"/>
      <c r="F2623" s="3">
        <f aca="true" t="shared" si="291" ref="F2623:F2628">M2616</f>
        <v>5408700</v>
      </c>
      <c r="G2623" s="3"/>
      <c r="H2623" s="20" t="s">
        <v>52</v>
      </c>
      <c r="I2623" s="17">
        <v>2720729</v>
      </c>
      <c r="J2623" s="20"/>
      <c r="K2623" s="17">
        <v>2598415</v>
      </c>
      <c r="L2623" s="17"/>
      <c r="M2623" s="17">
        <v>2724069</v>
      </c>
      <c r="N2623" s="20">
        <v>23</v>
      </c>
      <c r="O2623" s="20" t="s">
        <v>149</v>
      </c>
      <c r="P2623" s="20" t="s">
        <v>117</v>
      </c>
    </row>
    <row r="2624" spans="1:16" s="5" customFormat="1" ht="15.75">
      <c r="A2624" s="4" t="s">
        <v>90</v>
      </c>
      <c r="B2624" s="3">
        <f t="shared" si="289"/>
        <v>0</v>
      </c>
      <c r="C2624" s="3"/>
      <c r="D2624" s="3">
        <f t="shared" si="290"/>
        <v>46815</v>
      </c>
      <c r="E2624" s="3"/>
      <c r="F2624" s="3">
        <f t="shared" si="291"/>
        <v>39989</v>
      </c>
      <c r="G2624" s="3"/>
      <c r="H2624" s="20" t="s">
        <v>52</v>
      </c>
      <c r="I2624" s="17">
        <v>3874151</v>
      </c>
      <c r="J2624" s="20"/>
      <c r="K2624" s="17">
        <v>3700288</v>
      </c>
      <c r="L2624" s="17"/>
      <c r="M2624" s="17">
        <v>3877428</v>
      </c>
      <c r="N2624" s="20">
        <v>24</v>
      </c>
      <c r="O2624" s="20" t="s">
        <v>150</v>
      </c>
      <c r="P2624" s="20" t="s">
        <v>118</v>
      </c>
    </row>
    <row r="2625" spans="1:16" s="5" customFormat="1" ht="15.75">
      <c r="A2625" s="4" t="s">
        <v>89</v>
      </c>
      <c r="B2625" s="3">
        <f t="shared" si="289"/>
        <v>216830</v>
      </c>
      <c r="C2625" s="3"/>
      <c r="D2625" s="3">
        <f t="shared" si="290"/>
        <v>207508</v>
      </c>
      <c r="E2625" s="3"/>
      <c r="F2625" s="3">
        <f t="shared" si="291"/>
        <v>216830</v>
      </c>
      <c r="G2625" s="3"/>
      <c r="H2625" s="20" t="s">
        <v>52</v>
      </c>
      <c r="I2625" s="17">
        <v>1754288</v>
      </c>
      <c r="J2625" s="20"/>
      <c r="K2625" s="17">
        <v>1665029</v>
      </c>
      <c r="L2625" s="17"/>
      <c r="M2625" s="17">
        <v>1734403</v>
      </c>
      <c r="N2625" s="20">
        <v>25</v>
      </c>
      <c r="O2625" s="20" t="s">
        <v>151</v>
      </c>
      <c r="P2625" s="20" t="s">
        <v>119</v>
      </c>
    </row>
    <row r="2626" spans="1:16" s="5" customFormat="1" ht="15.75">
      <c r="A2626" s="4" t="s">
        <v>88</v>
      </c>
      <c r="B2626" s="3">
        <f t="shared" si="289"/>
        <v>116350</v>
      </c>
      <c r="C2626" s="3"/>
      <c r="D2626" s="3">
        <f t="shared" si="290"/>
        <v>112113</v>
      </c>
      <c r="E2626" s="3"/>
      <c r="F2626" s="3">
        <f t="shared" si="291"/>
        <v>120000</v>
      </c>
      <c r="G2626" s="3"/>
      <c r="H2626" s="20" t="s">
        <v>52</v>
      </c>
      <c r="I2626" s="17">
        <v>564188</v>
      </c>
      <c r="J2626" s="20"/>
      <c r="K2626" s="17">
        <v>523249</v>
      </c>
      <c r="L2626" s="17"/>
      <c r="M2626" s="17">
        <v>544554</v>
      </c>
      <c r="N2626" s="20">
        <v>26</v>
      </c>
      <c r="O2626" s="20" t="s">
        <v>152</v>
      </c>
      <c r="P2626" s="20" t="s">
        <v>120</v>
      </c>
    </row>
    <row r="2627" spans="1:16" s="5" customFormat="1" ht="15.75">
      <c r="A2627" s="4" t="s">
        <v>92</v>
      </c>
      <c r="B2627" s="3">
        <f t="shared" si="289"/>
        <v>0</v>
      </c>
      <c r="C2627" s="3"/>
      <c r="D2627" s="3">
        <f t="shared" si="290"/>
        <v>0</v>
      </c>
      <c r="E2627" s="3"/>
      <c r="F2627" s="3">
        <f t="shared" si="291"/>
        <v>75000</v>
      </c>
      <c r="G2627" s="3"/>
      <c r="H2627" s="20" t="s">
        <v>52</v>
      </c>
      <c r="I2627" s="17">
        <v>0</v>
      </c>
      <c r="J2627" s="20"/>
      <c r="K2627" s="17">
        <v>0</v>
      </c>
      <c r="L2627" s="17"/>
      <c r="M2627" s="17">
        <v>60400</v>
      </c>
      <c r="N2627" s="20">
        <v>27</v>
      </c>
      <c r="O2627" s="20" t="s">
        <v>153</v>
      </c>
      <c r="P2627" s="20" t="s">
        <v>121</v>
      </c>
    </row>
    <row r="2628" spans="1:16" s="5" customFormat="1" ht="15.75">
      <c r="A2628" s="4" t="s">
        <v>15</v>
      </c>
      <c r="B2628" s="10">
        <f t="shared" si="289"/>
        <v>720974</v>
      </c>
      <c r="C2628" s="3"/>
      <c r="D2628" s="10">
        <f t="shared" si="290"/>
        <v>689975</v>
      </c>
      <c r="E2628" s="3"/>
      <c r="F2628" s="10">
        <f t="shared" si="291"/>
        <v>754238</v>
      </c>
      <c r="G2628" s="3"/>
      <c r="H2628" s="20" t="s">
        <v>52</v>
      </c>
      <c r="I2628" s="17">
        <v>0</v>
      </c>
      <c r="J2628" s="20"/>
      <c r="K2628" s="17">
        <v>66884</v>
      </c>
      <c r="L2628" s="17"/>
      <c r="M2628" s="17">
        <v>107033</v>
      </c>
      <c r="N2628" s="20">
        <v>28</v>
      </c>
      <c r="O2628" s="20" t="s">
        <v>154</v>
      </c>
      <c r="P2628" s="20" t="s">
        <v>122</v>
      </c>
    </row>
    <row r="2629" spans="1:16" s="5" customFormat="1" ht="15.75">
      <c r="A2629" s="4"/>
      <c r="B2629" s="3"/>
      <c r="C2629" s="3"/>
      <c r="D2629" s="3"/>
      <c r="E2629" s="3"/>
      <c r="F2629" s="3"/>
      <c r="G2629" s="3"/>
      <c r="H2629" s="20"/>
      <c r="I2629" s="17"/>
      <c r="J2629" s="20"/>
      <c r="K2629" s="17"/>
      <c r="L2629" s="17"/>
      <c r="M2629" s="17"/>
      <c r="N2629" s="20"/>
      <c r="O2629" s="20"/>
      <c r="P2629" s="20"/>
    </row>
    <row r="2630" spans="1:16" s="5" customFormat="1" ht="15.75">
      <c r="A2630" s="4" t="s">
        <v>16</v>
      </c>
      <c r="B2630" s="3">
        <f>SUM(B2622:B2629)</f>
        <v>6219393</v>
      </c>
      <c r="C2630" s="3"/>
      <c r="D2630" s="3">
        <f>SUM(D2622:D2629)</f>
        <v>5998016</v>
      </c>
      <c r="E2630" s="3"/>
      <c r="F2630" s="3">
        <f>SUM(F2622:F2629)</f>
        <v>6614757</v>
      </c>
      <c r="G2630" s="3"/>
      <c r="H2630" s="20"/>
      <c r="I2630" s="17"/>
      <c r="J2630" s="20"/>
      <c r="K2630" s="17"/>
      <c r="L2630" s="17"/>
      <c r="M2630" s="17"/>
      <c r="N2630" s="17"/>
      <c r="O2630" s="20"/>
      <c r="P2630" s="20"/>
    </row>
    <row r="2631" spans="1:16" s="5" customFormat="1" ht="15.75">
      <c r="A2631" s="4"/>
      <c r="B2631" s="3"/>
      <c r="C2631" s="3"/>
      <c r="D2631" s="3"/>
      <c r="E2631" s="3"/>
      <c r="F2631" s="3"/>
      <c r="G2631" s="3"/>
      <c r="H2631" s="20"/>
      <c r="I2631" s="17"/>
      <c r="J2631" s="20"/>
      <c r="K2631" s="17"/>
      <c r="L2631" s="17"/>
      <c r="M2631" s="17"/>
      <c r="N2631" s="17"/>
      <c r="O2631" s="20"/>
      <c r="P2631" s="20"/>
    </row>
    <row r="2632" spans="1:16" s="5" customFormat="1" ht="15.75">
      <c r="A2632" s="4" t="s">
        <v>17</v>
      </c>
      <c r="B2632" s="3">
        <f aca="true" t="shared" si="292" ref="B2632:B2638">I2622</f>
        <v>31249377</v>
      </c>
      <c r="C2632" s="3"/>
      <c r="D2632" s="3">
        <f aca="true" t="shared" si="293" ref="D2632:D2638">K2622</f>
        <v>30302944</v>
      </c>
      <c r="E2632" s="3"/>
      <c r="F2632" s="3">
        <f aca="true" t="shared" si="294" ref="F2632:F2638">M2622</f>
        <v>31783783</v>
      </c>
      <c r="G2632" s="3"/>
      <c r="H2632" s="20"/>
      <c r="I2632" s="17"/>
      <c r="J2632" s="20"/>
      <c r="K2632" s="17"/>
      <c r="L2632" s="17"/>
      <c r="M2632" s="17"/>
      <c r="N2632" s="17"/>
      <c r="O2632" s="20"/>
      <c r="P2632" s="20"/>
    </row>
    <row r="2633" spans="1:16" s="5" customFormat="1" ht="15.75">
      <c r="A2633" s="4" t="s">
        <v>18</v>
      </c>
      <c r="B2633" s="3">
        <f t="shared" si="292"/>
        <v>2720729</v>
      </c>
      <c r="C2633" s="3"/>
      <c r="D2633" s="3">
        <f t="shared" si="293"/>
        <v>2598415</v>
      </c>
      <c r="E2633" s="3"/>
      <c r="F2633" s="3">
        <f t="shared" si="294"/>
        <v>2724069</v>
      </c>
      <c r="G2633" s="3"/>
      <c r="H2633" s="20"/>
      <c r="I2633" s="17"/>
      <c r="J2633" s="20"/>
      <c r="K2633" s="17"/>
      <c r="L2633" s="17"/>
      <c r="M2633" s="17"/>
      <c r="N2633" s="17"/>
      <c r="O2633" s="20"/>
      <c r="P2633" s="20"/>
    </row>
    <row r="2634" spans="1:16" s="5" customFormat="1" ht="15.75">
      <c r="A2634" s="4" t="s">
        <v>19</v>
      </c>
      <c r="B2634" s="3">
        <f t="shared" si="292"/>
        <v>3874151</v>
      </c>
      <c r="C2634" s="3"/>
      <c r="D2634" s="3">
        <f t="shared" si="293"/>
        <v>3700288</v>
      </c>
      <c r="E2634" s="3"/>
      <c r="F2634" s="3">
        <f t="shared" si="294"/>
        <v>3877428</v>
      </c>
      <c r="G2634" s="3"/>
      <c r="H2634" s="20"/>
      <c r="I2634" s="17"/>
      <c r="J2634" s="20"/>
      <c r="K2634" s="17"/>
      <c r="L2634" s="17"/>
      <c r="M2634" s="17"/>
      <c r="N2634" s="20"/>
      <c r="O2634" s="20"/>
      <c r="P2634" s="20"/>
    </row>
    <row r="2635" spans="1:16" s="5" customFormat="1" ht="15.75">
      <c r="A2635" s="4" t="s">
        <v>20</v>
      </c>
      <c r="B2635" s="3">
        <f t="shared" si="292"/>
        <v>1754288</v>
      </c>
      <c r="C2635" s="3"/>
      <c r="D2635" s="3">
        <f t="shared" si="293"/>
        <v>1665029</v>
      </c>
      <c r="E2635" s="3"/>
      <c r="F2635" s="3">
        <f t="shared" si="294"/>
        <v>1734403</v>
      </c>
      <c r="G2635" s="3"/>
      <c r="H2635" s="20"/>
      <c r="I2635" s="17"/>
      <c r="J2635" s="20"/>
      <c r="K2635" s="17"/>
      <c r="L2635" s="17"/>
      <c r="M2635" s="17"/>
      <c r="N2635" s="20"/>
      <c r="O2635" s="20"/>
      <c r="P2635" s="20"/>
    </row>
    <row r="2636" spans="1:7" s="5" customFormat="1" ht="15.75">
      <c r="A2636" s="4" t="s">
        <v>21</v>
      </c>
      <c r="B2636" s="3">
        <f t="shared" si="292"/>
        <v>564188</v>
      </c>
      <c r="C2636" s="3"/>
      <c r="D2636" s="3">
        <f t="shared" si="293"/>
        <v>523249</v>
      </c>
      <c r="E2636" s="3"/>
      <c r="F2636" s="3">
        <f t="shared" si="294"/>
        <v>544554</v>
      </c>
      <c r="G2636" s="3"/>
    </row>
    <row r="2637" spans="1:7" s="5" customFormat="1" ht="15.75">
      <c r="A2637" s="4" t="s">
        <v>22</v>
      </c>
      <c r="B2637" s="3">
        <f t="shared" si="292"/>
        <v>0</v>
      </c>
      <c r="C2637" s="3"/>
      <c r="D2637" s="3">
        <f t="shared" si="293"/>
        <v>0</v>
      </c>
      <c r="E2637" s="3"/>
      <c r="F2637" s="3">
        <f t="shared" si="294"/>
        <v>60400</v>
      </c>
      <c r="G2637" s="3"/>
    </row>
    <row r="2638" spans="1:7" s="5" customFormat="1" ht="15.75">
      <c r="A2638" s="4" t="s">
        <v>87</v>
      </c>
      <c r="B2638" s="10">
        <f t="shared" si="292"/>
        <v>0</v>
      </c>
      <c r="C2638" s="3"/>
      <c r="D2638" s="10">
        <f t="shared" si="293"/>
        <v>66884</v>
      </c>
      <c r="E2638" s="3"/>
      <c r="F2638" s="10">
        <f t="shared" si="294"/>
        <v>107033</v>
      </c>
      <c r="G2638" s="3"/>
    </row>
    <row r="2639" spans="1:7" s="5" customFormat="1" ht="15.75">
      <c r="A2639" s="12"/>
      <c r="B2639" s="3"/>
      <c r="C2639" s="3"/>
      <c r="D2639" s="3"/>
      <c r="E2639" s="3"/>
      <c r="F2639" s="3"/>
      <c r="G2639" s="3"/>
    </row>
    <row r="2640" spans="1:7" s="5" customFormat="1" ht="15.75">
      <c r="A2640" s="17" t="s">
        <v>23</v>
      </c>
      <c r="B2640" s="3">
        <f>SUM(B2600:B2609)+B2614+B2621+SUM(B2629:B2639)</f>
        <v>93996533</v>
      </c>
      <c r="C2640" s="3"/>
      <c r="D2640" s="3">
        <f>SUM(D2600:D2609)+D2614+D2621+SUM(D2629:D2639)</f>
        <v>91681037</v>
      </c>
      <c r="E2640" s="3"/>
      <c r="F2640" s="3">
        <f>SUM(F2600:F2609)+F2614+F2621+SUM(F2629:F2639)</f>
        <v>99022997</v>
      </c>
      <c r="G2640" s="3"/>
    </row>
    <row r="2641" spans="1:7" s="5" customFormat="1" ht="15.75">
      <c r="A2641" s="4"/>
      <c r="B2641" s="3"/>
      <c r="C2641" s="3"/>
      <c r="D2641" s="3"/>
      <c r="E2641" s="3"/>
      <c r="F2641" s="3"/>
      <c r="G2641" s="3"/>
    </row>
    <row r="2642" spans="1:7" s="5" customFormat="1" ht="15.75">
      <c r="A2642" s="4"/>
      <c r="B2642" s="3"/>
      <c r="C2642" s="3"/>
      <c r="D2642" s="3"/>
      <c r="E2642" s="3"/>
      <c r="F2642" s="3"/>
      <c r="G2642" s="3"/>
    </row>
    <row r="2643" spans="1:7" s="5" customFormat="1" ht="15.75">
      <c r="A2643" s="4"/>
      <c r="B2643" s="3"/>
      <c r="C2643" s="3"/>
      <c r="D2643" s="3"/>
      <c r="E2643" s="3"/>
      <c r="F2643" s="3"/>
      <c r="G2643" s="3"/>
    </row>
    <row r="2644" spans="1:7" s="5" customFormat="1" ht="15.75">
      <c r="A2644" s="4"/>
      <c r="B2644" s="3"/>
      <c r="C2644" s="3"/>
      <c r="D2644" s="3"/>
      <c r="E2644" s="3"/>
      <c r="F2644" s="3"/>
      <c r="G2644" s="3"/>
    </row>
    <row r="2645" spans="1:7" s="5" customFormat="1" ht="15.75">
      <c r="A2645" s="4"/>
      <c r="B2645" s="3"/>
      <c r="C2645" s="3"/>
      <c r="D2645" s="3"/>
      <c r="E2645" s="3"/>
      <c r="F2645" s="3"/>
      <c r="G2645" s="3"/>
    </row>
    <row r="2646" spans="1:7" s="5" customFormat="1" ht="15.75">
      <c r="A2646" s="4"/>
      <c r="B2646" s="3"/>
      <c r="C2646" s="3"/>
      <c r="D2646" s="3"/>
      <c r="E2646" s="3"/>
      <c r="F2646" s="3"/>
      <c r="G2646" s="3"/>
    </row>
    <row r="2647" spans="1:7" s="5" customFormat="1" ht="15.75">
      <c r="A2647" s="4"/>
      <c r="B2647" s="3"/>
      <c r="C2647" s="3"/>
      <c r="D2647" s="3"/>
      <c r="E2647" s="3"/>
      <c r="F2647" s="3"/>
      <c r="G2647" s="3"/>
    </row>
    <row r="2648" spans="1:7" s="5" customFormat="1" ht="15.75">
      <c r="A2648" s="4"/>
      <c r="B2648" s="3"/>
      <c r="C2648" s="3"/>
      <c r="D2648" s="3"/>
      <c r="E2648" s="3"/>
      <c r="F2648" s="3"/>
      <c r="G2648" s="3"/>
    </row>
    <row r="2649" spans="1:7" s="5" customFormat="1" ht="15.75">
      <c r="A2649" s="4"/>
      <c r="B2649" s="3"/>
      <c r="C2649" s="3"/>
      <c r="D2649" s="3"/>
      <c r="E2649" s="3"/>
      <c r="F2649" s="3"/>
      <c r="G2649" s="3"/>
    </row>
    <row r="2650" spans="1:7" s="5" customFormat="1" ht="15.75">
      <c r="A2650" s="12"/>
      <c r="B2650" s="3"/>
      <c r="C2650" s="3"/>
      <c r="D2650" s="3"/>
      <c r="E2650" s="3"/>
      <c r="F2650" s="3"/>
      <c r="G2650" s="3"/>
    </row>
    <row r="2651" spans="1:7" s="5" customFormat="1" ht="15.75">
      <c r="A2651" s="17"/>
      <c r="B2651" s="4"/>
      <c r="C2651" s="4"/>
      <c r="D2651" s="4"/>
      <c r="E2651" s="4"/>
      <c r="F2651" s="4"/>
      <c r="G2651" s="3"/>
    </row>
    <row r="2652" spans="1:7" s="5" customFormat="1" ht="15.75">
      <c r="A2652" s="4"/>
      <c r="B2652" s="3"/>
      <c r="C2652" s="3"/>
      <c r="D2652" s="3"/>
      <c r="E2652" s="3"/>
      <c r="F2652" s="3"/>
      <c r="G2652" s="3"/>
    </row>
    <row r="2653" spans="1:7" s="5" customFormat="1" ht="15.75">
      <c r="A2653" s="4"/>
      <c r="B2653" s="3"/>
      <c r="C2653" s="3"/>
      <c r="D2653" s="3"/>
      <c r="E2653" s="3"/>
      <c r="F2653" s="3"/>
      <c r="G2653" s="3"/>
    </row>
    <row r="2654" spans="1:7" s="5" customFormat="1" ht="15.75">
      <c r="A2654" s="4"/>
      <c r="B2654" s="4"/>
      <c r="C2654" s="4"/>
      <c r="D2654" s="4"/>
      <c r="E2654" s="4"/>
      <c r="F2654" s="4"/>
      <c r="G2654" s="4"/>
    </row>
    <row r="2655" spans="1:7" s="5" customFormat="1" ht="15.75">
      <c r="A2655" s="12"/>
      <c r="B2655" s="3"/>
      <c r="C2655" s="3"/>
      <c r="D2655" s="3"/>
      <c r="E2655" s="3"/>
      <c r="F2655" s="3"/>
      <c r="G2655" s="3"/>
    </row>
    <row r="2656" spans="1:7" s="5" customFormat="1" ht="15.75">
      <c r="A2656" s="17"/>
      <c r="B2656" s="4"/>
      <c r="C2656" s="4"/>
      <c r="D2656" s="4"/>
      <c r="E2656" s="4"/>
      <c r="F2656" s="4"/>
      <c r="G2656" s="4"/>
    </row>
    <row r="2657" spans="1:7" s="5" customFormat="1" ht="15.75">
      <c r="A2657" s="4"/>
      <c r="B2657" s="3"/>
      <c r="C2657" s="3"/>
      <c r="D2657" s="3"/>
      <c r="E2657" s="3"/>
      <c r="F2657" s="3"/>
      <c r="G2657" s="3"/>
    </row>
    <row r="2658" spans="1:7" s="5" customFormat="1" ht="15.75">
      <c r="A2658" s="4"/>
      <c r="B2658" s="3"/>
      <c r="C2658" s="3"/>
      <c r="D2658" s="3"/>
      <c r="E2658" s="3"/>
      <c r="F2658" s="3"/>
      <c r="G2658" s="3"/>
    </row>
    <row r="2659" spans="1:7" s="5" customFormat="1" ht="15.75">
      <c r="A2659" s="4"/>
      <c r="B2659" s="4"/>
      <c r="C2659" s="4"/>
      <c r="D2659" s="4"/>
      <c r="E2659" s="4"/>
      <c r="F2659" s="4"/>
      <c r="G2659" s="4"/>
    </row>
    <row r="2660" spans="1:7" s="5" customFormat="1" ht="15.75">
      <c r="A2660" s="4"/>
      <c r="B2660" s="3"/>
      <c r="C2660" s="3"/>
      <c r="D2660" s="3"/>
      <c r="E2660" s="3"/>
      <c r="F2660" s="3"/>
      <c r="G2660" s="3"/>
    </row>
    <row r="2661" spans="1:7" s="5" customFormat="1" ht="15.75">
      <c r="A2661" s="4"/>
      <c r="B2661" s="3"/>
      <c r="C2661" s="3"/>
      <c r="D2661" s="3"/>
      <c r="E2661" s="3"/>
      <c r="F2661" s="3"/>
      <c r="G2661" s="3"/>
    </row>
    <row r="2662" spans="1:7" s="5" customFormat="1" ht="15.75">
      <c r="A2662" s="12"/>
      <c r="B2662" s="3"/>
      <c r="C2662" s="3"/>
      <c r="D2662" s="3"/>
      <c r="E2662" s="3"/>
      <c r="F2662" s="3"/>
      <c r="G2662" s="3"/>
    </row>
    <row r="2663" spans="1:7" s="5" customFormat="1" ht="15.75">
      <c r="A2663" s="17"/>
      <c r="B2663" s="3"/>
      <c r="C2663" s="3"/>
      <c r="D2663" s="3"/>
      <c r="E2663" s="3"/>
      <c r="F2663" s="3"/>
      <c r="G2663" s="3"/>
    </row>
    <row r="2664" spans="1:7" s="5" customFormat="1" ht="15.75">
      <c r="A2664" s="11"/>
      <c r="B2664" s="3"/>
      <c r="C2664" s="3"/>
      <c r="D2664" s="3"/>
      <c r="E2664" s="3"/>
      <c r="F2664" s="3"/>
      <c r="G2664" s="3"/>
    </row>
    <row r="2665" spans="1:7" s="5" customFormat="1" ht="15.75">
      <c r="A2665" s="12"/>
      <c r="B2665" s="3"/>
      <c r="C2665" s="3"/>
      <c r="D2665" s="3"/>
      <c r="E2665" s="3"/>
      <c r="F2665" s="3"/>
      <c r="G2665" s="3"/>
    </row>
    <row r="2666" spans="1:7" s="5" customFormat="1" ht="15.75">
      <c r="A2666" s="12"/>
      <c r="B2666" s="3"/>
      <c r="C2666" s="3"/>
      <c r="D2666" s="3"/>
      <c r="E2666" s="3"/>
      <c r="F2666" s="3"/>
      <c r="G2666" s="3"/>
    </row>
    <row r="2667" spans="1:7" s="5" customFormat="1" ht="15.75">
      <c r="A2667" s="12"/>
      <c r="B2667" s="3"/>
      <c r="C2667" s="3"/>
      <c r="D2667" s="3"/>
      <c r="E2667" s="3"/>
      <c r="F2667" s="3"/>
      <c r="G2667" s="3"/>
    </row>
    <row r="2668" spans="1:7" s="5" customFormat="1" ht="15.75">
      <c r="A2668" s="12"/>
      <c r="B2668" s="3"/>
      <c r="C2668" s="3"/>
      <c r="D2668" s="3"/>
      <c r="E2668" s="3"/>
      <c r="F2668" s="3"/>
      <c r="G2668" s="3"/>
    </row>
    <row r="2669" spans="1:6" s="5" customFormat="1" ht="15.75">
      <c r="A2669" s="13"/>
      <c r="B2669" s="4"/>
      <c r="C2669" s="3"/>
      <c r="D2669" s="4"/>
      <c r="E2669" s="3"/>
      <c r="F2669" s="4"/>
    </row>
    <row r="2670" spans="1:6" s="5" customFormat="1" ht="15.75">
      <c r="A2670" s="14" t="s">
        <v>93</v>
      </c>
      <c r="B2670" s="4"/>
      <c r="C2670" s="3"/>
      <c r="D2670" s="4"/>
      <c r="E2670" s="3"/>
      <c r="F2670" s="4"/>
    </row>
    <row r="2671" spans="1:6" s="5" customFormat="1" ht="15.75">
      <c r="A2671" s="4"/>
      <c r="B2671" s="4"/>
      <c r="C2671" s="3"/>
      <c r="D2671" s="4"/>
      <c r="E2671" s="3"/>
      <c r="F2671" s="4"/>
    </row>
    <row r="2672" spans="1:7" s="5" customFormat="1" ht="15.75">
      <c r="A2672" s="23" t="s">
        <v>138</v>
      </c>
      <c r="B2672" s="23"/>
      <c r="C2672" s="23"/>
      <c r="D2672" s="23"/>
      <c r="E2672" s="23"/>
      <c r="F2672" s="23"/>
      <c r="G2672" s="23"/>
    </row>
    <row r="2673" spans="1:6" s="5" customFormat="1" ht="15.75">
      <c r="A2673" s="4"/>
      <c r="B2673" s="4"/>
      <c r="C2673" s="3"/>
      <c r="D2673" s="4"/>
      <c r="E2673" s="3"/>
      <c r="F2673" s="4"/>
    </row>
    <row r="2674" spans="1:7" s="5" customFormat="1" ht="15.75">
      <c r="A2674" s="23" t="s">
        <v>139</v>
      </c>
      <c r="B2674" s="23"/>
      <c r="C2674" s="23"/>
      <c r="D2674" s="23"/>
      <c r="E2674" s="23"/>
      <c r="F2674" s="23"/>
      <c r="G2674" s="23"/>
    </row>
    <row r="2675" spans="1:7" s="5" customFormat="1" ht="15.75">
      <c r="A2675" s="23" t="s">
        <v>53</v>
      </c>
      <c r="B2675" s="23"/>
      <c r="C2675" s="23"/>
      <c r="D2675" s="23"/>
      <c r="E2675" s="23"/>
      <c r="F2675" s="23"/>
      <c r="G2675" s="23"/>
    </row>
    <row r="2676" spans="1:6" s="5" customFormat="1" ht="15.75">
      <c r="A2676" s="4"/>
      <c r="B2676" s="4"/>
      <c r="C2676" s="3"/>
      <c r="D2676" s="6"/>
      <c r="E2676" s="7"/>
      <c r="F2676" s="6"/>
    </row>
    <row r="2677" spans="1:6" s="5" customFormat="1" ht="15.75">
      <c r="A2677" s="4"/>
      <c r="B2677" s="8"/>
      <c r="C2677" s="9"/>
      <c r="D2677" s="8"/>
      <c r="E2677" s="9"/>
      <c r="F2677" s="8"/>
    </row>
    <row r="2678" spans="1:7" s="5" customFormat="1" ht="15.75">
      <c r="A2678" s="4"/>
      <c r="B2678" s="2">
        <v>1985</v>
      </c>
      <c r="C2678" s="1"/>
      <c r="D2678" s="2">
        <v>1986</v>
      </c>
      <c r="E2678" s="1"/>
      <c r="F2678" s="2">
        <v>1987</v>
      </c>
      <c r="G2678" s="1"/>
    </row>
    <row r="2679" spans="1:7" s="5" customFormat="1" ht="15.75">
      <c r="A2679" s="4"/>
      <c r="B2679" s="3"/>
      <c r="C2679" s="3"/>
      <c r="D2679" s="3"/>
      <c r="E2679" s="3"/>
      <c r="F2679" s="3"/>
      <c r="G2679" s="3"/>
    </row>
    <row r="2680" spans="1:16" s="5" customFormat="1" ht="15.75">
      <c r="A2680" s="4" t="s">
        <v>0</v>
      </c>
      <c r="B2680" s="3">
        <f aca="true" t="shared" si="295" ref="B2680:B2687">I2680</f>
        <v>7225776</v>
      </c>
      <c r="C2680" s="3"/>
      <c r="D2680" s="3">
        <f aca="true" t="shared" si="296" ref="D2680:D2687">K2680</f>
        <v>6631445</v>
      </c>
      <c r="E2680" s="3"/>
      <c r="F2680" s="3">
        <f aca="true" t="shared" si="297" ref="F2680:F2687">M2680</f>
        <v>7160865</v>
      </c>
      <c r="G2680" s="3"/>
      <c r="H2680" s="20" t="s">
        <v>53</v>
      </c>
      <c r="I2680" s="17">
        <v>7225776</v>
      </c>
      <c r="J2680" s="20"/>
      <c r="K2680" s="17">
        <v>6631445</v>
      </c>
      <c r="L2680" s="17"/>
      <c r="M2680" s="17">
        <v>7160865</v>
      </c>
      <c r="N2680" s="20">
        <v>1</v>
      </c>
      <c r="O2680" s="20" t="s">
        <v>95</v>
      </c>
      <c r="P2680" s="20" t="s">
        <v>95</v>
      </c>
    </row>
    <row r="2681" spans="1:16" s="5" customFormat="1" ht="15.75">
      <c r="A2681" s="4" t="s">
        <v>1</v>
      </c>
      <c r="B2681" s="3">
        <f t="shared" si="295"/>
        <v>2738341</v>
      </c>
      <c r="C2681" s="3"/>
      <c r="D2681" s="3">
        <f t="shared" si="296"/>
        <v>2598403</v>
      </c>
      <c r="E2681" s="3"/>
      <c r="F2681" s="3">
        <f t="shared" si="297"/>
        <v>3241144</v>
      </c>
      <c r="G2681" s="3"/>
      <c r="H2681" s="20" t="s">
        <v>53</v>
      </c>
      <c r="I2681" s="17">
        <v>2738341</v>
      </c>
      <c r="J2681" s="20"/>
      <c r="K2681" s="17">
        <v>2598403</v>
      </c>
      <c r="L2681" s="17"/>
      <c r="M2681" s="17">
        <v>3241144</v>
      </c>
      <c r="N2681" s="20">
        <v>2</v>
      </c>
      <c r="O2681" s="20" t="s">
        <v>145</v>
      </c>
      <c r="P2681" s="20" t="s">
        <v>96</v>
      </c>
    </row>
    <row r="2682" spans="1:16" s="5" customFormat="1" ht="15.75">
      <c r="A2682" s="4" t="s">
        <v>86</v>
      </c>
      <c r="B2682" s="3">
        <f t="shared" si="295"/>
        <v>445500</v>
      </c>
      <c r="C2682" s="3"/>
      <c r="D2682" s="3">
        <f t="shared" si="296"/>
        <v>193758</v>
      </c>
      <c r="E2682" s="3"/>
      <c r="F2682" s="3">
        <f t="shared" si="297"/>
        <v>360000</v>
      </c>
      <c r="G2682" s="3"/>
      <c r="H2682" s="20" t="s">
        <v>53</v>
      </c>
      <c r="I2682" s="17">
        <v>445500</v>
      </c>
      <c r="J2682" s="20"/>
      <c r="K2682" s="17">
        <v>193758</v>
      </c>
      <c r="L2682" s="17"/>
      <c r="M2682" s="17">
        <v>360000</v>
      </c>
      <c r="N2682" s="20">
        <v>3</v>
      </c>
      <c r="O2682" s="20" t="s">
        <v>102</v>
      </c>
      <c r="P2682" s="20" t="s">
        <v>97</v>
      </c>
    </row>
    <row r="2683" spans="1:16" s="5" customFormat="1" ht="15.75">
      <c r="A2683" s="4" t="s">
        <v>91</v>
      </c>
      <c r="B2683" s="3">
        <f t="shared" si="295"/>
        <v>2473405</v>
      </c>
      <c r="C2683" s="3"/>
      <c r="D2683" s="3">
        <f t="shared" si="296"/>
        <v>2366706</v>
      </c>
      <c r="E2683" s="3"/>
      <c r="F2683" s="3">
        <f t="shared" si="297"/>
        <v>2473533</v>
      </c>
      <c r="G2683" s="3"/>
      <c r="H2683" s="20" t="s">
        <v>53</v>
      </c>
      <c r="I2683" s="17">
        <v>2473405</v>
      </c>
      <c r="J2683" s="20"/>
      <c r="K2683" s="17">
        <v>2366706</v>
      </c>
      <c r="L2683" s="17"/>
      <c r="M2683" s="17">
        <v>2473533</v>
      </c>
      <c r="N2683" s="20">
        <v>4</v>
      </c>
      <c r="O2683" s="20" t="s">
        <v>103</v>
      </c>
      <c r="P2683" s="20" t="s">
        <v>98</v>
      </c>
    </row>
    <row r="2684" spans="1:16" s="5" customFormat="1" ht="15.75">
      <c r="A2684" s="4" t="s">
        <v>2</v>
      </c>
      <c r="B2684" s="3">
        <f t="shared" si="295"/>
        <v>0</v>
      </c>
      <c r="C2684" s="3"/>
      <c r="D2684" s="3">
        <f t="shared" si="296"/>
        <v>0</v>
      </c>
      <c r="E2684" s="3"/>
      <c r="F2684" s="3">
        <f t="shared" si="297"/>
        <v>795505</v>
      </c>
      <c r="G2684" s="3"/>
      <c r="H2684" s="20" t="s">
        <v>53</v>
      </c>
      <c r="I2684" s="17">
        <v>0</v>
      </c>
      <c r="J2684" s="20"/>
      <c r="K2684" s="17">
        <v>0</v>
      </c>
      <c r="L2684" s="17"/>
      <c r="M2684" s="17">
        <v>795505</v>
      </c>
      <c r="N2684" s="20">
        <v>5</v>
      </c>
      <c r="O2684" s="20" t="s">
        <v>104</v>
      </c>
      <c r="P2684" s="20" t="s">
        <v>99</v>
      </c>
    </row>
    <row r="2685" spans="1:16" s="5" customFormat="1" ht="15.75">
      <c r="A2685" s="4" t="s">
        <v>144</v>
      </c>
      <c r="B2685" s="3">
        <f t="shared" si="295"/>
        <v>0</v>
      </c>
      <c r="C2685" s="3"/>
      <c r="D2685" s="3">
        <f t="shared" si="296"/>
        <v>0</v>
      </c>
      <c r="E2685" s="3"/>
      <c r="F2685" s="3">
        <f t="shared" si="297"/>
        <v>40300</v>
      </c>
      <c r="G2685" s="3"/>
      <c r="H2685" s="20" t="s">
        <v>53</v>
      </c>
      <c r="I2685" s="17">
        <v>0</v>
      </c>
      <c r="J2685" s="20"/>
      <c r="K2685" s="17">
        <v>0</v>
      </c>
      <c r="L2685" s="17"/>
      <c r="M2685" s="17">
        <v>40300</v>
      </c>
      <c r="N2685" s="20">
        <v>6</v>
      </c>
      <c r="O2685" s="20" t="s">
        <v>146</v>
      </c>
      <c r="P2685" s="20" t="s">
        <v>100</v>
      </c>
    </row>
    <row r="2686" spans="1:16" s="5" customFormat="1" ht="15.75">
      <c r="A2686" s="4" t="s">
        <v>3</v>
      </c>
      <c r="B2686" s="3">
        <f t="shared" si="295"/>
        <v>506094</v>
      </c>
      <c r="C2686" s="3"/>
      <c r="D2686" s="3">
        <f t="shared" si="296"/>
        <v>330763</v>
      </c>
      <c r="E2686" s="3"/>
      <c r="F2686" s="3">
        <f t="shared" si="297"/>
        <v>328951</v>
      </c>
      <c r="G2686" s="3"/>
      <c r="H2686" s="20" t="s">
        <v>53</v>
      </c>
      <c r="I2686" s="17">
        <f>328438+177656</f>
        <v>506094</v>
      </c>
      <c r="J2686" s="20"/>
      <c r="K2686" s="17">
        <v>330763</v>
      </c>
      <c r="L2686" s="17"/>
      <c r="M2686" s="17">
        <v>328951</v>
      </c>
      <c r="N2686" s="20">
        <v>7</v>
      </c>
      <c r="O2686" s="20" t="s">
        <v>106</v>
      </c>
      <c r="P2686" s="20" t="s">
        <v>101</v>
      </c>
    </row>
    <row r="2687" spans="1:16" s="5" customFormat="1" ht="15.75">
      <c r="A2687" s="4" t="s">
        <v>4</v>
      </c>
      <c r="B2687" s="3">
        <f t="shared" si="295"/>
        <v>0</v>
      </c>
      <c r="C2687" s="3"/>
      <c r="D2687" s="3">
        <f t="shared" si="296"/>
        <v>0</v>
      </c>
      <c r="E2687" s="3"/>
      <c r="F2687" s="3">
        <f t="shared" si="297"/>
        <v>0</v>
      </c>
      <c r="G2687" s="3"/>
      <c r="H2687" s="20" t="s">
        <v>53</v>
      </c>
      <c r="I2687" s="17">
        <v>0</v>
      </c>
      <c r="J2687" s="20"/>
      <c r="K2687" s="17">
        <v>0</v>
      </c>
      <c r="L2687" s="17"/>
      <c r="M2687" s="17">
        <v>0</v>
      </c>
      <c r="N2687" s="20">
        <v>8</v>
      </c>
      <c r="O2687" s="20" t="s">
        <v>107</v>
      </c>
      <c r="P2687" s="20" t="s">
        <v>102</v>
      </c>
    </row>
    <row r="2688" spans="1:16" s="5" customFormat="1" ht="15.75">
      <c r="A2688" s="4"/>
      <c r="B2688" s="3"/>
      <c r="C2688" s="3"/>
      <c r="D2688" s="3"/>
      <c r="E2688" s="3"/>
      <c r="F2688" s="3"/>
      <c r="G2688" s="3"/>
      <c r="H2688" s="20" t="s">
        <v>53</v>
      </c>
      <c r="I2688" s="17">
        <v>3662694</v>
      </c>
      <c r="J2688" s="20"/>
      <c r="K2688" s="17">
        <v>3778520</v>
      </c>
      <c r="L2688" s="17"/>
      <c r="M2688" s="17">
        <v>4425524</v>
      </c>
      <c r="N2688" s="20">
        <v>9</v>
      </c>
      <c r="O2688" s="20" t="s">
        <v>108</v>
      </c>
      <c r="P2688" s="20" t="s">
        <v>103</v>
      </c>
    </row>
    <row r="2689" spans="1:16" s="5" customFormat="1" ht="15.75">
      <c r="A2689" s="4" t="s">
        <v>5</v>
      </c>
      <c r="B2689" s="3">
        <f>I2688</f>
        <v>3662694</v>
      </c>
      <c r="C2689" s="3"/>
      <c r="D2689" s="3">
        <f>K2688</f>
        <v>3778520</v>
      </c>
      <c r="E2689" s="3"/>
      <c r="F2689" s="3">
        <f>M2688</f>
        <v>4425524</v>
      </c>
      <c r="G2689" s="3"/>
      <c r="H2689" s="20" t="s">
        <v>53</v>
      </c>
      <c r="I2689" s="17">
        <v>89319</v>
      </c>
      <c r="J2689" s="20"/>
      <c r="K2689" s="17">
        <v>97509</v>
      </c>
      <c r="L2689" s="17"/>
      <c r="M2689" s="17">
        <v>527854</v>
      </c>
      <c r="N2689" s="20">
        <v>10</v>
      </c>
      <c r="O2689" s="20" t="s">
        <v>109</v>
      </c>
      <c r="P2689" s="20" t="s">
        <v>104</v>
      </c>
    </row>
    <row r="2690" spans="1:16" s="5" customFormat="1" ht="15.75">
      <c r="A2690" s="4" t="s">
        <v>6</v>
      </c>
      <c r="B2690" s="3">
        <f>I2689</f>
        <v>89319</v>
      </c>
      <c r="C2690" s="3"/>
      <c r="D2690" s="3">
        <f>K2689</f>
        <v>97509</v>
      </c>
      <c r="E2690" s="3"/>
      <c r="F2690" s="3">
        <f>M2689</f>
        <v>527854</v>
      </c>
      <c r="G2690" s="3"/>
      <c r="H2690" s="20" t="s">
        <v>53</v>
      </c>
      <c r="I2690" s="17">
        <v>0</v>
      </c>
      <c r="J2690" s="20"/>
      <c r="K2690" s="17">
        <v>0</v>
      </c>
      <c r="L2690" s="17"/>
      <c r="M2690" s="17">
        <v>244444</v>
      </c>
      <c r="N2690" s="20">
        <v>11</v>
      </c>
      <c r="O2690" s="20" t="s">
        <v>110</v>
      </c>
      <c r="P2690" s="20" t="s">
        <v>105</v>
      </c>
    </row>
    <row r="2691" spans="1:16" s="5" customFormat="1" ht="15.75">
      <c r="A2691" s="4" t="s">
        <v>7</v>
      </c>
      <c r="B2691" s="10">
        <f>I2690</f>
        <v>0</v>
      </c>
      <c r="C2691" s="3"/>
      <c r="D2691" s="10">
        <f>K2690</f>
        <v>0</v>
      </c>
      <c r="E2691" s="3"/>
      <c r="F2691" s="10">
        <f>M2690</f>
        <v>244444</v>
      </c>
      <c r="G2691" s="3"/>
      <c r="H2691" s="20" t="s">
        <v>53</v>
      </c>
      <c r="I2691" s="17">
        <v>3709737</v>
      </c>
      <c r="J2691" s="20"/>
      <c r="K2691" s="17">
        <v>3860733</v>
      </c>
      <c r="L2691" s="17"/>
      <c r="M2691" s="17">
        <v>4340494</v>
      </c>
      <c r="N2691" s="20">
        <v>12</v>
      </c>
      <c r="O2691" s="20" t="s">
        <v>147</v>
      </c>
      <c r="P2691" s="20" t="s">
        <v>106</v>
      </c>
    </row>
    <row r="2692" spans="1:16" s="5" customFormat="1" ht="15.75">
      <c r="A2692" s="4"/>
      <c r="B2692" s="3"/>
      <c r="C2692" s="3"/>
      <c r="D2692" s="3"/>
      <c r="E2692" s="3"/>
      <c r="F2692" s="3"/>
      <c r="G2692" s="3"/>
      <c r="H2692" s="20" t="s">
        <v>53</v>
      </c>
      <c r="I2692" s="17">
        <v>0</v>
      </c>
      <c r="J2692" s="20"/>
      <c r="K2692" s="17">
        <v>50231</v>
      </c>
      <c r="L2692" s="17"/>
      <c r="M2692" s="17">
        <v>62569</v>
      </c>
      <c r="N2692" s="20">
        <v>13</v>
      </c>
      <c r="O2692" s="20" t="s">
        <v>113</v>
      </c>
      <c r="P2692" s="20" t="s">
        <v>107</v>
      </c>
    </row>
    <row r="2693" spans="1:16" s="5" customFormat="1" ht="15.75">
      <c r="A2693" s="4" t="s">
        <v>8</v>
      </c>
      <c r="B2693" s="3">
        <f>SUM(B2688:B2692)</f>
        <v>3752013</v>
      </c>
      <c r="C2693" s="3"/>
      <c r="D2693" s="3">
        <f>SUM(D2688:D2692)</f>
        <v>3876029</v>
      </c>
      <c r="E2693" s="3"/>
      <c r="F2693" s="3">
        <f>SUM(F2688:F2692)</f>
        <v>5197822</v>
      </c>
      <c r="G2693" s="3"/>
      <c r="H2693" s="20" t="s">
        <v>53</v>
      </c>
      <c r="I2693" s="17">
        <v>0</v>
      </c>
      <c r="J2693" s="20"/>
      <c r="K2693" s="17">
        <v>0</v>
      </c>
      <c r="L2693" s="17"/>
      <c r="M2693" s="17">
        <v>250180</v>
      </c>
      <c r="N2693" s="20">
        <v>14</v>
      </c>
      <c r="O2693" s="20" t="s">
        <v>114</v>
      </c>
      <c r="P2693" s="20" t="s">
        <v>108</v>
      </c>
    </row>
    <row r="2694" spans="1:16" s="5" customFormat="1" ht="15.75">
      <c r="A2694" s="4"/>
      <c r="B2694" s="3"/>
      <c r="C2694" s="3"/>
      <c r="D2694" s="3"/>
      <c r="E2694" s="3"/>
      <c r="F2694" s="3"/>
      <c r="G2694" s="3"/>
      <c r="H2694" s="20" t="s">
        <v>53</v>
      </c>
      <c r="I2694" s="17">
        <v>97315</v>
      </c>
      <c r="J2694" s="20"/>
      <c r="K2694" s="17">
        <v>201365</v>
      </c>
      <c r="L2694" s="17"/>
      <c r="M2694" s="17">
        <v>206631</v>
      </c>
      <c r="N2694" s="20">
        <v>15</v>
      </c>
      <c r="O2694" s="20" t="s">
        <v>115</v>
      </c>
      <c r="P2694" s="20" t="s">
        <v>109</v>
      </c>
    </row>
    <row r="2695" spans="1:16" s="5" customFormat="1" ht="15.75">
      <c r="A2695" s="4" t="s">
        <v>9</v>
      </c>
      <c r="B2695" s="3">
        <f>I2691</f>
        <v>3709737</v>
      </c>
      <c r="C2695" s="3"/>
      <c r="D2695" s="3">
        <f>K2691</f>
        <v>3860733</v>
      </c>
      <c r="E2695" s="3"/>
      <c r="F2695" s="3">
        <f>M2691</f>
        <v>4340494</v>
      </c>
      <c r="G2695" s="3"/>
      <c r="H2695" s="20" t="s">
        <v>53</v>
      </c>
      <c r="I2695" s="17">
        <v>3312615</v>
      </c>
      <c r="J2695" s="20"/>
      <c r="K2695" s="17">
        <v>3169192</v>
      </c>
      <c r="L2695" s="17"/>
      <c r="M2695" s="17">
        <v>4038399</v>
      </c>
      <c r="N2695" s="20">
        <v>16</v>
      </c>
      <c r="O2695" s="20" t="s">
        <v>116</v>
      </c>
      <c r="P2695" s="20" t="s">
        <v>110</v>
      </c>
    </row>
    <row r="2696" spans="1:16" s="5" customFormat="1" ht="15.75">
      <c r="A2696" s="4" t="s">
        <v>10</v>
      </c>
      <c r="B2696" s="3">
        <f>I2692</f>
        <v>0</v>
      </c>
      <c r="C2696" s="3"/>
      <c r="D2696" s="3">
        <f>K2692</f>
        <v>50231</v>
      </c>
      <c r="E2696" s="3"/>
      <c r="F2696" s="3">
        <f>M2692</f>
        <v>62569</v>
      </c>
      <c r="G2696" s="4"/>
      <c r="H2696" s="20" t="s">
        <v>53</v>
      </c>
      <c r="I2696" s="17">
        <v>0</v>
      </c>
      <c r="J2696" s="20"/>
      <c r="K2696" s="17">
        <v>35890</v>
      </c>
      <c r="L2696" s="17"/>
      <c r="M2696" s="17">
        <v>29937</v>
      </c>
      <c r="N2696" s="20">
        <v>17</v>
      </c>
      <c r="O2696" s="20" t="s">
        <v>117</v>
      </c>
      <c r="P2696" s="20" t="s">
        <v>111</v>
      </c>
    </row>
    <row r="2697" spans="1:16" s="5" customFormat="1" ht="15.75">
      <c r="A2697" s="4" t="s">
        <v>11</v>
      </c>
      <c r="B2697" s="3">
        <f>I2693</f>
        <v>0</v>
      </c>
      <c r="C2697" s="3"/>
      <c r="D2697" s="3">
        <f>K2693</f>
        <v>0</v>
      </c>
      <c r="E2697" s="3"/>
      <c r="F2697" s="3">
        <f>M2693</f>
        <v>250180</v>
      </c>
      <c r="G2697" s="3"/>
      <c r="H2697" s="20" t="s">
        <v>53</v>
      </c>
      <c r="I2697" s="17">
        <v>100499</v>
      </c>
      <c r="J2697" s="20"/>
      <c r="K2697" s="17">
        <v>96179</v>
      </c>
      <c r="L2697" s="17"/>
      <c r="M2697" s="17">
        <v>100499</v>
      </c>
      <c r="N2697" s="20">
        <v>18</v>
      </c>
      <c r="O2697" s="20" t="s">
        <v>118</v>
      </c>
      <c r="P2697" s="20" t="s">
        <v>112</v>
      </c>
    </row>
    <row r="2698" spans="1:16" s="5" customFormat="1" ht="15.75">
      <c r="A2698" s="4" t="s">
        <v>12</v>
      </c>
      <c r="B2698" s="10">
        <f>I2694</f>
        <v>97315</v>
      </c>
      <c r="C2698" s="3"/>
      <c r="D2698" s="10">
        <f>K2694</f>
        <v>201365</v>
      </c>
      <c r="E2698" s="3"/>
      <c r="F2698" s="10">
        <f>M2694</f>
        <v>206631</v>
      </c>
      <c r="G2698" s="3"/>
      <c r="H2698" s="20" t="s">
        <v>53</v>
      </c>
      <c r="I2698" s="17">
        <v>116350</v>
      </c>
      <c r="J2698" s="20"/>
      <c r="K2698" s="17">
        <v>112113</v>
      </c>
      <c r="L2698" s="17"/>
      <c r="M2698" s="17">
        <v>120000</v>
      </c>
      <c r="N2698" s="20">
        <v>19</v>
      </c>
      <c r="O2698" s="20" t="s">
        <v>119</v>
      </c>
      <c r="P2698" s="20" t="s">
        <v>113</v>
      </c>
    </row>
    <row r="2699" spans="1:16" s="5" customFormat="1" ht="15.75">
      <c r="A2699" s="4"/>
      <c r="B2699" s="3"/>
      <c r="C2699" s="3"/>
      <c r="D2699" s="3"/>
      <c r="E2699" s="3"/>
      <c r="F2699" s="3"/>
      <c r="G2699" s="3"/>
      <c r="H2699" s="20" t="s">
        <v>53</v>
      </c>
      <c r="I2699" s="17">
        <v>0</v>
      </c>
      <c r="J2699" s="20"/>
      <c r="K2699" s="17">
        <v>0</v>
      </c>
      <c r="L2699" s="17"/>
      <c r="M2699" s="17">
        <v>75000</v>
      </c>
      <c r="N2699" s="20">
        <v>20</v>
      </c>
      <c r="O2699" s="20" t="s">
        <v>120</v>
      </c>
      <c r="P2699" s="20" t="s">
        <v>114</v>
      </c>
    </row>
    <row r="2700" spans="1:16" s="5" customFormat="1" ht="15.75">
      <c r="A2700" s="4" t="s">
        <v>13</v>
      </c>
      <c r="B2700" s="3">
        <f>SUM(B2694:B2699)</f>
        <v>3807052</v>
      </c>
      <c r="C2700" s="3"/>
      <c r="D2700" s="3">
        <f>SUM(D2694:D2699)</f>
        <v>4112329</v>
      </c>
      <c r="E2700" s="3"/>
      <c r="F2700" s="3">
        <f>SUM(F2694:F2699)</f>
        <v>4859874</v>
      </c>
      <c r="G2700" s="3"/>
      <c r="H2700" s="20" t="s">
        <v>53</v>
      </c>
      <c r="I2700" s="17">
        <v>486536</v>
      </c>
      <c r="J2700" s="20"/>
      <c r="K2700" s="17">
        <v>465617</v>
      </c>
      <c r="L2700" s="17"/>
      <c r="M2700" s="17">
        <v>505303</v>
      </c>
      <c r="N2700" s="20">
        <v>21</v>
      </c>
      <c r="O2700" s="20" t="s">
        <v>121</v>
      </c>
      <c r="P2700" s="20" t="s">
        <v>115</v>
      </c>
    </row>
    <row r="2701" spans="1:16" s="5" customFormat="1" ht="15.75">
      <c r="A2701" s="4"/>
      <c r="B2701" s="3"/>
      <c r="C2701" s="3"/>
      <c r="D2701" s="3"/>
      <c r="E2701" s="3"/>
      <c r="F2701" s="3"/>
      <c r="G2701" s="3"/>
      <c r="H2701" s="20" t="s">
        <v>53</v>
      </c>
      <c r="I2701" s="17">
        <v>7216957</v>
      </c>
      <c r="J2701" s="20"/>
      <c r="K2701" s="17">
        <v>7367844</v>
      </c>
      <c r="L2701" s="17"/>
      <c r="M2701" s="17">
        <v>10124501</v>
      </c>
      <c r="N2701" s="20">
        <v>22</v>
      </c>
      <c r="O2701" s="20" t="s">
        <v>148</v>
      </c>
      <c r="P2701" s="20" t="s">
        <v>116</v>
      </c>
    </row>
    <row r="2702" spans="1:16" s="5" customFormat="1" ht="15.75">
      <c r="A2702" s="4" t="s">
        <v>14</v>
      </c>
      <c r="B2702" s="3">
        <f aca="true" t="shared" si="298" ref="B2702:B2707">I2695</f>
        <v>3312615</v>
      </c>
      <c r="C2702" s="3"/>
      <c r="D2702" s="3">
        <f aca="true" t="shared" si="299" ref="D2702:D2707">K2695</f>
        <v>3169192</v>
      </c>
      <c r="E2702" s="3"/>
      <c r="F2702" s="3">
        <f aca="true" t="shared" si="300" ref="F2702:F2707">M2695</f>
        <v>4038399</v>
      </c>
      <c r="G2702" s="3"/>
      <c r="H2702" s="20" t="s">
        <v>53</v>
      </c>
      <c r="I2702" s="17">
        <v>677334</v>
      </c>
      <c r="J2702" s="20"/>
      <c r="K2702" s="17">
        <v>646886</v>
      </c>
      <c r="L2702" s="17"/>
      <c r="M2702" s="17">
        <v>678163</v>
      </c>
      <c r="N2702" s="20">
        <v>23</v>
      </c>
      <c r="O2702" s="20" t="s">
        <v>149</v>
      </c>
      <c r="P2702" s="20" t="s">
        <v>117</v>
      </c>
    </row>
    <row r="2703" spans="1:16" s="5" customFormat="1" ht="15.75">
      <c r="A2703" s="4" t="s">
        <v>90</v>
      </c>
      <c r="B2703" s="3">
        <f t="shared" si="298"/>
        <v>0</v>
      </c>
      <c r="C2703" s="3"/>
      <c r="D2703" s="3">
        <f t="shared" si="299"/>
        <v>35890</v>
      </c>
      <c r="E2703" s="3"/>
      <c r="F2703" s="3">
        <f t="shared" si="300"/>
        <v>29937</v>
      </c>
      <c r="G2703" s="3"/>
      <c r="H2703" s="20" t="s">
        <v>53</v>
      </c>
      <c r="I2703" s="17">
        <v>991262</v>
      </c>
      <c r="J2703" s="20"/>
      <c r="K2703" s="17">
        <v>946777</v>
      </c>
      <c r="L2703" s="17"/>
      <c r="M2703" s="17">
        <v>992097</v>
      </c>
      <c r="N2703" s="20">
        <v>24</v>
      </c>
      <c r="O2703" s="20" t="s">
        <v>150</v>
      </c>
      <c r="P2703" s="20" t="s">
        <v>118</v>
      </c>
    </row>
    <row r="2704" spans="1:16" s="5" customFormat="1" ht="15.75">
      <c r="A2704" s="4" t="s">
        <v>89</v>
      </c>
      <c r="B2704" s="3">
        <f t="shared" si="298"/>
        <v>100499</v>
      </c>
      <c r="C2704" s="3"/>
      <c r="D2704" s="3">
        <f t="shared" si="299"/>
        <v>96179</v>
      </c>
      <c r="E2704" s="3"/>
      <c r="F2704" s="3">
        <f t="shared" si="300"/>
        <v>100499</v>
      </c>
      <c r="G2704" s="3"/>
      <c r="H2704" s="20" t="s">
        <v>53</v>
      </c>
      <c r="I2704" s="17">
        <v>334569</v>
      </c>
      <c r="J2704" s="20"/>
      <c r="K2704" s="17">
        <v>284910</v>
      </c>
      <c r="L2704" s="17"/>
      <c r="M2704" s="17">
        <v>296782</v>
      </c>
      <c r="N2704" s="20">
        <v>25</v>
      </c>
      <c r="O2704" s="20" t="s">
        <v>151</v>
      </c>
      <c r="P2704" s="20" t="s">
        <v>119</v>
      </c>
    </row>
    <row r="2705" spans="1:16" s="5" customFormat="1" ht="15.75">
      <c r="A2705" s="4" t="s">
        <v>88</v>
      </c>
      <c r="B2705" s="3">
        <f t="shared" si="298"/>
        <v>116350</v>
      </c>
      <c r="C2705" s="3"/>
      <c r="D2705" s="3">
        <f t="shared" si="299"/>
        <v>112113</v>
      </c>
      <c r="E2705" s="3"/>
      <c r="F2705" s="3">
        <f t="shared" si="300"/>
        <v>120000</v>
      </c>
      <c r="G2705" s="3"/>
      <c r="H2705" s="20" t="s">
        <v>53</v>
      </c>
      <c r="I2705" s="17">
        <v>207159</v>
      </c>
      <c r="J2705" s="20"/>
      <c r="K2705" s="17">
        <v>198251</v>
      </c>
      <c r="L2705" s="17"/>
      <c r="M2705" s="17">
        <v>207162</v>
      </c>
      <c r="N2705" s="20">
        <v>26</v>
      </c>
      <c r="O2705" s="20" t="s">
        <v>152</v>
      </c>
      <c r="P2705" s="20" t="s">
        <v>120</v>
      </c>
    </row>
    <row r="2706" spans="1:16" s="5" customFormat="1" ht="15.75">
      <c r="A2706" s="4" t="s">
        <v>92</v>
      </c>
      <c r="B2706" s="3">
        <f t="shared" si="298"/>
        <v>0</v>
      </c>
      <c r="C2706" s="3"/>
      <c r="D2706" s="3">
        <f t="shared" si="299"/>
        <v>0</v>
      </c>
      <c r="E2706" s="3"/>
      <c r="F2706" s="3">
        <f t="shared" si="300"/>
        <v>75000</v>
      </c>
      <c r="G2706" s="3"/>
      <c r="H2706" s="20" t="s">
        <v>53</v>
      </c>
      <c r="I2706" s="17">
        <v>0</v>
      </c>
      <c r="J2706" s="20"/>
      <c r="K2706" s="17">
        <v>0</v>
      </c>
      <c r="L2706" s="17"/>
      <c r="M2706" s="17">
        <v>36775</v>
      </c>
      <c r="N2706" s="20">
        <v>27</v>
      </c>
      <c r="O2706" s="20" t="s">
        <v>153</v>
      </c>
      <c r="P2706" s="20" t="s">
        <v>121</v>
      </c>
    </row>
    <row r="2707" spans="1:16" s="5" customFormat="1" ht="15.75">
      <c r="A2707" s="4" t="s">
        <v>15</v>
      </c>
      <c r="B2707" s="10">
        <f t="shared" si="298"/>
        <v>486536</v>
      </c>
      <c r="C2707" s="3"/>
      <c r="D2707" s="10">
        <f t="shared" si="299"/>
        <v>465617</v>
      </c>
      <c r="E2707" s="3"/>
      <c r="F2707" s="10">
        <f t="shared" si="300"/>
        <v>505303</v>
      </c>
      <c r="G2707" s="3"/>
      <c r="H2707" s="20" t="s">
        <v>53</v>
      </c>
      <c r="I2707" s="17">
        <v>0</v>
      </c>
      <c r="J2707" s="20"/>
      <c r="K2707" s="17">
        <v>37591</v>
      </c>
      <c r="L2707" s="17"/>
      <c r="M2707" s="17">
        <v>0</v>
      </c>
      <c r="N2707" s="20">
        <v>28</v>
      </c>
      <c r="O2707" s="20" t="s">
        <v>154</v>
      </c>
      <c r="P2707" s="20" t="s">
        <v>122</v>
      </c>
    </row>
    <row r="2708" spans="1:16" s="5" customFormat="1" ht="15.75">
      <c r="A2708" s="4"/>
      <c r="B2708" s="3"/>
      <c r="C2708" s="3"/>
      <c r="D2708" s="3"/>
      <c r="E2708" s="3"/>
      <c r="F2708" s="3"/>
      <c r="G2708" s="3"/>
      <c r="H2708" s="20"/>
      <c r="I2708" s="17"/>
      <c r="J2708" s="20"/>
      <c r="K2708" s="17"/>
      <c r="L2708" s="17"/>
      <c r="M2708" s="17"/>
      <c r="N2708" s="20"/>
      <c r="O2708" s="20"/>
      <c r="P2708" s="20"/>
    </row>
    <row r="2709" spans="1:16" s="5" customFormat="1" ht="15.75">
      <c r="A2709" s="4" t="s">
        <v>16</v>
      </c>
      <c r="B2709" s="3">
        <f>SUM(B2701:B2708)</f>
        <v>4016000</v>
      </c>
      <c r="C2709" s="3"/>
      <c r="D2709" s="3">
        <f>SUM(D2701:D2708)</f>
        <v>3878991</v>
      </c>
      <c r="E2709" s="3"/>
      <c r="F2709" s="3">
        <f>SUM(F2701:F2708)</f>
        <v>4869138</v>
      </c>
      <c r="G2709" s="3"/>
      <c r="H2709" s="20"/>
      <c r="I2709" s="17"/>
      <c r="J2709" s="20"/>
      <c r="K2709" s="17"/>
      <c r="L2709" s="17"/>
      <c r="M2709" s="17"/>
      <c r="N2709" s="17"/>
      <c r="O2709" s="20"/>
      <c r="P2709" s="20"/>
    </row>
    <row r="2710" spans="1:16" s="5" customFormat="1" ht="15.75">
      <c r="A2710" s="4"/>
      <c r="B2710" s="3"/>
      <c r="C2710" s="3"/>
      <c r="D2710" s="3"/>
      <c r="E2710" s="3"/>
      <c r="F2710" s="3"/>
      <c r="G2710" s="3"/>
      <c r="H2710" s="20"/>
      <c r="I2710" s="17"/>
      <c r="J2710" s="20"/>
      <c r="K2710" s="17"/>
      <c r="L2710" s="17"/>
      <c r="M2710" s="17"/>
      <c r="N2710" s="17"/>
      <c r="O2710" s="20"/>
      <c r="P2710" s="20"/>
    </row>
    <row r="2711" spans="1:16" s="5" customFormat="1" ht="15.75">
      <c r="A2711" s="4" t="s">
        <v>17</v>
      </c>
      <c r="B2711" s="3">
        <f aca="true" t="shared" si="301" ref="B2711:B2717">I2701</f>
        <v>7216957</v>
      </c>
      <c r="C2711" s="3"/>
      <c r="D2711" s="3">
        <f aca="true" t="shared" si="302" ref="D2711:D2717">K2701</f>
        <v>7367844</v>
      </c>
      <c r="E2711" s="3"/>
      <c r="F2711" s="3">
        <f aca="true" t="shared" si="303" ref="F2711:F2717">M2701</f>
        <v>10124501</v>
      </c>
      <c r="G2711" s="3"/>
      <c r="H2711" s="20"/>
      <c r="I2711" s="17"/>
      <c r="J2711" s="20"/>
      <c r="K2711" s="17"/>
      <c r="L2711" s="17"/>
      <c r="M2711" s="17"/>
      <c r="N2711" s="17"/>
      <c r="O2711" s="20"/>
      <c r="P2711" s="20"/>
    </row>
    <row r="2712" spans="1:16" s="5" customFormat="1" ht="15.75">
      <c r="A2712" s="4" t="s">
        <v>18</v>
      </c>
      <c r="B2712" s="3">
        <f t="shared" si="301"/>
        <v>677334</v>
      </c>
      <c r="C2712" s="3"/>
      <c r="D2712" s="3">
        <f t="shared" si="302"/>
        <v>646886</v>
      </c>
      <c r="E2712" s="3"/>
      <c r="F2712" s="3">
        <f t="shared" si="303"/>
        <v>678163</v>
      </c>
      <c r="G2712" s="3"/>
      <c r="H2712" s="20"/>
      <c r="I2712" s="17"/>
      <c r="J2712" s="20"/>
      <c r="K2712" s="17"/>
      <c r="L2712" s="17"/>
      <c r="M2712" s="17"/>
      <c r="N2712" s="17"/>
      <c r="O2712" s="20"/>
      <c r="P2712" s="20"/>
    </row>
    <row r="2713" spans="1:16" s="5" customFormat="1" ht="15.75">
      <c r="A2713" s="4" t="s">
        <v>19</v>
      </c>
      <c r="B2713" s="3">
        <f t="shared" si="301"/>
        <v>991262</v>
      </c>
      <c r="C2713" s="3"/>
      <c r="D2713" s="3">
        <f t="shared" si="302"/>
        <v>946777</v>
      </c>
      <c r="E2713" s="3"/>
      <c r="F2713" s="3">
        <f t="shared" si="303"/>
        <v>992097</v>
      </c>
      <c r="G2713" s="3"/>
      <c r="H2713" s="20"/>
      <c r="I2713" s="17"/>
      <c r="J2713" s="20"/>
      <c r="K2713" s="17"/>
      <c r="L2713" s="17"/>
      <c r="M2713" s="17"/>
      <c r="N2713" s="20"/>
      <c r="O2713" s="20"/>
      <c r="P2713" s="20"/>
    </row>
    <row r="2714" spans="1:16" s="5" customFormat="1" ht="15.75">
      <c r="A2714" s="4" t="s">
        <v>20</v>
      </c>
      <c r="B2714" s="3">
        <f t="shared" si="301"/>
        <v>334569</v>
      </c>
      <c r="C2714" s="3"/>
      <c r="D2714" s="3">
        <f t="shared" si="302"/>
        <v>284910</v>
      </c>
      <c r="E2714" s="3"/>
      <c r="F2714" s="3">
        <f t="shared" si="303"/>
        <v>296782</v>
      </c>
      <c r="G2714" s="3"/>
      <c r="H2714" s="20"/>
      <c r="I2714" s="17"/>
      <c r="J2714" s="20"/>
      <c r="K2714" s="17"/>
      <c r="L2714" s="17"/>
      <c r="M2714" s="17"/>
      <c r="N2714" s="20"/>
      <c r="O2714" s="20"/>
      <c r="P2714" s="20"/>
    </row>
    <row r="2715" spans="1:7" s="5" customFormat="1" ht="15.75">
      <c r="A2715" s="4" t="s">
        <v>21</v>
      </c>
      <c r="B2715" s="3">
        <f t="shared" si="301"/>
        <v>207159</v>
      </c>
      <c r="C2715" s="3"/>
      <c r="D2715" s="3">
        <f t="shared" si="302"/>
        <v>198251</v>
      </c>
      <c r="E2715" s="3"/>
      <c r="F2715" s="3">
        <f t="shared" si="303"/>
        <v>207162</v>
      </c>
      <c r="G2715" s="3"/>
    </row>
    <row r="2716" spans="1:7" s="5" customFormat="1" ht="15.75">
      <c r="A2716" s="4" t="s">
        <v>22</v>
      </c>
      <c r="B2716" s="3">
        <f t="shared" si="301"/>
        <v>0</v>
      </c>
      <c r="C2716" s="3"/>
      <c r="D2716" s="3">
        <f t="shared" si="302"/>
        <v>0</v>
      </c>
      <c r="E2716" s="3"/>
      <c r="F2716" s="3">
        <f t="shared" si="303"/>
        <v>36775</v>
      </c>
      <c r="G2716" s="3"/>
    </row>
    <row r="2717" spans="1:7" s="5" customFormat="1" ht="15.75">
      <c r="A2717" s="4" t="s">
        <v>87</v>
      </c>
      <c r="B2717" s="10">
        <f t="shared" si="301"/>
        <v>0</v>
      </c>
      <c r="C2717" s="3"/>
      <c r="D2717" s="10">
        <f t="shared" si="302"/>
        <v>37591</v>
      </c>
      <c r="E2717" s="3"/>
      <c r="F2717" s="10">
        <f t="shared" si="303"/>
        <v>0</v>
      </c>
      <c r="G2717" s="3"/>
    </row>
    <row r="2718" spans="1:7" s="5" customFormat="1" ht="15.75">
      <c r="A2718" s="12"/>
      <c r="B2718" s="3"/>
      <c r="C2718" s="3"/>
      <c r="D2718" s="3"/>
      <c r="E2718" s="3"/>
      <c r="F2718" s="3"/>
      <c r="G2718" s="3"/>
    </row>
    <row r="2719" spans="1:7" s="5" customFormat="1" ht="15.75">
      <c r="A2719" s="17" t="s">
        <v>23</v>
      </c>
      <c r="B2719" s="3">
        <f>SUM(B2679:B2688)+B2693+B2700+SUM(B2708:B2718)</f>
        <v>34391462</v>
      </c>
      <c r="C2719" s="3"/>
      <c r="D2719" s="3">
        <f>SUM(D2679:D2688)+D2693+D2700+SUM(D2708:D2718)</f>
        <v>33470683</v>
      </c>
      <c r="E2719" s="3"/>
      <c r="F2719" s="3">
        <f>SUM(F2679:F2688)+F2693+F2700+SUM(F2708:F2718)</f>
        <v>41662612</v>
      </c>
      <c r="G2719" s="3"/>
    </row>
    <row r="2720" spans="1:7" s="5" customFormat="1" ht="15.75">
      <c r="A2720" s="4"/>
      <c r="B2720" s="3"/>
      <c r="C2720" s="3"/>
      <c r="D2720" s="3"/>
      <c r="E2720" s="3"/>
      <c r="F2720" s="3"/>
      <c r="G2720" s="3"/>
    </row>
    <row r="2721" spans="1:7" s="5" customFormat="1" ht="15.75">
      <c r="A2721" s="4"/>
      <c r="B2721" s="3"/>
      <c r="C2721" s="3"/>
      <c r="D2721" s="3"/>
      <c r="E2721" s="3"/>
      <c r="F2721" s="3"/>
      <c r="G2721" s="3"/>
    </row>
    <row r="2722" spans="1:7" s="5" customFormat="1" ht="15.75">
      <c r="A2722" s="4"/>
      <c r="B2722" s="3"/>
      <c r="C2722" s="3"/>
      <c r="D2722" s="3"/>
      <c r="E2722" s="3"/>
      <c r="F2722" s="3"/>
      <c r="G2722" s="3"/>
    </row>
    <row r="2723" spans="1:7" s="5" customFormat="1" ht="15.75">
      <c r="A2723" s="4"/>
      <c r="B2723" s="3"/>
      <c r="C2723" s="3"/>
      <c r="D2723" s="3"/>
      <c r="E2723" s="3"/>
      <c r="F2723" s="3"/>
      <c r="G2723" s="3"/>
    </row>
    <row r="2724" spans="1:7" s="5" customFormat="1" ht="15.75">
      <c r="A2724" s="4"/>
      <c r="B2724" s="3"/>
      <c r="C2724" s="3"/>
      <c r="D2724" s="3"/>
      <c r="E2724" s="3"/>
      <c r="F2724" s="3"/>
      <c r="G2724" s="3"/>
    </row>
    <row r="2725" spans="1:7" s="5" customFormat="1" ht="15.75">
      <c r="A2725" s="4"/>
      <c r="B2725" s="3"/>
      <c r="C2725" s="3"/>
      <c r="D2725" s="3"/>
      <c r="E2725" s="3"/>
      <c r="F2725" s="3"/>
      <c r="G2725" s="3"/>
    </row>
    <row r="2726" spans="1:7" s="5" customFormat="1" ht="15.75">
      <c r="A2726" s="4"/>
      <c r="B2726" s="3"/>
      <c r="C2726" s="3"/>
      <c r="D2726" s="3"/>
      <c r="E2726" s="3"/>
      <c r="F2726" s="3"/>
      <c r="G2726" s="3"/>
    </row>
    <row r="2727" spans="1:7" s="5" customFormat="1" ht="15.75">
      <c r="A2727" s="4"/>
      <c r="B2727" s="3"/>
      <c r="C2727" s="3"/>
      <c r="D2727" s="3"/>
      <c r="E2727" s="3"/>
      <c r="F2727" s="3"/>
      <c r="G2727" s="3"/>
    </row>
    <row r="2728" spans="1:7" s="5" customFormat="1" ht="15.75">
      <c r="A2728" s="4"/>
      <c r="B2728" s="3"/>
      <c r="C2728" s="3"/>
      <c r="D2728" s="3"/>
      <c r="E2728" s="3"/>
      <c r="F2728" s="3"/>
      <c r="G2728" s="3"/>
    </row>
    <row r="2729" spans="1:7" s="5" customFormat="1" ht="15.75">
      <c r="A2729" s="12"/>
      <c r="B2729" s="3"/>
      <c r="C2729" s="3"/>
      <c r="D2729" s="3"/>
      <c r="E2729" s="3"/>
      <c r="F2729" s="3"/>
      <c r="G2729" s="3"/>
    </row>
    <row r="2730" spans="1:7" s="5" customFormat="1" ht="15.75">
      <c r="A2730" s="17"/>
      <c r="B2730" s="4"/>
      <c r="C2730" s="4"/>
      <c r="D2730" s="4"/>
      <c r="E2730" s="4"/>
      <c r="F2730" s="4"/>
      <c r="G2730" s="3"/>
    </row>
    <row r="2731" spans="1:7" s="5" customFormat="1" ht="15.75">
      <c r="A2731" s="4"/>
      <c r="B2731" s="3"/>
      <c r="C2731" s="3"/>
      <c r="D2731" s="3"/>
      <c r="E2731" s="3"/>
      <c r="F2731" s="3"/>
      <c r="G2731" s="3"/>
    </row>
    <row r="2732" spans="1:7" s="5" customFormat="1" ht="15.75">
      <c r="A2732" s="4"/>
      <c r="B2732" s="3"/>
      <c r="C2732" s="3"/>
      <c r="D2732" s="3"/>
      <c r="E2732" s="3"/>
      <c r="F2732" s="3"/>
      <c r="G2732" s="3"/>
    </row>
    <row r="2733" spans="1:7" s="5" customFormat="1" ht="15.75">
      <c r="A2733" s="4"/>
      <c r="B2733" s="4"/>
      <c r="C2733" s="4"/>
      <c r="D2733" s="4"/>
      <c r="E2733" s="4"/>
      <c r="F2733" s="4"/>
      <c r="G2733" s="4"/>
    </row>
    <row r="2734" spans="1:7" s="5" customFormat="1" ht="15.75">
      <c r="A2734" s="12"/>
      <c r="B2734" s="3"/>
      <c r="C2734" s="3"/>
      <c r="D2734" s="3"/>
      <c r="E2734" s="3"/>
      <c r="F2734" s="3"/>
      <c r="G2734" s="3"/>
    </row>
    <row r="2735" spans="1:7" s="5" customFormat="1" ht="15.75">
      <c r="A2735" s="17"/>
      <c r="B2735" s="4"/>
      <c r="C2735" s="4"/>
      <c r="D2735" s="4"/>
      <c r="E2735" s="4"/>
      <c r="F2735" s="4"/>
      <c r="G2735" s="4"/>
    </row>
    <row r="2736" spans="1:7" s="5" customFormat="1" ht="15.75">
      <c r="A2736" s="4"/>
      <c r="B2736" s="3"/>
      <c r="C2736" s="3"/>
      <c r="D2736" s="3"/>
      <c r="E2736" s="3"/>
      <c r="F2736" s="3"/>
      <c r="G2736" s="3"/>
    </row>
    <row r="2737" spans="1:7" s="5" customFormat="1" ht="15.75">
      <c r="A2737" s="4"/>
      <c r="B2737" s="3"/>
      <c r="C2737" s="3"/>
      <c r="D2737" s="3"/>
      <c r="E2737" s="3"/>
      <c r="F2737" s="3"/>
      <c r="G2737" s="3"/>
    </row>
    <row r="2738" spans="1:7" s="5" customFormat="1" ht="15.75">
      <c r="A2738" s="4"/>
      <c r="B2738" s="4"/>
      <c r="C2738" s="4"/>
      <c r="D2738" s="4"/>
      <c r="E2738" s="4"/>
      <c r="F2738" s="4"/>
      <c r="G2738" s="4"/>
    </row>
    <row r="2739" spans="1:7" s="5" customFormat="1" ht="15.75">
      <c r="A2739" s="4"/>
      <c r="B2739" s="3"/>
      <c r="C2739" s="3"/>
      <c r="D2739" s="3"/>
      <c r="E2739" s="3"/>
      <c r="F2739" s="3"/>
      <c r="G2739" s="3"/>
    </row>
    <row r="2740" spans="1:7" s="5" customFormat="1" ht="15.75">
      <c r="A2740" s="4"/>
      <c r="B2740" s="3"/>
      <c r="C2740" s="3"/>
      <c r="D2740" s="3"/>
      <c r="E2740" s="3"/>
      <c r="F2740" s="3"/>
      <c r="G2740" s="3"/>
    </row>
    <row r="2741" spans="1:7" s="5" customFormat="1" ht="15.75">
      <c r="A2741" s="12"/>
      <c r="B2741" s="3"/>
      <c r="C2741" s="3"/>
      <c r="D2741" s="3"/>
      <c r="E2741" s="3"/>
      <c r="F2741" s="3"/>
      <c r="G2741" s="3"/>
    </row>
    <row r="2742" spans="1:7" s="5" customFormat="1" ht="15.75">
      <c r="A2742" s="17"/>
      <c r="B2742" s="3"/>
      <c r="C2742" s="3"/>
      <c r="D2742" s="3"/>
      <c r="E2742" s="3"/>
      <c r="F2742" s="3"/>
      <c r="G2742" s="3"/>
    </row>
    <row r="2743" spans="1:7" s="5" customFormat="1" ht="15.75">
      <c r="A2743" s="11"/>
      <c r="B2743" s="3"/>
      <c r="C2743" s="3"/>
      <c r="D2743" s="3"/>
      <c r="E2743" s="3"/>
      <c r="F2743" s="3"/>
      <c r="G2743" s="3"/>
    </row>
    <row r="2744" spans="1:7" s="5" customFormat="1" ht="15.75">
      <c r="A2744" s="12"/>
      <c r="B2744" s="3"/>
      <c r="C2744" s="3"/>
      <c r="D2744" s="3"/>
      <c r="E2744" s="3"/>
      <c r="F2744" s="3"/>
      <c r="G2744" s="3"/>
    </row>
    <row r="2745" spans="1:7" s="5" customFormat="1" ht="15.75">
      <c r="A2745" s="12"/>
      <c r="B2745" s="3"/>
      <c r="C2745" s="3"/>
      <c r="D2745" s="3"/>
      <c r="E2745" s="3"/>
      <c r="F2745" s="3"/>
      <c r="G2745" s="3"/>
    </row>
    <row r="2746" spans="1:7" s="5" customFormat="1" ht="15.75">
      <c r="A2746" s="12"/>
      <c r="B2746" s="3"/>
      <c r="C2746" s="3"/>
      <c r="D2746" s="3"/>
      <c r="E2746" s="3"/>
      <c r="F2746" s="3"/>
      <c r="G2746" s="3"/>
    </row>
    <row r="2747" spans="1:7" s="5" customFormat="1" ht="15.75">
      <c r="A2747" s="12"/>
      <c r="B2747" s="3"/>
      <c r="C2747" s="3"/>
      <c r="D2747" s="3"/>
      <c r="E2747" s="3"/>
      <c r="F2747" s="3"/>
      <c r="G2747" s="3"/>
    </row>
    <row r="2748" spans="1:6" s="5" customFormat="1" ht="15.75">
      <c r="A2748" s="13"/>
      <c r="B2748" s="4"/>
      <c r="C2748" s="3"/>
      <c r="D2748" s="4"/>
      <c r="E2748" s="3"/>
      <c r="F2748" s="4"/>
    </row>
    <row r="2749" spans="1:6" s="5" customFormat="1" ht="15.75">
      <c r="A2749" s="14" t="s">
        <v>93</v>
      </c>
      <c r="B2749" s="4"/>
      <c r="C2749" s="3"/>
      <c r="D2749" s="4"/>
      <c r="E2749" s="3"/>
      <c r="F2749" s="4"/>
    </row>
    <row r="2750" spans="1:6" s="5" customFormat="1" ht="15.75">
      <c r="A2750" s="4"/>
      <c r="B2750" s="4"/>
      <c r="C2750" s="3"/>
      <c r="D2750" s="4"/>
      <c r="E2750" s="3"/>
      <c r="F2750" s="4"/>
    </row>
    <row r="2751" spans="1:7" s="5" customFormat="1" ht="15.75">
      <c r="A2751" s="23" t="s">
        <v>138</v>
      </c>
      <c r="B2751" s="23"/>
      <c r="C2751" s="23"/>
      <c r="D2751" s="23"/>
      <c r="E2751" s="23"/>
      <c r="F2751" s="23"/>
      <c r="G2751" s="23"/>
    </row>
    <row r="2752" spans="1:6" s="5" customFormat="1" ht="15.75">
      <c r="A2752" s="4"/>
      <c r="B2752" s="4"/>
      <c r="C2752" s="3"/>
      <c r="D2752" s="4"/>
      <c r="E2752" s="3"/>
      <c r="F2752" s="4"/>
    </row>
    <row r="2753" spans="1:7" s="5" customFormat="1" ht="15.75">
      <c r="A2753" s="23" t="s">
        <v>139</v>
      </c>
      <c r="B2753" s="23"/>
      <c r="C2753" s="23"/>
      <c r="D2753" s="23"/>
      <c r="E2753" s="23"/>
      <c r="F2753" s="23"/>
      <c r="G2753" s="23"/>
    </row>
    <row r="2754" spans="1:7" s="5" customFormat="1" ht="15.75">
      <c r="A2754" s="23" t="s">
        <v>126</v>
      </c>
      <c r="B2754" s="23"/>
      <c r="C2754" s="23"/>
      <c r="D2754" s="23"/>
      <c r="E2754" s="23"/>
      <c r="F2754" s="23"/>
      <c r="G2754" s="23"/>
    </row>
    <row r="2755" spans="1:6" s="5" customFormat="1" ht="15.75">
      <c r="A2755" s="4"/>
      <c r="B2755" s="4"/>
      <c r="C2755" s="3"/>
      <c r="D2755" s="6"/>
      <c r="E2755" s="7"/>
      <c r="F2755" s="6"/>
    </row>
    <row r="2756" spans="1:6" s="5" customFormat="1" ht="15.75">
      <c r="A2756" s="4"/>
      <c r="B2756" s="8"/>
      <c r="C2756" s="9"/>
      <c r="D2756" s="8"/>
      <c r="E2756" s="9"/>
      <c r="F2756" s="8"/>
    </row>
    <row r="2757" spans="1:7" s="5" customFormat="1" ht="15.75">
      <c r="A2757" s="4"/>
      <c r="B2757" s="2">
        <v>1985</v>
      </c>
      <c r="C2757" s="1"/>
      <c r="D2757" s="2">
        <v>1986</v>
      </c>
      <c r="E2757" s="1"/>
      <c r="F2757" s="2">
        <v>1987</v>
      </c>
      <c r="G2757" s="1"/>
    </row>
    <row r="2758" spans="1:7" s="5" customFormat="1" ht="15.75">
      <c r="A2758" s="4"/>
      <c r="B2758" s="3"/>
      <c r="C2758" s="3"/>
      <c r="D2758" s="3"/>
      <c r="E2758" s="3"/>
      <c r="F2758" s="3"/>
      <c r="G2758" s="3"/>
    </row>
    <row r="2759" spans="1:16" s="5" customFormat="1" ht="15.75">
      <c r="A2759" s="4" t="s">
        <v>0</v>
      </c>
      <c r="B2759" s="3">
        <f aca="true" t="shared" si="304" ref="B2759:B2766">I2759</f>
        <v>8633553</v>
      </c>
      <c r="C2759" s="3"/>
      <c r="D2759" s="3">
        <f aca="true" t="shared" si="305" ref="D2759:D2766">K2759</f>
        <v>8158262</v>
      </c>
      <c r="E2759" s="3"/>
      <c r="F2759" s="3">
        <f aca="true" t="shared" si="306" ref="F2759:F2766">M2759</f>
        <v>9054032</v>
      </c>
      <c r="G2759" s="3"/>
      <c r="H2759" s="20" t="s">
        <v>126</v>
      </c>
      <c r="I2759" s="17">
        <v>8633553</v>
      </c>
      <c r="J2759" s="20"/>
      <c r="K2759" s="17">
        <v>8158262</v>
      </c>
      <c r="L2759" s="17"/>
      <c r="M2759" s="17">
        <v>9054032</v>
      </c>
      <c r="N2759" s="20">
        <v>1</v>
      </c>
      <c r="O2759" s="20" t="s">
        <v>95</v>
      </c>
      <c r="P2759" s="20" t="s">
        <v>95</v>
      </c>
    </row>
    <row r="2760" spans="1:16" s="5" customFormat="1" ht="15.75">
      <c r="A2760" s="4" t="s">
        <v>1</v>
      </c>
      <c r="B2760" s="3">
        <f t="shared" si="304"/>
        <v>2099281</v>
      </c>
      <c r="C2760" s="3"/>
      <c r="D2760" s="3">
        <f t="shared" si="305"/>
        <v>2254501</v>
      </c>
      <c r="E2760" s="3"/>
      <c r="F2760" s="3">
        <f t="shared" si="306"/>
        <v>2654071</v>
      </c>
      <c r="G2760" s="3"/>
      <c r="H2760" s="20" t="s">
        <v>126</v>
      </c>
      <c r="I2760" s="17">
        <v>2099281</v>
      </c>
      <c r="J2760" s="20"/>
      <c r="K2760" s="17">
        <v>2254501</v>
      </c>
      <c r="L2760" s="17"/>
      <c r="M2760" s="17">
        <v>2654071</v>
      </c>
      <c r="N2760" s="20">
        <v>2</v>
      </c>
      <c r="O2760" s="20" t="s">
        <v>145</v>
      </c>
      <c r="P2760" s="20" t="s">
        <v>96</v>
      </c>
    </row>
    <row r="2761" spans="1:16" s="5" customFormat="1" ht="15.75">
      <c r="A2761" s="4" t="s">
        <v>86</v>
      </c>
      <c r="B2761" s="3">
        <f t="shared" si="304"/>
        <v>445500</v>
      </c>
      <c r="C2761" s="3"/>
      <c r="D2761" s="3">
        <f t="shared" si="305"/>
        <v>193758</v>
      </c>
      <c r="E2761" s="3"/>
      <c r="F2761" s="3">
        <f t="shared" si="306"/>
        <v>360000</v>
      </c>
      <c r="G2761" s="3"/>
      <c r="H2761" s="20" t="s">
        <v>126</v>
      </c>
      <c r="I2761" s="17">
        <v>445500</v>
      </c>
      <c r="J2761" s="20"/>
      <c r="K2761" s="17">
        <v>193758</v>
      </c>
      <c r="L2761" s="17"/>
      <c r="M2761" s="17">
        <v>360000</v>
      </c>
      <c r="N2761" s="20">
        <v>3</v>
      </c>
      <c r="O2761" s="20" t="s">
        <v>102</v>
      </c>
      <c r="P2761" s="20" t="s">
        <v>97</v>
      </c>
    </row>
    <row r="2762" spans="1:16" s="5" customFormat="1" ht="15.75">
      <c r="A2762" s="4" t="s">
        <v>91</v>
      </c>
      <c r="B2762" s="3">
        <f t="shared" si="304"/>
        <v>2473405</v>
      </c>
      <c r="C2762" s="3"/>
      <c r="D2762" s="3">
        <f t="shared" si="305"/>
        <v>2366706</v>
      </c>
      <c r="E2762" s="3"/>
      <c r="F2762" s="3">
        <f t="shared" si="306"/>
        <v>2473533</v>
      </c>
      <c r="G2762" s="3"/>
      <c r="H2762" s="20" t="s">
        <v>126</v>
      </c>
      <c r="I2762" s="17">
        <v>2473405</v>
      </c>
      <c r="J2762" s="20"/>
      <c r="K2762" s="17">
        <v>2366706</v>
      </c>
      <c r="L2762" s="17"/>
      <c r="M2762" s="17">
        <v>2473533</v>
      </c>
      <c r="N2762" s="20">
        <v>4</v>
      </c>
      <c r="O2762" s="20" t="s">
        <v>103</v>
      </c>
      <c r="P2762" s="20" t="s">
        <v>98</v>
      </c>
    </row>
    <row r="2763" spans="1:16" s="5" customFormat="1" ht="15.75">
      <c r="A2763" s="4" t="s">
        <v>2</v>
      </c>
      <c r="B2763" s="3">
        <f t="shared" si="304"/>
        <v>0</v>
      </c>
      <c r="C2763" s="3"/>
      <c r="D2763" s="3">
        <f t="shared" si="305"/>
        <v>0</v>
      </c>
      <c r="E2763" s="3"/>
      <c r="F2763" s="3">
        <f t="shared" si="306"/>
        <v>795505</v>
      </c>
      <c r="G2763" s="3"/>
      <c r="H2763" s="20" t="s">
        <v>126</v>
      </c>
      <c r="I2763" s="17">
        <v>0</v>
      </c>
      <c r="J2763" s="20"/>
      <c r="K2763" s="17">
        <v>0</v>
      </c>
      <c r="L2763" s="17"/>
      <c r="M2763" s="17">
        <v>795505</v>
      </c>
      <c r="N2763" s="20">
        <v>5</v>
      </c>
      <c r="O2763" s="20" t="s">
        <v>104</v>
      </c>
      <c r="P2763" s="20" t="s">
        <v>99</v>
      </c>
    </row>
    <row r="2764" spans="1:16" s="5" customFormat="1" ht="15.75">
      <c r="A2764" s="4" t="s">
        <v>144</v>
      </c>
      <c r="B2764" s="3">
        <f t="shared" si="304"/>
        <v>0</v>
      </c>
      <c r="C2764" s="3"/>
      <c r="D2764" s="3">
        <f t="shared" si="305"/>
        <v>0</v>
      </c>
      <c r="E2764" s="3"/>
      <c r="F2764" s="3">
        <f t="shared" si="306"/>
        <v>19500</v>
      </c>
      <c r="G2764" s="3"/>
      <c r="H2764" s="20" t="s">
        <v>126</v>
      </c>
      <c r="I2764" s="17">
        <v>0</v>
      </c>
      <c r="J2764" s="20"/>
      <c r="K2764" s="17">
        <v>0</v>
      </c>
      <c r="L2764" s="17"/>
      <c r="M2764" s="17">
        <v>19500</v>
      </c>
      <c r="N2764" s="20">
        <v>6</v>
      </c>
      <c r="O2764" s="20" t="s">
        <v>146</v>
      </c>
      <c r="P2764" s="20" t="s">
        <v>100</v>
      </c>
    </row>
    <row r="2765" spans="1:16" s="5" customFormat="1" ht="15.75">
      <c r="A2765" s="4" t="s">
        <v>3</v>
      </c>
      <c r="B2765" s="3">
        <f t="shared" si="304"/>
        <v>0</v>
      </c>
      <c r="C2765" s="3"/>
      <c r="D2765" s="3">
        <f t="shared" si="305"/>
        <v>0</v>
      </c>
      <c r="E2765" s="3"/>
      <c r="F2765" s="3">
        <f t="shared" si="306"/>
        <v>0</v>
      </c>
      <c r="G2765" s="3"/>
      <c r="H2765" s="20" t="s">
        <v>126</v>
      </c>
      <c r="I2765" s="17">
        <v>0</v>
      </c>
      <c r="J2765" s="20"/>
      <c r="K2765" s="17">
        <v>0</v>
      </c>
      <c r="L2765" s="17"/>
      <c r="M2765" s="17">
        <v>0</v>
      </c>
      <c r="N2765" s="20">
        <v>7</v>
      </c>
      <c r="O2765" s="20" t="s">
        <v>106</v>
      </c>
      <c r="P2765" s="20" t="s">
        <v>101</v>
      </c>
    </row>
    <row r="2766" spans="1:16" s="5" customFormat="1" ht="15.75">
      <c r="A2766" s="4" t="s">
        <v>4</v>
      </c>
      <c r="B2766" s="3">
        <f t="shared" si="304"/>
        <v>0</v>
      </c>
      <c r="C2766" s="3"/>
      <c r="D2766" s="3">
        <f t="shared" si="305"/>
        <v>0</v>
      </c>
      <c r="E2766" s="3"/>
      <c r="F2766" s="3">
        <f t="shared" si="306"/>
        <v>0</v>
      </c>
      <c r="G2766" s="3"/>
      <c r="H2766" s="20" t="s">
        <v>126</v>
      </c>
      <c r="I2766" s="17">
        <v>0</v>
      </c>
      <c r="J2766" s="20"/>
      <c r="K2766" s="17">
        <v>0</v>
      </c>
      <c r="L2766" s="17"/>
      <c r="M2766" s="17">
        <v>0</v>
      </c>
      <c r="N2766" s="20">
        <v>8</v>
      </c>
      <c r="O2766" s="20" t="s">
        <v>107</v>
      </c>
      <c r="P2766" s="20" t="s">
        <v>102</v>
      </c>
    </row>
    <row r="2767" spans="1:16" s="5" customFormat="1" ht="15.75">
      <c r="A2767" s="4"/>
      <c r="B2767" s="3"/>
      <c r="C2767" s="3"/>
      <c r="D2767" s="3"/>
      <c r="E2767" s="3"/>
      <c r="F2767" s="3"/>
      <c r="G2767" s="3"/>
      <c r="H2767" s="20" t="s">
        <v>126</v>
      </c>
      <c r="I2767" s="17">
        <v>3844075</v>
      </c>
      <c r="J2767" s="20"/>
      <c r="K2767" s="17">
        <v>4148657</v>
      </c>
      <c r="L2767" s="17"/>
      <c r="M2767" s="17">
        <v>4844539</v>
      </c>
      <c r="N2767" s="20">
        <v>9</v>
      </c>
      <c r="O2767" s="20" t="s">
        <v>108</v>
      </c>
      <c r="P2767" s="20" t="s">
        <v>103</v>
      </c>
    </row>
    <row r="2768" spans="1:16" s="5" customFormat="1" ht="15.75">
      <c r="A2768" s="4" t="s">
        <v>5</v>
      </c>
      <c r="B2768" s="3">
        <f>I2767</f>
        <v>3844075</v>
      </c>
      <c r="C2768" s="3"/>
      <c r="D2768" s="3">
        <f>K2767</f>
        <v>4148657</v>
      </c>
      <c r="E2768" s="3"/>
      <c r="F2768" s="3">
        <f>M2767</f>
        <v>4844539</v>
      </c>
      <c r="G2768" s="3"/>
      <c r="H2768" s="20" t="s">
        <v>126</v>
      </c>
      <c r="I2768" s="17">
        <v>113018</v>
      </c>
      <c r="J2768" s="20"/>
      <c r="K2768" s="17">
        <v>113027</v>
      </c>
      <c r="L2768" s="17"/>
      <c r="M2768" s="17">
        <v>583267</v>
      </c>
      <c r="N2768" s="20">
        <v>10</v>
      </c>
      <c r="O2768" s="20" t="s">
        <v>109</v>
      </c>
      <c r="P2768" s="20" t="s">
        <v>104</v>
      </c>
    </row>
    <row r="2769" spans="1:16" s="5" customFormat="1" ht="15.75">
      <c r="A2769" s="4" t="s">
        <v>6</v>
      </c>
      <c r="B2769" s="3">
        <f>I2768</f>
        <v>113018</v>
      </c>
      <c r="C2769" s="3"/>
      <c r="D2769" s="3">
        <f>K2768</f>
        <v>113027</v>
      </c>
      <c r="E2769" s="3"/>
      <c r="F2769" s="3">
        <f>M2768</f>
        <v>583267</v>
      </c>
      <c r="G2769" s="3"/>
      <c r="H2769" s="20" t="s">
        <v>126</v>
      </c>
      <c r="I2769" s="17">
        <v>0</v>
      </c>
      <c r="J2769" s="20"/>
      <c r="K2769" s="17">
        <v>0</v>
      </c>
      <c r="L2769" s="17"/>
      <c r="M2769" s="17">
        <v>244444</v>
      </c>
      <c r="N2769" s="20">
        <v>11</v>
      </c>
      <c r="O2769" s="20" t="s">
        <v>110</v>
      </c>
      <c r="P2769" s="20" t="s">
        <v>105</v>
      </c>
    </row>
    <row r="2770" spans="1:16" s="5" customFormat="1" ht="15.75">
      <c r="A2770" s="4" t="s">
        <v>7</v>
      </c>
      <c r="B2770" s="10">
        <f>I2769</f>
        <v>0</v>
      </c>
      <c r="C2770" s="3"/>
      <c r="D2770" s="10">
        <f>K2769</f>
        <v>0</v>
      </c>
      <c r="E2770" s="3"/>
      <c r="F2770" s="10">
        <f>M2769</f>
        <v>244444</v>
      </c>
      <c r="G2770" s="3"/>
      <c r="H2770" s="20" t="s">
        <v>126</v>
      </c>
      <c r="I2770" s="17">
        <v>4772133</v>
      </c>
      <c r="J2770" s="20"/>
      <c r="K2770" s="17">
        <v>4846511</v>
      </c>
      <c r="L2770" s="17"/>
      <c r="M2770" s="17">
        <v>5440348</v>
      </c>
      <c r="N2770" s="20">
        <v>12</v>
      </c>
      <c r="O2770" s="20" t="s">
        <v>147</v>
      </c>
      <c r="P2770" s="20" t="s">
        <v>106</v>
      </c>
    </row>
    <row r="2771" spans="1:16" s="5" customFormat="1" ht="15.75">
      <c r="A2771" s="4"/>
      <c r="B2771" s="3"/>
      <c r="C2771" s="3"/>
      <c r="D2771" s="3"/>
      <c r="E2771" s="3"/>
      <c r="F2771" s="3"/>
      <c r="G2771" s="3"/>
      <c r="H2771" s="20" t="s">
        <v>126</v>
      </c>
      <c r="I2771" s="17">
        <v>0</v>
      </c>
      <c r="J2771" s="20"/>
      <c r="K2771" s="17">
        <v>50248</v>
      </c>
      <c r="L2771" s="17"/>
      <c r="M2771" s="17">
        <v>59150</v>
      </c>
      <c r="N2771" s="20">
        <v>13</v>
      </c>
      <c r="O2771" s="20" t="s">
        <v>113</v>
      </c>
      <c r="P2771" s="20" t="s">
        <v>107</v>
      </c>
    </row>
    <row r="2772" spans="1:16" s="5" customFormat="1" ht="15.75">
      <c r="A2772" s="4" t="s">
        <v>8</v>
      </c>
      <c r="B2772" s="3">
        <f>SUM(B2767:B2771)</f>
        <v>3957093</v>
      </c>
      <c r="C2772" s="3"/>
      <c r="D2772" s="3">
        <f>SUM(D2767:D2771)</f>
        <v>4261684</v>
      </c>
      <c r="E2772" s="3"/>
      <c r="F2772" s="3">
        <f>SUM(F2767:F2771)</f>
        <v>5672250</v>
      </c>
      <c r="G2772" s="3"/>
      <c r="H2772" s="20" t="s">
        <v>126</v>
      </c>
      <c r="I2772" s="17">
        <v>0</v>
      </c>
      <c r="J2772" s="20"/>
      <c r="K2772" s="17">
        <v>0</v>
      </c>
      <c r="L2772" s="17"/>
      <c r="M2772" s="17">
        <v>250192</v>
      </c>
      <c r="N2772" s="20">
        <v>14</v>
      </c>
      <c r="O2772" s="20" t="s">
        <v>114</v>
      </c>
      <c r="P2772" s="20" t="s">
        <v>108</v>
      </c>
    </row>
    <row r="2773" spans="1:16" s="5" customFormat="1" ht="15.75">
      <c r="A2773" s="4"/>
      <c r="B2773" s="3"/>
      <c r="C2773" s="3"/>
      <c r="D2773" s="3"/>
      <c r="E2773" s="3"/>
      <c r="F2773" s="3"/>
      <c r="G2773" s="3"/>
      <c r="H2773" s="20" t="s">
        <v>126</v>
      </c>
      <c r="I2773" s="17">
        <v>95553</v>
      </c>
      <c r="J2773" s="20"/>
      <c r="K2773" s="17">
        <v>200000</v>
      </c>
      <c r="L2773" s="17"/>
      <c r="M2773" s="17">
        <v>207070</v>
      </c>
      <c r="N2773" s="20">
        <v>15</v>
      </c>
      <c r="O2773" s="20" t="s">
        <v>115</v>
      </c>
      <c r="P2773" s="20" t="s">
        <v>109</v>
      </c>
    </row>
    <row r="2774" spans="1:16" s="5" customFormat="1" ht="15.75">
      <c r="A2774" s="4" t="s">
        <v>9</v>
      </c>
      <c r="B2774" s="3">
        <f>I2770</f>
        <v>4772133</v>
      </c>
      <c r="C2774" s="3"/>
      <c r="D2774" s="3">
        <f>K2770</f>
        <v>4846511</v>
      </c>
      <c r="E2774" s="3"/>
      <c r="F2774" s="3">
        <f>M2770</f>
        <v>5440348</v>
      </c>
      <c r="G2774" s="3"/>
      <c r="H2774" s="20" t="s">
        <v>126</v>
      </c>
      <c r="I2774" s="17">
        <v>3913311</v>
      </c>
      <c r="J2774" s="20"/>
      <c r="K2774" s="17">
        <v>3743881</v>
      </c>
      <c r="L2774" s="17"/>
      <c r="M2774" s="17">
        <v>4038399</v>
      </c>
      <c r="N2774" s="20">
        <v>16</v>
      </c>
      <c r="O2774" s="20" t="s">
        <v>116</v>
      </c>
      <c r="P2774" s="20" t="s">
        <v>110</v>
      </c>
    </row>
    <row r="2775" spans="1:16" s="5" customFormat="1" ht="15.75">
      <c r="A2775" s="4" t="s">
        <v>10</v>
      </c>
      <c r="B2775" s="3">
        <f>I2771</f>
        <v>0</v>
      </c>
      <c r="C2775" s="3"/>
      <c r="D2775" s="3">
        <f>K2771</f>
        <v>50248</v>
      </c>
      <c r="E2775" s="3"/>
      <c r="F2775" s="3">
        <f>M2771</f>
        <v>59150</v>
      </c>
      <c r="G2775" s="4"/>
      <c r="H2775" s="20" t="s">
        <v>126</v>
      </c>
      <c r="I2775" s="17">
        <v>0</v>
      </c>
      <c r="J2775" s="20"/>
      <c r="K2775" s="17">
        <v>35890</v>
      </c>
      <c r="L2775" s="17"/>
      <c r="M2775" s="17">
        <v>29937</v>
      </c>
      <c r="N2775" s="20">
        <v>17</v>
      </c>
      <c r="O2775" s="20" t="s">
        <v>117</v>
      </c>
      <c r="P2775" s="20" t="s">
        <v>111</v>
      </c>
    </row>
    <row r="2776" spans="1:16" s="5" customFormat="1" ht="15.75">
      <c r="A2776" s="4" t="s">
        <v>11</v>
      </c>
      <c r="B2776" s="3">
        <f>I2772</f>
        <v>0</v>
      </c>
      <c r="C2776" s="3"/>
      <c r="D2776" s="3">
        <f>K2772</f>
        <v>0</v>
      </c>
      <c r="E2776" s="3"/>
      <c r="F2776" s="3">
        <f>M2772</f>
        <v>250192</v>
      </c>
      <c r="G2776" s="3"/>
      <c r="H2776" s="20" t="s">
        <v>126</v>
      </c>
      <c r="I2776" s="17">
        <v>133021</v>
      </c>
      <c r="J2776" s="20"/>
      <c r="K2776" s="17">
        <v>127302</v>
      </c>
      <c r="L2776" s="17"/>
      <c r="M2776" s="17">
        <v>133021</v>
      </c>
      <c r="N2776" s="20">
        <v>18</v>
      </c>
      <c r="O2776" s="20" t="s">
        <v>118</v>
      </c>
      <c r="P2776" s="20" t="s">
        <v>112</v>
      </c>
    </row>
    <row r="2777" spans="1:16" s="5" customFormat="1" ht="15.75">
      <c r="A2777" s="4" t="s">
        <v>12</v>
      </c>
      <c r="B2777" s="10">
        <f>I2773</f>
        <v>95553</v>
      </c>
      <c r="C2777" s="3"/>
      <c r="D2777" s="10">
        <f>K2773</f>
        <v>200000</v>
      </c>
      <c r="E2777" s="3"/>
      <c r="F2777" s="10">
        <f>M2773</f>
        <v>207070</v>
      </c>
      <c r="G2777" s="3"/>
      <c r="H2777" s="20" t="s">
        <v>126</v>
      </c>
      <c r="I2777" s="17">
        <v>116350</v>
      </c>
      <c r="J2777" s="20"/>
      <c r="K2777" s="17">
        <v>112113</v>
      </c>
      <c r="L2777" s="17"/>
      <c r="M2777" s="17">
        <v>120000</v>
      </c>
      <c r="N2777" s="20">
        <v>19</v>
      </c>
      <c r="O2777" s="20" t="s">
        <v>119</v>
      </c>
      <c r="P2777" s="20" t="s">
        <v>113</v>
      </c>
    </row>
    <row r="2778" spans="1:16" s="5" customFormat="1" ht="15.75">
      <c r="A2778" s="4"/>
      <c r="B2778" s="3"/>
      <c r="C2778" s="3"/>
      <c r="D2778" s="3"/>
      <c r="E2778" s="3"/>
      <c r="F2778" s="3"/>
      <c r="G2778" s="3"/>
      <c r="H2778" s="20" t="s">
        <v>126</v>
      </c>
      <c r="I2778" s="17">
        <v>0</v>
      </c>
      <c r="J2778" s="20"/>
      <c r="K2778" s="17">
        <v>0</v>
      </c>
      <c r="L2778" s="17"/>
      <c r="M2778" s="17">
        <v>75000</v>
      </c>
      <c r="N2778" s="20">
        <v>20</v>
      </c>
      <c r="O2778" s="20" t="s">
        <v>120</v>
      </c>
      <c r="P2778" s="20" t="s">
        <v>114</v>
      </c>
    </row>
    <row r="2779" spans="1:16" s="5" customFormat="1" ht="15.75">
      <c r="A2779" s="4" t="s">
        <v>13</v>
      </c>
      <c r="B2779" s="3">
        <f>SUM(B2773:B2778)</f>
        <v>4867686</v>
      </c>
      <c r="C2779" s="3"/>
      <c r="D2779" s="3">
        <f>SUM(D2773:D2778)</f>
        <v>5096759</v>
      </c>
      <c r="E2779" s="3"/>
      <c r="F2779" s="3">
        <f>SUM(F2773:F2778)</f>
        <v>5956760</v>
      </c>
      <c r="G2779" s="3"/>
      <c r="H2779" s="20" t="s">
        <v>126</v>
      </c>
      <c r="I2779" s="17">
        <v>539362</v>
      </c>
      <c r="J2779" s="20"/>
      <c r="K2779" s="17">
        <v>516172</v>
      </c>
      <c r="L2779" s="17"/>
      <c r="M2779" s="17">
        <v>561396</v>
      </c>
      <c r="N2779" s="20">
        <v>21</v>
      </c>
      <c r="O2779" s="20" t="s">
        <v>121</v>
      </c>
      <c r="P2779" s="20" t="s">
        <v>115</v>
      </c>
    </row>
    <row r="2780" spans="1:16" s="5" customFormat="1" ht="15.75">
      <c r="A2780" s="4"/>
      <c r="B2780" s="3"/>
      <c r="C2780" s="3"/>
      <c r="D2780" s="3"/>
      <c r="E2780" s="3"/>
      <c r="F2780" s="3"/>
      <c r="G2780" s="3"/>
      <c r="H2780" s="20" t="s">
        <v>126</v>
      </c>
      <c r="I2780" s="17">
        <v>8197873</v>
      </c>
      <c r="J2780" s="20"/>
      <c r="K2780" s="17">
        <v>6167695</v>
      </c>
      <c r="L2780" s="17"/>
      <c r="M2780" s="17">
        <v>5955106</v>
      </c>
      <c r="N2780" s="20">
        <v>22</v>
      </c>
      <c r="O2780" s="20" t="s">
        <v>148</v>
      </c>
      <c r="P2780" s="20" t="s">
        <v>116</v>
      </c>
    </row>
    <row r="2781" spans="1:16" s="5" customFormat="1" ht="15.75">
      <c r="A2781" s="4" t="s">
        <v>14</v>
      </c>
      <c r="B2781" s="3">
        <f aca="true" t="shared" si="307" ref="B2781:B2786">I2774</f>
        <v>3913311</v>
      </c>
      <c r="C2781" s="3"/>
      <c r="D2781" s="3">
        <f aca="true" t="shared" si="308" ref="D2781:D2786">K2774</f>
        <v>3743881</v>
      </c>
      <c r="E2781" s="3"/>
      <c r="F2781" s="3">
        <f aca="true" t="shared" si="309" ref="F2781:F2786">M2774</f>
        <v>4038399</v>
      </c>
      <c r="G2781" s="3"/>
      <c r="H2781" s="20" t="s">
        <v>126</v>
      </c>
      <c r="I2781" s="17">
        <v>3702642</v>
      </c>
      <c r="J2781" s="20"/>
      <c r="K2781" s="17">
        <v>3536182</v>
      </c>
      <c r="L2781" s="17"/>
      <c r="M2781" s="17">
        <v>3707164</v>
      </c>
      <c r="N2781" s="20">
        <v>23</v>
      </c>
      <c r="O2781" s="20" t="s">
        <v>149</v>
      </c>
      <c r="P2781" s="20" t="s">
        <v>117</v>
      </c>
    </row>
    <row r="2782" spans="1:16" s="5" customFormat="1" ht="15.75">
      <c r="A2782" s="4" t="s">
        <v>90</v>
      </c>
      <c r="B2782" s="3">
        <f t="shared" si="307"/>
        <v>0</v>
      </c>
      <c r="C2782" s="3"/>
      <c r="D2782" s="3">
        <f t="shared" si="308"/>
        <v>35890</v>
      </c>
      <c r="E2782" s="3"/>
      <c r="F2782" s="3">
        <f t="shared" si="309"/>
        <v>29937</v>
      </c>
      <c r="G2782" s="3"/>
      <c r="H2782" s="20" t="s">
        <v>126</v>
      </c>
      <c r="I2782" s="21">
        <v>4977767</v>
      </c>
      <c r="J2782" s="20"/>
      <c r="K2782" s="21">
        <v>4754386</v>
      </c>
      <c r="L2782" s="17"/>
      <c r="M2782" s="21">
        <v>4981991</v>
      </c>
      <c r="N2782" s="20">
        <v>24</v>
      </c>
      <c r="O2782" s="20" t="s">
        <v>150</v>
      </c>
      <c r="P2782" s="20" t="s">
        <v>118</v>
      </c>
    </row>
    <row r="2783" spans="1:16" s="5" customFormat="1" ht="15.75">
      <c r="A2783" s="4" t="s">
        <v>89</v>
      </c>
      <c r="B2783" s="3">
        <f t="shared" si="307"/>
        <v>133021</v>
      </c>
      <c r="C2783" s="3"/>
      <c r="D2783" s="3">
        <f t="shared" si="308"/>
        <v>127302</v>
      </c>
      <c r="E2783" s="3"/>
      <c r="F2783" s="3">
        <f t="shared" si="309"/>
        <v>133021</v>
      </c>
      <c r="G2783" s="3"/>
      <c r="H2783" s="20" t="s">
        <v>126</v>
      </c>
      <c r="I2783" s="17">
        <v>1266553</v>
      </c>
      <c r="J2783" s="20"/>
      <c r="K2783" s="17">
        <v>1420431</v>
      </c>
      <c r="L2783" s="17"/>
      <c r="M2783" s="17">
        <v>1479616</v>
      </c>
      <c r="N2783" s="20">
        <v>25</v>
      </c>
      <c r="O2783" s="20" t="s">
        <v>151</v>
      </c>
      <c r="P2783" s="20" t="s">
        <v>119</v>
      </c>
    </row>
    <row r="2784" spans="1:16" s="5" customFormat="1" ht="15.75">
      <c r="A2784" s="4" t="s">
        <v>88</v>
      </c>
      <c r="B2784" s="3">
        <f t="shared" si="307"/>
        <v>116350</v>
      </c>
      <c r="C2784" s="3"/>
      <c r="D2784" s="3">
        <f t="shared" si="308"/>
        <v>112113</v>
      </c>
      <c r="E2784" s="3"/>
      <c r="F2784" s="3">
        <f t="shared" si="309"/>
        <v>120000</v>
      </c>
      <c r="G2784" s="3"/>
      <c r="H2784" s="20" t="s">
        <v>126</v>
      </c>
      <c r="I2784" s="17">
        <v>264760</v>
      </c>
      <c r="J2784" s="20"/>
      <c r="K2784" s="17">
        <v>253943</v>
      </c>
      <c r="L2784" s="17"/>
      <c r="M2784" s="17">
        <v>264763</v>
      </c>
      <c r="N2784" s="20">
        <v>26</v>
      </c>
      <c r="O2784" s="20" t="s">
        <v>152</v>
      </c>
      <c r="P2784" s="20" t="s">
        <v>120</v>
      </c>
    </row>
    <row r="2785" spans="1:16" s="5" customFormat="1" ht="15.75">
      <c r="A2785" s="4" t="s">
        <v>92</v>
      </c>
      <c r="B2785" s="3">
        <f t="shared" si="307"/>
        <v>0</v>
      </c>
      <c r="C2785" s="3"/>
      <c r="D2785" s="3">
        <f t="shared" si="308"/>
        <v>0</v>
      </c>
      <c r="E2785" s="3"/>
      <c r="F2785" s="3">
        <f t="shared" si="309"/>
        <v>75000</v>
      </c>
      <c r="G2785" s="3"/>
      <c r="H2785" s="20" t="s">
        <v>126</v>
      </c>
      <c r="I2785" s="17">
        <v>0</v>
      </c>
      <c r="J2785" s="20"/>
      <c r="K2785" s="17">
        <v>0</v>
      </c>
      <c r="L2785" s="17"/>
      <c r="M2785" s="17">
        <v>39925</v>
      </c>
      <c r="N2785" s="20">
        <v>27</v>
      </c>
      <c r="O2785" s="20" t="s">
        <v>153</v>
      </c>
      <c r="P2785" s="20" t="s">
        <v>121</v>
      </c>
    </row>
    <row r="2786" spans="1:16" s="5" customFormat="1" ht="15.75">
      <c r="A2786" s="4" t="s">
        <v>15</v>
      </c>
      <c r="B2786" s="10">
        <f t="shared" si="307"/>
        <v>539362</v>
      </c>
      <c r="C2786" s="3"/>
      <c r="D2786" s="10">
        <f t="shared" si="308"/>
        <v>516172</v>
      </c>
      <c r="E2786" s="3"/>
      <c r="F2786" s="10">
        <f t="shared" si="309"/>
        <v>561396</v>
      </c>
      <c r="G2786" s="3"/>
      <c r="H2786" s="20" t="s">
        <v>126</v>
      </c>
      <c r="I2786" s="17">
        <v>0</v>
      </c>
      <c r="J2786" s="20"/>
      <c r="K2786" s="17">
        <v>40147</v>
      </c>
      <c r="L2786" s="17"/>
      <c r="M2786" s="17">
        <v>65220</v>
      </c>
      <c r="N2786" s="20">
        <v>28</v>
      </c>
      <c r="O2786" s="20" t="s">
        <v>154</v>
      </c>
      <c r="P2786" s="20" t="s">
        <v>122</v>
      </c>
    </row>
    <row r="2787" spans="1:16" s="5" customFormat="1" ht="15.75">
      <c r="A2787" s="4"/>
      <c r="B2787" s="3"/>
      <c r="C2787" s="3"/>
      <c r="D2787" s="3"/>
      <c r="E2787" s="3"/>
      <c r="F2787" s="3"/>
      <c r="G2787" s="3"/>
      <c r="H2787" s="20"/>
      <c r="I2787" s="17"/>
      <c r="J2787" s="20"/>
      <c r="K2787" s="17"/>
      <c r="L2787" s="17"/>
      <c r="M2787" s="17"/>
      <c r="N2787" s="20"/>
      <c r="O2787" s="20"/>
      <c r="P2787" s="20"/>
    </row>
    <row r="2788" spans="1:16" s="5" customFormat="1" ht="15.75">
      <c r="A2788" s="4" t="s">
        <v>16</v>
      </c>
      <c r="B2788" s="3">
        <f>SUM(B2780:B2787)</f>
        <v>4702044</v>
      </c>
      <c r="C2788" s="3"/>
      <c r="D2788" s="3">
        <f>SUM(D2780:D2787)</f>
        <v>4535358</v>
      </c>
      <c r="E2788" s="3"/>
      <c r="F2788" s="3">
        <f>SUM(F2780:F2787)</f>
        <v>4957753</v>
      </c>
      <c r="G2788" s="3"/>
      <c r="H2788" s="20"/>
      <c r="I2788" s="17"/>
      <c r="J2788" s="20"/>
      <c r="K2788" s="17"/>
      <c r="L2788" s="17"/>
      <c r="M2788" s="17"/>
      <c r="N2788" s="17"/>
      <c r="O2788" s="20"/>
      <c r="P2788" s="20"/>
    </row>
    <row r="2789" spans="1:16" s="5" customFormat="1" ht="15.75">
      <c r="A2789" s="4"/>
      <c r="B2789" s="3"/>
      <c r="C2789" s="3"/>
      <c r="D2789" s="3"/>
      <c r="E2789" s="3"/>
      <c r="F2789" s="3"/>
      <c r="G2789" s="3"/>
      <c r="H2789" s="20"/>
      <c r="I2789" s="17"/>
      <c r="J2789" s="20"/>
      <c r="K2789" s="17"/>
      <c r="L2789" s="17"/>
      <c r="M2789" s="17"/>
      <c r="N2789" s="17"/>
      <c r="O2789" s="20"/>
      <c r="P2789" s="20"/>
    </row>
    <row r="2790" spans="1:16" s="5" customFormat="1" ht="15.75">
      <c r="A2790" s="4" t="s">
        <v>17</v>
      </c>
      <c r="B2790" s="3">
        <f aca="true" t="shared" si="310" ref="B2790:B2796">I2780</f>
        <v>8197873</v>
      </c>
      <c r="C2790" s="3"/>
      <c r="D2790" s="3">
        <f aca="true" t="shared" si="311" ref="D2790:D2796">K2780</f>
        <v>6167695</v>
      </c>
      <c r="E2790" s="3"/>
      <c r="F2790" s="3">
        <f aca="true" t="shared" si="312" ref="F2790:F2796">M2780</f>
        <v>5955106</v>
      </c>
      <c r="G2790" s="3"/>
      <c r="H2790" s="20"/>
      <c r="I2790" s="17"/>
      <c r="J2790" s="20"/>
      <c r="K2790" s="17"/>
      <c r="L2790" s="17"/>
      <c r="M2790" s="17"/>
      <c r="N2790" s="17"/>
      <c r="O2790" s="20"/>
      <c r="P2790" s="20"/>
    </row>
    <row r="2791" spans="1:16" s="5" customFormat="1" ht="15.75">
      <c r="A2791" s="4" t="s">
        <v>18</v>
      </c>
      <c r="B2791" s="3">
        <f t="shared" si="310"/>
        <v>3702642</v>
      </c>
      <c r="C2791" s="3"/>
      <c r="D2791" s="3">
        <f t="shared" si="311"/>
        <v>3536182</v>
      </c>
      <c r="E2791" s="3"/>
      <c r="F2791" s="3">
        <f t="shared" si="312"/>
        <v>3707164</v>
      </c>
      <c r="G2791" s="3"/>
      <c r="H2791" s="20"/>
      <c r="I2791" s="17"/>
      <c r="J2791" s="20"/>
      <c r="K2791" s="17"/>
      <c r="L2791" s="17"/>
      <c r="M2791" s="17"/>
      <c r="N2791" s="17"/>
      <c r="O2791" s="20"/>
      <c r="P2791" s="20"/>
    </row>
    <row r="2792" spans="1:16" s="5" customFormat="1" ht="15.75">
      <c r="A2792" s="4" t="s">
        <v>19</v>
      </c>
      <c r="B2792" s="3">
        <f t="shared" si="310"/>
        <v>4977767</v>
      </c>
      <c r="C2792" s="3"/>
      <c r="D2792" s="3">
        <f t="shared" si="311"/>
        <v>4754386</v>
      </c>
      <c r="E2792" s="3"/>
      <c r="F2792" s="3">
        <f t="shared" si="312"/>
        <v>4981991</v>
      </c>
      <c r="G2792" s="3"/>
      <c r="H2792" s="20"/>
      <c r="I2792" s="17"/>
      <c r="J2792" s="20"/>
      <c r="K2792" s="17"/>
      <c r="L2792" s="17"/>
      <c r="M2792" s="17"/>
      <c r="N2792" s="20"/>
      <c r="O2792" s="20"/>
      <c r="P2792" s="20"/>
    </row>
    <row r="2793" spans="1:16" s="5" customFormat="1" ht="15.75">
      <c r="A2793" s="4" t="s">
        <v>20</v>
      </c>
      <c r="B2793" s="3">
        <f t="shared" si="310"/>
        <v>1266553</v>
      </c>
      <c r="C2793" s="3"/>
      <c r="D2793" s="3">
        <f t="shared" si="311"/>
        <v>1420431</v>
      </c>
      <c r="E2793" s="3"/>
      <c r="F2793" s="3">
        <f t="shared" si="312"/>
        <v>1479616</v>
      </c>
      <c r="G2793" s="3"/>
      <c r="H2793" s="20"/>
      <c r="I2793" s="17"/>
      <c r="J2793" s="20"/>
      <c r="K2793" s="17"/>
      <c r="L2793" s="17"/>
      <c r="M2793" s="17"/>
      <c r="N2793" s="20"/>
      <c r="O2793" s="20"/>
      <c r="P2793" s="20"/>
    </row>
    <row r="2794" spans="1:7" s="5" customFormat="1" ht="15.75">
      <c r="A2794" s="4" t="s">
        <v>21</v>
      </c>
      <c r="B2794" s="3">
        <f t="shared" si="310"/>
        <v>264760</v>
      </c>
      <c r="C2794" s="3"/>
      <c r="D2794" s="3">
        <f t="shared" si="311"/>
        <v>253943</v>
      </c>
      <c r="E2794" s="3"/>
      <c r="F2794" s="3">
        <f t="shared" si="312"/>
        <v>264763</v>
      </c>
      <c r="G2794" s="3"/>
    </row>
    <row r="2795" spans="1:7" s="5" customFormat="1" ht="15.75">
      <c r="A2795" s="4" t="s">
        <v>22</v>
      </c>
      <c r="B2795" s="3">
        <f t="shared" si="310"/>
        <v>0</v>
      </c>
      <c r="C2795" s="3"/>
      <c r="D2795" s="3">
        <f t="shared" si="311"/>
        <v>0</v>
      </c>
      <c r="E2795" s="3"/>
      <c r="F2795" s="3">
        <f t="shared" si="312"/>
        <v>39925</v>
      </c>
      <c r="G2795" s="3"/>
    </row>
    <row r="2796" spans="1:7" s="5" customFormat="1" ht="15.75">
      <c r="A2796" s="4" t="s">
        <v>87</v>
      </c>
      <c r="B2796" s="10">
        <f t="shared" si="310"/>
        <v>0</v>
      </c>
      <c r="C2796" s="3"/>
      <c r="D2796" s="10">
        <f t="shared" si="311"/>
        <v>40147</v>
      </c>
      <c r="E2796" s="3"/>
      <c r="F2796" s="10">
        <f t="shared" si="312"/>
        <v>65220</v>
      </c>
      <c r="G2796" s="3"/>
    </row>
    <row r="2797" spans="1:7" s="5" customFormat="1" ht="15.75">
      <c r="A2797" s="12"/>
      <c r="B2797" s="3"/>
      <c r="C2797" s="3"/>
      <c r="D2797" s="3"/>
      <c r="E2797" s="3"/>
      <c r="F2797" s="3"/>
      <c r="G2797" s="3"/>
    </row>
    <row r="2798" spans="1:7" s="5" customFormat="1" ht="15.75">
      <c r="A2798" s="17" t="s">
        <v>23</v>
      </c>
      <c r="B2798" s="3">
        <f>SUM(B2758:B2767)+B2772+B2779+SUM(B2787:B2797)</f>
        <v>45588157</v>
      </c>
      <c r="C2798" s="3"/>
      <c r="D2798" s="3">
        <f>SUM(D2758:D2767)+D2772+D2779+SUM(D2787:D2797)</f>
        <v>43039812</v>
      </c>
      <c r="E2798" s="3"/>
      <c r="F2798" s="3">
        <f>SUM(F2758:F2767)+F2772+F2779+SUM(F2787:F2797)</f>
        <v>48437189</v>
      </c>
      <c r="G2798" s="3"/>
    </row>
    <row r="2799" spans="1:7" s="5" customFormat="1" ht="15.75">
      <c r="A2799" s="4"/>
      <c r="B2799" s="3"/>
      <c r="C2799" s="3"/>
      <c r="D2799" s="3"/>
      <c r="E2799" s="3"/>
      <c r="F2799" s="3"/>
      <c r="G2799" s="3"/>
    </row>
    <row r="2800" spans="1:7" s="5" customFormat="1" ht="15.75">
      <c r="A2800" s="4"/>
      <c r="B2800" s="3"/>
      <c r="C2800" s="3"/>
      <c r="D2800" s="3"/>
      <c r="E2800" s="3"/>
      <c r="F2800" s="3"/>
      <c r="G2800" s="3"/>
    </row>
    <row r="2801" spans="1:7" s="5" customFormat="1" ht="15.75">
      <c r="A2801" s="4"/>
      <c r="B2801" s="3"/>
      <c r="C2801" s="3"/>
      <c r="D2801" s="3"/>
      <c r="E2801" s="3"/>
      <c r="F2801" s="3"/>
      <c r="G2801" s="3"/>
    </row>
    <row r="2802" spans="1:7" s="5" customFormat="1" ht="15.75">
      <c r="A2802" s="4"/>
      <c r="B2802" s="3"/>
      <c r="C2802" s="3"/>
      <c r="D2802" s="3"/>
      <c r="E2802" s="3"/>
      <c r="F2802" s="3"/>
      <c r="G2802" s="3"/>
    </row>
    <row r="2803" spans="1:7" s="5" customFormat="1" ht="15.75">
      <c r="A2803" s="4"/>
      <c r="B2803" s="3"/>
      <c r="C2803" s="3"/>
      <c r="D2803" s="3"/>
      <c r="E2803" s="3"/>
      <c r="F2803" s="3"/>
      <c r="G2803" s="3"/>
    </row>
    <row r="2804" spans="1:7" s="5" customFormat="1" ht="15.75">
      <c r="A2804" s="4"/>
      <c r="B2804" s="3"/>
      <c r="C2804" s="3"/>
      <c r="D2804" s="3"/>
      <c r="E2804" s="3"/>
      <c r="F2804" s="3"/>
      <c r="G2804" s="3"/>
    </row>
    <row r="2805" spans="1:7" s="5" customFormat="1" ht="15.75">
      <c r="A2805" s="4"/>
      <c r="B2805" s="3"/>
      <c r="C2805" s="3"/>
      <c r="D2805" s="3"/>
      <c r="E2805" s="3"/>
      <c r="F2805" s="3"/>
      <c r="G2805" s="3"/>
    </row>
    <row r="2806" spans="1:7" s="5" customFormat="1" ht="15.75">
      <c r="A2806" s="4"/>
      <c r="B2806" s="3"/>
      <c r="C2806" s="3"/>
      <c r="D2806" s="3"/>
      <c r="E2806" s="3"/>
      <c r="F2806" s="3"/>
      <c r="G2806" s="3"/>
    </row>
    <row r="2807" spans="1:7" s="5" customFormat="1" ht="15.75">
      <c r="A2807" s="4"/>
      <c r="B2807" s="3"/>
      <c r="C2807" s="3"/>
      <c r="D2807" s="3"/>
      <c r="E2807" s="3"/>
      <c r="F2807" s="3"/>
      <c r="G2807" s="3"/>
    </row>
    <row r="2808" spans="1:7" s="5" customFormat="1" ht="15.75">
      <c r="A2808" s="12"/>
      <c r="B2808" s="3"/>
      <c r="C2808" s="3"/>
      <c r="D2808" s="3"/>
      <c r="E2808" s="3"/>
      <c r="F2808" s="3"/>
      <c r="G2808" s="3"/>
    </row>
    <row r="2809" spans="1:7" s="5" customFormat="1" ht="15.75">
      <c r="A2809" s="17"/>
      <c r="B2809" s="4"/>
      <c r="C2809" s="4"/>
      <c r="D2809" s="4"/>
      <c r="E2809" s="4"/>
      <c r="F2809" s="4"/>
      <c r="G2809" s="3"/>
    </row>
    <row r="2810" spans="1:7" s="5" customFormat="1" ht="15.75">
      <c r="A2810" s="4"/>
      <c r="B2810" s="3"/>
      <c r="C2810" s="3"/>
      <c r="D2810" s="3"/>
      <c r="E2810" s="3"/>
      <c r="F2810" s="3"/>
      <c r="G2810" s="3"/>
    </row>
    <row r="2811" spans="1:7" s="5" customFormat="1" ht="15.75">
      <c r="A2811" s="4"/>
      <c r="B2811" s="3"/>
      <c r="C2811" s="3"/>
      <c r="D2811" s="3"/>
      <c r="E2811" s="3"/>
      <c r="F2811" s="3"/>
      <c r="G2811" s="3"/>
    </row>
    <row r="2812" spans="1:7" s="5" customFormat="1" ht="15.75">
      <c r="A2812" s="4"/>
      <c r="B2812" s="4"/>
      <c r="C2812" s="4"/>
      <c r="D2812" s="4"/>
      <c r="E2812" s="4"/>
      <c r="F2812" s="4"/>
      <c r="G2812" s="4"/>
    </row>
    <row r="2813" spans="1:7" s="5" customFormat="1" ht="15.75">
      <c r="A2813" s="12"/>
      <c r="B2813" s="3"/>
      <c r="C2813" s="3"/>
      <c r="D2813" s="3"/>
      <c r="E2813" s="3"/>
      <c r="F2813" s="3"/>
      <c r="G2813" s="3"/>
    </row>
    <row r="2814" spans="1:7" s="5" customFormat="1" ht="15.75">
      <c r="A2814" s="17"/>
      <c r="B2814" s="4"/>
      <c r="C2814" s="4"/>
      <c r="D2814" s="4"/>
      <c r="E2814" s="4"/>
      <c r="F2814" s="4"/>
      <c r="G2814" s="4"/>
    </row>
    <row r="2815" spans="1:7" s="5" customFormat="1" ht="15.75">
      <c r="A2815" s="4"/>
      <c r="B2815" s="3"/>
      <c r="C2815" s="3"/>
      <c r="D2815" s="3"/>
      <c r="E2815" s="3"/>
      <c r="F2815" s="3"/>
      <c r="G2815" s="3"/>
    </row>
    <row r="2816" spans="1:7" s="5" customFormat="1" ht="15.75">
      <c r="A2816" s="4"/>
      <c r="B2816" s="3"/>
      <c r="C2816" s="3"/>
      <c r="D2816" s="3"/>
      <c r="E2816" s="3"/>
      <c r="F2816" s="3"/>
      <c r="G2816" s="3"/>
    </row>
    <row r="2817" spans="1:7" s="5" customFormat="1" ht="15.75">
      <c r="A2817" s="4"/>
      <c r="B2817" s="4"/>
      <c r="C2817" s="4"/>
      <c r="D2817" s="4"/>
      <c r="E2817" s="4"/>
      <c r="F2817" s="4"/>
      <c r="G2817" s="4"/>
    </row>
    <row r="2818" spans="1:7" s="5" customFormat="1" ht="15.75">
      <c r="A2818" s="4"/>
      <c r="B2818" s="3"/>
      <c r="C2818" s="3"/>
      <c r="D2818" s="3"/>
      <c r="E2818" s="3"/>
      <c r="F2818" s="3"/>
      <c r="G2818" s="3"/>
    </row>
    <row r="2819" spans="1:7" s="5" customFormat="1" ht="15.75">
      <c r="A2819" s="4"/>
      <c r="B2819" s="3"/>
      <c r="C2819" s="3"/>
      <c r="D2819" s="3"/>
      <c r="E2819" s="3"/>
      <c r="F2819" s="3"/>
      <c r="G2819" s="3"/>
    </row>
    <row r="2820" spans="1:7" s="5" customFormat="1" ht="15.75">
      <c r="A2820" s="12"/>
      <c r="B2820" s="3"/>
      <c r="C2820" s="3"/>
      <c r="D2820" s="3"/>
      <c r="E2820" s="3"/>
      <c r="F2820" s="3"/>
      <c r="G2820" s="3"/>
    </row>
    <row r="2821" spans="1:7" s="5" customFormat="1" ht="15.75">
      <c r="A2821" s="17"/>
      <c r="B2821" s="3"/>
      <c r="C2821" s="3"/>
      <c r="D2821" s="3"/>
      <c r="E2821" s="3"/>
      <c r="F2821" s="3"/>
      <c r="G2821" s="3"/>
    </row>
    <row r="2822" spans="1:7" s="5" customFormat="1" ht="15.75">
      <c r="A2822" s="11"/>
      <c r="B2822" s="3"/>
      <c r="C2822" s="3"/>
      <c r="D2822" s="3"/>
      <c r="E2822" s="3"/>
      <c r="F2822" s="3"/>
      <c r="G2822" s="3"/>
    </row>
    <row r="2823" spans="1:7" s="5" customFormat="1" ht="15.75">
      <c r="A2823" s="12"/>
      <c r="B2823" s="3"/>
      <c r="C2823" s="3"/>
      <c r="D2823" s="3"/>
      <c r="E2823" s="3"/>
      <c r="F2823" s="3"/>
      <c r="G2823" s="3"/>
    </row>
    <row r="2824" spans="1:7" s="5" customFormat="1" ht="15.75">
      <c r="A2824" s="12"/>
      <c r="B2824" s="3"/>
      <c r="C2824" s="3"/>
      <c r="D2824" s="3"/>
      <c r="E2824" s="3"/>
      <c r="F2824" s="3"/>
      <c r="G2824" s="3"/>
    </row>
    <row r="2825" spans="1:7" s="5" customFormat="1" ht="15.75">
      <c r="A2825" s="12"/>
      <c r="B2825" s="3"/>
      <c r="C2825" s="3"/>
      <c r="D2825" s="3"/>
      <c r="E2825" s="3"/>
      <c r="F2825" s="3"/>
      <c r="G2825" s="3"/>
    </row>
    <row r="2826" spans="1:7" s="5" customFormat="1" ht="15.75">
      <c r="A2826" s="12"/>
      <c r="B2826" s="3"/>
      <c r="C2826" s="3"/>
      <c r="D2826" s="3"/>
      <c r="E2826" s="3"/>
      <c r="F2826" s="3"/>
      <c r="G2826" s="3"/>
    </row>
    <row r="2827" spans="1:6" s="5" customFormat="1" ht="15.75">
      <c r="A2827" s="13"/>
      <c r="B2827" s="4"/>
      <c r="C2827" s="3"/>
      <c r="D2827" s="4"/>
      <c r="E2827" s="3"/>
      <c r="F2827" s="4"/>
    </row>
    <row r="2828" spans="1:6" s="5" customFormat="1" ht="15.75">
      <c r="A2828" s="14" t="s">
        <v>93</v>
      </c>
      <c r="B2828" s="4"/>
      <c r="C2828" s="3"/>
      <c r="D2828" s="4"/>
      <c r="E2828" s="3"/>
      <c r="F2828" s="4"/>
    </row>
    <row r="2829" spans="1:6" s="5" customFormat="1" ht="15.75">
      <c r="A2829" s="4"/>
      <c r="B2829" s="4"/>
      <c r="C2829" s="3"/>
      <c r="D2829" s="4"/>
      <c r="E2829" s="3"/>
      <c r="F2829" s="4"/>
    </row>
    <row r="2830" spans="1:7" s="5" customFormat="1" ht="15.75">
      <c r="A2830" s="23" t="s">
        <v>138</v>
      </c>
      <c r="B2830" s="23"/>
      <c r="C2830" s="23"/>
      <c r="D2830" s="23"/>
      <c r="E2830" s="23"/>
      <c r="F2830" s="23"/>
      <c r="G2830" s="23"/>
    </row>
    <row r="2831" spans="1:6" s="5" customFormat="1" ht="15.75">
      <c r="A2831" s="4"/>
      <c r="B2831" s="4"/>
      <c r="C2831" s="3"/>
      <c r="D2831" s="4"/>
      <c r="E2831" s="3"/>
      <c r="F2831" s="4"/>
    </row>
    <row r="2832" spans="1:7" s="5" customFormat="1" ht="15.75">
      <c r="A2832" s="23" t="s">
        <v>139</v>
      </c>
      <c r="B2832" s="23"/>
      <c r="C2832" s="23"/>
      <c r="D2832" s="23"/>
      <c r="E2832" s="23"/>
      <c r="F2832" s="23"/>
      <c r="G2832" s="23"/>
    </row>
    <row r="2833" spans="1:7" s="5" customFormat="1" ht="15.75">
      <c r="A2833" s="23" t="s">
        <v>127</v>
      </c>
      <c r="B2833" s="23"/>
      <c r="C2833" s="23"/>
      <c r="D2833" s="23"/>
      <c r="E2833" s="23"/>
      <c r="F2833" s="23"/>
      <c r="G2833" s="23"/>
    </row>
    <row r="2834" spans="1:6" s="5" customFormat="1" ht="15.75">
      <c r="A2834" s="4"/>
      <c r="B2834" s="4"/>
      <c r="C2834" s="3"/>
      <c r="D2834" s="6"/>
      <c r="E2834" s="7"/>
      <c r="F2834" s="6"/>
    </row>
    <row r="2835" spans="1:6" s="5" customFormat="1" ht="15.75">
      <c r="A2835" s="4"/>
      <c r="B2835" s="8"/>
      <c r="C2835" s="9"/>
      <c r="D2835" s="8"/>
      <c r="E2835" s="9"/>
      <c r="F2835" s="8"/>
    </row>
    <row r="2836" spans="1:7" s="5" customFormat="1" ht="15.75">
      <c r="A2836" s="4"/>
      <c r="B2836" s="2">
        <v>1985</v>
      </c>
      <c r="C2836" s="1"/>
      <c r="D2836" s="2">
        <v>1986</v>
      </c>
      <c r="E2836" s="1"/>
      <c r="F2836" s="2">
        <v>1987</v>
      </c>
      <c r="G2836" s="1"/>
    </row>
    <row r="2837" spans="1:7" s="5" customFormat="1" ht="15.75">
      <c r="A2837" s="4"/>
      <c r="B2837" s="3"/>
      <c r="C2837" s="3"/>
      <c r="D2837" s="3"/>
      <c r="E2837" s="3"/>
      <c r="F2837" s="3"/>
      <c r="G2837" s="3"/>
    </row>
    <row r="2838" spans="1:16" s="5" customFormat="1" ht="15.75">
      <c r="A2838" s="4" t="s">
        <v>0</v>
      </c>
      <c r="B2838" s="3">
        <f aca="true" t="shared" si="313" ref="B2838:B2845">I2838</f>
        <v>114599880</v>
      </c>
      <c r="C2838" s="3"/>
      <c r="D2838" s="3">
        <f aca="true" t="shared" si="314" ref="D2838:D2845">K2838</f>
        <v>109419078</v>
      </c>
      <c r="E2838" s="3"/>
      <c r="F2838" s="3">
        <f aca="true" t="shared" si="315" ref="F2838:F2845">M2838</f>
        <v>122533210</v>
      </c>
      <c r="G2838" s="3"/>
      <c r="H2838" s="20" t="s">
        <v>127</v>
      </c>
      <c r="I2838" s="17">
        <v>114599880</v>
      </c>
      <c r="J2838" s="20"/>
      <c r="K2838" s="17">
        <v>109419078</v>
      </c>
      <c r="L2838" s="17"/>
      <c r="M2838" s="17">
        <v>122533210</v>
      </c>
      <c r="N2838" s="20">
        <v>1</v>
      </c>
      <c r="O2838" s="20" t="s">
        <v>95</v>
      </c>
      <c r="P2838" s="20" t="s">
        <v>95</v>
      </c>
    </row>
    <row r="2839" spans="1:16" s="5" customFormat="1" ht="15.75">
      <c r="A2839" s="4" t="s">
        <v>1</v>
      </c>
      <c r="B2839" s="3">
        <f t="shared" si="313"/>
        <v>11120558</v>
      </c>
      <c r="C2839" s="3"/>
      <c r="D2839" s="3">
        <f t="shared" si="314"/>
        <v>10917118</v>
      </c>
      <c r="E2839" s="3"/>
      <c r="F2839" s="3">
        <f t="shared" si="315"/>
        <v>12221803</v>
      </c>
      <c r="G2839" s="3"/>
      <c r="H2839" s="20" t="s">
        <v>127</v>
      </c>
      <c r="I2839" s="17">
        <v>11120558</v>
      </c>
      <c r="J2839" s="20"/>
      <c r="K2839" s="17">
        <v>10917118</v>
      </c>
      <c r="L2839" s="17"/>
      <c r="M2839" s="17">
        <v>12221803</v>
      </c>
      <c r="N2839" s="20">
        <v>2</v>
      </c>
      <c r="O2839" s="20" t="s">
        <v>145</v>
      </c>
      <c r="P2839" s="20" t="s">
        <v>96</v>
      </c>
    </row>
    <row r="2840" spans="1:16" s="5" customFormat="1" ht="15.75">
      <c r="A2840" s="4" t="s">
        <v>86</v>
      </c>
      <c r="B2840" s="3">
        <f t="shared" si="313"/>
        <v>2633221</v>
      </c>
      <c r="C2840" s="3"/>
      <c r="D2840" s="3">
        <f t="shared" si="314"/>
        <v>1130132</v>
      </c>
      <c r="E2840" s="3"/>
      <c r="F2840" s="3">
        <f t="shared" si="315"/>
        <v>2119620</v>
      </c>
      <c r="G2840" s="3"/>
      <c r="H2840" s="20" t="s">
        <v>127</v>
      </c>
      <c r="I2840" s="17">
        <v>2633221</v>
      </c>
      <c r="J2840" s="20"/>
      <c r="K2840" s="17">
        <v>1130132</v>
      </c>
      <c r="L2840" s="17"/>
      <c r="M2840" s="17">
        <v>2119620</v>
      </c>
      <c r="N2840" s="20">
        <v>3</v>
      </c>
      <c r="O2840" s="20" t="s">
        <v>102</v>
      </c>
      <c r="P2840" s="20" t="s">
        <v>97</v>
      </c>
    </row>
    <row r="2841" spans="1:16" s="5" customFormat="1" ht="15.75">
      <c r="A2841" s="4" t="s">
        <v>91</v>
      </c>
      <c r="B2841" s="3">
        <f t="shared" si="313"/>
        <v>14812105</v>
      </c>
      <c r="C2841" s="3"/>
      <c r="D2841" s="3">
        <f t="shared" si="314"/>
        <v>13804299</v>
      </c>
      <c r="E2841" s="3"/>
      <c r="F2841" s="3">
        <f t="shared" si="315"/>
        <v>14563751</v>
      </c>
      <c r="G2841" s="3"/>
      <c r="H2841" s="20" t="s">
        <v>127</v>
      </c>
      <c r="I2841" s="17">
        <v>14812105</v>
      </c>
      <c r="J2841" s="20"/>
      <c r="K2841" s="17">
        <v>13804299</v>
      </c>
      <c r="L2841" s="17"/>
      <c r="M2841" s="17">
        <v>14563751</v>
      </c>
      <c r="N2841" s="20">
        <v>4</v>
      </c>
      <c r="O2841" s="20" t="s">
        <v>103</v>
      </c>
      <c r="P2841" s="20" t="s">
        <v>98</v>
      </c>
    </row>
    <row r="2842" spans="1:16" s="5" customFormat="1" ht="15.75">
      <c r="A2842" s="4" t="s">
        <v>2</v>
      </c>
      <c r="B2842" s="3">
        <f t="shared" si="313"/>
        <v>0</v>
      </c>
      <c r="C2842" s="3"/>
      <c r="D2842" s="3">
        <f t="shared" si="314"/>
        <v>0</v>
      </c>
      <c r="E2842" s="3"/>
      <c r="F2842" s="3">
        <f t="shared" si="315"/>
        <v>4639947</v>
      </c>
      <c r="G2842" s="3"/>
      <c r="H2842" s="20" t="s">
        <v>127</v>
      </c>
      <c r="I2842" s="17">
        <v>0</v>
      </c>
      <c r="J2842" s="20"/>
      <c r="K2842" s="17">
        <v>0</v>
      </c>
      <c r="L2842" s="17"/>
      <c r="M2842" s="17">
        <v>4639947</v>
      </c>
      <c r="N2842" s="20">
        <v>5</v>
      </c>
      <c r="O2842" s="20" t="s">
        <v>104</v>
      </c>
      <c r="P2842" s="20" t="s">
        <v>99</v>
      </c>
    </row>
    <row r="2843" spans="1:16" s="5" customFormat="1" ht="15.75">
      <c r="A2843" s="4" t="s">
        <v>144</v>
      </c>
      <c r="B2843" s="3">
        <f t="shared" si="313"/>
        <v>0</v>
      </c>
      <c r="C2843" s="3"/>
      <c r="D2843" s="3">
        <f t="shared" si="314"/>
        <v>0</v>
      </c>
      <c r="E2843" s="3"/>
      <c r="F2843" s="3">
        <f t="shared" si="315"/>
        <v>307800</v>
      </c>
      <c r="G2843" s="3"/>
      <c r="H2843" s="20" t="s">
        <v>127</v>
      </c>
      <c r="I2843" s="17">
        <v>0</v>
      </c>
      <c r="J2843" s="20"/>
      <c r="K2843" s="17">
        <v>0</v>
      </c>
      <c r="L2843" s="17"/>
      <c r="M2843" s="17">
        <v>307800</v>
      </c>
      <c r="N2843" s="20">
        <v>6</v>
      </c>
      <c r="O2843" s="20" t="s">
        <v>146</v>
      </c>
      <c r="P2843" s="20" t="s">
        <v>100</v>
      </c>
    </row>
    <row r="2844" spans="1:16" s="5" customFormat="1" ht="15.75">
      <c r="A2844" s="4" t="s">
        <v>3</v>
      </c>
      <c r="B2844" s="3">
        <f t="shared" si="313"/>
        <v>60261</v>
      </c>
      <c r="C2844" s="3"/>
      <c r="D2844" s="3">
        <f t="shared" si="314"/>
        <v>61854</v>
      </c>
      <c r="E2844" s="3"/>
      <c r="F2844" s="3">
        <f t="shared" si="315"/>
        <v>60878</v>
      </c>
      <c r="G2844" s="3"/>
      <c r="H2844" s="20" t="s">
        <v>127</v>
      </c>
      <c r="I2844" s="17">
        <v>60261</v>
      </c>
      <c r="J2844" s="20"/>
      <c r="K2844" s="17">
        <v>61854</v>
      </c>
      <c r="L2844" s="17"/>
      <c r="M2844" s="17">
        <v>60878</v>
      </c>
      <c r="N2844" s="20">
        <v>7</v>
      </c>
      <c r="O2844" s="20" t="s">
        <v>106</v>
      </c>
      <c r="P2844" s="20" t="s">
        <v>101</v>
      </c>
    </row>
    <row r="2845" spans="1:16" s="5" customFormat="1" ht="15.75">
      <c r="A2845" s="4" t="s">
        <v>4</v>
      </c>
      <c r="B2845" s="3">
        <f t="shared" si="313"/>
        <v>748554</v>
      </c>
      <c r="C2845" s="3"/>
      <c r="D2845" s="3">
        <f t="shared" si="314"/>
        <v>765959</v>
      </c>
      <c r="E2845" s="3"/>
      <c r="F2845" s="3">
        <f t="shared" si="315"/>
        <v>901465</v>
      </c>
      <c r="G2845" s="3"/>
      <c r="H2845" s="20" t="s">
        <v>127</v>
      </c>
      <c r="I2845" s="17">
        <v>748554</v>
      </c>
      <c r="J2845" s="20"/>
      <c r="K2845" s="17">
        <v>765959</v>
      </c>
      <c r="L2845" s="17"/>
      <c r="M2845" s="17">
        <v>901465</v>
      </c>
      <c r="N2845" s="20">
        <v>8</v>
      </c>
      <c r="O2845" s="20" t="s">
        <v>107</v>
      </c>
      <c r="P2845" s="20" t="s">
        <v>102</v>
      </c>
    </row>
    <row r="2846" spans="1:16" s="5" customFormat="1" ht="15.75">
      <c r="A2846" s="4"/>
      <c r="B2846" s="3"/>
      <c r="C2846" s="3"/>
      <c r="D2846" s="3"/>
      <c r="E2846" s="3"/>
      <c r="F2846" s="3"/>
      <c r="G2846" s="3"/>
      <c r="H2846" s="20" t="s">
        <v>127</v>
      </c>
      <c r="I2846" s="17">
        <v>43989042</v>
      </c>
      <c r="J2846" s="20"/>
      <c r="K2846" s="17">
        <v>46019848</v>
      </c>
      <c r="L2846" s="17"/>
      <c r="M2846" s="17">
        <v>52438643</v>
      </c>
      <c r="N2846" s="20">
        <v>9</v>
      </c>
      <c r="O2846" s="20" t="s">
        <v>108</v>
      </c>
      <c r="P2846" s="20" t="s">
        <v>103</v>
      </c>
    </row>
    <row r="2847" spans="1:16" s="5" customFormat="1" ht="15.75">
      <c r="A2847" s="4" t="s">
        <v>5</v>
      </c>
      <c r="B2847" s="3">
        <f>I2846</f>
        <v>43989042</v>
      </c>
      <c r="C2847" s="3"/>
      <c r="D2847" s="3">
        <f>K2846</f>
        <v>46019848</v>
      </c>
      <c r="E2847" s="3"/>
      <c r="F2847" s="3">
        <f>M2846</f>
        <v>52438643</v>
      </c>
      <c r="G2847" s="3"/>
      <c r="H2847" s="20" t="s">
        <v>127</v>
      </c>
      <c r="I2847" s="17">
        <v>1361586</v>
      </c>
      <c r="J2847" s="20"/>
      <c r="K2847" s="17">
        <v>1540443</v>
      </c>
      <c r="L2847" s="17"/>
      <c r="M2847" s="17">
        <v>3751800</v>
      </c>
      <c r="N2847" s="20">
        <v>10</v>
      </c>
      <c r="O2847" s="20" t="s">
        <v>109</v>
      </c>
      <c r="P2847" s="20" t="s">
        <v>104</v>
      </c>
    </row>
    <row r="2848" spans="1:16" s="5" customFormat="1" ht="15.75">
      <c r="A2848" s="4" t="s">
        <v>6</v>
      </c>
      <c r="B2848" s="3">
        <f>I2847</f>
        <v>1361586</v>
      </c>
      <c r="C2848" s="3"/>
      <c r="D2848" s="3">
        <f>K2847</f>
        <v>1540443</v>
      </c>
      <c r="E2848" s="3"/>
      <c r="F2848" s="3">
        <f>M2847</f>
        <v>3751800</v>
      </c>
      <c r="G2848" s="3"/>
      <c r="H2848" s="20" t="s">
        <v>127</v>
      </c>
      <c r="I2848" s="17">
        <v>0</v>
      </c>
      <c r="J2848" s="20"/>
      <c r="K2848" s="17">
        <v>0</v>
      </c>
      <c r="L2848" s="17"/>
      <c r="M2848" s="17">
        <v>1288512</v>
      </c>
      <c r="N2848" s="20">
        <v>11</v>
      </c>
      <c r="O2848" s="20" t="s">
        <v>110</v>
      </c>
      <c r="P2848" s="20" t="s">
        <v>105</v>
      </c>
    </row>
    <row r="2849" spans="1:16" s="5" customFormat="1" ht="15.75">
      <c r="A2849" s="4" t="s">
        <v>7</v>
      </c>
      <c r="B2849" s="10">
        <f>I2848</f>
        <v>0</v>
      </c>
      <c r="C2849" s="3"/>
      <c r="D2849" s="10">
        <f>K2848</f>
        <v>0</v>
      </c>
      <c r="E2849" s="3"/>
      <c r="F2849" s="10">
        <f>M2848</f>
        <v>1288512</v>
      </c>
      <c r="G2849" s="3"/>
      <c r="H2849" s="20" t="s">
        <v>127</v>
      </c>
      <c r="I2849" s="17">
        <v>26860764</v>
      </c>
      <c r="J2849" s="20"/>
      <c r="K2849" s="17">
        <v>27273170</v>
      </c>
      <c r="L2849" s="17"/>
      <c r="M2849" s="17">
        <v>30455183</v>
      </c>
      <c r="N2849" s="20">
        <v>12</v>
      </c>
      <c r="O2849" s="20" t="s">
        <v>147</v>
      </c>
      <c r="P2849" s="20" t="s">
        <v>106</v>
      </c>
    </row>
    <row r="2850" spans="1:16" s="5" customFormat="1" ht="15.75">
      <c r="A2850" s="4"/>
      <c r="B2850" s="3"/>
      <c r="C2850" s="3"/>
      <c r="D2850" s="3"/>
      <c r="E2850" s="3"/>
      <c r="F2850" s="3"/>
      <c r="G2850" s="3"/>
      <c r="H2850" s="20" t="s">
        <v>127</v>
      </c>
      <c r="I2850" s="17">
        <v>0</v>
      </c>
      <c r="J2850" s="20"/>
      <c r="K2850" s="17">
        <v>181711</v>
      </c>
      <c r="L2850" s="17"/>
      <c r="M2850" s="17">
        <v>207461</v>
      </c>
      <c r="N2850" s="20">
        <v>13</v>
      </c>
      <c r="O2850" s="20" t="s">
        <v>113</v>
      </c>
      <c r="P2850" s="20" t="s">
        <v>107</v>
      </c>
    </row>
    <row r="2851" spans="1:16" s="5" customFormat="1" ht="15.75">
      <c r="A2851" s="4" t="s">
        <v>8</v>
      </c>
      <c r="B2851" s="3">
        <f>SUM(B2846:B2850)</f>
        <v>45350628</v>
      </c>
      <c r="C2851" s="3"/>
      <c r="D2851" s="3">
        <f>SUM(D2846:D2850)</f>
        <v>47560291</v>
      </c>
      <c r="E2851" s="3"/>
      <c r="F2851" s="3">
        <f>SUM(F2846:F2850)</f>
        <v>57478955</v>
      </c>
      <c r="G2851" s="3"/>
      <c r="H2851" s="20" t="s">
        <v>127</v>
      </c>
      <c r="I2851" s="17">
        <v>0</v>
      </c>
      <c r="J2851" s="20"/>
      <c r="K2851" s="17">
        <v>0</v>
      </c>
      <c r="L2851" s="17"/>
      <c r="M2851" s="17">
        <v>684655</v>
      </c>
      <c r="N2851" s="20">
        <v>14</v>
      </c>
      <c r="O2851" s="20" t="s">
        <v>114</v>
      </c>
      <c r="P2851" s="20" t="s">
        <v>108</v>
      </c>
    </row>
    <row r="2852" spans="1:16" s="5" customFormat="1" ht="15.75">
      <c r="A2852" s="4"/>
      <c r="B2852" s="3"/>
      <c r="C2852" s="3"/>
      <c r="D2852" s="3"/>
      <c r="E2852" s="3"/>
      <c r="F2852" s="3"/>
      <c r="G2852" s="3"/>
      <c r="H2852" s="20" t="s">
        <v>127</v>
      </c>
      <c r="I2852" s="17">
        <v>110317</v>
      </c>
      <c r="J2852" s="20"/>
      <c r="K2852" s="17">
        <v>211260</v>
      </c>
      <c r="L2852" s="17"/>
      <c r="M2852" s="17">
        <v>241695</v>
      </c>
      <c r="N2852" s="20">
        <v>15</v>
      </c>
      <c r="O2852" s="20" t="s">
        <v>115</v>
      </c>
      <c r="P2852" s="20" t="s">
        <v>109</v>
      </c>
    </row>
    <row r="2853" spans="1:16" s="5" customFormat="1" ht="15.75">
      <c r="A2853" s="4" t="s">
        <v>9</v>
      </c>
      <c r="B2853" s="3">
        <f>I2849</f>
        <v>26860764</v>
      </c>
      <c r="C2853" s="3"/>
      <c r="D2853" s="3">
        <f>K2849</f>
        <v>27273170</v>
      </c>
      <c r="E2853" s="3"/>
      <c r="F2853" s="3">
        <f>M2849</f>
        <v>30455183</v>
      </c>
      <c r="G2853" s="3"/>
      <c r="H2853" s="20" t="s">
        <v>127</v>
      </c>
      <c r="I2853" s="17">
        <v>19375473</v>
      </c>
      <c r="J2853" s="20"/>
      <c r="K2853" s="17">
        <v>18536595</v>
      </c>
      <c r="L2853" s="17"/>
      <c r="M2853" s="17">
        <v>19614040</v>
      </c>
      <c r="N2853" s="20">
        <v>16</v>
      </c>
      <c r="O2853" s="20" t="s">
        <v>116</v>
      </c>
      <c r="P2853" s="20" t="s">
        <v>110</v>
      </c>
    </row>
    <row r="2854" spans="1:16" s="5" customFormat="1" ht="15.75">
      <c r="A2854" s="4" t="s">
        <v>10</v>
      </c>
      <c r="B2854" s="3">
        <f>I2850</f>
        <v>0</v>
      </c>
      <c r="C2854" s="3"/>
      <c r="D2854" s="3">
        <f>K2850</f>
        <v>181711</v>
      </c>
      <c r="E2854" s="3"/>
      <c r="F2854" s="3">
        <f>M2850</f>
        <v>207461</v>
      </c>
      <c r="G2854" s="4"/>
      <c r="H2854" s="20" t="s">
        <v>127</v>
      </c>
      <c r="I2854" s="17">
        <v>0</v>
      </c>
      <c r="J2854" s="20"/>
      <c r="K2854" s="17">
        <v>173877</v>
      </c>
      <c r="L2854" s="17"/>
      <c r="M2854" s="17">
        <v>145016</v>
      </c>
      <c r="N2854" s="20">
        <v>17</v>
      </c>
      <c r="O2854" s="20" t="s">
        <v>117</v>
      </c>
      <c r="P2854" s="20" t="s">
        <v>111</v>
      </c>
    </row>
    <row r="2855" spans="1:16" s="5" customFormat="1" ht="15.75">
      <c r="A2855" s="4" t="s">
        <v>11</v>
      </c>
      <c r="B2855" s="3">
        <f>I2851</f>
        <v>0</v>
      </c>
      <c r="C2855" s="3"/>
      <c r="D2855" s="3">
        <f>K2851</f>
        <v>0</v>
      </c>
      <c r="E2855" s="3"/>
      <c r="F2855" s="3">
        <f>M2851</f>
        <v>684655</v>
      </c>
      <c r="G2855" s="3"/>
      <c r="H2855" s="20" t="s">
        <v>127</v>
      </c>
      <c r="I2855" s="17">
        <v>823796</v>
      </c>
      <c r="J2855" s="20"/>
      <c r="K2855" s="17">
        <v>788378</v>
      </c>
      <c r="L2855" s="17"/>
      <c r="M2855" s="17">
        <v>823796</v>
      </c>
      <c r="N2855" s="20">
        <v>18</v>
      </c>
      <c r="O2855" s="20" t="s">
        <v>118</v>
      </c>
      <c r="P2855" s="20" t="s">
        <v>112</v>
      </c>
    </row>
    <row r="2856" spans="1:16" s="5" customFormat="1" ht="15.75">
      <c r="A2856" s="4" t="s">
        <v>12</v>
      </c>
      <c r="B2856" s="10">
        <f>I2852</f>
        <v>110317</v>
      </c>
      <c r="C2856" s="3"/>
      <c r="D2856" s="10">
        <f>K2852</f>
        <v>211260</v>
      </c>
      <c r="E2856" s="3"/>
      <c r="F2856" s="10">
        <f>M2852</f>
        <v>241695</v>
      </c>
      <c r="G2856" s="3"/>
      <c r="H2856" s="20" t="s">
        <v>127</v>
      </c>
      <c r="I2856" s="17">
        <v>152892</v>
      </c>
      <c r="J2856" s="20"/>
      <c r="K2856" s="17">
        <v>147325</v>
      </c>
      <c r="L2856" s="17"/>
      <c r="M2856" s="17">
        <v>137161</v>
      </c>
      <c r="N2856" s="20">
        <v>19</v>
      </c>
      <c r="O2856" s="20" t="s">
        <v>119</v>
      </c>
      <c r="P2856" s="20" t="s">
        <v>113</v>
      </c>
    </row>
    <row r="2857" spans="1:16" s="5" customFormat="1" ht="15.75">
      <c r="A2857" s="4"/>
      <c r="B2857" s="3"/>
      <c r="C2857" s="3"/>
      <c r="D2857" s="3"/>
      <c r="E2857" s="3"/>
      <c r="F2857" s="3"/>
      <c r="G2857" s="3"/>
      <c r="H2857" s="20" t="s">
        <v>127</v>
      </c>
      <c r="I2857" s="17">
        <v>0</v>
      </c>
      <c r="J2857" s="20"/>
      <c r="K2857" s="17">
        <v>0</v>
      </c>
      <c r="L2857" s="17"/>
      <c r="M2857" s="17">
        <v>180683</v>
      </c>
      <c r="N2857" s="20">
        <v>20</v>
      </c>
      <c r="O2857" s="20" t="s">
        <v>120</v>
      </c>
      <c r="P2857" s="20" t="s">
        <v>114</v>
      </c>
    </row>
    <row r="2858" spans="1:16" s="5" customFormat="1" ht="15.75">
      <c r="A2858" s="4" t="s">
        <v>13</v>
      </c>
      <c r="B2858" s="3">
        <f>SUM(B2852:B2857)</f>
        <v>26971081</v>
      </c>
      <c r="C2858" s="3"/>
      <c r="D2858" s="3">
        <f>SUM(D2852:D2857)</f>
        <v>27666141</v>
      </c>
      <c r="E2858" s="3"/>
      <c r="F2858" s="3">
        <f>SUM(F2852:F2857)</f>
        <v>31588994</v>
      </c>
      <c r="G2858" s="3"/>
      <c r="H2858" s="20" t="s">
        <v>127</v>
      </c>
      <c r="I2858" s="17">
        <v>3023657</v>
      </c>
      <c r="J2858" s="20"/>
      <c r="K2858" s="17">
        <v>2893652</v>
      </c>
      <c r="L2858" s="17"/>
      <c r="M2858" s="17">
        <v>3147919</v>
      </c>
      <c r="N2858" s="20">
        <v>21</v>
      </c>
      <c r="O2858" s="20" t="s">
        <v>121</v>
      </c>
      <c r="P2858" s="20" t="s">
        <v>115</v>
      </c>
    </row>
    <row r="2859" spans="1:16" s="5" customFormat="1" ht="15.75">
      <c r="A2859" s="4"/>
      <c r="B2859" s="3"/>
      <c r="C2859" s="3"/>
      <c r="D2859" s="3"/>
      <c r="E2859" s="3"/>
      <c r="F2859" s="3"/>
      <c r="G2859" s="3"/>
      <c r="H2859" s="20" t="s">
        <v>127</v>
      </c>
      <c r="I2859" s="17">
        <v>69720474</v>
      </c>
      <c r="J2859" s="20"/>
      <c r="K2859" s="17">
        <v>58456529</v>
      </c>
      <c r="L2859" s="17"/>
      <c r="M2859" s="17">
        <v>60859732</v>
      </c>
      <c r="N2859" s="20">
        <v>22</v>
      </c>
      <c r="O2859" s="20" t="s">
        <v>148</v>
      </c>
      <c r="P2859" s="20" t="s">
        <v>116</v>
      </c>
    </row>
    <row r="2860" spans="1:16" s="5" customFormat="1" ht="15.75">
      <c r="A2860" s="4" t="s">
        <v>14</v>
      </c>
      <c r="B2860" s="3">
        <f aca="true" t="shared" si="316" ref="B2860:B2865">I2853</f>
        <v>19375473</v>
      </c>
      <c r="C2860" s="3"/>
      <c r="D2860" s="3">
        <f aca="true" t="shared" si="317" ref="D2860:D2865">K2853</f>
        <v>18536595</v>
      </c>
      <c r="E2860" s="3"/>
      <c r="F2860" s="3">
        <f aca="true" t="shared" si="318" ref="F2860:F2865">M2853</f>
        <v>19614040</v>
      </c>
      <c r="G2860" s="3"/>
      <c r="H2860" s="20" t="s">
        <v>127</v>
      </c>
      <c r="I2860" s="17">
        <v>9072055</v>
      </c>
      <c r="J2860" s="20"/>
      <c r="K2860" s="17">
        <v>8664196</v>
      </c>
      <c r="L2860" s="17"/>
      <c r="M2860" s="17">
        <v>9083152</v>
      </c>
      <c r="N2860" s="20">
        <v>23</v>
      </c>
      <c r="O2860" s="20" t="s">
        <v>149</v>
      </c>
      <c r="P2860" s="20" t="s">
        <v>117</v>
      </c>
    </row>
    <row r="2861" spans="1:16" s="5" customFormat="1" ht="15.75">
      <c r="A2861" s="4" t="s">
        <v>90</v>
      </c>
      <c r="B2861" s="3">
        <f t="shared" si="316"/>
        <v>0</v>
      </c>
      <c r="C2861" s="3"/>
      <c r="D2861" s="3">
        <f t="shared" si="317"/>
        <v>173877</v>
      </c>
      <c r="E2861" s="3"/>
      <c r="F2861" s="3">
        <f t="shared" si="318"/>
        <v>145016</v>
      </c>
      <c r="G2861" s="3"/>
      <c r="H2861" s="20" t="s">
        <v>127</v>
      </c>
      <c r="I2861" s="17">
        <v>13236382</v>
      </c>
      <c r="J2861" s="20"/>
      <c r="K2861" s="17">
        <v>12642383</v>
      </c>
      <c r="L2861" s="17"/>
      <c r="M2861" s="17">
        <v>13247603</v>
      </c>
      <c r="N2861" s="20">
        <v>24</v>
      </c>
      <c r="O2861" s="20" t="s">
        <v>150</v>
      </c>
      <c r="P2861" s="20" t="s">
        <v>118</v>
      </c>
    </row>
    <row r="2862" spans="1:16" s="5" customFormat="1" ht="15.75">
      <c r="A2862" s="4" t="s">
        <v>89</v>
      </c>
      <c r="B2862" s="3">
        <f t="shared" si="316"/>
        <v>823796</v>
      </c>
      <c r="C2862" s="3"/>
      <c r="D2862" s="3">
        <f t="shared" si="317"/>
        <v>788378</v>
      </c>
      <c r="E2862" s="3"/>
      <c r="F2862" s="3">
        <f t="shared" si="318"/>
        <v>823796</v>
      </c>
      <c r="G2862" s="3"/>
      <c r="H2862" s="20" t="s">
        <v>127</v>
      </c>
      <c r="I2862" s="17">
        <v>4002205</v>
      </c>
      <c r="J2862" s="20"/>
      <c r="K2862" s="17">
        <v>3762550</v>
      </c>
      <c r="L2862" s="17"/>
      <c r="M2862" s="17">
        <v>3919326</v>
      </c>
      <c r="N2862" s="20">
        <v>25</v>
      </c>
      <c r="O2862" s="20" t="s">
        <v>151</v>
      </c>
      <c r="P2862" s="20" t="s">
        <v>119</v>
      </c>
    </row>
    <row r="2863" spans="1:16" s="5" customFormat="1" ht="15.75">
      <c r="A2863" s="4" t="s">
        <v>88</v>
      </c>
      <c r="B2863" s="3">
        <f t="shared" si="316"/>
        <v>152892</v>
      </c>
      <c r="C2863" s="3"/>
      <c r="D2863" s="3">
        <f t="shared" si="317"/>
        <v>147325</v>
      </c>
      <c r="E2863" s="3"/>
      <c r="F2863" s="3">
        <f t="shared" si="318"/>
        <v>137161</v>
      </c>
      <c r="G2863" s="3"/>
      <c r="H2863" s="20" t="s">
        <v>127</v>
      </c>
      <c r="I2863" s="17">
        <v>2005626</v>
      </c>
      <c r="J2863" s="20"/>
      <c r="K2863" s="17">
        <v>1914026</v>
      </c>
      <c r="L2863" s="17"/>
      <c r="M2863" s="17">
        <v>1991953</v>
      </c>
      <c r="N2863" s="20">
        <v>26</v>
      </c>
      <c r="O2863" s="20" t="s">
        <v>152</v>
      </c>
      <c r="P2863" s="20" t="s">
        <v>120</v>
      </c>
    </row>
    <row r="2864" spans="1:16" s="5" customFormat="1" ht="15.75">
      <c r="A2864" s="4" t="s">
        <v>92</v>
      </c>
      <c r="B2864" s="3">
        <f t="shared" si="316"/>
        <v>0</v>
      </c>
      <c r="C2864" s="3"/>
      <c r="D2864" s="3">
        <f t="shared" si="317"/>
        <v>0</v>
      </c>
      <c r="E2864" s="3"/>
      <c r="F2864" s="3">
        <f t="shared" si="318"/>
        <v>180683</v>
      </c>
      <c r="G2864" s="3"/>
      <c r="H2864" s="20" t="s">
        <v>127</v>
      </c>
      <c r="I2864" s="17">
        <v>0</v>
      </c>
      <c r="J2864" s="20"/>
      <c r="K2864" s="17">
        <v>0</v>
      </c>
      <c r="L2864" s="17"/>
      <c r="M2864" s="17">
        <v>233650</v>
      </c>
      <c r="N2864" s="20">
        <v>27</v>
      </c>
      <c r="O2864" s="20" t="s">
        <v>153</v>
      </c>
      <c r="P2864" s="20" t="s">
        <v>121</v>
      </c>
    </row>
    <row r="2865" spans="1:16" s="5" customFormat="1" ht="15.75">
      <c r="A2865" s="4" t="s">
        <v>15</v>
      </c>
      <c r="B2865" s="10">
        <f t="shared" si="316"/>
        <v>3023657</v>
      </c>
      <c r="C2865" s="3"/>
      <c r="D2865" s="10">
        <f t="shared" si="317"/>
        <v>2893652</v>
      </c>
      <c r="E2865" s="3"/>
      <c r="F2865" s="10">
        <f t="shared" si="318"/>
        <v>3147919</v>
      </c>
      <c r="G2865" s="3"/>
      <c r="H2865" s="20" t="s">
        <v>127</v>
      </c>
      <c r="I2865" s="17">
        <v>0</v>
      </c>
      <c r="J2865" s="20"/>
      <c r="K2865" s="17">
        <v>312798</v>
      </c>
      <c r="L2865" s="17"/>
      <c r="M2865" s="17">
        <v>501286</v>
      </c>
      <c r="N2865" s="20">
        <v>28</v>
      </c>
      <c r="O2865" s="20" t="s">
        <v>154</v>
      </c>
      <c r="P2865" s="20" t="s">
        <v>122</v>
      </c>
    </row>
    <row r="2866" spans="1:16" s="5" customFormat="1" ht="15.75">
      <c r="A2866" s="4"/>
      <c r="B2866" s="3"/>
      <c r="C2866" s="3"/>
      <c r="D2866" s="3"/>
      <c r="E2866" s="3"/>
      <c r="F2866" s="3"/>
      <c r="G2866" s="3"/>
      <c r="H2866" s="20"/>
      <c r="I2866" s="17"/>
      <c r="J2866" s="20"/>
      <c r="K2866" s="17"/>
      <c r="L2866" s="17"/>
      <c r="M2866" s="17"/>
      <c r="N2866" s="20"/>
      <c r="O2866" s="20"/>
      <c r="P2866" s="20"/>
    </row>
    <row r="2867" spans="1:16" s="5" customFormat="1" ht="15.75">
      <c r="A2867" s="4" t="s">
        <v>16</v>
      </c>
      <c r="B2867" s="3">
        <f>SUM(B2859:B2866)</f>
        <v>23375818</v>
      </c>
      <c r="C2867" s="3"/>
      <c r="D2867" s="3">
        <f>SUM(D2859:D2866)</f>
        <v>22539827</v>
      </c>
      <c r="E2867" s="3"/>
      <c r="F2867" s="3">
        <f>SUM(F2859:F2866)</f>
        <v>24048615</v>
      </c>
      <c r="G2867" s="3"/>
      <c r="H2867" s="20"/>
      <c r="I2867" s="17"/>
      <c r="J2867" s="20"/>
      <c r="K2867" s="17"/>
      <c r="L2867" s="17"/>
      <c r="M2867" s="17"/>
      <c r="N2867" s="17"/>
      <c r="O2867" s="20"/>
      <c r="P2867" s="20"/>
    </row>
    <row r="2868" spans="1:16" s="5" customFormat="1" ht="15.75">
      <c r="A2868" s="4"/>
      <c r="B2868" s="3"/>
      <c r="C2868" s="3"/>
      <c r="D2868" s="3"/>
      <c r="E2868" s="3"/>
      <c r="F2868" s="3"/>
      <c r="G2868" s="3"/>
      <c r="H2868" s="20"/>
      <c r="I2868" s="17"/>
      <c r="J2868" s="20"/>
      <c r="K2868" s="17"/>
      <c r="L2868" s="17"/>
      <c r="M2868" s="17"/>
      <c r="N2868" s="17"/>
      <c r="O2868" s="20"/>
      <c r="P2868" s="20"/>
    </row>
    <row r="2869" spans="1:16" s="5" customFormat="1" ht="15.75">
      <c r="A2869" s="4" t="s">
        <v>17</v>
      </c>
      <c r="B2869" s="3">
        <f aca="true" t="shared" si="319" ref="B2869:B2875">I2859</f>
        <v>69720474</v>
      </c>
      <c r="C2869" s="3"/>
      <c r="D2869" s="3">
        <f aca="true" t="shared" si="320" ref="D2869:D2875">K2859</f>
        <v>58456529</v>
      </c>
      <c r="E2869" s="3"/>
      <c r="F2869" s="3">
        <f aca="true" t="shared" si="321" ref="F2869:F2875">M2859</f>
        <v>60859732</v>
      </c>
      <c r="G2869" s="3"/>
      <c r="H2869" s="20"/>
      <c r="I2869" s="17"/>
      <c r="J2869" s="20"/>
      <c r="K2869" s="17"/>
      <c r="L2869" s="17"/>
      <c r="M2869" s="17"/>
      <c r="N2869" s="17"/>
      <c r="O2869" s="20"/>
      <c r="P2869" s="20"/>
    </row>
    <row r="2870" spans="1:16" s="5" customFormat="1" ht="15.75">
      <c r="A2870" s="4" t="s">
        <v>18</v>
      </c>
      <c r="B2870" s="3">
        <f t="shared" si="319"/>
        <v>9072055</v>
      </c>
      <c r="C2870" s="3"/>
      <c r="D2870" s="3">
        <f t="shared" si="320"/>
        <v>8664196</v>
      </c>
      <c r="E2870" s="3"/>
      <c r="F2870" s="3">
        <f t="shared" si="321"/>
        <v>9083152</v>
      </c>
      <c r="G2870" s="3"/>
      <c r="H2870" s="20"/>
      <c r="I2870" s="17"/>
      <c r="J2870" s="20"/>
      <c r="K2870" s="17"/>
      <c r="L2870" s="17"/>
      <c r="M2870" s="17"/>
      <c r="N2870" s="17"/>
      <c r="O2870" s="20"/>
      <c r="P2870" s="20"/>
    </row>
    <row r="2871" spans="1:16" s="5" customFormat="1" ht="15.75">
      <c r="A2871" s="4" t="s">
        <v>19</v>
      </c>
      <c r="B2871" s="3">
        <f t="shared" si="319"/>
        <v>13236382</v>
      </c>
      <c r="C2871" s="3"/>
      <c r="D2871" s="3">
        <f t="shared" si="320"/>
        <v>12642383</v>
      </c>
      <c r="E2871" s="3"/>
      <c r="F2871" s="3">
        <f t="shared" si="321"/>
        <v>13247603</v>
      </c>
      <c r="G2871" s="3"/>
      <c r="H2871" s="20"/>
      <c r="I2871" s="17"/>
      <c r="J2871" s="20"/>
      <c r="K2871" s="17"/>
      <c r="L2871" s="17"/>
      <c r="M2871" s="17"/>
      <c r="N2871" s="20"/>
      <c r="O2871" s="20"/>
      <c r="P2871" s="20"/>
    </row>
    <row r="2872" spans="1:16" s="5" customFormat="1" ht="15.75">
      <c r="A2872" s="4" t="s">
        <v>20</v>
      </c>
      <c r="B2872" s="3">
        <f t="shared" si="319"/>
        <v>4002205</v>
      </c>
      <c r="C2872" s="3"/>
      <c r="D2872" s="3">
        <f t="shared" si="320"/>
        <v>3762550</v>
      </c>
      <c r="E2872" s="3"/>
      <c r="F2872" s="3">
        <f t="shared" si="321"/>
        <v>3919326</v>
      </c>
      <c r="G2872" s="3"/>
      <c r="H2872" s="20"/>
      <c r="I2872" s="17"/>
      <c r="J2872" s="20"/>
      <c r="K2872" s="17"/>
      <c r="L2872" s="17"/>
      <c r="M2872" s="17"/>
      <c r="N2872" s="20"/>
      <c r="O2872" s="20"/>
      <c r="P2872" s="20"/>
    </row>
    <row r="2873" spans="1:7" s="5" customFormat="1" ht="15.75">
      <c r="A2873" s="4" t="s">
        <v>21</v>
      </c>
      <c r="B2873" s="3">
        <f t="shared" si="319"/>
        <v>2005626</v>
      </c>
      <c r="C2873" s="3"/>
      <c r="D2873" s="3">
        <f t="shared" si="320"/>
        <v>1914026</v>
      </c>
      <c r="E2873" s="3"/>
      <c r="F2873" s="3">
        <f t="shared" si="321"/>
        <v>1991953</v>
      </c>
      <c r="G2873" s="3"/>
    </row>
    <row r="2874" spans="1:7" s="5" customFormat="1" ht="15.75">
      <c r="A2874" s="4" t="s">
        <v>22</v>
      </c>
      <c r="B2874" s="3">
        <f t="shared" si="319"/>
        <v>0</v>
      </c>
      <c r="C2874" s="3"/>
      <c r="D2874" s="3">
        <f t="shared" si="320"/>
        <v>0</v>
      </c>
      <c r="E2874" s="3"/>
      <c r="F2874" s="3">
        <f t="shared" si="321"/>
        <v>233650</v>
      </c>
      <c r="G2874" s="3"/>
    </row>
    <row r="2875" spans="1:7" s="5" customFormat="1" ht="15.75">
      <c r="A2875" s="4" t="s">
        <v>87</v>
      </c>
      <c r="B2875" s="10">
        <f t="shared" si="319"/>
        <v>0</v>
      </c>
      <c r="C2875" s="3"/>
      <c r="D2875" s="10">
        <f t="shared" si="320"/>
        <v>312798</v>
      </c>
      <c r="E2875" s="3"/>
      <c r="F2875" s="10">
        <f t="shared" si="321"/>
        <v>501286</v>
      </c>
      <c r="G2875" s="3"/>
    </row>
    <row r="2876" spans="1:7" s="5" customFormat="1" ht="15.75">
      <c r="A2876" s="12"/>
      <c r="B2876" s="3"/>
      <c r="C2876" s="3"/>
      <c r="D2876" s="3"/>
      <c r="E2876" s="3"/>
      <c r="F2876" s="3"/>
      <c r="G2876" s="3"/>
    </row>
    <row r="2877" spans="1:7" s="5" customFormat="1" ht="15.75">
      <c r="A2877" s="17" t="s">
        <v>23</v>
      </c>
      <c r="B2877" s="3">
        <f>SUM(B2837:B2846)+B2851+B2858+SUM(B2866:B2876)</f>
        <v>337708848</v>
      </c>
      <c r="C2877" s="3"/>
      <c r="D2877" s="3">
        <f>SUM(D2837:D2846)+D2851+D2858+SUM(D2866:D2876)</f>
        <v>319617181</v>
      </c>
      <c r="E2877" s="3"/>
      <c r="F2877" s="3">
        <f>SUM(F2837:F2846)+F2851+F2858+SUM(F2866:F2876)</f>
        <v>360301740</v>
      </c>
      <c r="G2877" s="3"/>
    </row>
    <row r="2878" spans="1:7" s="5" customFormat="1" ht="15.75">
      <c r="A2878" s="4"/>
      <c r="B2878" s="3"/>
      <c r="C2878" s="3"/>
      <c r="D2878" s="3"/>
      <c r="E2878" s="3"/>
      <c r="F2878" s="3"/>
      <c r="G2878" s="3"/>
    </row>
    <row r="2879" spans="1:7" s="5" customFormat="1" ht="15.75">
      <c r="A2879" s="4"/>
      <c r="B2879" s="3"/>
      <c r="C2879" s="3"/>
      <c r="D2879" s="3"/>
      <c r="E2879" s="3"/>
      <c r="F2879" s="3"/>
      <c r="G2879" s="3"/>
    </row>
    <row r="2880" spans="1:7" s="5" customFormat="1" ht="15.75">
      <c r="A2880" s="4"/>
      <c r="B2880" s="3"/>
      <c r="C2880" s="3"/>
      <c r="D2880" s="3"/>
      <c r="E2880" s="3"/>
      <c r="F2880" s="3"/>
      <c r="G2880" s="3"/>
    </row>
    <row r="2881" spans="1:7" s="5" customFormat="1" ht="15.75">
      <c r="A2881" s="4"/>
      <c r="B2881" s="3"/>
      <c r="C2881" s="3"/>
      <c r="D2881" s="3"/>
      <c r="E2881" s="3"/>
      <c r="F2881" s="3"/>
      <c r="G2881" s="3"/>
    </row>
    <row r="2882" spans="1:7" s="5" customFormat="1" ht="15.75">
      <c r="A2882" s="4"/>
      <c r="B2882" s="3"/>
      <c r="C2882" s="3"/>
      <c r="D2882" s="3"/>
      <c r="E2882" s="3"/>
      <c r="F2882" s="3"/>
      <c r="G2882" s="3"/>
    </row>
    <row r="2883" spans="1:7" s="5" customFormat="1" ht="15.75">
      <c r="A2883" s="4"/>
      <c r="B2883" s="3"/>
      <c r="C2883" s="3"/>
      <c r="D2883" s="3"/>
      <c r="E2883" s="3"/>
      <c r="F2883" s="3"/>
      <c r="G2883" s="3"/>
    </row>
    <row r="2884" spans="1:7" s="5" customFormat="1" ht="15.75">
      <c r="A2884" s="4"/>
      <c r="B2884" s="3"/>
      <c r="C2884" s="3"/>
      <c r="D2884" s="3"/>
      <c r="E2884" s="3"/>
      <c r="F2884" s="3"/>
      <c r="G2884" s="3"/>
    </row>
    <row r="2885" spans="1:7" s="5" customFormat="1" ht="15.75">
      <c r="A2885" s="4"/>
      <c r="B2885" s="3"/>
      <c r="C2885" s="3"/>
      <c r="D2885" s="3"/>
      <c r="E2885" s="3"/>
      <c r="F2885" s="3"/>
      <c r="G2885" s="3"/>
    </row>
    <row r="2886" spans="1:7" s="5" customFormat="1" ht="15.75">
      <c r="A2886" s="4"/>
      <c r="B2886" s="3"/>
      <c r="C2886" s="3"/>
      <c r="D2886" s="3"/>
      <c r="E2886" s="3"/>
      <c r="F2886" s="3"/>
      <c r="G2886" s="3"/>
    </row>
    <row r="2887" spans="1:7" s="5" customFormat="1" ht="15.75">
      <c r="A2887" s="12"/>
      <c r="B2887" s="3"/>
      <c r="C2887" s="3"/>
      <c r="D2887" s="3"/>
      <c r="E2887" s="3"/>
      <c r="F2887" s="3"/>
      <c r="G2887" s="3"/>
    </row>
    <row r="2888" spans="1:7" s="5" customFormat="1" ht="15.75">
      <c r="A2888" s="17"/>
      <c r="B2888" s="4"/>
      <c r="C2888" s="4"/>
      <c r="D2888" s="4"/>
      <c r="E2888" s="4"/>
      <c r="F2888" s="4"/>
      <c r="G2888" s="3"/>
    </row>
    <row r="2889" spans="1:7" s="5" customFormat="1" ht="15.75">
      <c r="A2889" s="4"/>
      <c r="B2889" s="3"/>
      <c r="C2889" s="3"/>
      <c r="D2889" s="3"/>
      <c r="E2889" s="3"/>
      <c r="F2889" s="3"/>
      <c r="G2889" s="3"/>
    </row>
    <row r="2890" spans="1:7" s="5" customFormat="1" ht="15.75">
      <c r="A2890" s="4"/>
      <c r="B2890" s="3"/>
      <c r="C2890" s="3"/>
      <c r="D2890" s="3"/>
      <c r="E2890" s="3"/>
      <c r="F2890" s="3"/>
      <c r="G2890" s="3"/>
    </row>
    <row r="2891" spans="1:7" s="5" customFormat="1" ht="15.75">
      <c r="A2891" s="4"/>
      <c r="B2891" s="4"/>
      <c r="C2891" s="4"/>
      <c r="D2891" s="4"/>
      <c r="E2891" s="4"/>
      <c r="F2891" s="4"/>
      <c r="G2891" s="4"/>
    </row>
    <row r="2892" spans="1:7" s="5" customFormat="1" ht="15.75">
      <c r="A2892" s="12"/>
      <c r="B2892" s="3"/>
      <c r="C2892" s="3"/>
      <c r="D2892" s="3"/>
      <c r="E2892" s="3"/>
      <c r="F2892" s="3"/>
      <c r="G2892" s="3"/>
    </row>
    <row r="2893" spans="1:7" s="5" customFormat="1" ht="15.75">
      <c r="A2893" s="17"/>
      <c r="B2893" s="4"/>
      <c r="C2893" s="4"/>
      <c r="D2893" s="4"/>
      <c r="E2893" s="4"/>
      <c r="F2893" s="4"/>
      <c r="G2893" s="4"/>
    </row>
    <row r="2894" spans="1:7" s="5" customFormat="1" ht="15.75">
      <c r="A2894" s="4"/>
      <c r="B2894" s="3"/>
      <c r="C2894" s="3"/>
      <c r="D2894" s="3"/>
      <c r="E2894" s="3"/>
      <c r="F2894" s="3"/>
      <c r="G2894" s="3"/>
    </row>
    <row r="2895" spans="1:7" s="5" customFormat="1" ht="15.75">
      <c r="A2895" s="4"/>
      <c r="B2895" s="3"/>
      <c r="C2895" s="3"/>
      <c r="D2895" s="3"/>
      <c r="E2895" s="3"/>
      <c r="F2895" s="3"/>
      <c r="G2895" s="3"/>
    </row>
    <row r="2896" spans="1:7" s="5" customFormat="1" ht="15.75">
      <c r="A2896" s="4"/>
      <c r="B2896" s="4"/>
      <c r="C2896" s="4"/>
      <c r="D2896" s="4"/>
      <c r="E2896" s="4"/>
      <c r="F2896" s="4"/>
      <c r="G2896" s="4"/>
    </row>
    <row r="2897" spans="1:7" s="5" customFormat="1" ht="15.75">
      <c r="A2897" s="4"/>
      <c r="B2897" s="3"/>
      <c r="C2897" s="3"/>
      <c r="D2897" s="3"/>
      <c r="E2897" s="3"/>
      <c r="F2897" s="3"/>
      <c r="G2897" s="3"/>
    </row>
    <row r="2898" spans="1:7" s="5" customFormat="1" ht="15.75">
      <c r="A2898" s="4"/>
      <c r="B2898" s="3"/>
      <c r="C2898" s="3"/>
      <c r="D2898" s="3"/>
      <c r="E2898" s="3"/>
      <c r="F2898" s="3"/>
      <c r="G2898" s="3"/>
    </row>
    <row r="2899" spans="1:7" s="5" customFormat="1" ht="15.75">
      <c r="A2899" s="12"/>
      <c r="B2899" s="3"/>
      <c r="C2899" s="3"/>
      <c r="D2899" s="3"/>
      <c r="E2899" s="3"/>
      <c r="F2899" s="3"/>
      <c r="G2899" s="3"/>
    </row>
    <row r="2900" spans="1:7" s="5" customFormat="1" ht="15.75">
      <c r="A2900" s="17"/>
      <c r="B2900" s="3"/>
      <c r="C2900" s="3"/>
      <c r="D2900" s="3"/>
      <c r="E2900" s="3"/>
      <c r="F2900" s="3"/>
      <c r="G2900" s="3"/>
    </row>
    <row r="2901" spans="1:7" s="5" customFormat="1" ht="15.75">
      <c r="A2901" s="11"/>
      <c r="B2901" s="3"/>
      <c r="C2901" s="3"/>
      <c r="D2901" s="3"/>
      <c r="E2901" s="3"/>
      <c r="F2901" s="3"/>
      <c r="G2901" s="3"/>
    </row>
    <row r="2902" spans="1:7" s="5" customFormat="1" ht="15.75">
      <c r="A2902" s="12"/>
      <c r="B2902" s="3"/>
      <c r="C2902" s="3"/>
      <c r="D2902" s="3"/>
      <c r="E2902" s="3"/>
      <c r="F2902" s="3"/>
      <c r="G2902" s="3"/>
    </row>
    <row r="2903" spans="1:7" s="5" customFormat="1" ht="15.75">
      <c r="A2903" s="12"/>
      <c r="B2903" s="3"/>
      <c r="C2903" s="3"/>
      <c r="D2903" s="3"/>
      <c r="E2903" s="3"/>
      <c r="F2903" s="3"/>
      <c r="G2903" s="3"/>
    </row>
    <row r="2904" spans="1:7" s="5" customFormat="1" ht="15.75">
      <c r="A2904" s="12"/>
      <c r="B2904" s="3"/>
      <c r="C2904" s="3"/>
      <c r="D2904" s="3"/>
      <c r="E2904" s="3"/>
      <c r="F2904" s="3"/>
      <c r="G2904" s="3"/>
    </row>
    <row r="2905" spans="1:7" s="5" customFormat="1" ht="15.75">
      <c r="A2905" s="12"/>
      <c r="B2905" s="3"/>
      <c r="C2905" s="3"/>
      <c r="D2905" s="3"/>
      <c r="E2905" s="3"/>
      <c r="F2905" s="3"/>
      <c r="G2905" s="3"/>
    </row>
    <row r="2906" spans="1:6" s="5" customFormat="1" ht="15.75">
      <c r="A2906" s="13"/>
      <c r="B2906" s="4"/>
      <c r="C2906" s="3"/>
      <c r="D2906" s="4"/>
      <c r="E2906" s="3"/>
      <c r="F2906" s="4"/>
    </row>
    <row r="2907" spans="1:6" s="5" customFormat="1" ht="15.75">
      <c r="A2907" s="14" t="s">
        <v>93</v>
      </c>
      <c r="B2907" s="4"/>
      <c r="C2907" s="3"/>
      <c r="D2907" s="4"/>
      <c r="E2907" s="3"/>
      <c r="F2907" s="4"/>
    </row>
    <row r="2908" spans="1:6" s="5" customFormat="1" ht="15.75">
      <c r="A2908" s="4"/>
      <c r="B2908" s="4"/>
      <c r="C2908" s="3"/>
      <c r="D2908" s="4"/>
      <c r="E2908" s="3"/>
      <c r="F2908" s="4"/>
    </row>
    <row r="2909" spans="1:7" s="5" customFormat="1" ht="15.75">
      <c r="A2909" s="23" t="s">
        <v>138</v>
      </c>
      <c r="B2909" s="23"/>
      <c r="C2909" s="23"/>
      <c r="D2909" s="23"/>
      <c r="E2909" s="23"/>
      <c r="F2909" s="23"/>
      <c r="G2909" s="23"/>
    </row>
    <row r="2910" spans="1:6" s="5" customFormat="1" ht="15.75">
      <c r="A2910" s="4"/>
      <c r="B2910" s="4"/>
      <c r="C2910" s="3"/>
      <c r="D2910" s="4"/>
      <c r="E2910" s="3"/>
      <c r="F2910" s="4"/>
    </row>
    <row r="2911" spans="1:7" s="5" customFormat="1" ht="15.75">
      <c r="A2911" s="23" t="s">
        <v>139</v>
      </c>
      <c r="B2911" s="23"/>
      <c r="C2911" s="23"/>
      <c r="D2911" s="23"/>
      <c r="E2911" s="23"/>
      <c r="F2911" s="23"/>
      <c r="G2911" s="23"/>
    </row>
    <row r="2912" spans="1:7" s="5" customFormat="1" ht="15.75">
      <c r="A2912" s="23" t="s">
        <v>128</v>
      </c>
      <c r="B2912" s="23"/>
      <c r="C2912" s="23"/>
      <c r="D2912" s="23"/>
      <c r="E2912" s="23"/>
      <c r="F2912" s="23"/>
      <c r="G2912" s="23"/>
    </row>
    <row r="2913" spans="1:6" s="5" customFormat="1" ht="15.75">
      <c r="A2913" s="4"/>
      <c r="B2913" s="4"/>
      <c r="C2913" s="3"/>
      <c r="D2913" s="6"/>
      <c r="E2913" s="7"/>
      <c r="F2913" s="6"/>
    </row>
    <row r="2914" spans="1:6" s="5" customFormat="1" ht="15.75">
      <c r="A2914" s="4"/>
      <c r="B2914" s="8"/>
      <c r="C2914" s="9"/>
      <c r="D2914" s="8"/>
      <c r="E2914" s="9"/>
      <c r="F2914" s="8"/>
    </row>
    <row r="2915" spans="1:7" s="5" customFormat="1" ht="15.75">
      <c r="A2915" s="4"/>
      <c r="B2915" s="2">
        <v>1985</v>
      </c>
      <c r="C2915" s="1"/>
      <c r="D2915" s="2">
        <v>1986</v>
      </c>
      <c r="E2915" s="1"/>
      <c r="F2915" s="2">
        <v>1987</v>
      </c>
      <c r="G2915" s="1"/>
    </row>
    <row r="2916" spans="1:7" s="5" customFormat="1" ht="15.75">
      <c r="A2916" s="4"/>
      <c r="B2916" s="3"/>
      <c r="C2916" s="3"/>
      <c r="D2916" s="3"/>
      <c r="E2916" s="3"/>
      <c r="F2916" s="3"/>
      <c r="G2916" s="3"/>
    </row>
    <row r="2917" spans="1:16" s="5" customFormat="1" ht="15.75">
      <c r="A2917" s="4" t="s">
        <v>0</v>
      </c>
      <c r="B2917" s="3">
        <f aca="true" t="shared" si="322" ref="B2917:B2924">I2917</f>
        <v>30202104</v>
      </c>
      <c r="C2917" s="3"/>
      <c r="D2917" s="3">
        <f aca="true" t="shared" si="323" ref="D2917:D2924">K2917</f>
        <v>26786524</v>
      </c>
      <c r="E2917" s="3"/>
      <c r="F2917" s="3">
        <f aca="true" t="shared" si="324" ref="F2917:F2924">M2917</f>
        <v>29440239</v>
      </c>
      <c r="G2917" s="3"/>
      <c r="H2917" s="20" t="s">
        <v>128</v>
      </c>
      <c r="I2917" s="17">
        <v>30202104</v>
      </c>
      <c r="J2917" s="20"/>
      <c r="K2917" s="17">
        <v>26786524</v>
      </c>
      <c r="L2917" s="17"/>
      <c r="M2917" s="17">
        <v>29440239</v>
      </c>
      <c r="N2917" s="20">
        <v>1</v>
      </c>
      <c r="O2917" s="20" t="s">
        <v>95</v>
      </c>
      <c r="P2917" s="20" t="s">
        <v>95</v>
      </c>
    </row>
    <row r="2918" spans="1:16" s="5" customFormat="1" ht="15.75">
      <c r="A2918" s="4" t="s">
        <v>1</v>
      </c>
      <c r="B2918" s="3">
        <f t="shared" si="322"/>
        <v>33283655</v>
      </c>
      <c r="C2918" s="3"/>
      <c r="D2918" s="3">
        <f t="shared" si="323"/>
        <v>32077704</v>
      </c>
      <c r="E2918" s="3"/>
      <c r="F2918" s="3">
        <f t="shared" si="324"/>
        <v>36192662</v>
      </c>
      <c r="G2918" s="3"/>
      <c r="H2918" s="20" t="s">
        <v>128</v>
      </c>
      <c r="I2918" s="17">
        <v>33283655</v>
      </c>
      <c r="J2918" s="20"/>
      <c r="K2918" s="17">
        <v>32077704</v>
      </c>
      <c r="L2918" s="17"/>
      <c r="M2918" s="17">
        <v>36192662</v>
      </c>
      <c r="N2918" s="20">
        <v>2</v>
      </c>
      <c r="O2918" s="20" t="s">
        <v>145</v>
      </c>
      <c r="P2918" s="20" t="s">
        <v>96</v>
      </c>
    </row>
    <row r="2919" spans="1:16" s="5" customFormat="1" ht="15.75">
      <c r="A2919" s="4" t="s">
        <v>86</v>
      </c>
      <c r="B2919" s="3">
        <f t="shared" si="322"/>
        <v>567097</v>
      </c>
      <c r="C2919" s="3"/>
      <c r="D2919" s="3">
        <f t="shared" si="323"/>
        <v>249488</v>
      </c>
      <c r="E2919" s="3"/>
      <c r="F2919" s="3">
        <f t="shared" si="324"/>
        <v>467113</v>
      </c>
      <c r="G2919" s="3"/>
      <c r="H2919" s="20" t="s">
        <v>128</v>
      </c>
      <c r="I2919" s="17">
        <v>567097</v>
      </c>
      <c r="J2919" s="20"/>
      <c r="K2919" s="17">
        <v>249488</v>
      </c>
      <c r="L2919" s="17"/>
      <c r="M2919" s="17">
        <v>467113</v>
      </c>
      <c r="N2919" s="20">
        <v>3</v>
      </c>
      <c r="O2919" s="20" t="s">
        <v>102</v>
      </c>
      <c r="P2919" s="20" t="s">
        <v>97</v>
      </c>
    </row>
    <row r="2920" spans="1:16" s="5" customFormat="1" ht="15.75">
      <c r="A2920" s="4" t="s">
        <v>91</v>
      </c>
      <c r="B2920" s="3">
        <f t="shared" si="322"/>
        <v>3101903</v>
      </c>
      <c r="C2920" s="3"/>
      <c r="D2920" s="3">
        <f t="shared" si="323"/>
        <v>3047440</v>
      </c>
      <c r="E2920" s="3"/>
      <c r="F2920" s="3">
        <f t="shared" si="324"/>
        <v>3209497</v>
      </c>
      <c r="G2920" s="3"/>
      <c r="H2920" s="20" t="s">
        <v>128</v>
      </c>
      <c r="I2920" s="17">
        <v>3101903</v>
      </c>
      <c r="J2920" s="20"/>
      <c r="K2920" s="17">
        <v>3047440</v>
      </c>
      <c r="L2920" s="17"/>
      <c r="M2920" s="17">
        <v>3209497</v>
      </c>
      <c r="N2920" s="20">
        <v>4</v>
      </c>
      <c r="O2920" s="20" t="s">
        <v>103</v>
      </c>
      <c r="P2920" s="20" t="s">
        <v>98</v>
      </c>
    </row>
    <row r="2921" spans="1:16" s="5" customFormat="1" ht="15.75">
      <c r="A2921" s="4" t="s">
        <v>2</v>
      </c>
      <c r="B2921" s="3">
        <f t="shared" si="322"/>
        <v>0</v>
      </c>
      <c r="C2921" s="3"/>
      <c r="D2921" s="3">
        <f t="shared" si="323"/>
        <v>0</v>
      </c>
      <c r="E2921" s="3"/>
      <c r="F2921" s="3">
        <f t="shared" si="324"/>
        <v>1024316</v>
      </c>
      <c r="G2921" s="3"/>
      <c r="H2921" s="20" t="s">
        <v>128</v>
      </c>
      <c r="I2921" s="17">
        <v>0</v>
      </c>
      <c r="J2921" s="20"/>
      <c r="K2921" s="17">
        <v>0</v>
      </c>
      <c r="L2921" s="17"/>
      <c r="M2921" s="17">
        <v>1024316</v>
      </c>
      <c r="N2921" s="20">
        <v>5</v>
      </c>
      <c r="O2921" s="20" t="s">
        <v>104</v>
      </c>
      <c r="P2921" s="20" t="s">
        <v>99</v>
      </c>
    </row>
    <row r="2922" spans="1:16" s="5" customFormat="1" ht="15.75">
      <c r="A2922" s="4" t="s">
        <v>144</v>
      </c>
      <c r="B2922" s="3">
        <f t="shared" si="322"/>
        <v>0</v>
      </c>
      <c r="C2922" s="3"/>
      <c r="D2922" s="3">
        <f t="shared" si="323"/>
        <v>0</v>
      </c>
      <c r="E2922" s="3"/>
      <c r="F2922" s="3">
        <f t="shared" si="324"/>
        <v>0</v>
      </c>
      <c r="G2922" s="3"/>
      <c r="H2922" s="20" t="s">
        <v>128</v>
      </c>
      <c r="I2922" s="17">
        <v>0</v>
      </c>
      <c r="J2922" s="20"/>
      <c r="K2922" s="17">
        <v>0</v>
      </c>
      <c r="L2922" s="17"/>
      <c r="M2922" s="17">
        <v>0</v>
      </c>
      <c r="N2922" s="20">
        <v>6</v>
      </c>
      <c r="O2922" s="20" t="s">
        <v>146</v>
      </c>
      <c r="P2922" s="20" t="s">
        <v>100</v>
      </c>
    </row>
    <row r="2923" spans="1:16" s="5" customFormat="1" ht="15.75">
      <c r="A2923" s="4" t="s">
        <v>3</v>
      </c>
      <c r="B2923" s="3">
        <f t="shared" si="322"/>
        <v>3574813</v>
      </c>
      <c r="C2923" s="3"/>
      <c r="D2923" s="3">
        <f t="shared" si="323"/>
        <v>3499184</v>
      </c>
      <c r="E2923" s="3"/>
      <c r="F2923" s="3">
        <f t="shared" si="324"/>
        <v>3839573</v>
      </c>
      <c r="G2923" s="3"/>
      <c r="H2923" s="20" t="s">
        <v>128</v>
      </c>
      <c r="I2923" s="17">
        <f>3468250+106563</f>
        <v>3574813</v>
      </c>
      <c r="J2923" s="20"/>
      <c r="K2923" s="17">
        <f>3259010+240174</f>
        <v>3499184</v>
      </c>
      <c r="L2923" s="17"/>
      <c r="M2923" s="17">
        <f>3465012+374561</f>
        <v>3839573</v>
      </c>
      <c r="N2923" s="20">
        <v>7</v>
      </c>
      <c r="O2923" s="20" t="s">
        <v>106</v>
      </c>
      <c r="P2923" s="20" t="s">
        <v>101</v>
      </c>
    </row>
    <row r="2924" spans="1:16" s="5" customFormat="1" ht="15.75">
      <c r="A2924" s="4" t="s">
        <v>4</v>
      </c>
      <c r="B2924" s="3">
        <f t="shared" si="322"/>
        <v>97317</v>
      </c>
      <c r="C2924" s="3"/>
      <c r="D2924" s="3">
        <f t="shared" si="323"/>
        <v>197806</v>
      </c>
      <c r="E2924" s="3"/>
      <c r="F2924" s="3">
        <f t="shared" si="324"/>
        <v>180876</v>
      </c>
      <c r="G2924" s="3"/>
      <c r="H2924" s="20" t="s">
        <v>128</v>
      </c>
      <c r="I2924" s="17">
        <v>97317</v>
      </c>
      <c r="J2924" s="20"/>
      <c r="K2924" s="17">
        <v>197806</v>
      </c>
      <c r="L2924" s="17"/>
      <c r="M2924" s="17">
        <v>180876</v>
      </c>
      <c r="N2924" s="20">
        <v>8</v>
      </c>
      <c r="O2924" s="20" t="s">
        <v>107</v>
      </c>
      <c r="P2924" s="20" t="s">
        <v>102</v>
      </c>
    </row>
    <row r="2925" spans="1:16" s="5" customFormat="1" ht="15.75">
      <c r="A2925" s="4"/>
      <c r="B2925" s="3"/>
      <c r="C2925" s="3"/>
      <c r="D2925" s="3"/>
      <c r="E2925" s="3"/>
      <c r="F2925" s="3"/>
      <c r="G2925" s="3"/>
      <c r="H2925" s="20" t="s">
        <v>128</v>
      </c>
      <c r="I2925" s="17">
        <v>7555990</v>
      </c>
      <c r="J2925" s="20"/>
      <c r="K2925" s="17">
        <v>8116562</v>
      </c>
      <c r="L2925" s="17"/>
      <c r="M2925" s="17">
        <v>9280475</v>
      </c>
      <c r="N2925" s="20">
        <v>9</v>
      </c>
      <c r="O2925" s="20" t="s">
        <v>108</v>
      </c>
      <c r="P2925" s="20" t="s">
        <v>103</v>
      </c>
    </row>
    <row r="2926" spans="1:16" s="5" customFormat="1" ht="15.75">
      <c r="A2926" s="4" t="s">
        <v>5</v>
      </c>
      <c r="B2926" s="3">
        <f>I2925</f>
        <v>7555990</v>
      </c>
      <c r="C2926" s="3"/>
      <c r="D2926" s="3">
        <f>K2925</f>
        <v>8116562</v>
      </c>
      <c r="E2926" s="3"/>
      <c r="F2926" s="3">
        <f>M2925</f>
        <v>9280475</v>
      </c>
      <c r="G2926" s="3"/>
      <c r="H2926" s="20" t="s">
        <v>128</v>
      </c>
      <c r="I2926" s="17">
        <v>135264</v>
      </c>
      <c r="J2926" s="20"/>
      <c r="K2926" s="17">
        <v>137569</v>
      </c>
      <c r="L2926" s="17"/>
      <c r="M2926" s="17">
        <v>1198663</v>
      </c>
      <c r="N2926" s="20">
        <v>10</v>
      </c>
      <c r="O2926" s="20" t="s">
        <v>109</v>
      </c>
      <c r="P2926" s="20" t="s">
        <v>104</v>
      </c>
    </row>
    <row r="2927" spans="1:16" s="5" customFormat="1" ht="15.75">
      <c r="A2927" s="4" t="s">
        <v>6</v>
      </c>
      <c r="B2927" s="3">
        <f>I2926</f>
        <v>135264</v>
      </c>
      <c r="C2927" s="3"/>
      <c r="D2927" s="3">
        <f>K2926</f>
        <v>137569</v>
      </c>
      <c r="E2927" s="3"/>
      <c r="F2927" s="3">
        <f>M2926</f>
        <v>1198663</v>
      </c>
      <c r="G2927" s="3"/>
      <c r="H2927" s="20" t="s">
        <v>128</v>
      </c>
      <c r="I2927" s="17">
        <v>0</v>
      </c>
      <c r="J2927" s="20"/>
      <c r="K2927" s="17">
        <v>0</v>
      </c>
      <c r="L2927" s="17"/>
      <c r="M2927" s="17">
        <v>351412</v>
      </c>
      <c r="N2927" s="20">
        <v>11</v>
      </c>
      <c r="O2927" s="20" t="s">
        <v>110</v>
      </c>
      <c r="P2927" s="20" t="s">
        <v>105</v>
      </c>
    </row>
    <row r="2928" spans="1:16" s="5" customFormat="1" ht="15.75">
      <c r="A2928" s="4" t="s">
        <v>7</v>
      </c>
      <c r="B2928" s="10">
        <f>I2927</f>
        <v>0</v>
      </c>
      <c r="C2928" s="3"/>
      <c r="D2928" s="10">
        <f>K2927</f>
        <v>0</v>
      </c>
      <c r="E2928" s="3"/>
      <c r="F2928" s="10">
        <f>M2927</f>
        <v>351412</v>
      </c>
      <c r="G2928" s="3"/>
      <c r="H2928" s="20" t="s">
        <v>128</v>
      </c>
      <c r="I2928" s="17">
        <v>7597606</v>
      </c>
      <c r="J2928" s="20"/>
      <c r="K2928" s="17">
        <v>8550222</v>
      </c>
      <c r="L2928" s="17"/>
      <c r="M2928" s="17">
        <v>9641801</v>
      </c>
      <c r="N2928" s="20">
        <v>12</v>
      </c>
      <c r="O2928" s="20" t="s">
        <v>147</v>
      </c>
      <c r="P2928" s="20" t="s">
        <v>106</v>
      </c>
    </row>
    <row r="2929" spans="1:16" s="5" customFormat="1" ht="15.75">
      <c r="A2929" s="4"/>
      <c r="B2929" s="3"/>
      <c r="C2929" s="3"/>
      <c r="D2929" s="3"/>
      <c r="E2929" s="3"/>
      <c r="F2929" s="3"/>
      <c r="G2929" s="3"/>
      <c r="H2929" s="20" t="s">
        <v>128</v>
      </c>
      <c r="I2929" s="17">
        <v>0</v>
      </c>
      <c r="J2929" s="20"/>
      <c r="K2929" s="17">
        <v>50362</v>
      </c>
      <c r="L2929" s="17"/>
      <c r="M2929" s="17">
        <v>61720</v>
      </c>
      <c r="N2929" s="20">
        <v>13</v>
      </c>
      <c r="O2929" s="20" t="s">
        <v>113</v>
      </c>
      <c r="P2929" s="20" t="s">
        <v>107</v>
      </c>
    </row>
    <row r="2930" spans="1:16" s="5" customFormat="1" ht="15.75">
      <c r="A2930" s="4" t="s">
        <v>8</v>
      </c>
      <c r="B2930" s="3">
        <f>SUM(B2925:B2929)</f>
        <v>7691254</v>
      </c>
      <c r="C2930" s="3"/>
      <c r="D2930" s="3">
        <f>SUM(D2925:D2929)</f>
        <v>8254131</v>
      </c>
      <c r="E2930" s="3"/>
      <c r="F2930" s="3">
        <f>SUM(F2925:F2929)</f>
        <v>10830550</v>
      </c>
      <c r="G2930" s="3"/>
      <c r="H2930" s="20" t="s">
        <v>128</v>
      </c>
      <c r="I2930" s="17">
        <v>0</v>
      </c>
      <c r="J2930" s="20"/>
      <c r="K2930" s="17">
        <v>0</v>
      </c>
      <c r="L2930" s="17"/>
      <c r="M2930" s="17">
        <v>250000</v>
      </c>
      <c r="N2930" s="20">
        <v>14</v>
      </c>
      <c r="O2930" s="20" t="s">
        <v>114</v>
      </c>
      <c r="P2930" s="20" t="s">
        <v>108</v>
      </c>
    </row>
    <row r="2931" spans="1:16" s="5" customFormat="1" ht="15.75">
      <c r="A2931" s="4"/>
      <c r="B2931" s="3"/>
      <c r="C2931" s="3"/>
      <c r="D2931" s="3"/>
      <c r="E2931" s="3"/>
      <c r="F2931" s="3"/>
      <c r="G2931" s="3"/>
      <c r="H2931" s="20" t="s">
        <v>128</v>
      </c>
      <c r="I2931" s="17">
        <v>90000</v>
      </c>
      <c r="J2931" s="20"/>
      <c r="K2931" s="17">
        <v>200000</v>
      </c>
      <c r="L2931" s="17"/>
      <c r="M2931" s="17">
        <v>200000</v>
      </c>
      <c r="N2931" s="20">
        <v>15</v>
      </c>
      <c r="O2931" s="20" t="s">
        <v>115</v>
      </c>
      <c r="P2931" s="20" t="s">
        <v>109</v>
      </c>
    </row>
    <row r="2932" spans="1:16" s="5" customFormat="1" ht="15.75">
      <c r="A2932" s="4" t="s">
        <v>9</v>
      </c>
      <c r="B2932" s="3">
        <f>I2928</f>
        <v>7597606</v>
      </c>
      <c r="C2932" s="3"/>
      <c r="D2932" s="3">
        <f>K2928</f>
        <v>8550222</v>
      </c>
      <c r="E2932" s="3"/>
      <c r="F2932" s="3">
        <f>M2928</f>
        <v>9641801</v>
      </c>
      <c r="G2932" s="3"/>
      <c r="H2932" s="20" t="s">
        <v>128</v>
      </c>
      <c r="I2932" s="17">
        <v>5391166</v>
      </c>
      <c r="J2932" s="20"/>
      <c r="K2932" s="17">
        <v>5157751</v>
      </c>
      <c r="L2932" s="17"/>
      <c r="M2932" s="17">
        <v>5776986</v>
      </c>
      <c r="N2932" s="20">
        <v>16</v>
      </c>
      <c r="O2932" s="20" t="s">
        <v>116</v>
      </c>
      <c r="P2932" s="20" t="s">
        <v>110</v>
      </c>
    </row>
    <row r="2933" spans="1:16" s="5" customFormat="1" ht="15.75">
      <c r="A2933" s="4" t="s">
        <v>10</v>
      </c>
      <c r="B2933" s="3">
        <f>I2929</f>
        <v>0</v>
      </c>
      <c r="C2933" s="3"/>
      <c r="D2933" s="3">
        <f>K2929</f>
        <v>50362</v>
      </c>
      <c r="E2933" s="3"/>
      <c r="F2933" s="3">
        <f>M2929</f>
        <v>61720</v>
      </c>
      <c r="G2933" s="4"/>
      <c r="H2933" s="20" t="s">
        <v>128</v>
      </c>
      <c r="I2933" s="17">
        <v>0</v>
      </c>
      <c r="J2933" s="20"/>
      <c r="K2933" s="17">
        <v>50052</v>
      </c>
      <c r="L2933" s="17"/>
      <c r="M2933" s="17">
        <v>42712</v>
      </c>
      <c r="N2933" s="20">
        <v>17</v>
      </c>
      <c r="O2933" s="20" t="s">
        <v>117</v>
      </c>
      <c r="P2933" s="20" t="s">
        <v>111</v>
      </c>
    </row>
    <row r="2934" spans="1:16" s="5" customFormat="1" ht="15.75">
      <c r="A2934" s="4" t="s">
        <v>11</v>
      </c>
      <c r="B2934" s="3">
        <f>I2930</f>
        <v>0</v>
      </c>
      <c r="C2934" s="3"/>
      <c r="D2934" s="3">
        <f>K2930</f>
        <v>0</v>
      </c>
      <c r="E2934" s="3"/>
      <c r="F2934" s="3">
        <f>M2930</f>
        <v>250000</v>
      </c>
      <c r="G2934" s="3"/>
      <c r="H2934" s="20" t="s">
        <v>128</v>
      </c>
      <c r="I2934" s="17">
        <v>220848</v>
      </c>
      <c r="J2934" s="20"/>
      <c r="K2934" s="17">
        <v>211353</v>
      </c>
      <c r="L2934" s="17"/>
      <c r="M2934" s="17">
        <v>220848</v>
      </c>
      <c r="N2934" s="20">
        <v>18</v>
      </c>
      <c r="O2934" s="20" t="s">
        <v>118</v>
      </c>
      <c r="P2934" s="20" t="s">
        <v>112</v>
      </c>
    </row>
    <row r="2935" spans="1:16" s="5" customFormat="1" ht="15.75">
      <c r="A2935" s="4" t="s">
        <v>12</v>
      </c>
      <c r="B2935" s="10">
        <f>I2931</f>
        <v>90000</v>
      </c>
      <c r="C2935" s="3"/>
      <c r="D2935" s="10">
        <f>K2931</f>
        <v>200000</v>
      </c>
      <c r="E2935" s="3"/>
      <c r="F2935" s="10">
        <f>M2931</f>
        <v>200000</v>
      </c>
      <c r="G2935" s="3"/>
      <c r="H2935" s="20" t="s">
        <v>128</v>
      </c>
      <c r="I2935" s="17">
        <v>116350</v>
      </c>
      <c r="J2935" s="20"/>
      <c r="K2935" s="17">
        <v>112113</v>
      </c>
      <c r="L2935" s="17"/>
      <c r="M2935" s="17">
        <v>120000</v>
      </c>
      <c r="N2935" s="20">
        <v>19</v>
      </c>
      <c r="O2935" s="20" t="s">
        <v>119</v>
      </c>
      <c r="P2935" s="20" t="s">
        <v>113</v>
      </c>
    </row>
    <row r="2936" spans="1:16" s="5" customFormat="1" ht="15.75">
      <c r="A2936" s="4"/>
      <c r="B2936" s="3"/>
      <c r="C2936" s="3"/>
      <c r="D2936" s="3"/>
      <c r="E2936" s="3"/>
      <c r="F2936" s="3"/>
      <c r="G2936" s="3"/>
      <c r="H2936" s="20" t="s">
        <v>128</v>
      </c>
      <c r="I2936" s="17">
        <v>0</v>
      </c>
      <c r="J2936" s="20"/>
      <c r="K2936" s="17">
        <v>0</v>
      </c>
      <c r="L2936" s="17"/>
      <c r="M2936" s="17">
        <v>75000</v>
      </c>
      <c r="N2936" s="20">
        <v>20</v>
      </c>
      <c r="O2936" s="20" t="s">
        <v>120</v>
      </c>
      <c r="P2936" s="20" t="s">
        <v>114</v>
      </c>
    </row>
    <row r="2937" spans="1:16" s="5" customFormat="1" ht="15.75">
      <c r="A2937" s="4" t="s">
        <v>13</v>
      </c>
      <c r="B2937" s="3">
        <f>SUM(B2931:B2936)</f>
        <v>7687606</v>
      </c>
      <c r="C2937" s="3"/>
      <c r="D2937" s="3">
        <f>SUM(D2931:D2936)</f>
        <v>8800584</v>
      </c>
      <c r="E2937" s="3"/>
      <c r="F2937" s="3">
        <f>SUM(F2931:F2936)</f>
        <v>10153521</v>
      </c>
      <c r="G2937" s="3"/>
      <c r="H2937" s="20" t="s">
        <v>128</v>
      </c>
      <c r="I2937" s="17">
        <v>694458</v>
      </c>
      <c r="J2937" s="20"/>
      <c r="K2937" s="17">
        <v>664599</v>
      </c>
      <c r="L2937" s="17"/>
      <c r="M2937" s="17">
        <v>726083</v>
      </c>
      <c r="N2937" s="20">
        <v>21</v>
      </c>
      <c r="O2937" s="20" t="s">
        <v>121</v>
      </c>
      <c r="P2937" s="20" t="s">
        <v>115</v>
      </c>
    </row>
    <row r="2938" spans="1:16" s="5" customFormat="1" ht="15.75">
      <c r="A2938" s="4"/>
      <c r="B2938" s="3"/>
      <c r="C2938" s="3"/>
      <c r="D2938" s="3"/>
      <c r="E2938" s="3"/>
      <c r="F2938" s="3"/>
      <c r="G2938" s="3"/>
      <c r="H2938" s="20" t="s">
        <v>128</v>
      </c>
      <c r="I2938" s="17">
        <v>20410008</v>
      </c>
      <c r="J2938" s="20"/>
      <c r="K2938" s="17">
        <v>21918480</v>
      </c>
      <c r="L2938" s="17"/>
      <c r="M2938" s="17">
        <v>24414358</v>
      </c>
      <c r="N2938" s="20">
        <v>22</v>
      </c>
      <c r="O2938" s="20" t="s">
        <v>148</v>
      </c>
      <c r="P2938" s="20" t="s">
        <v>116</v>
      </c>
    </row>
    <row r="2939" spans="1:16" s="5" customFormat="1" ht="15.75">
      <c r="A2939" s="4" t="s">
        <v>14</v>
      </c>
      <c r="B2939" s="3">
        <f aca="true" t="shared" si="325" ref="B2939:B2944">I2932</f>
        <v>5391166</v>
      </c>
      <c r="C2939" s="3"/>
      <c r="D2939" s="3">
        <f aca="true" t="shared" si="326" ref="D2939:D2944">K2932</f>
        <v>5157751</v>
      </c>
      <c r="E2939" s="3"/>
      <c r="F2939" s="3">
        <f aca="true" t="shared" si="327" ref="F2939:F2944">M2932</f>
        <v>5776986</v>
      </c>
      <c r="G2939" s="3"/>
      <c r="H2939" s="20" t="s">
        <v>128</v>
      </c>
      <c r="I2939" s="17">
        <v>2909980</v>
      </c>
      <c r="J2939" s="20"/>
      <c r="K2939" s="17">
        <v>2779157</v>
      </c>
      <c r="L2939" s="17"/>
      <c r="M2939" s="17">
        <v>2913541</v>
      </c>
      <c r="N2939" s="20">
        <v>23</v>
      </c>
      <c r="O2939" s="20" t="s">
        <v>149</v>
      </c>
      <c r="P2939" s="20" t="s">
        <v>117</v>
      </c>
    </row>
    <row r="2940" spans="1:16" s="5" customFormat="1" ht="15.75">
      <c r="A2940" s="4" t="s">
        <v>90</v>
      </c>
      <c r="B2940" s="3">
        <f t="shared" si="325"/>
        <v>0</v>
      </c>
      <c r="C2940" s="3"/>
      <c r="D2940" s="3">
        <f t="shared" si="326"/>
        <v>50052</v>
      </c>
      <c r="E2940" s="3"/>
      <c r="F2940" s="3">
        <f t="shared" si="327"/>
        <v>42712</v>
      </c>
      <c r="G2940" s="3"/>
      <c r="H2940" s="20" t="s">
        <v>128</v>
      </c>
      <c r="I2940" s="17">
        <v>5493325</v>
      </c>
      <c r="J2940" s="20"/>
      <c r="K2940" s="17">
        <v>5246806</v>
      </c>
      <c r="L2940" s="17"/>
      <c r="M2940" s="17">
        <v>5497971</v>
      </c>
      <c r="N2940" s="20">
        <v>24</v>
      </c>
      <c r="O2940" s="20" t="s">
        <v>150</v>
      </c>
      <c r="P2940" s="20" t="s">
        <v>118</v>
      </c>
    </row>
    <row r="2941" spans="1:16" s="5" customFormat="1" ht="15.75">
      <c r="A2941" s="4" t="s">
        <v>89</v>
      </c>
      <c r="B2941" s="3">
        <f t="shared" si="325"/>
        <v>220848</v>
      </c>
      <c r="C2941" s="3"/>
      <c r="D2941" s="3">
        <f t="shared" si="326"/>
        <v>211353</v>
      </c>
      <c r="E2941" s="3"/>
      <c r="F2941" s="3">
        <f t="shared" si="327"/>
        <v>220848</v>
      </c>
      <c r="G2941" s="3"/>
      <c r="H2941" s="20" t="s">
        <v>128</v>
      </c>
      <c r="I2941" s="17">
        <v>1013273</v>
      </c>
      <c r="J2941" s="20"/>
      <c r="K2941" s="17">
        <v>1099306</v>
      </c>
      <c r="L2941" s="17"/>
      <c r="M2941" s="17">
        <v>1145111</v>
      </c>
      <c r="N2941" s="20">
        <v>25</v>
      </c>
      <c r="O2941" s="20" t="s">
        <v>151</v>
      </c>
      <c r="P2941" s="20" t="s">
        <v>119</v>
      </c>
    </row>
    <row r="2942" spans="1:16" s="5" customFormat="1" ht="15.75">
      <c r="A2942" s="4" t="s">
        <v>88</v>
      </c>
      <c r="B2942" s="3">
        <f t="shared" si="325"/>
        <v>116350</v>
      </c>
      <c r="C2942" s="3"/>
      <c r="D2942" s="3">
        <f t="shared" si="326"/>
        <v>112113</v>
      </c>
      <c r="E2942" s="3"/>
      <c r="F2942" s="3">
        <f t="shared" si="327"/>
        <v>120000</v>
      </c>
      <c r="G2942" s="3"/>
      <c r="H2942" s="20" t="s">
        <v>128</v>
      </c>
      <c r="I2942" s="17">
        <v>385561</v>
      </c>
      <c r="J2942" s="20"/>
      <c r="K2942" s="17">
        <v>369809</v>
      </c>
      <c r="L2942" s="17"/>
      <c r="M2942" s="17">
        <v>385565</v>
      </c>
      <c r="N2942" s="20">
        <v>26</v>
      </c>
      <c r="O2942" s="20" t="s">
        <v>152</v>
      </c>
      <c r="P2942" s="20" t="s">
        <v>120</v>
      </c>
    </row>
    <row r="2943" spans="1:16" s="5" customFormat="1" ht="15.75">
      <c r="A2943" s="4" t="s">
        <v>92</v>
      </c>
      <c r="B2943" s="3">
        <f t="shared" si="325"/>
        <v>0</v>
      </c>
      <c r="C2943" s="3"/>
      <c r="D2943" s="3">
        <f t="shared" si="326"/>
        <v>0</v>
      </c>
      <c r="E2943" s="3"/>
      <c r="F2943" s="3">
        <f t="shared" si="327"/>
        <v>75000</v>
      </c>
      <c r="G2943" s="3"/>
      <c r="H2943" s="20" t="s">
        <v>128</v>
      </c>
      <c r="I2943" s="17">
        <v>0</v>
      </c>
      <c r="J2943" s="20"/>
      <c r="K2943" s="17">
        <v>0</v>
      </c>
      <c r="L2943" s="17"/>
      <c r="M2943" s="17">
        <v>58825</v>
      </c>
      <c r="N2943" s="20">
        <v>27</v>
      </c>
      <c r="O2943" s="20" t="s">
        <v>153</v>
      </c>
      <c r="P2943" s="20" t="s">
        <v>121</v>
      </c>
    </row>
    <row r="2944" spans="1:16" s="5" customFormat="1" ht="15.75">
      <c r="A2944" s="4" t="s">
        <v>15</v>
      </c>
      <c r="B2944" s="10">
        <f t="shared" si="325"/>
        <v>694458</v>
      </c>
      <c r="C2944" s="3"/>
      <c r="D2944" s="10">
        <f t="shared" si="326"/>
        <v>664599</v>
      </c>
      <c r="E2944" s="3"/>
      <c r="F2944" s="10">
        <f t="shared" si="327"/>
        <v>726083</v>
      </c>
      <c r="G2944" s="3"/>
      <c r="H2944" s="20" t="s">
        <v>128</v>
      </c>
      <c r="I2944" s="17">
        <v>0</v>
      </c>
      <c r="J2944" s="20"/>
      <c r="K2944" s="17">
        <v>58629</v>
      </c>
      <c r="L2944" s="17"/>
      <c r="M2944" s="17">
        <v>95096</v>
      </c>
      <c r="N2944" s="20">
        <v>28</v>
      </c>
      <c r="O2944" s="20" t="s">
        <v>154</v>
      </c>
      <c r="P2944" s="20" t="s">
        <v>122</v>
      </c>
    </row>
    <row r="2945" spans="1:16" s="5" customFormat="1" ht="15.75">
      <c r="A2945" s="4"/>
      <c r="B2945" s="3"/>
      <c r="C2945" s="3"/>
      <c r="D2945" s="3"/>
      <c r="E2945" s="3"/>
      <c r="F2945" s="3"/>
      <c r="G2945" s="3"/>
      <c r="H2945" s="20"/>
      <c r="I2945" s="17"/>
      <c r="J2945" s="20"/>
      <c r="K2945" s="17"/>
      <c r="L2945" s="17"/>
      <c r="M2945" s="17"/>
      <c r="N2945" s="20"/>
      <c r="O2945" s="20"/>
      <c r="P2945" s="20"/>
    </row>
    <row r="2946" spans="1:16" s="5" customFormat="1" ht="15.75">
      <c r="A2946" s="4" t="s">
        <v>16</v>
      </c>
      <c r="B2946" s="3">
        <f>SUM(B2938:B2945)</f>
        <v>6422822</v>
      </c>
      <c r="C2946" s="3"/>
      <c r="D2946" s="3">
        <f>SUM(D2938:D2945)</f>
        <v>6195868</v>
      </c>
      <c r="E2946" s="3"/>
      <c r="F2946" s="3">
        <f>SUM(F2938:F2945)</f>
        <v>6961629</v>
      </c>
      <c r="G2946" s="3"/>
      <c r="H2946" s="20"/>
      <c r="I2946" s="17"/>
      <c r="J2946" s="20"/>
      <c r="K2946" s="17"/>
      <c r="L2946" s="17"/>
      <c r="M2946" s="17"/>
      <c r="N2946" s="17"/>
      <c r="O2946" s="20"/>
      <c r="P2946" s="20"/>
    </row>
    <row r="2947" spans="1:16" s="5" customFormat="1" ht="15.75">
      <c r="A2947" s="4"/>
      <c r="B2947" s="3"/>
      <c r="C2947" s="3"/>
      <c r="D2947" s="3"/>
      <c r="E2947" s="3"/>
      <c r="F2947" s="3"/>
      <c r="G2947" s="3"/>
      <c r="H2947" s="20"/>
      <c r="I2947" s="17"/>
      <c r="J2947" s="20"/>
      <c r="K2947" s="17"/>
      <c r="L2947" s="17"/>
      <c r="M2947" s="17"/>
      <c r="N2947" s="17"/>
      <c r="O2947" s="20"/>
      <c r="P2947" s="20"/>
    </row>
    <row r="2948" spans="1:16" s="5" customFormat="1" ht="15.75">
      <c r="A2948" s="4" t="s">
        <v>17</v>
      </c>
      <c r="B2948" s="3">
        <f aca="true" t="shared" si="328" ref="B2948:B2954">I2938</f>
        <v>20410008</v>
      </c>
      <c r="C2948" s="3"/>
      <c r="D2948" s="3">
        <f aca="true" t="shared" si="329" ref="D2948:D2954">K2938</f>
        <v>21918480</v>
      </c>
      <c r="E2948" s="3"/>
      <c r="F2948" s="3">
        <f aca="true" t="shared" si="330" ref="F2948:F2954">M2938</f>
        <v>24414358</v>
      </c>
      <c r="G2948" s="3"/>
      <c r="H2948" s="20"/>
      <c r="I2948" s="17"/>
      <c r="J2948" s="20"/>
      <c r="K2948" s="17"/>
      <c r="L2948" s="17"/>
      <c r="M2948" s="17"/>
      <c r="N2948" s="17"/>
      <c r="O2948" s="20"/>
      <c r="P2948" s="20"/>
    </row>
    <row r="2949" spans="1:16" s="5" customFormat="1" ht="15.75">
      <c r="A2949" s="4" t="s">
        <v>18</v>
      </c>
      <c r="B2949" s="3">
        <f t="shared" si="328"/>
        <v>2909980</v>
      </c>
      <c r="C2949" s="3"/>
      <c r="D2949" s="3">
        <f t="shared" si="329"/>
        <v>2779157</v>
      </c>
      <c r="E2949" s="3"/>
      <c r="F2949" s="3">
        <f t="shared" si="330"/>
        <v>2913541</v>
      </c>
      <c r="G2949" s="3"/>
      <c r="H2949" s="20"/>
      <c r="I2949" s="17"/>
      <c r="J2949" s="20"/>
      <c r="K2949" s="17"/>
      <c r="L2949" s="17"/>
      <c r="M2949" s="17"/>
      <c r="N2949" s="17"/>
      <c r="O2949" s="20"/>
      <c r="P2949" s="20"/>
    </row>
    <row r="2950" spans="1:16" s="5" customFormat="1" ht="15.75">
      <c r="A2950" s="4" t="s">
        <v>19</v>
      </c>
      <c r="B2950" s="3">
        <f t="shared" si="328"/>
        <v>5493325</v>
      </c>
      <c r="C2950" s="3"/>
      <c r="D2950" s="3">
        <f t="shared" si="329"/>
        <v>5246806</v>
      </c>
      <c r="E2950" s="3"/>
      <c r="F2950" s="3">
        <f t="shared" si="330"/>
        <v>5497971</v>
      </c>
      <c r="G2950" s="3"/>
      <c r="H2950" s="20"/>
      <c r="I2950" s="17"/>
      <c r="J2950" s="20"/>
      <c r="K2950" s="17"/>
      <c r="L2950" s="17"/>
      <c r="M2950" s="17"/>
      <c r="N2950" s="20"/>
      <c r="O2950" s="20"/>
      <c r="P2950" s="20"/>
    </row>
    <row r="2951" spans="1:16" s="5" customFormat="1" ht="15.75">
      <c r="A2951" s="4" t="s">
        <v>20</v>
      </c>
      <c r="B2951" s="3">
        <f t="shared" si="328"/>
        <v>1013273</v>
      </c>
      <c r="C2951" s="3"/>
      <c r="D2951" s="3">
        <f t="shared" si="329"/>
        <v>1099306</v>
      </c>
      <c r="E2951" s="3"/>
      <c r="F2951" s="3">
        <f t="shared" si="330"/>
        <v>1145111</v>
      </c>
      <c r="G2951" s="3"/>
      <c r="H2951" s="20"/>
      <c r="I2951" s="17"/>
      <c r="J2951" s="20"/>
      <c r="K2951" s="17"/>
      <c r="L2951" s="17"/>
      <c r="M2951" s="17"/>
      <c r="N2951" s="20"/>
      <c r="O2951" s="20"/>
      <c r="P2951" s="20"/>
    </row>
    <row r="2952" spans="1:7" s="5" customFormat="1" ht="15.75">
      <c r="A2952" s="4" t="s">
        <v>21</v>
      </c>
      <c r="B2952" s="3">
        <f t="shared" si="328"/>
        <v>385561</v>
      </c>
      <c r="C2952" s="3"/>
      <c r="D2952" s="3">
        <f t="shared" si="329"/>
        <v>369809</v>
      </c>
      <c r="E2952" s="3"/>
      <c r="F2952" s="3">
        <f t="shared" si="330"/>
        <v>385565</v>
      </c>
      <c r="G2952" s="3"/>
    </row>
    <row r="2953" spans="1:7" s="5" customFormat="1" ht="15.75">
      <c r="A2953" s="4" t="s">
        <v>22</v>
      </c>
      <c r="B2953" s="3">
        <f t="shared" si="328"/>
        <v>0</v>
      </c>
      <c r="C2953" s="3"/>
      <c r="D2953" s="3">
        <f t="shared" si="329"/>
        <v>0</v>
      </c>
      <c r="E2953" s="3"/>
      <c r="F2953" s="3">
        <f t="shared" si="330"/>
        <v>58825</v>
      </c>
      <c r="G2953" s="3"/>
    </row>
    <row r="2954" spans="1:7" s="5" customFormat="1" ht="15.75">
      <c r="A2954" s="4" t="s">
        <v>87</v>
      </c>
      <c r="B2954" s="10">
        <f t="shared" si="328"/>
        <v>0</v>
      </c>
      <c r="C2954" s="3"/>
      <c r="D2954" s="10">
        <f t="shared" si="329"/>
        <v>58629</v>
      </c>
      <c r="E2954" s="3"/>
      <c r="F2954" s="10">
        <f t="shared" si="330"/>
        <v>95096</v>
      </c>
      <c r="G2954" s="3"/>
    </row>
    <row r="2955" spans="1:7" s="5" customFormat="1" ht="15.75">
      <c r="A2955" s="12"/>
      <c r="B2955" s="3"/>
      <c r="C2955" s="3"/>
      <c r="D2955" s="3"/>
      <c r="E2955" s="3"/>
      <c r="F2955" s="3"/>
      <c r="G2955" s="3"/>
    </row>
    <row r="2956" spans="1:7" s="5" customFormat="1" ht="15.75">
      <c r="A2956" s="17" t="s">
        <v>23</v>
      </c>
      <c r="B2956" s="3">
        <f>SUM(B2916:B2925)+B2930+B2937+SUM(B2945:B2955)</f>
        <v>122840718</v>
      </c>
      <c r="C2956" s="3"/>
      <c r="D2956" s="3">
        <f>SUM(D2916:D2925)+D2930+D2937+SUM(D2945:D2955)</f>
        <v>120580916</v>
      </c>
      <c r="E2956" s="3"/>
      <c r="F2956" s="3">
        <f>SUM(F2916:F2925)+F2930+F2937+SUM(F2945:F2955)</f>
        <v>136810443</v>
      </c>
      <c r="G2956" s="3"/>
    </row>
    <row r="2957" spans="1:7" s="5" customFormat="1" ht="15.75">
      <c r="A2957" s="4"/>
      <c r="B2957" s="3"/>
      <c r="C2957" s="3"/>
      <c r="D2957" s="3"/>
      <c r="E2957" s="3"/>
      <c r="F2957" s="3"/>
      <c r="G2957" s="3"/>
    </row>
    <row r="2958" spans="1:7" s="5" customFormat="1" ht="15.75">
      <c r="A2958" s="4"/>
      <c r="B2958" s="3"/>
      <c r="C2958" s="3"/>
      <c r="D2958" s="3"/>
      <c r="E2958" s="3"/>
      <c r="F2958" s="3"/>
      <c r="G2958" s="3"/>
    </row>
    <row r="2959" spans="1:7" s="5" customFormat="1" ht="15.75">
      <c r="A2959" s="4"/>
      <c r="B2959" s="3"/>
      <c r="C2959" s="3"/>
      <c r="D2959" s="3"/>
      <c r="E2959" s="3"/>
      <c r="F2959" s="3"/>
      <c r="G2959" s="3"/>
    </row>
    <row r="2960" spans="1:7" s="5" customFormat="1" ht="15.75">
      <c r="A2960" s="4"/>
      <c r="B2960" s="3"/>
      <c r="C2960" s="3"/>
      <c r="D2960" s="3"/>
      <c r="E2960" s="3"/>
      <c r="F2960" s="3"/>
      <c r="G2960" s="3"/>
    </row>
    <row r="2961" spans="1:7" s="5" customFormat="1" ht="15.75">
      <c r="A2961" s="4"/>
      <c r="B2961" s="3"/>
      <c r="C2961" s="3"/>
      <c r="D2961" s="3"/>
      <c r="E2961" s="3"/>
      <c r="F2961" s="3"/>
      <c r="G2961" s="3"/>
    </row>
    <row r="2962" spans="1:7" s="5" customFormat="1" ht="15.75">
      <c r="A2962" s="4"/>
      <c r="B2962" s="3"/>
      <c r="C2962" s="3"/>
      <c r="D2962" s="3"/>
      <c r="E2962" s="3"/>
      <c r="F2962" s="3"/>
      <c r="G2962" s="3"/>
    </row>
    <row r="2963" spans="1:7" s="5" customFormat="1" ht="15.75">
      <c r="A2963" s="4"/>
      <c r="B2963" s="3"/>
      <c r="C2963" s="3"/>
      <c r="D2963" s="3"/>
      <c r="E2963" s="3"/>
      <c r="F2963" s="3"/>
      <c r="G2963" s="3"/>
    </row>
    <row r="2964" spans="1:7" s="5" customFormat="1" ht="15.75">
      <c r="A2964" s="4"/>
      <c r="B2964" s="3"/>
      <c r="C2964" s="3"/>
      <c r="D2964" s="3"/>
      <c r="E2964" s="3"/>
      <c r="F2964" s="3"/>
      <c r="G2964" s="3"/>
    </row>
    <row r="2965" spans="1:7" s="5" customFormat="1" ht="15.75">
      <c r="A2965" s="4"/>
      <c r="B2965" s="3"/>
      <c r="C2965" s="3"/>
      <c r="D2965" s="3"/>
      <c r="E2965" s="3"/>
      <c r="F2965" s="3"/>
      <c r="G2965" s="3"/>
    </row>
    <row r="2966" spans="1:7" s="5" customFormat="1" ht="15.75">
      <c r="A2966" s="12"/>
      <c r="B2966" s="3"/>
      <c r="C2966" s="3"/>
      <c r="D2966" s="3"/>
      <c r="E2966" s="3"/>
      <c r="F2966" s="3"/>
      <c r="G2966" s="3"/>
    </row>
    <row r="2967" spans="1:7" s="5" customFormat="1" ht="15.75">
      <c r="A2967" s="17"/>
      <c r="B2967" s="4"/>
      <c r="C2967" s="4"/>
      <c r="D2967" s="4"/>
      <c r="E2967" s="4"/>
      <c r="F2967" s="4"/>
      <c r="G2967" s="3"/>
    </row>
    <row r="2968" spans="1:7" s="5" customFormat="1" ht="15.75">
      <c r="A2968" s="4"/>
      <c r="B2968" s="3"/>
      <c r="C2968" s="3"/>
      <c r="D2968" s="3"/>
      <c r="E2968" s="3"/>
      <c r="F2968" s="3"/>
      <c r="G2968" s="3"/>
    </row>
    <row r="2969" spans="1:7" s="5" customFormat="1" ht="15.75">
      <c r="A2969" s="4"/>
      <c r="B2969" s="3"/>
      <c r="C2969" s="3"/>
      <c r="D2969" s="3"/>
      <c r="E2969" s="3"/>
      <c r="F2969" s="3"/>
      <c r="G2969" s="3"/>
    </row>
    <row r="2970" spans="1:7" s="5" customFormat="1" ht="15.75">
      <c r="A2970" s="4"/>
      <c r="B2970" s="4"/>
      <c r="C2970" s="4"/>
      <c r="D2970" s="4"/>
      <c r="E2970" s="4"/>
      <c r="F2970" s="4"/>
      <c r="G2970" s="4"/>
    </row>
    <row r="2971" spans="1:7" s="5" customFormat="1" ht="15.75">
      <c r="A2971" s="12"/>
      <c r="B2971" s="3"/>
      <c r="C2971" s="3"/>
      <c r="D2971" s="3"/>
      <c r="E2971" s="3"/>
      <c r="F2971" s="3"/>
      <c r="G2971" s="3"/>
    </row>
    <row r="2972" spans="1:7" s="5" customFormat="1" ht="15.75">
      <c r="A2972" s="17"/>
      <c r="B2972" s="4"/>
      <c r="C2972" s="4"/>
      <c r="D2972" s="4"/>
      <c r="E2972" s="4"/>
      <c r="F2972" s="4"/>
      <c r="G2972" s="4"/>
    </row>
    <row r="2973" spans="1:7" s="5" customFormat="1" ht="15.75">
      <c r="A2973" s="4"/>
      <c r="B2973" s="3"/>
      <c r="C2973" s="3"/>
      <c r="D2973" s="3"/>
      <c r="E2973" s="3"/>
      <c r="F2973" s="3"/>
      <c r="G2973" s="3"/>
    </row>
    <row r="2974" spans="1:7" s="5" customFormat="1" ht="15.75">
      <c r="A2974" s="4"/>
      <c r="B2974" s="3"/>
      <c r="C2974" s="3"/>
      <c r="D2974" s="3"/>
      <c r="E2974" s="3"/>
      <c r="F2974" s="3"/>
      <c r="G2974" s="3"/>
    </row>
    <row r="2975" spans="1:7" s="5" customFormat="1" ht="15.75">
      <c r="A2975" s="4"/>
      <c r="B2975" s="4"/>
      <c r="C2975" s="4"/>
      <c r="D2975" s="4"/>
      <c r="E2975" s="4"/>
      <c r="F2975" s="4"/>
      <c r="G2975" s="4"/>
    </row>
    <row r="2976" spans="1:7" s="5" customFormat="1" ht="15.75">
      <c r="A2976" s="4"/>
      <c r="B2976" s="3"/>
      <c r="C2976" s="3"/>
      <c r="D2976" s="3"/>
      <c r="E2976" s="3"/>
      <c r="F2976" s="3"/>
      <c r="G2976" s="3"/>
    </row>
    <row r="2977" spans="1:7" s="5" customFormat="1" ht="15.75">
      <c r="A2977" s="4"/>
      <c r="B2977" s="3"/>
      <c r="C2977" s="3"/>
      <c r="D2977" s="3"/>
      <c r="E2977" s="3"/>
      <c r="F2977" s="3"/>
      <c r="G2977" s="3"/>
    </row>
    <row r="2978" spans="1:7" s="5" customFormat="1" ht="15.75">
      <c r="A2978" s="12"/>
      <c r="B2978" s="3"/>
      <c r="C2978" s="3"/>
      <c r="D2978" s="3"/>
      <c r="E2978" s="3"/>
      <c r="F2978" s="3"/>
      <c r="G2978" s="3"/>
    </row>
    <row r="2979" spans="1:7" s="5" customFormat="1" ht="15.75">
      <c r="A2979" s="17"/>
      <c r="B2979" s="3"/>
      <c r="C2979" s="3"/>
      <c r="D2979" s="3"/>
      <c r="E2979" s="3"/>
      <c r="F2979" s="3"/>
      <c r="G2979" s="3"/>
    </row>
    <row r="2980" spans="1:7" s="5" customFormat="1" ht="15.75">
      <c r="A2980" s="11"/>
      <c r="B2980" s="3"/>
      <c r="C2980" s="3"/>
      <c r="D2980" s="3"/>
      <c r="E2980" s="3"/>
      <c r="F2980" s="3"/>
      <c r="G2980" s="3"/>
    </row>
    <row r="2981" spans="1:7" s="5" customFormat="1" ht="15.75">
      <c r="A2981" s="12"/>
      <c r="B2981" s="3"/>
      <c r="C2981" s="3"/>
      <c r="D2981" s="3"/>
      <c r="E2981" s="3"/>
      <c r="F2981" s="3"/>
      <c r="G2981" s="3"/>
    </row>
    <row r="2982" spans="1:7" s="5" customFormat="1" ht="15.75">
      <c r="A2982" s="12"/>
      <c r="B2982" s="3"/>
      <c r="C2982" s="3"/>
      <c r="D2982" s="3"/>
      <c r="E2982" s="3"/>
      <c r="F2982" s="3"/>
      <c r="G2982" s="3"/>
    </row>
    <row r="2983" spans="1:7" s="5" customFormat="1" ht="15.75">
      <c r="A2983" s="12"/>
      <c r="B2983" s="3"/>
      <c r="C2983" s="3"/>
      <c r="D2983" s="3"/>
      <c r="E2983" s="3"/>
      <c r="F2983" s="3"/>
      <c r="G2983" s="3"/>
    </row>
    <row r="2984" spans="1:7" s="5" customFormat="1" ht="15.75">
      <c r="A2984" s="12"/>
      <c r="B2984" s="3"/>
      <c r="C2984" s="3"/>
      <c r="D2984" s="3"/>
      <c r="E2984" s="3"/>
      <c r="F2984" s="3"/>
      <c r="G2984" s="3"/>
    </row>
    <row r="2985" spans="1:6" s="5" customFormat="1" ht="15.75">
      <c r="A2985" s="13"/>
      <c r="B2985" s="4"/>
      <c r="C2985" s="3"/>
      <c r="D2985" s="4"/>
      <c r="E2985" s="3"/>
      <c r="F2985" s="4"/>
    </row>
    <row r="2986" spans="1:6" s="5" customFormat="1" ht="15.75">
      <c r="A2986" s="14" t="s">
        <v>93</v>
      </c>
      <c r="B2986" s="4"/>
      <c r="C2986" s="3"/>
      <c r="D2986" s="4"/>
      <c r="E2986" s="3"/>
      <c r="F2986" s="4"/>
    </row>
    <row r="2987" spans="1:6" s="5" customFormat="1" ht="15.75">
      <c r="A2987" s="4"/>
      <c r="B2987" s="4"/>
      <c r="C2987" s="3"/>
      <c r="D2987" s="4"/>
      <c r="E2987" s="3"/>
      <c r="F2987" s="4"/>
    </row>
    <row r="2988" spans="1:7" s="5" customFormat="1" ht="15.75">
      <c r="A2988" s="23" t="s">
        <v>138</v>
      </c>
      <c r="B2988" s="23"/>
      <c r="C2988" s="23"/>
      <c r="D2988" s="23"/>
      <c r="E2988" s="23"/>
      <c r="F2988" s="23"/>
      <c r="G2988" s="23"/>
    </row>
    <row r="2989" spans="1:6" s="5" customFormat="1" ht="15.75">
      <c r="A2989" s="4"/>
      <c r="B2989" s="4"/>
      <c r="C2989" s="3"/>
      <c r="D2989" s="4"/>
      <c r="E2989" s="3"/>
      <c r="F2989" s="4"/>
    </row>
    <row r="2990" spans="1:7" s="5" customFormat="1" ht="15.75">
      <c r="A2990" s="23" t="s">
        <v>139</v>
      </c>
      <c r="B2990" s="23"/>
      <c r="C2990" s="23"/>
      <c r="D2990" s="23"/>
      <c r="E2990" s="23"/>
      <c r="F2990" s="23"/>
      <c r="G2990" s="23"/>
    </row>
    <row r="2991" spans="1:7" s="5" customFormat="1" ht="15.75">
      <c r="A2991" s="23" t="s">
        <v>129</v>
      </c>
      <c r="B2991" s="23"/>
      <c r="C2991" s="23"/>
      <c r="D2991" s="23"/>
      <c r="E2991" s="23"/>
      <c r="F2991" s="23"/>
      <c r="G2991" s="23"/>
    </row>
    <row r="2992" spans="1:6" s="5" customFormat="1" ht="15.75">
      <c r="A2992" s="4"/>
      <c r="B2992" s="4"/>
      <c r="C2992" s="3"/>
      <c r="D2992" s="6"/>
      <c r="E2992" s="7"/>
      <c r="F2992" s="6"/>
    </row>
    <row r="2993" spans="1:6" s="5" customFormat="1" ht="15.75">
      <c r="A2993" s="4"/>
      <c r="B2993" s="8"/>
      <c r="C2993" s="9"/>
      <c r="D2993" s="8"/>
      <c r="E2993" s="9"/>
      <c r="F2993" s="8"/>
    </row>
    <row r="2994" spans="1:7" s="5" customFormat="1" ht="15.75">
      <c r="A2994" s="4"/>
      <c r="B2994" s="2">
        <v>1985</v>
      </c>
      <c r="C2994" s="1"/>
      <c r="D2994" s="2">
        <v>1986</v>
      </c>
      <c r="E2994" s="1"/>
      <c r="F2994" s="2">
        <v>1987</v>
      </c>
      <c r="G2994" s="1"/>
    </row>
    <row r="2995" spans="1:7" s="5" customFormat="1" ht="15.75">
      <c r="A2995" s="4"/>
      <c r="B2995" s="3"/>
      <c r="C2995" s="3"/>
      <c r="D2995" s="3"/>
      <c r="E2995" s="3"/>
      <c r="F2995" s="3"/>
      <c r="G2995" s="3"/>
    </row>
    <row r="2996" spans="1:16" s="5" customFormat="1" ht="15.75">
      <c r="A2996" s="4" t="s">
        <v>0</v>
      </c>
      <c r="B2996" s="3">
        <f aca="true" t="shared" si="331" ref="B2996:B3003">I2996</f>
        <v>376176304</v>
      </c>
      <c r="C2996" s="3"/>
      <c r="D2996" s="3">
        <f aca="true" t="shared" si="332" ref="D2996:D3003">K2996</f>
        <v>359110051</v>
      </c>
      <c r="E2996" s="3"/>
      <c r="F2996" s="3">
        <f aca="true" t="shared" si="333" ref="F2996:F3003">M2996</f>
        <v>400858447</v>
      </c>
      <c r="G2996" s="3"/>
      <c r="H2996" s="20" t="s">
        <v>129</v>
      </c>
      <c r="I2996" s="22">
        <v>376176304</v>
      </c>
      <c r="J2996" s="20"/>
      <c r="K2996" s="21">
        <v>359110051</v>
      </c>
      <c r="L2996" s="17"/>
      <c r="M2996" s="21">
        <v>400858447</v>
      </c>
      <c r="N2996" s="20">
        <v>1</v>
      </c>
      <c r="O2996" s="20" t="s">
        <v>95</v>
      </c>
      <c r="P2996" s="20" t="s">
        <v>95</v>
      </c>
    </row>
    <row r="2997" spans="1:16" s="5" customFormat="1" ht="15.75">
      <c r="A2997" s="4" t="s">
        <v>1</v>
      </c>
      <c r="B2997" s="3">
        <f t="shared" si="331"/>
        <v>11707858</v>
      </c>
      <c r="C2997" s="3"/>
      <c r="D2997" s="3">
        <f t="shared" si="332"/>
        <v>11962143</v>
      </c>
      <c r="E2997" s="3"/>
      <c r="F2997" s="3">
        <f t="shared" si="333"/>
        <v>12667986</v>
      </c>
      <c r="G2997" s="3"/>
      <c r="H2997" s="20" t="s">
        <v>129</v>
      </c>
      <c r="I2997" s="17">
        <v>11707858</v>
      </c>
      <c r="J2997" s="20"/>
      <c r="K2997" s="17">
        <v>11962143</v>
      </c>
      <c r="L2997" s="17"/>
      <c r="M2997" s="17">
        <v>12667986</v>
      </c>
      <c r="N2997" s="20">
        <v>2</v>
      </c>
      <c r="O2997" s="20" t="s">
        <v>145</v>
      </c>
      <c r="P2997" s="20" t="s">
        <v>96</v>
      </c>
    </row>
    <row r="2998" spans="1:16" s="5" customFormat="1" ht="15.75">
      <c r="A2998" s="4" t="s">
        <v>86</v>
      </c>
      <c r="B2998" s="3">
        <f t="shared" si="331"/>
        <v>6162456</v>
      </c>
      <c r="C2998" s="3"/>
      <c r="D2998" s="3">
        <f t="shared" si="332"/>
        <v>2648541</v>
      </c>
      <c r="E2998" s="3"/>
      <c r="F2998" s="3">
        <f t="shared" si="333"/>
        <v>4908513</v>
      </c>
      <c r="G2998" s="3"/>
      <c r="H2998" s="20" t="s">
        <v>129</v>
      </c>
      <c r="I2998" s="17">
        <v>6162456</v>
      </c>
      <c r="J2998" s="20"/>
      <c r="K2998" s="17">
        <v>2648541</v>
      </c>
      <c r="L2998" s="17"/>
      <c r="M2998" s="17">
        <v>4908513</v>
      </c>
      <c r="N2998" s="20">
        <v>3</v>
      </c>
      <c r="O2998" s="20" t="s">
        <v>102</v>
      </c>
      <c r="P2998" s="20" t="s">
        <v>97</v>
      </c>
    </row>
    <row r="2999" spans="1:16" s="5" customFormat="1" ht="15.75">
      <c r="A2999" s="4" t="s">
        <v>91</v>
      </c>
      <c r="B2999" s="3">
        <f t="shared" si="331"/>
        <v>34516473</v>
      </c>
      <c r="C2999" s="3"/>
      <c r="D2999" s="3">
        <f t="shared" si="332"/>
        <v>32351301</v>
      </c>
      <c r="E2999" s="3"/>
      <c r="F2999" s="3">
        <f t="shared" si="333"/>
        <v>33726027</v>
      </c>
      <c r="G2999" s="3"/>
      <c r="H2999" s="20" t="s">
        <v>129</v>
      </c>
      <c r="I2999" s="20">
        <v>34516473</v>
      </c>
      <c r="J2999" s="20"/>
      <c r="K2999" s="17">
        <v>32351301</v>
      </c>
      <c r="L2999" s="17"/>
      <c r="M2999" s="17">
        <v>33726027</v>
      </c>
      <c r="N2999" s="20">
        <v>4</v>
      </c>
      <c r="O2999" s="20" t="s">
        <v>103</v>
      </c>
      <c r="P2999" s="20" t="s">
        <v>98</v>
      </c>
    </row>
    <row r="3000" spans="1:16" s="5" customFormat="1" ht="15.75">
      <c r="A3000" s="4" t="s">
        <v>2</v>
      </c>
      <c r="B3000" s="3">
        <f t="shared" si="331"/>
        <v>0</v>
      </c>
      <c r="C3000" s="3"/>
      <c r="D3000" s="3">
        <f t="shared" si="332"/>
        <v>0</v>
      </c>
      <c r="E3000" s="3"/>
      <c r="F3000" s="3">
        <f t="shared" si="333"/>
        <v>10874028</v>
      </c>
      <c r="G3000" s="3"/>
      <c r="H3000" s="20" t="s">
        <v>129</v>
      </c>
      <c r="I3000" s="17">
        <v>0</v>
      </c>
      <c r="J3000" s="20"/>
      <c r="K3000" s="17">
        <v>0</v>
      </c>
      <c r="L3000" s="17"/>
      <c r="M3000" s="17">
        <v>10874028</v>
      </c>
      <c r="N3000" s="20">
        <v>5</v>
      </c>
      <c r="O3000" s="20" t="s">
        <v>104</v>
      </c>
      <c r="P3000" s="20" t="s">
        <v>99</v>
      </c>
    </row>
    <row r="3001" spans="1:16" s="5" customFormat="1" ht="15.75">
      <c r="A3001" s="4" t="s">
        <v>144</v>
      </c>
      <c r="B3001" s="3">
        <f t="shared" si="331"/>
        <v>0</v>
      </c>
      <c r="C3001" s="3"/>
      <c r="D3001" s="3">
        <f t="shared" si="332"/>
        <v>0</v>
      </c>
      <c r="E3001" s="3"/>
      <c r="F3001" s="3">
        <f t="shared" si="333"/>
        <v>489200</v>
      </c>
      <c r="G3001" s="3"/>
      <c r="H3001" s="20" t="s">
        <v>129</v>
      </c>
      <c r="I3001" s="17">
        <v>0</v>
      </c>
      <c r="J3001" s="20"/>
      <c r="K3001" s="17">
        <v>0</v>
      </c>
      <c r="L3001" s="17"/>
      <c r="M3001" s="17">
        <v>489200</v>
      </c>
      <c r="N3001" s="20">
        <v>6</v>
      </c>
      <c r="O3001" s="20" t="s">
        <v>146</v>
      </c>
      <c r="P3001" s="20" t="s">
        <v>100</v>
      </c>
    </row>
    <row r="3002" spans="1:16" s="5" customFormat="1" ht="15.75">
      <c r="A3002" s="4" t="s">
        <v>3</v>
      </c>
      <c r="B3002" s="3">
        <f t="shared" si="331"/>
        <v>1006886</v>
      </c>
      <c r="C3002" s="3"/>
      <c r="D3002" s="3">
        <f t="shared" si="332"/>
        <v>952914</v>
      </c>
      <c r="E3002" s="3"/>
      <c r="F3002" s="3">
        <f t="shared" si="333"/>
        <v>969032</v>
      </c>
      <c r="G3002" s="3"/>
      <c r="H3002" s="20" t="s">
        <v>129</v>
      </c>
      <c r="I3002" s="17">
        <v>1006886</v>
      </c>
      <c r="J3002" s="20"/>
      <c r="K3002" s="17">
        <v>952914</v>
      </c>
      <c r="L3002" s="17"/>
      <c r="M3002" s="17">
        <v>969032</v>
      </c>
      <c r="N3002" s="20">
        <v>7</v>
      </c>
      <c r="O3002" s="20" t="s">
        <v>106</v>
      </c>
      <c r="P3002" s="20" t="s">
        <v>101</v>
      </c>
    </row>
    <row r="3003" spans="1:16" s="5" customFormat="1" ht="15.75">
      <c r="A3003" s="4" t="s">
        <v>4</v>
      </c>
      <c r="B3003" s="3">
        <f t="shared" si="331"/>
        <v>3725412</v>
      </c>
      <c r="C3003" s="3"/>
      <c r="D3003" s="3">
        <f t="shared" si="332"/>
        <v>3513880</v>
      </c>
      <c r="E3003" s="3"/>
      <c r="F3003" s="3">
        <f t="shared" si="333"/>
        <v>3346286</v>
      </c>
      <c r="G3003" s="3"/>
      <c r="H3003" s="20" t="s">
        <v>129</v>
      </c>
      <c r="I3003" s="17">
        <v>3725412</v>
      </c>
      <c r="J3003" s="20"/>
      <c r="K3003" s="17">
        <v>3513880</v>
      </c>
      <c r="L3003" s="17"/>
      <c r="M3003" s="17">
        <v>3346286</v>
      </c>
      <c r="N3003" s="20">
        <v>8</v>
      </c>
      <c r="O3003" s="20" t="s">
        <v>107</v>
      </c>
      <c r="P3003" s="20" t="s">
        <v>102</v>
      </c>
    </row>
    <row r="3004" spans="1:16" s="5" customFormat="1" ht="15.75">
      <c r="A3004" s="4"/>
      <c r="B3004" s="3"/>
      <c r="C3004" s="3"/>
      <c r="D3004" s="3"/>
      <c r="E3004" s="3"/>
      <c r="F3004" s="3"/>
      <c r="G3004" s="3"/>
      <c r="H3004" s="20" t="s">
        <v>129</v>
      </c>
      <c r="I3004" s="17">
        <v>68286446</v>
      </c>
      <c r="J3004" s="20"/>
      <c r="K3004" s="17">
        <v>69398655</v>
      </c>
      <c r="L3004" s="17"/>
      <c r="M3004" s="17">
        <v>78981061</v>
      </c>
      <c r="N3004" s="20">
        <v>9</v>
      </c>
      <c r="O3004" s="20" t="s">
        <v>108</v>
      </c>
      <c r="P3004" s="20" t="s">
        <v>103</v>
      </c>
    </row>
    <row r="3005" spans="1:16" s="5" customFormat="1" ht="15.75">
      <c r="A3005" s="4" t="s">
        <v>5</v>
      </c>
      <c r="B3005" s="3">
        <f>I3004</f>
        <v>68286446</v>
      </c>
      <c r="C3005" s="3"/>
      <c r="D3005" s="3">
        <f>K3004</f>
        <v>69398655</v>
      </c>
      <c r="E3005" s="3"/>
      <c r="F3005" s="3">
        <f>M3004</f>
        <v>78981061</v>
      </c>
      <c r="G3005" s="3"/>
      <c r="H3005" s="20" t="s">
        <v>129</v>
      </c>
      <c r="I3005" s="17">
        <v>809686</v>
      </c>
      <c r="J3005" s="20"/>
      <c r="K3005" s="17">
        <v>686745</v>
      </c>
      <c r="L3005" s="17"/>
      <c r="M3005" s="17">
        <v>1623000</v>
      </c>
      <c r="N3005" s="20">
        <v>10</v>
      </c>
      <c r="O3005" s="20" t="s">
        <v>109</v>
      </c>
      <c r="P3005" s="20" t="s">
        <v>104</v>
      </c>
    </row>
    <row r="3006" spans="1:16" s="5" customFormat="1" ht="15.75">
      <c r="A3006" s="4" t="s">
        <v>6</v>
      </c>
      <c r="B3006" s="3">
        <f>I3005</f>
        <v>809686</v>
      </c>
      <c r="C3006" s="3"/>
      <c r="D3006" s="3">
        <f>K3005</f>
        <v>686745</v>
      </c>
      <c r="E3006" s="3"/>
      <c r="F3006" s="3">
        <f>M3005</f>
        <v>1623000</v>
      </c>
      <c r="G3006" s="3"/>
      <c r="H3006" s="20" t="s">
        <v>129</v>
      </c>
      <c r="I3006" s="17">
        <v>0</v>
      </c>
      <c r="J3006" s="20"/>
      <c r="K3006" s="17">
        <v>0</v>
      </c>
      <c r="L3006" s="17"/>
      <c r="M3006" s="17">
        <v>3197418</v>
      </c>
      <c r="N3006" s="20">
        <v>11</v>
      </c>
      <c r="O3006" s="20" t="s">
        <v>110</v>
      </c>
      <c r="P3006" s="20" t="s">
        <v>105</v>
      </c>
    </row>
    <row r="3007" spans="1:16" s="5" customFormat="1" ht="15.75">
      <c r="A3007" s="4" t="s">
        <v>7</v>
      </c>
      <c r="B3007" s="10">
        <f>I3006</f>
        <v>0</v>
      </c>
      <c r="C3007" s="3"/>
      <c r="D3007" s="10">
        <f>K3006</f>
        <v>0</v>
      </c>
      <c r="E3007" s="3"/>
      <c r="F3007" s="10">
        <f>M3006</f>
        <v>3197418</v>
      </c>
      <c r="G3007" s="3"/>
      <c r="H3007" s="20" t="s">
        <v>129</v>
      </c>
      <c r="I3007" s="17">
        <v>70137905</v>
      </c>
      <c r="J3007" s="20"/>
      <c r="K3007" s="17">
        <v>72165894</v>
      </c>
      <c r="L3007" s="17"/>
      <c r="M3007" s="17">
        <v>80703988</v>
      </c>
      <c r="N3007" s="20">
        <v>12</v>
      </c>
      <c r="O3007" s="20" t="s">
        <v>147</v>
      </c>
      <c r="P3007" s="20" t="s">
        <v>106</v>
      </c>
    </row>
    <row r="3008" spans="1:16" s="5" customFormat="1" ht="15.75">
      <c r="A3008" s="4"/>
      <c r="B3008" s="3"/>
      <c r="C3008" s="3"/>
      <c r="D3008" s="3"/>
      <c r="E3008" s="3"/>
      <c r="F3008" s="3"/>
      <c r="G3008" s="3"/>
      <c r="H3008" s="20" t="s">
        <v>129</v>
      </c>
      <c r="I3008" s="17">
        <v>0</v>
      </c>
      <c r="J3008" s="20"/>
      <c r="K3008" s="17">
        <v>433332</v>
      </c>
      <c r="L3008" s="17"/>
      <c r="M3008" s="17">
        <v>493676</v>
      </c>
      <c r="N3008" s="20">
        <v>13</v>
      </c>
      <c r="O3008" s="20" t="s">
        <v>113</v>
      </c>
      <c r="P3008" s="20" t="s">
        <v>107</v>
      </c>
    </row>
    <row r="3009" spans="1:16" s="5" customFormat="1" ht="15.75">
      <c r="A3009" s="4" t="s">
        <v>8</v>
      </c>
      <c r="B3009" s="3">
        <f>SUM(B3004:B3008)</f>
        <v>69096132</v>
      </c>
      <c r="C3009" s="3"/>
      <c r="D3009" s="3">
        <f>SUM(D3004:D3008)</f>
        <v>70085400</v>
      </c>
      <c r="E3009" s="3"/>
      <c r="F3009" s="3">
        <f>SUM(F3004:F3008)</f>
        <v>83801479</v>
      </c>
      <c r="G3009" s="3"/>
      <c r="H3009" s="20" t="s">
        <v>129</v>
      </c>
      <c r="I3009" s="17">
        <v>0</v>
      </c>
      <c r="J3009" s="20"/>
      <c r="K3009" s="17">
        <v>0</v>
      </c>
      <c r="L3009" s="17"/>
      <c r="M3009" s="17">
        <v>1610055</v>
      </c>
      <c r="N3009" s="20">
        <v>14</v>
      </c>
      <c r="O3009" s="20" t="s">
        <v>114</v>
      </c>
      <c r="P3009" s="20" t="s">
        <v>108</v>
      </c>
    </row>
    <row r="3010" spans="1:16" s="5" customFormat="1" ht="15.75">
      <c r="A3010" s="4"/>
      <c r="B3010" s="3"/>
      <c r="C3010" s="3"/>
      <c r="D3010" s="3"/>
      <c r="E3010" s="3"/>
      <c r="F3010" s="3"/>
      <c r="G3010" s="3"/>
      <c r="H3010" s="20" t="s">
        <v>129</v>
      </c>
      <c r="I3010" s="17">
        <v>130439</v>
      </c>
      <c r="J3010" s="20"/>
      <c r="K3010" s="17">
        <v>226575</v>
      </c>
      <c r="L3010" s="17"/>
      <c r="M3010" s="17">
        <v>582676</v>
      </c>
      <c r="N3010" s="20">
        <v>15</v>
      </c>
      <c r="O3010" s="20" t="s">
        <v>115</v>
      </c>
      <c r="P3010" s="20" t="s">
        <v>109</v>
      </c>
    </row>
    <row r="3011" spans="1:16" s="5" customFormat="1" ht="15.75">
      <c r="A3011" s="4" t="s">
        <v>9</v>
      </c>
      <c r="B3011" s="3">
        <f>I3007</f>
        <v>70137905</v>
      </c>
      <c r="C3011" s="3"/>
      <c r="D3011" s="3">
        <f>K3007</f>
        <v>72165894</v>
      </c>
      <c r="E3011" s="3"/>
      <c r="F3011" s="3">
        <f>M3007</f>
        <v>80703988</v>
      </c>
      <c r="G3011" s="3"/>
      <c r="H3011" s="20" t="s">
        <v>129</v>
      </c>
      <c r="I3011" s="17">
        <v>51361536</v>
      </c>
      <c r="J3011" s="20"/>
      <c r="K3011" s="17">
        <v>49137793</v>
      </c>
      <c r="L3011" s="17"/>
      <c r="M3011" s="17">
        <v>51361537</v>
      </c>
      <c r="N3011" s="20">
        <v>16</v>
      </c>
      <c r="O3011" s="20" t="s">
        <v>116</v>
      </c>
      <c r="P3011" s="20" t="s">
        <v>110</v>
      </c>
    </row>
    <row r="3012" spans="1:16" s="5" customFormat="1" ht="15.75">
      <c r="A3012" s="4" t="s">
        <v>10</v>
      </c>
      <c r="B3012" s="3">
        <f>I3008</f>
        <v>0</v>
      </c>
      <c r="C3012" s="3"/>
      <c r="D3012" s="3">
        <f>K3008</f>
        <v>433332</v>
      </c>
      <c r="E3012" s="3"/>
      <c r="F3012" s="3">
        <f>M3008</f>
        <v>493676</v>
      </c>
      <c r="G3012" s="4"/>
      <c r="H3012" s="20" t="s">
        <v>129</v>
      </c>
      <c r="I3012" s="17">
        <v>0</v>
      </c>
      <c r="J3012" s="20"/>
      <c r="K3012" s="17">
        <v>458968</v>
      </c>
      <c r="L3012" s="17"/>
      <c r="M3012" s="17">
        <v>370997</v>
      </c>
      <c r="N3012" s="20">
        <v>17</v>
      </c>
      <c r="O3012" s="20" t="s">
        <v>117</v>
      </c>
      <c r="P3012" s="20" t="s">
        <v>111</v>
      </c>
    </row>
    <row r="3013" spans="1:16" s="5" customFormat="1" ht="15.75">
      <c r="A3013" s="4" t="s">
        <v>11</v>
      </c>
      <c r="B3013" s="3">
        <f>I3009</f>
        <v>0</v>
      </c>
      <c r="C3013" s="3"/>
      <c r="D3013" s="3">
        <f>K3009</f>
        <v>0</v>
      </c>
      <c r="E3013" s="3"/>
      <c r="F3013" s="3">
        <f>M3009</f>
        <v>1610055</v>
      </c>
      <c r="G3013" s="3"/>
      <c r="H3013" s="20" t="s">
        <v>129</v>
      </c>
      <c r="I3013" s="17">
        <v>2129936</v>
      </c>
      <c r="J3013" s="20"/>
      <c r="K3013" s="17">
        <v>2038363</v>
      </c>
      <c r="L3013" s="17"/>
      <c r="M3013" s="17">
        <v>2129936</v>
      </c>
      <c r="N3013" s="20">
        <v>18</v>
      </c>
      <c r="O3013" s="20" t="s">
        <v>118</v>
      </c>
      <c r="P3013" s="20" t="s">
        <v>112</v>
      </c>
    </row>
    <row r="3014" spans="1:16" s="5" customFormat="1" ht="15.75">
      <c r="A3014" s="4" t="s">
        <v>12</v>
      </c>
      <c r="B3014" s="10">
        <f>I3010</f>
        <v>130439</v>
      </c>
      <c r="C3014" s="3"/>
      <c r="D3014" s="10">
        <f>K3010</f>
        <v>226575</v>
      </c>
      <c r="E3014" s="3"/>
      <c r="F3014" s="10">
        <f>M3010</f>
        <v>582676</v>
      </c>
      <c r="G3014" s="3"/>
      <c r="H3014" s="20" t="s">
        <v>129</v>
      </c>
      <c r="I3014" s="17">
        <v>208773</v>
      </c>
      <c r="J3014" s="20"/>
      <c r="K3014" s="17">
        <v>201171</v>
      </c>
      <c r="L3014" s="17"/>
      <c r="M3014" s="17">
        <v>225000</v>
      </c>
      <c r="N3014" s="20">
        <v>19</v>
      </c>
      <c r="O3014" s="20" t="s">
        <v>119</v>
      </c>
      <c r="P3014" s="20" t="s">
        <v>113</v>
      </c>
    </row>
    <row r="3015" spans="1:16" s="5" customFormat="1" ht="15.75">
      <c r="A3015" s="4"/>
      <c r="B3015" s="3"/>
      <c r="C3015" s="3"/>
      <c r="D3015" s="3"/>
      <c r="E3015" s="3"/>
      <c r="F3015" s="3"/>
      <c r="G3015" s="3"/>
      <c r="H3015" s="20" t="s">
        <v>129</v>
      </c>
      <c r="I3015" s="17">
        <v>0</v>
      </c>
      <c r="J3015" s="20"/>
      <c r="K3015" s="17">
        <v>0</v>
      </c>
      <c r="L3015" s="17"/>
      <c r="M3015" s="17">
        <v>447994</v>
      </c>
      <c r="N3015" s="20">
        <v>20</v>
      </c>
      <c r="O3015" s="20" t="s">
        <v>120</v>
      </c>
      <c r="P3015" s="20" t="s">
        <v>114</v>
      </c>
    </row>
    <row r="3016" spans="1:16" s="5" customFormat="1" ht="15.75">
      <c r="A3016" s="4" t="s">
        <v>13</v>
      </c>
      <c r="B3016" s="3">
        <f>SUM(B3010:B3015)</f>
        <v>70268344</v>
      </c>
      <c r="C3016" s="3"/>
      <c r="D3016" s="3">
        <f>SUM(D3010:D3015)</f>
        <v>72825801</v>
      </c>
      <c r="E3016" s="3"/>
      <c r="F3016" s="3">
        <f>SUM(F3010:F3015)</f>
        <v>83390395</v>
      </c>
      <c r="G3016" s="3"/>
      <c r="H3016" s="20" t="s">
        <v>129</v>
      </c>
      <c r="I3016" s="17">
        <v>7184087</v>
      </c>
      <c r="J3016" s="20"/>
      <c r="K3016" s="17">
        <v>6875200</v>
      </c>
      <c r="L3016" s="17"/>
      <c r="M3016" s="17">
        <v>7344672</v>
      </c>
      <c r="N3016" s="20">
        <v>21</v>
      </c>
      <c r="O3016" s="20" t="s">
        <v>121</v>
      </c>
      <c r="P3016" s="20" t="s">
        <v>115</v>
      </c>
    </row>
    <row r="3017" spans="1:16" s="5" customFormat="1" ht="15.75">
      <c r="A3017" s="4"/>
      <c r="B3017" s="3"/>
      <c r="C3017" s="3"/>
      <c r="D3017" s="3"/>
      <c r="E3017" s="3"/>
      <c r="F3017" s="3"/>
      <c r="G3017" s="3"/>
      <c r="H3017" s="20" t="s">
        <v>129</v>
      </c>
      <c r="I3017" s="17">
        <v>429788204</v>
      </c>
      <c r="J3017" s="20"/>
      <c r="K3017" s="17">
        <v>381650121</v>
      </c>
      <c r="L3017" s="17"/>
      <c r="M3017" s="17">
        <v>383240647</v>
      </c>
      <c r="N3017" s="20">
        <v>22</v>
      </c>
      <c r="O3017" s="20" t="s">
        <v>148</v>
      </c>
      <c r="P3017" s="20" t="s">
        <v>116</v>
      </c>
    </row>
    <row r="3018" spans="1:16" s="5" customFormat="1" ht="15.75">
      <c r="A3018" s="4" t="s">
        <v>14</v>
      </c>
      <c r="B3018" s="3">
        <f aca="true" t="shared" si="334" ref="B3018:B3023">I3011</f>
        <v>51361536</v>
      </c>
      <c r="C3018" s="3"/>
      <c r="D3018" s="3">
        <f aca="true" t="shared" si="335" ref="D3018:D3023">K3011</f>
        <v>49137793</v>
      </c>
      <c r="E3018" s="3"/>
      <c r="F3018" s="3">
        <f aca="true" t="shared" si="336" ref="F3018:F3023">M3011</f>
        <v>51361537</v>
      </c>
      <c r="G3018" s="3"/>
      <c r="H3018" s="20" t="s">
        <v>129</v>
      </c>
      <c r="I3018" s="17">
        <v>32153483</v>
      </c>
      <c r="J3018" s="20"/>
      <c r="K3018" s="17">
        <v>30707960</v>
      </c>
      <c r="L3018" s="17"/>
      <c r="M3018" s="17">
        <v>32192860</v>
      </c>
      <c r="N3018" s="20">
        <v>23</v>
      </c>
      <c r="O3018" s="20" t="s">
        <v>149</v>
      </c>
      <c r="P3018" s="20" t="s">
        <v>117</v>
      </c>
    </row>
    <row r="3019" spans="1:16" s="5" customFormat="1" ht="15.75">
      <c r="A3019" s="4" t="s">
        <v>90</v>
      </c>
      <c r="B3019" s="3">
        <f t="shared" si="334"/>
        <v>0</v>
      </c>
      <c r="C3019" s="3"/>
      <c r="D3019" s="3">
        <f t="shared" si="335"/>
        <v>458968</v>
      </c>
      <c r="E3019" s="3"/>
      <c r="F3019" s="3">
        <f t="shared" si="336"/>
        <v>370997</v>
      </c>
      <c r="G3019" s="3"/>
      <c r="H3019" s="20" t="s">
        <v>129</v>
      </c>
      <c r="I3019" s="17">
        <v>47908008</v>
      </c>
      <c r="J3019" s="20"/>
      <c r="K3019" s="17">
        <v>45758016</v>
      </c>
      <c r="L3019" s="17"/>
      <c r="M3019" s="17">
        <v>47948598</v>
      </c>
      <c r="N3019" s="20">
        <v>24</v>
      </c>
      <c r="O3019" s="20" t="s">
        <v>150</v>
      </c>
      <c r="P3019" s="20" t="s">
        <v>118</v>
      </c>
    </row>
    <row r="3020" spans="1:16" s="5" customFormat="1" ht="15.75">
      <c r="A3020" s="4" t="s">
        <v>89</v>
      </c>
      <c r="B3020" s="3">
        <f t="shared" si="334"/>
        <v>2129936</v>
      </c>
      <c r="C3020" s="3"/>
      <c r="D3020" s="3">
        <f t="shared" si="335"/>
        <v>2038363</v>
      </c>
      <c r="E3020" s="3"/>
      <c r="F3020" s="3">
        <f t="shared" si="336"/>
        <v>2129936</v>
      </c>
      <c r="G3020" s="3"/>
      <c r="H3020" s="20" t="s">
        <v>129</v>
      </c>
      <c r="I3020" s="17">
        <v>15403310</v>
      </c>
      <c r="J3020" s="20"/>
      <c r="K3020" s="17">
        <v>16911753</v>
      </c>
      <c r="L3020" s="17"/>
      <c r="M3020" s="17">
        <v>17616411</v>
      </c>
      <c r="N3020" s="20">
        <v>25</v>
      </c>
      <c r="O3020" s="20" t="s">
        <v>151</v>
      </c>
      <c r="P3020" s="20" t="s">
        <v>119</v>
      </c>
    </row>
    <row r="3021" spans="1:16" s="5" customFormat="1" ht="15.75">
      <c r="A3021" s="4" t="s">
        <v>88</v>
      </c>
      <c r="B3021" s="3">
        <f t="shared" si="334"/>
        <v>208773</v>
      </c>
      <c r="C3021" s="3"/>
      <c r="D3021" s="3">
        <f t="shared" si="335"/>
        <v>201171</v>
      </c>
      <c r="E3021" s="3"/>
      <c r="F3021" s="3">
        <f t="shared" si="336"/>
        <v>225000</v>
      </c>
      <c r="G3021" s="3"/>
      <c r="H3021" s="20" t="s">
        <v>129</v>
      </c>
      <c r="I3021" s="17">
        <v>6464136</v>
      </c>
      <c r="J3021" s="20"/>
      <c r="K3021" s="17">
        <v>6168923</v>
      </c>
      <c r="L3021" s="17"/>
      <c r="M3021" s="17">
        <v>6420082</v>
      </c>
      <c r="N3021" s="20">
        <v>26</v>
      </c>
      <c r="O3021" s="20" t="s">
        <v>152</v>
      </c>
      <c r="P3021" s="20" t="s">
        <v>120</v>
      </c>
    </row>
    <row r="3022" spans="1:16" s="5" customFormat="1" ht="15.75">
      <c r="A3022" s="4" t="s">
        <v>92</v>
      </c>
      <c r="B3022" s="3">
        <f t="shared" si="334"/>
        <v>0</v>
      </c>
      <c r="C3022" s="3"/>
      <c r="D3022" s="3">
        <f t="shared" si="335"/>
        <v>0</v>
      </c>
      <c r="E3022" s="3"/>
      <c r="F3022" s="3">
        <f t="shared" si="336"/>
        <v>447994</v>
      </c>
      <c r="G3022" s="3"/>
      <c r="H3022" s="20" t="s">
        <v>129</v>
      </c>
      <c r="I3022" s="17">
        <v>0</v>
      </c>
      <c r="J3022" s="20"/>
      <c r="K3022" s="17">
        <v>0</v>
      </c>
      <c r="L3022" s="17"/>
      <c r="M3022" s="17">
        <v>536050</v>
      </c>
      <c r="N3022" s="20">
        <v>27</v>
      </c>
      <c r="O3022" s="20" t="s">
        <v>153</v>
      </c>
      <c r="P3022" s="20" t="s">
        <v>121</v>
      </c>
    </row>
    <row r="3023" spans="1:16" s="5" customFormat="1" ht="15.75">
      <c r="A3023" s="4" t="s">
        <v>15</v>
      </c>
      <c r="B3023" s="10">
        <f t="shared" si="334"/>
        <v>7184087</v>
      </c>
      <c r="C3023" s="3"/>
      <c r="D3023" s="10">
        <f t="shared" si="335"/>
        <v>6875200</v>
      </c>
      <c r="E3023" s="3"/>
      <c r="F3023" s="10">
        <f t="shared" si="336"/>
        <v>7344672</v>
      </c>
      <c r="G3023" s="3"/>
      <c r="H3023" s="20" t="s">
        <v>129</v>
      </c>
      <c r="I3023" s="17">
        <v>0</v>
      </c>
      <c r="J3023" s="20"/>
      <c r="K3023" s="17">
        <v>740212</v>
      </c>
      <c r="L3023" s="17"/>
      <c r="M3023" s="17">
        <v>1183428</v>
      </c>
      <c r="N3023" s="20">
        <v>28</v>
      </c>
      <c r="O3023" s="20" t="s">
        <v>154</v>
      </c>
      <c r="P3023" s="20" t="s">
        <v>122</v>
      </c>
    </row>
    <row r="3024" spans="1:16" s="5" customFormat="1" ht="15.75">
      <c r="A3024" s="4"/>
      <c r="B3024" s="3"/>
      <c r="C3024" s="3"/>
      <c r="D3024" s="3"/>
      <c r="E3024" s="3"/>
      <c r="F3024" s="3"/>
      <c r="G3024" s="3"/>
      <c r="H3024" s="20"/>
      <c r="I3024" s="17"/>
      <c r="J3024" s="20"/>
      <c r="K3024" s="17"/>
      <c r="L3024" s="17"/>
      <c r="M3024" s="17"/>
      <c r="N3024" s="20"/>
      <c r="O3024" s="20"/>
      <c r="P3024" s="20"/>
    </row>
    <row r="3025" spans="1:16" s="5" customFormat="1" ht="15.75">
      <c r="A3025" s="4" t="s">
        <v>16</v>
      </c>
      <c r="B3025" s="3">
        <f>SUM(B3017:B3024)</f>
        <v>60884332</v>
      </c>
      <c r="C3025" s="3"/>
      <c r="D3025" s="3">
        <f>SUM(D3017:D3024)</f>
        <v>58711495</v>
      </c>
      <c r="E3025" s="3"/>
      <c r="F3025" s="3">
        <f>SUM(F3017:F3024)</f>
        <v>61880136</v>
      </c>
      <c r="G3025" s="3"/>
      <c r="H3025" s="20"/>
      <c r="I3025" s="17"/>
      <c r="J3025" s="20"/>
      <c r="K3025" s="17"/>
      <c r="L3025" s="17"/>
      <c r="M3025" s="17"/>
      <c r="N3025" s="17"/>
      <c r="O3025" s="20"/>
      <c r="P3025" s="20"/>
    </row>
    <row r="3026" spans="1:16" s="5" customFormat="1" ht="15.75">
      <c r="A3026" s="4"/>
      <c r="B3026" s="3"/>
      <c r="C3026" s="3"/>
      <c r="D3026" s="3"/>
      <c r="E3026" s="3"/>
      <c r="F3026" s="3"/>
      <c r="G3026" s="3"/>
      <c r="H3026" s="20"/>
      <c r="I3026" s="17"/>
      <c r="J3026" s="20"/>
      <c r="K3026" s="17"/>
      <c r="L3026" s="17"/>
      <c r="M3026" s="17"/>
      <c r="N3026" s="17"/>
      <c r="O3026" s="20"/>
      <c r="P3026" s="20"/>
    </row>
    <row r="3027" spans="1:16" s="5" customFormat="1" ht="15.75">
      <c r="A3027" s="4" t="s">
        <v>17</v>
      </c>
      <c r="B3027" s="3">
        <f aca="true" t="shared" si="337" ref="B3027:B3033">I3017</f>
        <v>429788204</v>
      </c>
      <c r="C3027" s="3"/>
      <c r="D3027" s="3">
        <f aca="true" t="shared" si="338" ref="D3027:D3033">K3017</f>
        <v>381650121</v>
      </c>
      <c r="E3027" s="3"/>
      <c r="F3027" s="3">
        <f aca="true" t="shared" si="339" ref="F3027:F3033">M3017</f>
        <v>383240647</v>
      </c>
      <c r="G3027" s="3"/>
      <c r="H3027" s="20"/>
      <c r="I3027" s="17"/>
      <c r="J3027" s="20"/>
      <c r="K3027" s="17"/>
      <c r="L3027" s="17"/>
      <c r="M3027" s="17"/>
      <c r="N3027" s="17"/>
      <c r="O3027" s="20"/>
      <c r="P3027" s="20"/>
    </row>
    <row r="3028" spans="1:16" s="5" customFormat="1" ht="15.75">
      <c r="A3028" s="4" t="s">
        <v>18</v>
      </c>
      <c r="B3028" s="3">
        <f t="shared" si="337"/>
        <v>32153483</v>
      </c>
      <c r="C3028" s="3"/>
      <c r="D3028" s="3">
        <f t="shared" si="338"/>
        <v>30707960</v>
      </c>
      <c r="E3028" s="3"/>
      <c r="F3028" s="3">
        <f t="shared" si="339"/>
        <v>32192860</v>
      </c>
      <c r="G3028" s="3"/>
      <c r="H3028" s="20"/>
      <c r="I3028" s="17"/>
      <c r="J3028" s="20"/>
      <c r="K3028" s="17"/>
      <c r="L3028" s="17"/>
      <c r="M3028" s="17"/>
      <c r="N3028" s="17"/>
      <c r="O3028" s="20"/>
      <c r="P3028" s="20"/>
    </row>
    <row r="3029" spans="1:16" s="5" customFormat="1" ht="15.75">
      <c r="A3029" s="4" t="s">
        <v>19</v>
      </c>
      <c r="B3029" s="3">
        <f t="shared" si="337"/>
        <v>47908008</v>
      </c>
      <c r="C3029" s="3"/>
      <c r="D3029" s="3">
        <f t="shared" si="338"/>
        <v>45758016</v>
      </c>
      <c r="E3029" s="3"/>
      <c r="F3029" s="3">
        <f t="shared" si="339"/>
        <v>47948598</v>
      </c>
      <c r="G3029" s="3"/>
      <c r="H3029" s="20"/>
      <c r="I3029" s="17"/>
      <c r="J3029" s="20"/>
      <c r="K3029" s="17"/>
      <c r="L3029" s="17"/>
      <c r="M3029" s="17"/>
      <c r="N3029" s="20"/>
      <c r="O3029" s="20"/>
      <c r="P3029" s="20"/>
    </row>
    <row r="3030" spans="1:16" s="5" customFormat="1" ht="15.75">
      <c r="A3030" s="4" t="s">
        <v>20</v>
      </c>
      <c r="B3030" s="3">
        <f t="shared" si="337"/>
        <v>15403310</v>
      </c>
      <c r="C3030" s="3"/>
      <c r="D3030" s="3">
        <f t="shared" si="338"/>
        <v>16911753</v>
      </c>
      <c r="E3030" s="3"/>
      <c r="F3030" s="3">
        <f t="shared" si="339"/>
        <v>17616411</v>
      </c>
      <c r="G3030" s="3"/>
      <c r="H3030" s="20"/>
      <c r="I3030" s="17"/>
      <c r="J3030" s="20"/>
      <c r="K3030" s="17"/>
      <c r="L3030" s="17"/>
      <c r="M3030" s="17"/>
      <c r="N3030" s="20"/>
      <c r="O3030" s="20"/>
      <c r="P3030" s="20"/>
    </row>
    <row r="3031" spans="1:7" s="5" customFormat="1" ht="15.75">
      <c r="A3031" s="4" t="s">
        <v>21</v>
      </c>
      <c r="B3031" s="3">
        <f t="shared" si="337"/>
        <v>6464136</v>
      </c>
      <c r="C3031" s="3"/>
      <c r="D3031" s="3">
        <f t="shared" si="338"/>
        <v>6168923</v>
      </c>
      <c r="E3031" s="3"/>
      <c r="F3031" s="3">
        <f t="shared" si="339"/>
        <v>6420082</v>
      </c>
      <c r="G3031" s="3"/>
    </row>
    <row r="3032" spans="1:7" s="5" customFormat="1" ht="15.75">
      <c r="A3032" s="4" t="s">
        <v>22</v>
      </c>
      <c r="B3032" s="3">
        <f t="shared" si="337"/>
        <v>0</v>
      </c>
      <c r="C3032" s="3"/>
      <c r="D3032" s="3">
        <f t="shared" si="338"/>
        <v>0</v>
      </c>
      <c r="E3032" s="3"/>
      <c r="F3032" s="3">
        <f t="shared" si="339"/>
        <v>536050</v>
      </c>
      <c r="G3032" s="3"/>
    </row>
    <row r="3033" spans="1:7" s="5" customFormat="1" ht="15.75">
      <c r="A3033" s="4" t="s">
        <v>87</v>
      </c>
      <c r="B3033" s="10">
        <f t="shared" si="337"/>
        <v>0</v>
      </c>
      <c r="C3033" s="3"/>
      <c r="D3033" s="10">
        <f t="shared" si="338"/>
        <v>740212</v>
      </c>
      <c r="E3033" s="3"/>
      <c r="F3033" s="10">
        <f t="shared" si="339"/>
        <v>1183428</v>
      </c>
      <c r="G3033" s="3"/>
    </row>
    <row r="3034" spans="1:7" s="5" customFormat="1" ht="15.75">
      <c r="A3034" s="12"/>
      <c r="B3034" s="3"/>
      <c r="C3034" s="3"/>
      <c r="D3034" s="3"/>
      <c r="E3034" s="3"/>
      <c r="F3034" s="3"/>
      <c r="G3034" s="3"/>
    </row>
    <row r="3035" spans="1:7" s="5" customFormat="1" ht="15.75">
      <c r="A3035" s="17" t="s">
        <v>23</v>
      </c>
      <c r="B3035" s="3">
        <f>SUM(B2995:B3004)+B3009+B3016+SUM(B3024:B3034)</f>
        <v>1165261338</v>
      </c>
      <c r="C3035" s="3"/>
      <c r="D3035" s="3">
        <f>SUM(D2995:D3004)+D3009+D3016+SUM(D3024:D3034)</f>
        <v>1094098511</v>
      </c>
      <c r="E3035" s="3"/>
      <c r="F3035" s="3">
        <f>SUM(F2995:F3004)+F3009+F3016+SUM(F3024:F3034)</f>
        <v>1186049605</v>
      </c>
      <c r="G3035" s="3"/>
    </row>
    <row r="3036" spans="1:7" s="5" customFormat="1" ht="15.75">
      <c r="A3036" s="4"/>
      <c r="B3036" s="3"/>
      <c r="C3036" s="3"/>
      <c r="D3036" s="3"/>
      <c r="E3036" s="3"/>
      <c r="F3036" s="3"/>
      <c r="G3036" s="3"/>
    </row>
    <row r="3037" spans="1:7" s="5" customFormat="1" ht="15.75">
      <c r="A3037" s="4"/>
      <c r="B3037" s="3"/>
      <c r="C3037" s="3"/>
      <c r="D3037" s="3"/>
      <c r="E3037" s="3"/>
      <c r="F3037" s="3"/>
      <c r="G3037" s="3"/>
    </row>
    <row r="3038" spans="1:7" s="5" customFormat="1" ht="15.75">
      <c r="A3038" s="4"/>
      <c r="B3038" s="3"/>
      <c r="C3038" s="3"/>
      <c r="D3038" s="3"/>
      <c r="E3038" s="3"/>
      <c r="F3038" s="3"/>
      <c r="G3038" s="3"/>
    </row>
    <row r="3039" spans="1:7" s="5" customFormat="1" ht="15.75">
      <c r="A3039" s="4"/>
      <c r="B3039" s="3"/>
      <c r="C3039" s="3"/>
      <c r="D3039" s="3"/>
      <c r="E3039" s="3"/>
      <c r="F3039" s="3"/>
      <c r="G3039" s="3"/>
    </row>
    <row r="3040" spans="1:7" s="5" customFormat="1" ht="15.75">
      <c r="A3040" s="4"/>
      <c r="B3040" s="3"/>
      <c r="C3040" s="3"/>
      <c r="D3040" s="3"/>
      <c r="E3040" s="3"/>
      <c r="F3040" s="3"/>
      <c r="G3040" s="3"/>
    </row>
    <row r="3041" spans="1:7" s="5" customFormat="1" ht="15.75">
      <c r="A3041" s="4"/>
      <c r="B3041" s="3"/>
      <c r="C3041" s="3"/>
      <c r="D3041" s="3"/>
      <c r="E3041" s="3"/>
      <c r="F3041" s="3"/>
      <c r="G3041" s="3"/>
    </row>
    <row r="3042" spans="1:7" s="5" customFormat="1" ht="15.75">
      <c r="A3042" s="4"/>
      <c r="B3042" s="3"/>
      <c r="C3042" s="3"/>
      <c r="D3042" s="3"/>
      <c r="E3042" s="3"/>
      <c r="F3042" s="3"/>
      <c r="G3042" s="3"/>
    </row>
    <row r="3043" spans="1:7" s="5" customFormat="1" ht="15.75">
      <c r="A3043" s="4"/>
      <c r="B3043" s="3"/>
      <c r="C3043" s="3"/>
      <c r="D3043" s="3"/>
      <c r="E3043" s="3"/>
      <c r="F3043" s="3"/>
      <c r="G3043" s="3"/>
    </row>
    <row r="3044" spans="1:7" s="5" customFormat="1" ht="15.75">
      <c r="A3044" s="4"/>
      <c r="B3044" s="3"/>
      <c r="C3044" s="3"/>
      <c r="D3044" s="3"/>
      <c r="E3044" s="3"/>
      <c r="F3044" s="3"/>
      <c r="G3044" s="3"/>
    </row>
    <row r="3045" spans="1:7" s="5" customFormat="1" ht="15.75">
      <c r="A3045" s="12"/>
      <c r="B3045" s="3"/>
      <c r="C3045" s="3"/>
      <c r="D3045" s="3"/>
      <c r="E3045" s="3"/>
      <c r="F3045" s="3"/>
      <c r="G3045" s="3"/>
    </row>
    <row r="3046" spans="1:7" s="5" customFormat="1" ht="15.75">
      <c r="A3046" s="17"/>
      <c r="B3046" s="4"/>
      <c r="C3046" s="4"/>
      <c r="D3046" s="4"/>
      <c r="E3046" s="4"/>
      <c r="F3046" s="4"/>
      <c r="G3046" s="3"/>
    </row>
    <row r="3047" spans="1:7" s="5" customFormat="1" ht="15.75">
      <c r="A3047" s="4"/>
      <c r="B3047" s="3"/>
      <c r="C3047" s="3"/>
      <c r="D3047" s="3"/>
      <c r="E3047" s="3"/>
      <c r="F3047" s="3"/>
      <c r="G3047" s="3"/>
    </row>
    <row r="3048" spans="1:7" s="5" customFormat="1" ht="15.75">
      <c r="A3048" s="4"/>
      <c r="B3048" s="3"/>
      <c r="C3048" s="3"/>
      <c r="D3048" s="3"/>
      <c r="E3048" s="3"/>
      <c r="F3048" s="3"/>
      <c r="G3048" s="3"/>
    </row>
    <row r="3049" spans="1:7" s="5" customFormat="1" ht="15.75">
      <c r="A3049" s="4"/>
      <c r="B3049" s="4"/>
      <c r="C3049" s="4"/>
      <c r="D3049" s="4"/>
      <c r="E3049" s="4"/>
      <c r="F3049" s="4"/>
      <c r="G3049" s="4"/>
    </row>
    <row r="3050" spans="1:7" s="5" customFormat="1" ht="15.75">
      <c r="A3050" s="12"/>
      <c r="B3050" s="3"/>
      <c r="C3050" s="3"/>
      <c r="D3050" s="3"/>
      <c r="E3050" s="3"/>
      <c r="F3050" s="3"/>
      <c r="G3050" s="3"/>
    </row>
    <row r="3051" spans="1:7" s="5" customFormat="1" ht="15.75">
      <c r="A3051" s="17"/>
      <c r="B3051" s="4"/>
      <c r="C3051" s="4"/>
      <c r="D3051" s="4"/>
      <c r="E3051" s="4"/>
      <c r="F3051" s="4"/>
      <c r="G3051" s="4"/>
    </row>
    <row r="3052" spans="1:7" s="5" customFormat="1" ht="15.75">
      <c r="A3052" s="4"/>
      <c r="B3052" s="3"/>
      <c r="C3052" s="3"/>
      <c r="D3052" s="3"/>
      <c r="E3052" s="3"/>
      <c r="F3052" s="3"/>
      <c r="G3052" s="3"/>
    </row>
    <row r="3053" spans="1:7" s="5" customFormat="1" ht="15.75">
      <c r="A3053" s="4"/>
      <c r="B3053" s="3"/>
      <c r="C3053" s="3"/>
      <c r="D3053" s="3"/>
      <c r="E3053" s="3"/>
      <c r="F3053" s="3"/>
      <c r="G3053" s="3"/>
    </row>
    <row r="3054" spans="1:7" s="5" customFormat="1" ht="15.75">
      <c r="A3054" s="4"/>
      <c r="B3054" s="4"/>
      <c r="C3054" s="4"/>
      <c r="D3054" s="4"/>
      <c r="E3054" s="4"/>
      <c r="F3054" s="4"/>
      <c r="G3054" s="4"/>
    </row>
    <row r="3055" spans="1:7" s="5" customFormat="1" ht="15.75">
      <c r="A3055" s="4"/>
      <c r="B3055" s="3"/>
      <c r="C3055" s="3"/>
      <c r="D3055" s="3"/>
      <c r="E3055" s="3"/>
      <c r="F3055" s="3"/>
      <c r="G3055" s="3"/>
    </row>
    <row r="3056" spans="1:7" s="5" customFormat="1" ht="15.75">
      <c r="A3056" s="4"/>
      <c r="B3056" s="3"/>
      <c r="C3056" s="3"/>
      <c r="D3056" s="3"/>
      <c r="E3056" s="3"/>
      <c r="F3056" s="3"/>
      <c r="G3056" s="3"/>
    </row>
    <row r="3057" spans="1:7" s="5" customFormat="1" ht="15.75">
      <c r="A3057" s="12"/>
      <c r="B3057" s="3"/>
      <c r="C3057" s="3"/>
      <c r="D3057" s="3"/>
      <c r="E3057" s="3"/>
      <c r="F3057" s="3"/>
      <c r="G3057" s="3"/>
    </row>
    <row r="3058" spans="1:7" s="5" customFormat="1" ht="15.75">
      <c r="A3058" s="17"/>
      <c r="B3058" s="3"/>
      <c r="C3058" s="3"/>
      <c r="D3058" s="3"/>
      <c r="E3058" s="3"/>
      <c r="F3058" s="3"/>
      <c r="G3058" s="3"/>
    </row>
    <row r="3059" spans="1:7" s="5" customFormat="1" ht="15.75">
      <c r="A3059" s="11"/>
      <c r="B3059" s="3"/>
      <c r="C3059" s="3"/>
      <c r="D3059" s="3"/>
      <c r="E3059" s="3"/>
      <c r="F3059" s="3"/>
      <c r="G3059" s="3"/>
    </row>
    <row r="3060" spans="1:7" s="5" customFormat="1" ht="15.75">
      <c r="A3060" s="12"/>
      <c r="B3060" s="3"/>
      <c r="C3060" s="3"/>
      <c r="D3060" s="3"/>
      <c r="E3060" s="3"/>
      <c r="F3060" s="3"/>
      <c r="G3060" s="3"/>
    </row>
    <row r="3061" spans="1:7" s="5" customFormat="1" ht="15.75">
      <c r="A3061" s="12"/>
      <c r="B3061" s="3"/>
      <c r="C3061" s="3"/>
      <c r="D3061" s="3"/>
      <c r="E3061" s="3"/>
      <c r="F3061" s="3"/>
      <c r="G3061" s="3"/>
    </row>
    <row r="3062" spans="1:7" s="5" customFormat="1" ht="15.75">
      <c r="A3062" s="12"/>
      <c r="B3062" s="3"/>
      <c r="C3062" s="3"/>
      <c r="D3062" s="3"/>
      <c r="E3062" s="3"/>
      <c r="F3062" s="3"/>
      <c r="G3062" s="3"/>
    </row>
    <row r="3063" spans="1:7" s="5" customFormat="1" ht="15.75">
      <c r="A3063" s="12"/>
      <c r="B3063" s="3"/>
      <c r="C3063" s="3"/>
      <c r="D3063" s="3"/>
      <c r="E3063" s="3"/>
      <c r="F3063" s="3"/>
      <c r="G3063" s="3"/>
    </row>
    <row r="3064" spans="1:6" s="5" customFormat="1" ht="15.75">
      <c r="A3064" s="13"/>
      <c r="B3064" s="4"/>
      <c r="C3064" s="3"/>
      <c r="D3064" s="4"/>
      <c r="E3064" s="3"/>
      <c r="F3064" s="4"/>
    </row>
    <row r="3065" spans="1:6" s="5" customFormat="1" ht="15.75">
      <c r="A3065" s="14" t="s">
        <v>93</v>
      </c>
      <c r="B3065" s="4"/>
      <c r="C3065" s="3"/>
      <c r="D3065" s="4"/>
      <c r="E3065" s="3"/>
      <c r="F3065" s="4"/>
    </row>
    <row r="3066" spans="1:6" s="5" customFormat="1" ht="15.75">
      <c r="A3066" s="4"/>
      <c r="B3066" s="4"/>
      <c r="C3066" s="3"/>
      <c r="D3066" s="4"/>
      <c r="E3066" s="3"/>
      <c r="F3066" s="4"/>
    </row>
    <row r="3067" spans="1:7" s="5" customFormat="1" ht="15.75">
      <c r="A3067" s="23" t="s">
        <v>138</v>
      </c>
      <c r="B3067" s="23"/>
      <c r="C3067" s="23"/>
      <c r="D3067" s="23"/>
      <c r="E3067" s="23"/>
      <c r="F3067" s="23"/>
      <c r="G3067" s="23"/>
    </row>
    <row r="3068" spans="1:6" s="5" customFormat="1" ht="15.75">
      <c r="A3068" s="4"/>
      <c r="B3068" s="4"/>
      <c r="C3068" s="3"/>
      <c r="D3068" s="4"/>
      <c r="E3068" s="3"/>
      <c r="F3068" s="4"/>
    </row>
    <row r="3069" spans="1:7" s="5" customFormat="1" ht="15.75">
      <c r="A3069" s="23" t="s">
        <v>139</v>
      </c>
      <c r="B3069" s="23"/>
      <c r="C3069" s="23"/>
      <c r="D3069" s="23"/>
      <c r="E3069" s="23"/>
      <c r="F3069" s="23"/>
      <c r="G3069" s="23"/>
    </row>
    <row r="3070" spans="1:7" s="5" customFormat="1" ht="15.75">
      <c r="A3070" s="23" t="s">
        <v>130</v>
      </c>
      <c r="B3070" s="23"/>
      <c r="C3070" s="23"/>
      <c r="D3070" s="23"/>
      <c r="E3070" s="23"/>
      <c r="F3070" s="23"/>
      <c r="G3070" s="23"/>
    </row>
    <row r="3071" spans="1:6" s="5" customFormat="1" ht="15.75">
      <c r="A3071" s="4"/>
      <c r="B3071" s="4"/>
      <c r="C3071" s="3"/>
      <c r="D3071" s="6"/>
      <c r="E3071" s="7"/>
      <c r="F3071" s="6"/>
    </row>
    <row r="3072" spans="1:6" s="5" customFormat="1" ht="15.75">
      <c r="A3072" s="4"/>
      <c r="B3072" s="8"/>
      <c r="C3072" s="9"/>
      <c r="D3072" s="8"/>
      <c r="E3072" s="9"/>
      <c r="F3072" s="8"/>
    </row>
    <row r="3073" spans="1:7" s="5" customFormat="1" ht="15.75">
      <c r="A3073" s="4"/>
      <c r="B3073" s="2">
        <v>1985</v>
      </c>
      <c r="C3073" s="1"/>
      <c r="D3073" s="2">
        <v>1986</v>
      </c>
      <c r="E3073" s="1"/>
      <c r="F3073" s="2">
        <v>1987</v>
      </c>
      <c r="G3073" s="1"/>
    </row>
    <row r="3074" spans="1:7" s="5" customFormat="1" ht="15.75">
      <c r="A3074" s="4"/>
      <c r="B3074" s="3"/>
      <c r="C3074" s="3"/>
      <c r="D3074" s="3"/>
      <c r="E3074" s="3"/>
      <c r="F3074" s="3"/>
      <c r="G3074" s="3"/>
    </row>
    <row r="3075" spans="1:16" s="5" customFormat="1" ht="15.75">
      <c r="A3075" s="4" t="s">
        <v>0</v>
      </c>
      <c r="B3075" s="3">
        <f aca="true" t="shared" si="340" ref="B3075:B3082">I3075</f>
        <v>83114961</v>
      </c>
      <c r="C3075" s="3"/>
      <c r="D3075" s="3">
        <f aca="true" t="shared" si="341" ref="D3075:D3082">K3075</f>
        <v>78850199</v>
      </c>
      <c r="E3075" s="3"/>
      <c r="F3075" s="3">
        <f aca="true" t="shared" si="342" ref="F3075:F3082">M3075</f>
        <v>87956946</v>
      </c>
      <c r="G3075" s="3"/>
      <c r="H3075" s="20" t="s">
        <v>130</v>
      </c>
      <c r="I3075" s="20">
        <v>83114961</v>
      </c>
      <c r="J3075" s="20"/>
      <c r="K3075" s="17">
        <v>78850199</v>
      </c>
      <c r="L3075" s="17"/>
      <c r="M3075" s="17">
        <v>87956946</v>
      </c>
      <c r="N3075" s="20">
        <v>1</v>
      </c>
      <c r="O3075" s="20" t="s">
        <v>95</v>
      </c>
      <c r="P3075" s="20" t="s">
        <v>95</v>
      </c>
    </row>
    <row r="3076" spans="1:16" s="5" customFormat="1" ht="15.75">
      <c r="A3076" s="4" t="s">
        <v>1</v>
      </c>
      <c r="B3076" s="3">
        <f t="shared" si="340"/>
        <v>6689021</v>
      </c>
      <c r="C3076" s="3"/>
      <c r="D3076" s="3">
        <f t="shared" si="341"/>
        <v>7018619</v>
      </c>
      <c r="E3076" s="3"/>
      <c r="F3076" s="3">
        <f t="shared" si="342"/>
        <v>8347355</v>
      </c>
      <c r="G3076" s="3"/>
      <c r="H3076" s="20" t="s">
        <v>130</v>
      </c>
      <c r="I3076" s="17">
        <v>6689021</v>
      </c>
      <c r="J3076" s="20"/>
      <c r="K3076" s="17">
        <v>7018619</v>
      </c>
      <c r="L3076" s="17"/>
      <c r="M3076" s="17">
        <v>8347355</v>
      </c>
      <c r="N3076" s="20">
        <v>2</v>
      </c>
      <c r="O3076" s="20" t="s">
        <v>145</v>
      </c>
      <c r="P3076" s="20" t="s">
        <v>96</v>
      </c>
    </row>
    <row r="3077" spans="1:16" s="5" customFormat="1" ht="15.75">
      <c r="A3077" s="4" t="s">
        <v>86</v>
      </c>
      <c r="B3077" s="3">
        <f t="shared" si="340"/>
        <v>2243814</v>
      </c>
      <c r="C3077" s="3"/>
      <c r="D3077" s="3">
        <f t="shared" si="341"/>
        <v>978126</v>
      </c>
      <c r="E3077" s="3"/>
      <c r="F3077" s="3">
        <f t="shared" si="342"/>
        <v>1801064</v>
      </c>
      <c r="G3077" s="3"/>
      <c r="H3077" s="20" t="s">
        <v>130</v>
      </c>
      <c r="I3077" s="17">
        <v>2243814</v>
      </c>
      <c r="J3077" s="20"/>
      <c r="K3077" s="17">
        <v>978126</v>
      </c>
      <c r="L3077" s="17"/>
      <c r="M3077" s="17">
        <v>1801064</v>
      </c>
      <c r="N3077" s="20">
        <v>3</v>
      </c>
      <c r="O3077" s="20" t="s">
        <v>102</v>
      </c>
      <c r="P3077" s="20" t="s">
        <v>97</v>
      </c>
    </row>
    <row r="3078" spans="1:16" s="5" customFormat="1" ht="15.75">
      <c r="A3078" s="4" t="s">
        <v>91</v>
      </c>
      <c r="B3078" s="3">
        <f t="shared" si="340"/>
        <v>12490883</v>
      </c>
      <c r="C3078" s="3"/>
      <c r="D3078" s="3">
        <f t="shared" si="341"/>
        <v>11947580</v>
      </c>
      <c r="E3078" s="3"/>
      <c r="F3078" s="3">
        <f t="shared" si="342"/>
        <v>12374979</v>
      </c>
      <c r="G3078" s="3"/>
      <c r="H3078" s="20" t="s">
        <v>130</v>
      </c>
      <c r="I3078" s="20">
        <v>12490883</v>
      </c>
      <c r="J3078" s="20"/>
      <c r="K3078" s="17">
        <v>11947580</v>
      </c>
      <c r="L3078" s="17"/>
      <c r="M3078" s="17">
        <v>12374979</v>
      </c>
      <c r="N3078" s="20">
        <v>4</v>
      </c>
      <c r="O3078" s="20" t="s">
        <v>103</v>
      </c>
      <c r="P3078" s="20" t="s">
        <v>98</v>
      </c>
    </row>
    <row r="3079" spans="1:16" s="5" customFormat="1" ht="15.75">
      <c r="A3079" s="4" t="s">
        <v>2</v>
      </c>
      <c r="B3079" s="3">
        <f t="shared" si="340"/>
        <v>0</v>
      </c>
      <c r="C3079" s="3"/>
      <c r="D3079" s="3">
        <f t="shared" si="341"/>
        <v>0</v>
      </c>
      <c r="E3079" s="3"/>
      <c r="F3079" s="3">
        <f t="shared" si="342"/>
        <v>4015861</v>
      </c>
      <c r="G3079" s="3"/>
      <c r="H3079" s="20" t="s">
        <v>130</v>
      </c>
      <c r="I3079" s="17">
        <v>0</v>
      </c>
      <c r="J3079" s="20"/>
      <c r="K3079" s="17">
        <v>0</v>
      </c>
      <c r="L3079" s="17"/>
      <c r="M3079" s="17">
        <v>4015861</v>
      </c>
      <c r="N3079" s="20">
        <v>5</v>
      </c>
      <c r="O3079" s="20" t="s">
        <v>104</v>
      </c>
      <c r="P3079" s="20" t="s">
        <v>99</v>
      </c>
    </row>
    <row r="3080" spans="1:16" s="5" customFormat="1" ht="15.75">
      <c r="A3080" s="4" t="s">
        <v>144</v>
      </c>
      <c r="B3080" s="3">
        <f t="shared" si="340"/>
        <v>0</v>
      </c>
      <c r="C3080" s="3"/>
      <c r="D3080" s="3">
        <f t="shared" si="341"/>
        <v>0</v>
      </c>
      <c r="E3080" s="3"/>
      <c r="F3080" s="3">
        <f t="shared" si="342"/>
        <v>114700</v>
      </c>
      <c r="G3080" s="3"/>
      <c r="H3080" s="20" t="s">
        <v>130</v>
      </c>
      <c r="I3080" s="17">
        <v>0</v>
      </c>
      <c r="J3080" s="20"/>
      <c r="K3080" s="17">
        <v>0</v>
      </c>
      <c r="L3080" s="17"/>
      <c r="M3080" s="17">
        <v>114700</v>
      </c>
      <c r="N3080" s="20">
        <v>6</v>
      </c>
      <c r="O3080" s="20" t="s">
        <v>146</v>
      </c>
      <c r="P3080" s="20" t="s">
        <v>100</v>
      </c>
    </row>
    <row r="3081" spans="1:16" s="5" customFormat="1" ht="15.75">
      <c r="A3081" s="4" t="s">
        <v>3</v>
      </c>
      <c r="B3081" s="3">
        <f t="shared" si="340"/>
        <v>1628210</v>
      </c>
      <c r="C3081" s="3"/>
      <c r="D3081" s="3">
        <f t="shared" si="341"/>
        <v>1559528</v>
      </c>
      <c r="E3081" s="3"/>
      <c r="F3081" s="3">
        <f t="shared" si="342"/>
        <v>1695034</v>
      </c>
      <c r="G3081" s="3"/>
      <c r="H3081" s="20" t="s">
        <v>130</v>
      </c>
      <c r="I3081" s="17">
        <v>1628210</v>
      </c>
      <c r="J3081" s="20"/>
      <c r="K3081" s="17">
        <v>1559528</v>
      </c>
      <c r="L3081" s="17"/>
      <c r="M3081" s="17">
        <v>1695034</v>
      </c>
      <c r="N3081" s="20">
        <v>7</v>
      </c>
      <c r="O3081" s="20" t="s">
        <v>106</v>
      </c>
      <c r="P3081" s="20" t="s">
        <v>101</v>
      </c>
    </row>
    <row r="3082" spans="1:16" s="5" customFormat="1" ht="15.75">
      <c r="A3082" s="4" t="s">
        <v>4</v>
      </c>
      <c r="B3082" s="3">
        <f t="shared" si="340"/>
        <v>0</v>
      </c>
      <c r="C3082" s="3"/>
      <c r="D3082" s="3">
        <f t="shared" si="341"/>
        <v>0</v>
      </c>
      <c r="E3082" s="3"/>
      <c r="F3082" s="3">
        <f t="shared" si="342"/>
        <v>0</v>
      </c>
      <c r="G3082" s="3"/>
      <c r="H3082" s="20" t="s">
        <v>130</v>
      </c>
      <c r="I3082" s="17">
        <v>0</v>
      </c>
      <c r="J3082" s="20"/>
      <c r="K3082" s="17">
        <v>0</v>
      </c>
      <c r="L3082" s="17"/>
      <c r="M3082" s="17">
        <v>0</v>
      </c>
      <c r="N3082" s="20">
        <v>8</v>
      </c>
      <c r="O3082" s="20" t="s">
        <v>107</v>
      </c>
      <c r="P3082" s="20" t="s">
        <v>102</v>
      </c>
    </row>
    <row r="3083" spans="1:16" s="5" customFormat="1" ht="15.75">
      <c r="A3083" s="4"/>
      <c r="B3083" s="3"/>
      <c r="C3083" s="3"/>
      <c r="D3083" s="3"/>
      <c r="E3083" s="3"/>
      <c r="F3083" s="3"/>
      <c r="G3083" s="3"/>
      <c r="H3083" s="20" t="s">
        <v>130</v>
      </c>
      <c r="I3083" s="17">
        <v>31564954</v>
      </c>
      <c r="J3083" s="20"/>
      <c r="K3083" s="17">
        <v>30490234</v>
      </c>
      <c r="L3083" s="17"/>
      <c r="M3083" s="17">
        <v>33499697</v>
      </c>
      <c r="N3083" s="20">
        <v>9</v>
      </c>
      <c r="O3083" s="20" t="s">
        <v>108</v>
      </c>
      <c r="P3083" s="20" t="s">
        <v>103</v>
      </c>
    </row>
    <row r="3084" spans="1:16" s="5" customFormat="1" ht="15.75">
      <c r="A3084" s="4" t="s">
        <v>5</v>
      </c>
      <c r="B3084" s="3">
        <f>I3083</f>
        <v>31564954</v>
      </c>
      <c r="C3084" s="3"/>
      <c r="D3084" s="3">
        <f>K3083</f>
        <v>30490234</v>
      </c>
      <c r="E3084" s="3"/>
      <c r="F3084" s="3">
        <f>M3083</f>
        <v>33499697</v>
      </c>
      <c r="G3084" s="3"/>
      <c r="H3084" s="20" t="s">
        <v>130</v>
      </c>
      <c r="I3084" s="17">
        <v>688283</v>
      </c>
      <c r="J3084" s="20"/>
      <c r="K3084" s="17">
        <v>633918</v>
      </c>
      <c r="L3084" s="17"/>
      <c r="M3084" s="17">
        <v>9820181</v>
      </c>
      <c r="N3084" s="20">
        <v>10</v>
      </c>
      <c r="O3084" s="20" t="s">
        <v>109</v>
      </c>
      <c r="P3084" s="20" t="s">
        <v>104</v>
      </c>
    </row>
    <row r="3085" spans="1:16" s="5" customFormat="1" ht="15.75">
      <c r="A3085" s="4" t="s">
        <v>6</v>
      </c>
      <c r="B3085" s="3">
        <f>I3084</f>
        <v>688283</v>
      </c>
      <c r="C3085" s="3"/>
      <c r="D3085" s="3">
        <f>K3084</f>
        <v>633918</v>
      </c>
      <c r="E3085" s="3"/>
      <c r="F3085" s="3">
        <f>M3084</f>
        <v>9820181</v>
      </c>
      <c r="G3085" s="3"/>
      <c r="H3085" s="20" t="s">
        <v>130</v>
      </c>
      <c r="I3085" s="17">
        <v>0</v>
      </c>
      <c r="J3085" s="20"/>
      <c r="K3085" s="17">
        <v>0</v>
      </c>
      <c r="L3085" s="17"/>
      <c r="M3085" s="17">
        <v>1106298</v>
      </c>
      <c r="N3085" s="20">
        <v>11</v>
      </c>
      <c r="O3085" s="20" t="s">
        <v>110</v>
      </c>
      <c r="P3085" s="20" t="s">
        <v>105</v>
      </c>
    </row>
    <row r="3086" spans="1:16" s="5" customFormat="1" ht="15.75">
      <c r="A3086" s="4" t="s">
        <v>7</v>
      </c>
      <c r="B3086" s="10">
        <f>I3085</f>
        <v>0</v>
      </c>
      <c r="C3086" s="3"/>
      <c r="D3086" s="10">
        <f>K3085</f>
        <v>0</v>
      </c>
      <c r="E3086" s="3"/>
      <c r="F3086" s="10">
        <f>M3085</f>
        <v>1106298</v>
      </c>
      <c r="G3086" s="3"/>
      <c r="H3086" s="20" t="s">
        <v>130</v>
      </c>
      <c r="I3086" s="17">
        <v>35724243</v>
      </c>
      <c r="J3086" s="20"/>
      <c r="K3086" s="17">
        <v>37083061</v>
      </c>
      <c r="L3086" s="17"/>
      <c r="M3086" s="17">
        <v>41766063</v>
      </c>
      <c r="N3086" s="20">
        <v>12</v>
      </c>
      <c r="O3086" s="20" t="s">
        <v>147</v>
      </c>
      <c r="P3086" s="20" t="s">
        <v>106</v>
      </c>
    </row>
    <row r="3087" spans="1:16" s="5" customFormat="1" ht="15.75">
      <c r="A3087" s="4"/>
      <c r="B3087" s="3"/>
      <c r="C3087" s="3"/>
      <c r="D3087" s="3"/>
      <c r="E3087" s="3"/>
      <c r="F3087" s="3"/>
      <c r="G3087" s="3"/>
      <c r="H3087" s="20" t="s">
        <v>130</v>
      </c>
      <c r="I3087" s="17">
        <v>0</v>
      </c>
      <c r="J3087" s="20"/>
      <c r="K3087" s="17">
        <v>137069</v>
      </c>
      <c r="L3087" s="17"/>
      <c r="M3087" s="17">
        <v>67184</v>
      </c>
      <c r="N3087" s="20">
        <v>13</v>
      </c>
      <c r="O3087" s="20" t="s">
        <v>113</v>
      </c>
      <c r="P3087" s="20" t="s">
        <v>107</v>
      </c>
    </row>
    <row r="3088" spans="1:16" s="5" customFormat="1" ht="15.75">
      <c r="A3088" s="4" t="s">
        <v>8</v>
      </c>
      <c r="B3088" s="3">
        <f>SUM(B3083:B3087)</f>
        <v>32253237</v>
      </c>
      <c r="C3088" s="3"/>
      <c r="D3088" s="3">
        <f>SUM(D3083:D3087)</f>
        <v>31124152</v>
      </c>
      <c r="E3088" s="3"/>
      <c r="F3088" s="3">
        <f>SUM(F3083:F3087)</f>
        <v>44426176</v>
      </c>
      <c r="G3088" s="3"/>
      <c r="H3088" s="20" t="s">
        <v>130</v>
      </c>
      <c r="I3088" s="17">
        <v>0</v>
      </c>
      <c r="J3088" s="20"/>
      <c r="K3088" s="17">
        <v>0</v>
      </c>
      <c r="L3088" s="17"/>
      <c r="M3088" s="17">
        <v>566321</v>
      </c>
      <c r="N3088" s="20">
        <v>14</v>
      </c>
      <c r="O3088" s="20" t="s">
        <v>114</v>
      </c>
      <c r="P3088" s="20" t="s">
        <v>108</v>
      </c>
    </row>
    <row r="3089" spans="1:16" s="5" customFormat="1" ht="15.75">
      <c r="A3089" s="4"/>
      <c r="B3089" s="3"/>
      <c r="C3089" s="3"/>
      <c r="D3089" s="3"/>
      <c r="E3089" s="3"/>
      <c r="F3089" s="3"/>
      <c r="G3089" s="3"/>
      <c r="H3089" s="20" t="s">
        <v>130</v>
      </c>
      <c r="I3089" s="17">
        <v>95553</v>
      </c>
      <c r="J3089" s="20"/>
      <c r="K3089" s="17">
        <v>209237</v>
      </c>
      <c r="L3089" s="17"/>
      <c r="M3089" s="17">
        <v>244312</v>
      </c>
      <c r="N3089" s="20">
        <v>15</v>
      </c>
      <c r="O3089" s="20" t="s">
        <v>115</v>
      </c>
      <c r="P3089" s="20" t="s">
        <v>109</v>
      </c>
    </row>
    <row r="3090" spans="1:16" s="5" customFormat="1" ht="15.75">
      <c r="A3090" s="4" t="s">
        <v>9</v>
      </c>
      <c r="B3090" s="3">
        <f>I3086</f>
        <v>35724243</v>
      </c>
      <c r="C3090" s="3"/>
      <c r="D3090" s="3">
        <f>K3086</f>
        <v>37083061</v>
      </c>
      <c r="E3090" s="3"/>
      <c r="F3090" s="3">
        <f>M3086</f>
        <v>41766063</v>
      </c>
      <c r="G3090" s="3"/>
      <c r="H3090" s="20" t="s">
        <v>130</v>
      </c>
      <c r="I3090" s="17">
        <v>23593023</v>
      </c>
      <c r="J3090" s="20"/>
      <c r="K3090" s="17">
        <v>22571542</v>
      </c>
      <c r="L3090" s="17"/>
      <c r="M3090" s="17">
        <v>24499881</v>
      </c>
      <c r="N3090" s="20">
        <v>16</v>
      </c>
      <c r="O3090" s="20" t="s">
        <v>116</v>
      </c>
      <c r="P3090" s="20" t="s">
        <v>110</v>
      </c>
    </row>
    <row r="3091" spans="1:16" s="5" customFormat="1" ht="15.75">
      <c r="A3091" s="4" t="s">
        <v>10</v>
      </c>
      <c r="B3091" s="3">
        <f>I3087</f>
        <v>0</v>
      </c>
      <c r="C3091" s="3"/>
      <c r="D3091" s="3">
        <f>K3087</f>
        <v>137069</v>
      </c>
      <c r="E3091" s="3"/>
      <c r="F3091" s="3">
        <f>M3087</f>
        <v>67184</v>
      </c>
      <c r="G3091" s="4"/>
      <c r="H3091" s="20" t="s">
        <v>130</v>
      </c>
      <c r="I3091" s="17">
        <v>0</v>
      </c>
      <c r="J3091" s="20"/>
      <c r="K3091" s="17">
        <v>215321</v>
      </c>
      <c r="L3091" s="17"/>
      <c r="M3091" s="17">
        <v>181139</v>
      </c>
      <c r="N3091" s="20">
        <v>17</v>
      </c>
      <c r="O3091" s="20" t="s">
        <v>117</v>
      </c>
      <c r="P3091" s="20" t="s">
        <v>111</v>
      </c>
    </row>
    <row r="3092" spans="1:16" s="5" customFormat="1" ht="15.75">
      <c r="A3092" s="4" t="s">
        <v>11</v>
      </c>
      <c r="B3092" s="3">
        <f>I3088</f>
        <v>0</v>
      </c>
      <c r="C3092" s="3"/>
      <c r="D3092" s="3">
        <f>K3088</f>
        <v>0</v>
      </c>
      <c r="E3092" s="3"/>
      <c r="F3092" s="3">
        <f>M3088</f>
        <v>566321</v>
      </c>
      <c r="G3092" s="3"/>
      <c r="H3092" s="20" t="s">
        <v>130</v>
      </c>
      <c r="I3092" s="17">
        <v>980668</v>
      </c>
      <c r="J3092" s="20"/>
      <c r="K3092" s="17">
        <v>938506</v>
      </c>
      <c r="L3092" s="17"/>
      <c r="M3092" s="17">
        <v>980668</v>
      </c>
      <c r="N3092" s="20">
        <v>18</v>
      </c>
      <c r="O3092" s="20" t="s">
        <v>118</v>
      </c>
      <c r="P3092" s="20" t="s">
        <v>112</v>
      </c>
    </row>
    <row r="3093" spans="1:16" s="5" customFormat="1" ht="15.75">
      <c r="A3093" s="4" t="s">
        <v>12</v>
      </c>
      <c r="B3093" s="10">
        <f>I3089</f>
        <v>95553</v>
      </c>
      <c r="C3093" s="3"/>
      <c r="D3093" s="10">
        <f>K3089</f>
        <v>209237</v>
      </c>
      <c r="E3093" s="3"/>
      <c r="F3093" s="10">
        <f>M3089</f>
        <v>244312</v>
      </c>
      <c r="G3093" s="3"/>
      <c r="H3093" s="20" t="s">
        <v>130</v>
      </c>
      <c r="I3093" s="17">
        <v>169046</v>
      </c>
      <c r="J3093" s="20"/>
      <c r="K3093" s="17">
        <v>162891</v>
      </c>
      <c r="L3093" s="17"/>
      <c r="M3093" s="17">
        <v>161718</v>
      </c>
      <c r="N3093" s="20">
        <v>19</v>
      </c>
      <c r="O3093" s="20" t="s">
        <v>119</v>
      </c>
      <c r="P3093" s="20" t="s">
        <v>113</v>
      </c>
    </row>
    <row r="3094" spans="1:16" s="5" customFormat="1" ht="15.75">
      <c r="A3094" s="4"/>
      <c r="B3094" s="3"/>
      <c r="C3094" s="3"/>
      <c r="D3094" s="3"/>
      <c r="E3094" s="3"/>
      <c r="F3094" s="3"/>
      <c r="G3094" s="3"/>
      <c r="H3094" s="20" t="s">
        <v>130</v>
      </c>
      <c r="I3094" s="17">
        <v>0</v>
      </c>
      <c r="J3094" s="20"/>
      <c r="K3094" s="17">
        <v>0</v>
      </c>
      <c r="L3094" s="17"/>
      <c r="M3094" s="17">
        <v>194631</v>
      </c>
      <c r="N3094" s="20">
        <v>20</v>
      </c>
      <c r="O3094" s="20" t="s">
        <v>120</v>
      </c>
      <c r="P3094" s="20" t="s">
        <v>114</v>
      </c>
    </row>
    <row r="3095" spans="1:16" s="5" customFormat="1" ht="15.75">
      <c r="A3095" s="4" t="s">
        <v>13</v>
      </c>
      <c r="B3095" s="3">
        <f>SUM(B3089:B3094)</f>
        <v>35819796</v>
      </c>
      <c r="C3095" s="3"/>
      <c r="D3095" s="3">
        <f>SUM(D3089:D3094)</f>
        <v>37429367</v>
      </c>
      <c r="E3095" s="3"/>
      <c r="F3095" s="3">
        <f>SUM(F3089:F3094)</f>
        <v>42643880</v>
      </c>
      <c r="G3095" s="3"/>
      <c r="H3095" s="20" t="s">
        <v>130</v>
      </c>
      <c r="I3095" s="17">
        <v>3098843</v>
      </c>
      <c r="J3095" s="20"/>
      <c r="K3095" s="17">
        <v>2965605</v>
      </c>
      <c r="L3095" s="17"/>
      <c r="M3095" s="17">
        <v>3223762</v>
      </c>
      <c r="N3095" s="20">
        <v>21</v>
      </c>
      <c r="O3095" s="20" t="s">
        <v>121</v>
      </c>
      <c r="P3095" s="20" t="s">
        <v>115</v>
      </c>
    </row>
    <row r="3096" spans="1:16" s="5" customFormat="1" ht="15.75">
      <c r="A3096" s="4"/>
      <c r="B3096" s="3"/>
      <c r="C3096" s="3"/>
      <c r="D3096" s="3"/>
      <c r="E3096" s="3"/>
      <c r="F3096" s="3"/>
      <c r="G3096" s="3"/>
      <c r="H3096" s="20" t="s">
        <v>130</v>
      </c>
      <c r="I3096" s="17">
        <v>66406372</v>
      </c>
      <c r="J3096" s="20"/>
      <c r="K3096" s="17">
        <v>59597163</v>
      </c>
      <c r="L3096" s="17"/>
      <c r="M3096" s="17">
        <v>64954247</v>
      </c>
      <c r="N3096" s="20">
        <v>22</v>
      </c>
      <c r="O3096" s="20" t="s">
        <v>148</v>
      </c>
      <c r="P3096" s="20" t="s">
        <v>116</v>
      </c>
    </row>
    <row r="3097" spans="1:16" s="5" customFormat="1" ht="15.75">
      <c r="A3097" s="4" t="s">
        <v>14</v>
      </c>
      <c r="B3097" s="3">
        <f aca="true" t="shared" si="343" ref="B3097:B3102">I3090</f>
        <v>23593023</v>
      </c>
      <c r="C3097" s="3"/>
      <c r="D3097" s="3">
        <f aca="true" t="shared" si="344" ref="D3097:D3102">K3090</f>
        <v>22571542</v>
      </c>
      <c r="E3097" s="3"/>
      <c r="F3097" s="3">
        <f aca="true" t="shared" si="345" ref="F3097:F3102">M3090</f>
        <v>24499881</v>
      </c>
      <c r="G3097" s="3"/>
      <c r="H3097" s="20" t="s">
        <v>130</v>
      </c>
      <c r="I3097" s="17">
        <v>9770790</v>
      </c>
      <c r="J3097" s="20"/>
      <c r="K3097" s="17">
        <v>9331546</v>
      </c>
      <c r="L3097" s="17"/>
      <c r="M3097" s="17">
        <v>9782811</v>
      </c>
      <c r="N3097" s="20">
        <v>23</v>
      </c>
      <c r="O3097" s="20" t="s">
        <v>149</v>
      </c>
      <c r="P3097" s="20" t="s">
        <v>117</v>
      </c>
    </row>
    <row r="3098" spans="1:16" s="5" customFormat="1" ht="15.75">
      <c r="A3098" s="4" t="s">
        <v>90</v>
      </c>
      <c r="B3098" s="3">
        <f t="shared" si="343"/>
        <v>0</v>
      </c>
      <c r="C3098" s="3"/>
      <c r="D3098" s="3">
        <f t="shared" si="344"/>
        <v>215321</v>
      </c>
      <c r="E3098" s="3"/>
      <c r="F3098" s="3">
        <f t="shared" si="345"/>
        <v>181139</v>
      </c>
      <c r="G3098" s="3"/>
      <c r="H3098" s="20" t="s">
        <v>130</v>
      </c>
      <c r="I3098" s="17">
        <v>14952640</v>
      </c>
      <c r="J3098" s="20"/>
      <c r="K3098" s="17">
        <v>14281640</v>
      </c>
      <c r="L3098" s="17"/>
      <c r="M3098" s="17">
        <v>14965332</v>
      </c>
      <c r="N3098" s="20">
        <v>24</v>
      </c>
      <c r="O3098" s="20" t="s">
        <v>150</v>
      </c>
      <c r="P3098" s="20" t="s">
        <v>118</v>
      </c>
    </row>
    <row r="3099" spans="1:16" s="5" customFormat="1" ht="15.75">
      <c r="A3099" s="4" t="s">
        <v>89</v>
      </c>
      <c r="B3099" s="3">
        <f t="shared" si="343"/>
        <v>980668</v>
      </c>
      <c r="C3099" s="3"/>
      <c r="D3099" s="3">
        <f t="shared" si="344"/>
        <v>938506</v>
      </c>
      <c r="E3099" s="3"/>
      <c r="F3099" s="3">
        <f t="shared" si="345"/>
        <v>980668</v>
      </c>
      <c r="G3099" s="3"/>
      <c r="H3099" s="20" t="s">
        <v>130</v>
      </c>
      <c r="I3099" s="17">
        <v>4384043</v>
      </c>
      <c r="J3099" s="20"/>
      <c r="K3099" s="17">
        <v>4265848</v>
      </c>
      <c r="L3099" s="17"/>
      <c r="M3099" s="17">
        <v>4443601</v>
      </c>
      <c r="N3099" s="20">
        <v>25</v>
      </c>
      <c r="O3099" s="20" t="s">
        <v>151</v>
      </c>
      <c r="P3099" s="20" t="s">
        <v>119</v>
      </c>
    </row>
    <row r="3100" spans="1:16" s="5" customFormat="1" ht="15.75">
      <c r="A3100" s="4" t="s">
        <v>88</v>
      </c>
      <c r="B3100" s="3">
        <f t="shared" si="343"/>
        <v>169046</v>
      </c>
      <c r="C3100" s="3"/>
      <c r="D3100" s="3">
        <f t="shared" si="344"/>
        <v>162891</v>
      </c>
      <c r="E3100" s="3"/>
      <c r="F3100" s="3">
        <f t="shared" si="345"/>
        <v>161718</v>
      </c>
      <c r="G3100" s="3"/>
      <c r="H3100" s="20" t="s">
        <v>130</v>
      </c>
      <c r="I3100" s="17">
        <v>1649429</v>
      </c>
      <c r="J3100" s="20"/>
      <c r="K3100" s="17">
        <v>1578504</v>
      </c>
      <c r="L3100" s="17"/>
      <c r="M3100" s="17">
        <v>1649448</v>
      </c>
      <c r="N3100" s="20">
        <v>26</v>
      </c>
      <c r="O3100" s="20" t="s">
        <v>152</v>
      </c>
      <c r="P3100" s="20" t="s">
        <v>120</v>
      </c>
    </row>
    <row r="3101" spans="1:16" s="5" customFormat="1" ht="15.75">
      <c r="A3101" s="4" t="s">
        <v>92</v>
      </c>
      <c r="B3101" s="3">
        <f t="shared" si="343"/>
        <v>0</v>
      </c>
      <c r="C3101" s="3"/>
      <c r="D3101" s="3">
        <f t="shared" si="344"/>
        <v>0</v>
      </c>
      <c r="E3101" s="3"/>
      <c r="F3101" s="3">
        <f t="shared" si="345"/>
        <v>194631</v>
      </c>
      <c r="G3101" s="3"/>
      <c r="H3101" s="20" t="s">
        <v>130</v>
      </c>
      <c r="I3101" s="17">
        <v>0</v>
      </c>
      <c r="J3101" s="20"/>
      <c r="K3101" s="17">
        <v>0</v>
      </c>
      <c r="L3101" s="17"/>
      <c r="M3101" s="17">
        <v>203725</v>
      </c>
      <c r="N3101" s="20">
        <v>27</v>
      </c>
      <c r="O3101" s="20" t="s">
        <v>153</v>
      </c>
      <c r="P3101" s="20" t="s">
        <v>121</v>
      </c>
    </row>
    <row r="3102" spans="1:16" s="5" customFormat="1" ht="15.75">
      <c r="A3102" s="4" t="s">
        <v>15</v>
      </c>
      <c r="B3102" s="10">
        <f t="shared" si="343"/>
        <v>3098843</v>
      </c>
      <c r="C3102" s="3"/>
      <c r="D3102" s="10">
        <f t="shared" si="344"/>
        <v>2965605</v>
      </c>
      <c r="E3102" s="3"/>
      <c r="F3102" s="10">
        <f t="shared" si="345"/>
        <v>3223762</v>
      </c>
      <c r="G3102" s="3"/>
      <c r="H3102" s="20" t="s">
        <v>130</v>
      </c>
      <c r="I3102" s="17">
        <v>0</v>
      </c>
      <c r="J3102" s="20"/>
      <c r="K3102" s="17">
        <v>254630</v>
      </c>
      <c r="L3102" s="17"/>
      <c r="M3102" s="17">
        <v>411192</v>
      </c>
      <c r="N3102" s="20">
        <v>28</v>
      </c>
      <c r="O3102" s="20" t="s">
        <v>154</v>
      </c>
      <c r="P3102" s="20" t="s">
        <v>122</v>
      </c>
    </row>
    <row r="3103" spans="1:16" s="5" customFormat="1" ht="15.75">
      <c r="A3103" s="4"/>
      <c r="B3103" s="3"/>
      <c r="C3103" s="3"/>
      <c r="D3103" s="3"/>
      <c r="E3103" s="3"/>
      <c r="F3103" s="3"/>
      <c r="G3103" s="3"/>
      <c r="H3103" s="20"/>
      <c r="I3103" s="17"/>
      <c r="J3103" s="20"/>
      <c r="K3103" s="17"/>
      <c r="L3103" s="17"/>
      <c r="M3103" s="17"/>
      <c r="N3103" s="20"/>
      <c r="O3103" s="20"/>
      <c r="P3103" s="20"/>
    </row>
    <row r="3104" spans="1:16" s="5" customFormat="1" ht="15.75">
      <c r="A3104" s="4" t="s">
        <v>16</v>
      </c>
      <c r="B3104" s="3">
        <f>SUM(B3096:B3103)</f>
        <v>27841580</v>
      </c>
      <c r="C3104" s="3"/>
      <c r="D3104" s="3">
        <f>SUM(D3096:D3103)</f>
        <v>26853865</v>
      </c>
      <c r="E3104" s="3"/>
      <c r="F3104" s="3">
        <f>SUM(F3096:F3103)</f>
        <v>29241799</v>
      </c>
      <c r="G3104" s="3"/>
      <c r="H3104" s="20"/>
      <c r="I3104" s="17"/>
      <c r="J3104" s="20"/>
      <c r="K3104" s="17"/>
      <c r="L3104" s="17"/>
      <c r="M3104" s="17"/>
      <c r="N3104" s="17"/>
      <c r="O3104" s="20"/>
      <c r="P3104" s="20"/>
    </row>
    <row r="3105" spans="1:16" s="5" customFormat="1" ht="15.75">
      <c r="A3105" s="4"/>
      <c r="B3105" s="3"/>
      <c r="C3105" s="3"/>
      <c r="D3105" s="3"/>
      <c r="E3105" s="3"/>
      <c r="F3105" s="3"/>
      <c r="G3105" s="3"/>
      <c r="H3105" s="20"/>
      <c r="I3105" s="17"/>
      <c r="J3105" s="20"/>
      <c r="K3105" s="17"/>
      <c r="L3105" s="17"/>
      <c r="M3105" s="17"/>
      <c r="N3105" s="17"/>
      <c r="O3105" s="20"/>
      <c r="P3105" s="20"/>
    </row>
    <row r="3106" spans="1:16" s="5" customFormat="1" ht="15.75">
      <c r="A3106" s="4" t="s">
        <v>17</v>
      </c>
      <c r="B3106" s="3">
        <f aca="true" t="shared" si="346" ref="B3106:B3112">I3096</f>
        <v>66406372</v>
      </c>
      <c r="C3106" s="3"/>
      <c r="D3106" s="3">
        <f aca="true" t="shared" si="347" ref="D3106:D3112">K3096</f>
        <v>59597163</v>
      </c>
      <c r="E3106" s="3"/>
      <c r="F3106" s="3">
        <f aca="true" t="shared" si="348" ref="F3106:F3112">M3096</f>
        <v>64954247</v>
      </c>
      <c r="G3106" s="3"/>
      <c r="H3106" s="20"/>
      <c r="I3106" s="17"/>
      <c r="J3106" s="20"/>
      <c r="K3106" s="17"/>
      <c r="L3106" s="17"/>
      <c r="M3106" s="17"/>
      <c r="N3106" s="17"/>
      <c r="O3106" s="20"/>
      <c r="P3106" s="20"/>
    </row>
    <row r="3107" spans="1:16" s="5" customFormat="1" ht="15.75">
      <c r="A3107" s="4" t="s">
        <v>18</v>
      </c>
      <c r="B3107" s="3">
        <f t="shared" si="346"/>
        <v>9770790</v>
      </c>
      <c r="C3107" s="3"/>
      <c r="D3107" s="3">
        <f t="shared" si="347"/>
        <v>9331546</v>
      </c>
      <c r="E3107" s="3"/>
      <c r="F3107" s="3">
        <f t="shared" si="348"/>
        <v>9782811</v>
      </c>
      <c r="G3107" s="3"/>
      <c r="H3107" s="20"/>
      <c r="I3107" s="17"/>
      <c r="J3107" s="20"/>
      <c r="K3107" s="17"/>
      <c r="L3107" s="17"/>
      <c r="M3107" s="17"/>
      <c r="N3107" s="17"/>
      <c r="O3107" s="20"/>
      <c r="P3107" s="20"/>
    </row>
    <row r="3108" spans="1:16" s="5" customFormat="1" ht="15.75">
      <c r="A3108" s="4" t="s">
        <v>19</v>
      </c>
      <c r="B3108" s="3">
        <f t="shared" si="346"/>
        <v>14952640</v>
      </c>
      <c r="C3108" s="3"/>
      <c r="D3108" s="3">
        <f t="shared" si="347"/>
        <v>14281640</v>
      </c>
      <c r="E3108" s="3"/>
      <c r="F3108" s="3">
        <f t="shared" si="348"/>
        <v>14965332</v>
      </c>
      <c r="G3108" s="3"/>
      <c r="H3108" s="20"/>
      <c r="I3108" s="17"/>
      <c r="J3108" s="20"/>
      <c r="K3108" s="17"/>
      <c r="L3108" s="17"/>
      <c r="M3108" s="17"/>
      <c r="N3108" s="20"/>
      <c r="O3108" s="20"/>
      <c r="P3108" s="20"/>
    </row>
    <row r="3109" spans="1:16" s="5" customFormat="1" ht="15.75">
      <c r="A3109" s="4" t="s">
        <v>20</v>
      </c>
      <c r="B3109" s="3">
        <f t="shared" si="346"/>
        <v>4384043</v>
      </c>
      <c r="C3109" s="3"/>
      <c r="D3109" s="3">
        <f t="shared" si="347"/>
        <v>4265848</v>
      </c>
      <c r="E3109" s="3"/>
      <c r="F3109" s="3">
        <f t="shared" si="348"/>
        <v>4443601</v>
      </c>
      <c r="G3109" s="3"/>
      <c r="H3109" s="20"/>
      <c r="I3109" s="17"/>
      <c r="J3109" s="20"/>
      <c r="K3109" s="17"/>
      <c r="L3109" s="17"/>
      <c r="M3109" s="17"/>
      <c r="N3109" s="20"/>
      <c r="O3109" s="20"/>
      <c r="P3109" s="20"/>
    </row>
    <row r="3110" spans="1:7" s="5" customFormat="1" ht="15.75">
      <c r="A3110" s="4" t="s">
        <v>21</v>
      </c>
      <c r="B3110" s="3">
        <f t="shared" si="346"/>
        <v>1649429</v>
      </c>
      <c r="C3110" s="3"/>
      <c r="D3110" s="3">
        <f t="shared" si="347"/>
        <v>1578504</v>
      </c>
      <c r="E3110" s="3"/>
      <c r="F3110" s="3">
        <f t="shared" si="348"/>
        <v>1649448</v>
      </c>
      <c r="G3110" s="3"/>
    </row>
    <row r="3111" spans="1:7" s="5" customFormat="1" ht="15.75">
      <c r="A3111" s="4" t="s">
        <v>22</v>
      </c>
      <c r="B3111" s="3">
        <f t="shared" si="346"/>
        <v>0</v>
      </c>
      <c r="C3111" s="3"/>
      <c r="D3111" s="3">
        <f t="shared" si="347"/>
        <v>0</v>
      </c>
      <c r="E3111" s="3"/>
      <c r="F3111" s="3">
        <f t="shared" si="348"/>
        <v>203725</v>
      </c>
      <c r="G3111" s="3"/>
    </row>
    <row r="3112" spans="1:7" s="5" customFormat="1" ht="15.75">
      <c r="A3112" s="4" t="s">
        <v>87</v>
      </c>
      <c r="B3112" s="10">
        <f t="shared" si="346"/>
        <v>0</v>
      </c>
      <c r="C3112" s="3"/>
      <c r="D3112" s="10">
        <f t="shared" si="347"/>
        <v>254630</v>
      </c>
      <c r="E3112" s="3"/>
      <c r="F3112" s="10">
        <f t="shared" si="348"/>
        <v>411192</v>
      </c>
      <c r="G3112" s="3"/>
    </row>
    <row r="3113" spans="1:7" s="5" customFormat="1" ht="15.75">
      <c r="A3113" s="12"/>
      <c r="B3113" s="3"/>
      <c r="C3113" s="3"/>
      <c r="D3113" s="3"/>
      <c r="E3113" s="3"/>
      <c r="F3113" s="3"/>
      <c r="G3113" s="3"/>
    </row>
    <row r="3114" spans="1:7" s="5" customFormat="1" ht="15.75">
      <c r="A3114" s="17" t="s">
        <v>23</v>
      </c>
      <c r="B3114" s="3">
        <f>SUM(B3074:B3083)+B3088+B3095+SUM(B3103:B3113)</f>
        <v>299244776</v>
      </c>
      <c r="C3114" s="3"/>
      <c r="D3114" s="3">
        <f>SUM(D3074:D3083)+D3088+D3095+SUM(D3103:D3113)</f>
        <v>285070767</v>
      </c>
      <c r="E3114" s="3"/>
      <c r="F3114" s="3">
        <f>SUM(F3074:F3083)+F3088+F3095+SUM(F3103:F3113)</f>
        <v>329028150</v>
      </c>
      <c r="G3114" s="3"/>
    </row>
    <row r="3115" spans="1:7" s="5" customFormat="1" ht="15.75">
      <c r="A3115" s="4"/>
      <c r="B3115" s="3"/>
      <c r="C3115" s="3"/>
      <c r="D3115" s="3"/>
      <c r="E3115" s="3"/>
      <c r="F3115" s="3"/>
      <c r="G3115" s="3"/>
    </row>
    <row r="3116" spans="1:7" s="5" customFormat="1" ht="15.75">
      <c r="A3116" s="4"/>
      <c r="B3116" s="3"/>
      <c r="C3116" s="3"/>
      <c r="D3116" s="3"/>
      <c r="E3116" s="3"/>
      <c r="F3116" s="3"/>
      <c r="G3116" s="3"/>
    </row>
    <row r="3117" spans="1:7" s="5" customFormat="1" ht="15.75">
      <c r="A3117" s="4"/>
      <c r="B3117" s="3"/>
      <c r="C3117" s="3"/>
      <c r="D3117" s="3"/>
      <c r="E3117" s="3"/>
      <c r="F3117" s="3"/>
      <c r="G3117" s="3"/>
    </row>
    <row r="3118" spans="1:7" s="5" customFormat="1" ht="15.75">
      <c r="A3118" s="4"/>
      <c r="B3118" s="3"/>
      <c r="C3118" s="3"/>
      <c r="D3118" s="3"/>
      <c r="E3118" s="3"/>
      <c r="F3118" s="3"/>
      <c r="G3118" s="3"/>
    </row>
    <row r="3119" spans="1:7" s="5" customFormat="1" ht="15.75">
      <c r="A3119" s="4"/>
      <c r="B3119" s="3"/>
      <c r="C3119" s="3"/>
      <c r="D3119" s="3"/>
      <c r="E3119" s="3"/>
      <c r="F3119" s="3"/>
      <c r="G3119" s="3"/>
    </row>
    <row r="3120" spans="1:7" s="5" customFormat="1" ht="15.75">
      <c r="A3120" s="4"/>
      <c r="B3120" s="3"/>
      <c r="C3120" s="3"/>
      <c r="D3120" s="3"/>
      <c r="E3120" s="3"/>
      <c r="F3120" s="3"/>
      <c r="G3120" s="3"/>
    </row>
    <row r="3121" spans="1:7" s="5" customFormat="1" ht="15.75">
      <c r="A3121" s="4"/>
      <c r="B3121" s="3"/>
      <c r="C3121" s="3"/>
      <c r="D3121" s="3"/>
      <c r="E3121" s="3"/>
      <c r="F3121" s="3"/>
      <c r="G3121" s="3"/>
    </row>
    <row r="3122" spans="1:7" s="5" customFormat="1" ht="15.75">
      <c r="A3122" s="4"/>
      <c r="B3122" s="3"/>
      <c r="C3122" s="3"/>
      <c r="D3122" s="3"/>
      <c r="E3122" s="3"/>
      <c r="F3122" s="3"/>
      <c r="G3122" s="3"/>
    </row>
    <row r="3123" spans="1:7" s="5" customFormat="1" ht="15.75">
      <c r="A3123" s="4"/>
      <c r="B3123" s="3"/>
      <c r="C3123" s="3"/>
      <c r="D3123" s="3"/>
      <c r="E3123" s="3"/>
      <c r="F3123" s="3"/>
      <c r="G3123" s="3"/>
    </row>
    <row r="3124" spans="1:7" s="5" customFormat="1" ht="15.75">
      <c r="A3124" s="12"/>
      <c r="B3124" s="3"/>
      <c r="C3124" s="3"/>
      <c r="D3124" s="3"/>
      <c r="E3124" s="3"/>
      <c r="F3124" s="3"/>
      <c r="G3124" s="3"/>
    </row>
    <row r="3125" spans="1:7" s="5" customFormat="1" ht="15.75">
      <c r="A3125" s="17"/>
      <c r="B3125" s="4"/>
      <c r="C3125" s="4"/>
      <c r="D3125" s="4"/>
      <c r="E3125" s="4"/>
      <c r="F3125" s="4"/>
      <c r="G3125" s="3"/>
    </row>
    <row r="3126" spans="1:7" s="5" customFormat="1" ht="15.75">
      <c r="A3126" s="4"/>
      <c r="B3126" s="3"/>
      <c r="C3126" s="3"/>
      <c r="D3126" s="3"/>
      <c r="E3126" s="3"/>
      <c r="F3126" s="3"/>
      <c r="G3126" s="3"/>
    </row>
    <row r="3127" spans="1:7" s="5" customFormat="1" ht="15.75">
      <c r="A3127" s="4"/>
      <c r="B3127" s="3"/>
      <c r="C3127" s="3"/>
      <c r="D3127" s="3"/>
      <c r="E3127" s="3"/>
      <c r="F3127" s="3"/>
      <c r="G3127" s="3"/>
    </row>
    <row r="3128" spans="1:7" s="5" customFormat="1" ht="15.75">
      <c r="A3128" s="4"/>
      <c r="B3128" s="4"/>
      <c r="C3128" s="4"/>
      <c r="D3128" s="4"/>
      <c r="E3128" s="4"/>
      <c r="F3128" s="4"/>
      <c r="G3128" s="4"/>
    </row>
    <row r="3129" spans="1:7" s="5" customFormat="1" ht="15.75">
      <c r="A3129" s="12"/>
      <c r="B3129" s="3"/>
      <c r="C3129" s="3"/>
      <c r="D3129" s="3"/>
      <c r="E3129" s="3"/>
      <c r="F3129" s="3"/>
      <c r="G3129" s="3"/>
    </row>
    <row r="3130" spans="1:7" s="5" customFormat="1" ht="15.75">
      <c r="A3130" s="17"/>
      <c r="B3130" s="4"/>
      <c r="C3130" s="4"/>
      <c r="D3130" s="4"/>
      <c r="E3130" s="4"/>
      <c r="F3130" s="4"/>
      <c r="G3130" s="4"/>
    </row>
    <row r="3131" spans="1:7" s="5" customFormat="1" ht="15.75">
      <c r="A3131" s="4"/>
      <c r="B3131" s="3"/>
      <c r="C3131" s="3"/>
      <c r="D3131" s="3"/>
      <c r="E3131" s="3"/>
      <c r="F3131" s="3"/>
      <c r="G3131" s="3"/>
    </row>
    <row r="3132" spans="1:7" s="5" customFormat="1" ht="15.75">
      <c r="A3132" s="4"/>
      <c r="B3132" s="3"/>
      <c r="C3132" s="3"/>
      <c r="D3132" s="3"/>
      <c r="E3132" s="3"/>
      <c r="F3132" s="3"/>
      <c r="G3132" s="3"/>
    </row>
    <row r="3133" spans="1:7" s="5" customFormat="1" ht="15.75">
      <c r="A3133" s="4"/>
      <c r="B3133" s="4"/>
      <c r="C3133" s="4"/>
      <c r="D3133" s="4"/>
      <c r="E3133" s="4"/>
      <c r="F3133" s="4"/>
      <c r="G3133" s="4"/>
    </row>
    <row r="3134" spans="1:7" s="5" customFormat="1" ht="15.75">
      <c r="A3134" s="4"/>
      <c r="B3134" s="3"/>
      <c r="C3134" s="3"/>
      <c r="D3134" s="3"/>
      <c r="E3134" s="3"/>
      <c r="F3134" s="3"/>
      <c r="G3134" s="3"/>
    </row>
    <row r="3135" spans="1:7" s="5" customFormat="1" ht="15.75">
      <c r="A3135" s="4"/>
      <c r="B3135" s="3"/>
      <c r="C3135" s="3"/>
      <c r="D3135" s="3"/>
      <c r="E3135" s="3"/>
      <c r="F3135" s="3"/>
      <c r="G3135" s="3"/>
    </row>
    <row r="3136" spans="1:7" s="5" customFormat="1" ht="15.75">
      <c r="A3136" s="12"/>
      <c r="B3136" s="3"/>
      <c r="C3136" s="3"/>
      <c r="D3136" s="3"/>
      <c r="E3136" s="3"/>
      <c r="F3136" s="3"/>
      <c r="G3136" s="3"/>
    </row>
    <row r="3137" spans="1:7" s="5" customFormat="1" ht="15.75">
      <c r="A3137" s="17"/>
      <c r="B3137" s="3"/>
      <c r="C3137" s="3"/>
      <c r="D3137" s="3"/>
      <c r="E3137" s="3"/>
      <c r="F3137" s="3"/>
      <c r="G3137" s="3"/>
    </row>
    <row r="3138" spans="1:7" s="5" customFormat="1" ht="15.75">
      <c r="A3138" s="11"/>
      <c r="B3138" s="3"/>
      <c r="C3138" s="3"/>
      <c r="D3138" s="3"/>
      <c r="E3138" s="3"/>
      <c r="F3138" s="3"/>
      <c r="G3138" s="3"/>
    </row>
    <row r="3139" spans="1:7" s="5" customFormat="1" ht="15.75">
      <c r="A3139" s="12"/>
      <c r="B3139" s="3"/>
      <c r="C3139" s="3"/>
      <c r="D3139" s="3"/>
      <c r="E3139" s="3"/>
      <c r="F3139" s="3"/>
      <c r="G3139" s="3"/>
    </row>
    <row r="3140" spans="1:7" s="5" customFormat="1" ht="15.75">
      <c r="A3140" s="12"/>
      <c r="B3140" s="3"/>
      <c r="C3140" s="3"/>
      <c r="D3140" s="3"/>
      <c r="E3140" s="3"/>
      <c r="F3140" s="3"/>
      <c r="G3140" s="3"/>
    </row>
    <row r="3141" spans="1:7" s="5" customFormat="1" ht="15.75">
      <c r="A3141" s="12"/>
      <c r="B3141" s="3"/>
      <c r="C3141" s="3"/>
      <c r="D3141" s="3"/>
      <c r="E3141" s="3"/>
      <c r="F3141" s="3"/>
      <c r="G3141" s="3"/>
    </row>
    <row r="3142" spans="1:7" s="5" customFormat="1" ht="15.75">
      <c r="A3142" s="12"/>
      <c r="B3142" s="3"/>
      <c r="C3142" s="3"/>
      <c r="D3142" s="3"/>
      <c r="E3142" s="3"/>
      <c r="F3142" s="3"/>
      <c r="G3142" s="3"/>
    </row>
    <row r="3143" spans="1:6" s="5" customFormat="1" ht="15.75">
      <c r="A3143" s="13"/>
      <c r="B3143" s="4"/>
      <c r="C3143" s="3"/>
      <c r="D3143" s="4"/>
      <c r="E3143" s="3"/>
      <c r="F3143" s="4"/>
    </row>
    <row r="3144" spans="1:6" s="5" customFormat="1" ht="15.75">
      <c r="A3144" s="14" t="s">
        <v>93</v>
      </c>
      <c r="B3144" s="4"/>
      <c r="C3144" s="3"/>
      <c r="D3144" s="4"/>
      <c r="E3144" s="3"/>
      <c r="F3144" s="4"/>
    </row>
    <row r="3145" spans="1:6" s="5" customFormat="1" ht="15.75">
      <c r="A3145" s="4"/>
      <c r="B3145" s="4"/>
      <c r="C3145" s="3"/>
      <c r="D3145" s="4"/>
      <c r="E3145" s="3"/>
      <c r="F3145" s="4"/>
    </row>
    <row r="3146" spans="1:7" s="5" customFormat="1" ht="15.75">
      <c r="A3146" s="23" t="s">
        <v>138</v>
      </c>
      <c r="B3146" s="23"/>
      <c r="C3146" s="23"/>
      <c r="D3146" s="23"/>
      <c r="E3146" s="23"/>
      <c r="F3146" s="23"/>
      <c r="G3146" s="23"/>
    </row>
    <row r="3147" spans="1:6" s="5" customFormat="1" ht="15.75">
      <c r="A3147" s="4"/>
      <c r="B3147" s="4"/>
      <c r="C3147" s="3"/>
      <c r="D3147" s="4"/>
      <c r="E3147" s="3"/>
      <c r="F3147" s="4"/>
    </row>
    <row r="3148" spans="1:7" s="5" customFormat="1" ht="15.75">
      <c r="A3148" s="23" t="s">
        <v>139</v>
      </c>
      <c r="B3148" s="23"/>
      <c r="C3148" s="23"/>
      <c r="D3148" s="23"/>
      <c r="E3148" s="23"/>
      <c r="F3148" s="23"/>
      <c r="G3148" s="23"/>
    </row>
    <row r="3149" spans="1:7" s="5" customFormat="1" ht="15.75">
      <c r="A3149" s="23" t="s">
        <v>131</v>
      </c>
      <c r="B3149" s="23"/>
      <c r="C3149" s="23"/>
      <c r="D3149" s="23"/>
      <c r="E3149" s="23"/>
      <c r="F3149" s="23"/>
      <c r="G3149" s="23"/>
    </row>
    <row r="3150" spans="1:6" s="5" customFormat="1" ht="15.75">
      <c r="A3150" s="4"/>
      <c r="B3150" s="4"/>
      <c r="C3150" s="3"/>
      <c r="D3150" s="6"/>
      <c r="E3150" s="7"/>
      <c r="F3150" s="6"/>
    </row>
    <row r="3151" spans="1:6" s="5" customFormat="1" ht="15.75">
      <c r="A3151" s="4"/>
      <c r="B3151" s="8"/>
      <c r="C3151" s="9"/>
      <c r="D3151" s="8"/>
      <c r="E3151" s="9"/>
      <c r="F3151" s="8"/>
    </row>
    <row r="3152" spans="1:7" s="5" customFormat="1" ht="15.75">
      <c r="A3152" s="4"/>
      <c r="B3152" s="2">
        <v>1985</v>
      </c>
      <c r="C3152" s="1"/>
      <c r="D3152" s="2">
        <v>1986</v>
      </c>
      <c r="E3152" s="1"/>
      <c r="F3152" s="2">
        <v>1987</v>
      </c>
      <c r="G3152" s="1"/>
    </row>
    <row r="3153" spans="1:7" s="5" customFormat="1" ht="15.75">
      <c r="A3153" s="4"/>
      <c r="B3153" s="3"/>
      <c r="C3153" s="3"/>
      <c r="D3153" s="3"/>
      <c r="E3153" s="3"/>
      <c r="F3153" s="3"/>
      <c r="G3153" s="3"/>
    </row>
    <row r="3154" spans="1:16" s="5" customFormat="1" ht="15.75">
      <c r="A3154" s="4" t="s">
        <v>0</v>
      </c>
      <c r="B3154" s="3">
        <f aca="true" t="shared" si="349" ref="B3154:B3161">I3154</f>
        <v>8603380</v>
      </c>
      <c r="C3154" s="3"/>
      <c r="D3154" s="3">
        <f aca="true" t="shared" si="350" ref="D3154:D3161">K3154</f>
        <v>8235993</v>
      </c>
      <c r="E3154" s="3"/>
      <c r="F3154" s="3">
        <f aca="true" t="shared" si="351" ref="F3154:F3161">M3154</f>
        <v>9233866</v>
      </c>
      <c r="G3154" s="3"/>
      <c r="H3154" s="20" t="s">
        <v>131</v>
      </c>
      <c r="I3154" s="17">
        <v>8603380</v>
      </c>
      <c r="J3154" s="20"/>
      <c r="K3154" s="17">
        <v>8235993</v>
      </c>
      <c r="L3154" s="17"/>
      <c r="M3154" s="17">
        <v>9233866</v>
      </c>
      <c r="N3154" s="20">
        <v>1</v>
      </c>
      <c r="O3154" s="20" t="s">
        <v>95</v>
      </c>
      <c r="P3154" s="20" t="s">
        <v>95</v>
      </c>
    </row>
    <row r="3155" spans="1:16" s="5" customFormat="1" ht="15.75">
      <c r="A3155" s="4" t="s">
        <v>1</v>
      </c>
      <c r="B3155" s="3">
        <f t="shared" si="349"/>
        <v>8666084</v>
      </c>
      <c r="C3155" s="3"/>
      <c r="D3155" s="3">
        <f t="shared" si="350"/>
        <v>9981163</v>
      </c>
      <c r="E3155" s="3"/>
      <c r="F3155" s="3">
        <f t="shared" si="351"/>
        <v>9021678</v>
      </c>
      <c r="G3155" s="3"/>
      <c r="H3155" s="20" t="s">
        <v>131</v>
      </c>
      <c r="I3155" s="17">
        <v>8666084</v>
      </c>
      <c r="J3155" s="20"/>
      <c r="K3155" s="17">
        <v>9981163</v>
      </c>
      <c r="L3155" s="17"/>
      <c r="M3155" s="17">
        <v>9021678</v>
      </c>
      <c r="N3155" s="20">
        <v>2</v>
      </c>
      <c r="O3155" s="20" t="s">
        <v>145</v>
      </c>
      <c r="P3155" s="20" t="s">
        <v>96</v>
      </c>
    </row>
    <row r="3156" spans="1:16" s="5" customFormat="1" ht="15.75">
      <c r="A3156" s="4" t="s">
        <v>86</v>
      </c>
      <c r="B3156" s="3">
        <f t="shared" si="349"/>
        <v>445500</v>
      </c>
      <c r="C3156" s="3"/>
      <c r="D3156" s="3">
        <f t="shared" si="350"/>
        <v>193758</v>
      </c>
      <c r="E3156" s="3"/>
      <c r="F3156" s="3">
        <f t="shared" si="351"/>
        <v>360000</v>
      </c>
      <c r="G3156" s="3"/>
      <c r="H3156" s="20" t="s">
        <v>131</v>
      </c>
      <c r="I3156" s="17">
        <v>445500</v>
      </c>
      <c r="J3156" s="20"/>
      <c r="K3156" s="17">
        <v>193758</v>
      </c>
      <c r="L3156" s="17"/>
      <c r="M3156" s="17">
        <v>360000</v>
      </c>
      <c r="N3156" s="20">
        <v>3</v>
      </c>
      <c r="O3156" s="20" t="s">
        <v>102</v>
      </c>
      <c r="P3156" s="20" t="s">
        <v>97</v>
      </c>
    </row>
    <row r="3157" spans="1:16" s="5" customFormat="1" ht="15.75">
      <c r="A3157" s="4" t="s">
        <v>91</v>
      </c>
      <c r="B3157" s="3">
        <f t="shared" si="349"/>
        <v>2473405</v>
      </c>
      <c r="C3157" s="3"/>
      <c r="D3157" s="3">
        <f t="shared" si="350"/>
        <v>2366706</v>
      </c>
      <c r="E3157" s="3"/>
      <c r="F3157" s="3">
        <f t="shared" si="351"/>
        <v>2473533</v>
      </c>
      <c r="G3157" s="3"/>
      <c r="H3157" s="20" t="s">
        <v>131</v>
      </c>
      <c r="I3157" s="20">
        <v>2473405</v>
      </c>
      <c r="J3157" s="20"/>
      <c r="K3157" s="17">
        <v>2366706</v>
      </c>
      <c r="L3157" s="17"/>
      <c r="M3157" s="17">
        <v>2473533</v>
      </c>
      <c r="N3157" s="20">
        <v>4</v>
      </c>
      <c r="O3157" s="20" t="s">
        <v>103</v>
      </c>
      <c r="P3157" s="20" t="s">
        <v>98</v>
      </c>
    </row>
    <row r="3158" spans="1:16" s="5" customFormat="1" ht="15.75">
      <c r="A3158" s="4" t="s">
        <v>2</v>
      </c>
      <c r="B3158" s="3">
        <f t="shared" si="349"/>
        <v>0</v>
      </c>
      <c r="C3158" s="3"/>
      <c r="D3158" s="3">
        <f t="shared" si="350"/>
        <v>0</v>
      </c>
      <c r="E3158" s="3"/>
      <c r="F3158" s="3">
        <f t="shared" si="351"/>
        <v>795505</v>
      </c>
      <c r="G3158" s="3"/>
      <c r="H3158" s="20" t="s">
        <v>131</v>
      </c>
      <c r="I3158" s="17">
        <v>0</v>
      </c>
      <c r="J3158" s="20"/>
      <c r="K3158" s="17">
        <v>0</v>
      </c>
      <c r="L3158" s="17"/>
      <c r="M3158" s="17">
        <v>795505</v>
      </c>
      <c r="N3158" s="20">
        <v>5</v>
      </c>
      <c r="O3158" s="20" t="s">
        <v>104</v>
      </c>
      <c r="P3158" s="20" t="s">
        <v>99</v>
      </c>
    </row>
    <row r="3159" spans="1:16" s="5" customFormat="1" ht="15.75">
      <c r="A3159" s="4" t="s">
        <v>144</v>
      </c>
      <c r="B3159" s="3">
        <f t="shared" si="349"/>
        <v>0</v>
      </c>
      <c r="C3159" s="3"/>
      <c r="D3159" s="3">
        <f t="shared" si="350"/>
        <v>0</v>
      </c>
      <c r="E3159" s="3"/>
      <c r="F3159" s="3">
        <f t="shared" si="351"/>
        <v>21300</v>
      </c>
      <c r="G3159" s="3"/>
      <c r="H3159" s="20" t="s">
        <v>131</v>
      </c>
      <c r="I3159" s="21">
        <v>0</v>
      </c>
      <c r="J3159" s="20"/>
      <c r="K3159" s="21">
        <v>0</v>
      </c>
      <c r="L3159" s="17"/>
      <c r="M3159" s="21">
        <v>21300</v>
      </c>
      <c r="N3159" s="20">
        <v>6</v>
      </c>
      <c r="O3159" s="20" t="s">
        <v>146</v>
      </c>
      <c r="P3159" s="20" t="s">
        <v>100</v>
      </c>
    </row>
    <row r="3160" spans="1:16" s="5" customFormat="1" ht="15.75">
      <c r="A3160" s="4" t="s">
        <v>3</v>
      </c>
      <c r="B3160" s="3">
        <f t="shared" si="349"/>
        <v>984045</v>
      </c>
      <c r="C3160" s="3"/>
      <c r="D3160" s="3">
        <f t="shared" si="350"/>
        <v>1109101</v>
      </c>
      <c r="E3160" s="3"/>
      <c r="F3160" s="3">
        <f t="shared" si="351"/>
        <v>770916</v>
      </c>
      <c r="G3160" s="3"/>
      <c r="H3160" s="20" t="s">
        <v>131</v>
      </c>
      <c r="I3160" s="17">
        <f>627292+356753</f>
        <v>984045</v>
      </c>
      <c r="J3160" s="20"/>
      <c r="K3160" s="17">
        <f>708276+400825</f>
        <v>1109101</v>
      </c>
      <c r="L3160" s="17"/>
      <c r="M3160" s="17">
        <f>738181+32735</f>
        <v>770916</v>
      </c>
      <c r="N3160" s="20">
        <v>7</v>
      </c>
      <c r="O3160" s="20" t="s">
        <v>106</v>
      </c>
      <c r="P3160" s="20" t="s">
        <v>101</v>
      </c>
    </row>
    <row r="3161" spans="1:16" s="5" customFormat="1" ht="15.75">
      <c r="A3161" s="4" t="s">
        <v>4</v>
      </c>
      <c r="B3161" s="3">
        <f t="shared" si="349"/>
        <v>0</v>
      </c>
      <c r="C3161" s="3"/>
      <c r="D3161" s="3">
        <f t="shared" si="350"/>
        <v>0</v>
      </c>
      <c r="E3161" s="3"/>
      <c r="F3161" s="3">
        <f t="shared" si="351"/>
        <v>0</v>
      </c>
      <c r="G3161" s="3"/>
      <c r="H3161" s="20" t="s">
        <v>131</v>
      </c>
      <c r="I3161" s="17">
        <v>0</v>
      </c>
      <c r="J3161" s="20"/>
      <c r="K3161" s="17">
        <v>0</v>
      </c>
      <c r="L3161" s="17"/>
      <c r="M3161" s="17">
        <v>0</v>
      </c>
      <c r="N3161" s="20">
        <v>8</v>
      </c>
      <c r="O3161" s="20" t="s">
        <v>107</v>
      </c>
      <c r="P3161" s="20" t="s">
        <v>102</v>
      </c>
    </row>
    <row r="3162" spans="1:16" s="5" customFormat="1" ht="15.75">
      <c r="A3162" s="4"/>
      <c r="B3162" s="3"/>
      <c r="C3162" s="3"/>
      <c r="D3162" s="3"/>
      <c r="E3162" s="3"/>
      <c r="F3162" s="3"/>
      <c r="G3162" s="3"/>
      <c r="H3162" s="20" t="s">
        <v>131</v>
      </c>
      <c r="I3162" s="17">
        <v>3088367</v>
      </c>
      <c r="J3162" s="20"/>
      <c r="K3162" s="17">
        <v>3133495</v>
      </c>
      <c r="L3162" s="17"/>
      <c r="M3162" s="17">
        <v>3680259</v>
      </c>
      <c r="N3162" s="20">
        <v>9</v>
      </c>
      <c r="O3162" s="20" t="s">
        <v>108</v>
      </c>
      <c r="P3162" s="20" t="s">
        <v>103</v>
      </c>
    </row>
    <row r="3163" spans="1:16" s="5" customFormat="1" ht="15.75">
      <c r="A3163" s="4" t="s">
        <v>5</v>
      </c>
      <c r="B3163" s="3">
        <f>I3162</f>
        <v>3088367</v>
      </c>
      <c r="C3163" s="3"/>
      <c r="D3163" s="3">
        <f>K3162</f>
        <v>3133495</v>
      </c>
      <c r="E3163" s="3"/>
      <c r="F3163" s="3">
        <f>M3162</f>
        <v>3680259</v>
      </c>
      <c r="G3163" s="3"/>
      <c r="H3163" s="20" t="s">
        <v>131</v>
      </c>
      <c r="I3163" s="17">
        <v>105976</v>
      </c>
      <c r="J3163" s="20"/>
      <c r="K3163" s="17">
        <v>115668</v>
      </c>
      <c r="L3163" s="17"/>
      <c r="M3163" s="17">
        <v>302400</v>
      </c>
      <c r="N3163" s="20">
        <v>10</v>
      </c>
      <c r="O3163" s="20" t="s">
        <v>109</v>
      </c>
      <c r="P3163" s="20" t="s">
        <v>104</v>
      </c>
    </row>
    <row r="3164" spans="1:16" s="5" customFormat="1" ht="15.75">
      <c r="A3164" s="4" t="s">
        <v>6</v>
      </c>
      <c r="B3164" s="3">
        <f>I3163</f>
        <v>105976</v>
      </c>
      <c r="C3164" s="3"/>
      <c r="D3164" s="3">
        <f>K3163</f>
        <v>115668</v>
      </c>
      <c r="E3164" s="3"/>
      <c r="F3164" s="3">
        <f>M3163</f>
        <v>302400</v>
      </c>
      <c r="G3164" s="3"/>
      <c r="H3164" s="20" t="s">
        <v>131</v>
      </c>
      <c r="I3164" s="17">
        <v>0</v>
      </c>
      <c r="J3164" s="20"/>
      <c r="K3164" s="17">
        <v>0</v>
      </c>
      <c r="L3164" s="17"/>
      <c r="M3164" s="17">
        <v>244444</v>
      </c>
      <c r="N3164" s="20">
        <v>11</v>
      </c>
      <c r="O3164" s="20" t="s">
        <v>110</v>
      </c>
      <c r="P3164" s="20" t="s">
        <v>105</v>
      </c>
    </row>
    <row r="3165" spans="1:16" s="5" customFormat="1" ht="15.75">
      <c r="A3165" s="4" t="s">
        <v>7</v>
      </c>
      <c r="B3165" s="10">
        <f>I3164</f>
        <v>0</v>
      </c>
      <c r="C3165" s="3"/>
      <c r="D3165" s="10">
        <f>K3164</f>
        <v>0</v>
      </c>
      <c r="E3165" s="3"/>
      <c r="F3165" s="10">
        <f>M3164</f>
        <v>244444</v>
      </c>
      <c r="G3165" s="3"/>
      <c r="H3165" s="20" t="s">
        <v>131</v>
      </c>
      <c r="I3165" s="17">
        <v>3707147</v>
      </c>
      <c r="J3165" s="20"/>
      <c r="K3165" s="17">
        <v>3855934</v>
      </c>
      <c r="L3165" s="17"/>
      <c r="M3165" s="17">
        <v>4330230</v>
      </c>
      <c r="N3165" s="20">
        <v>12</v>
      </c>
      <c r="O3165" s="20" t="s">
        <v>147</v>
      </c>
      <c r="P3165" s="20" t="s">
        <v>106</v>
      </c>
    </row>
    <row r="3166" spans="1:16" s="5" customFormat="1" ht="15.75">
      <c r="A3166" s="4"/>
      <c r="B3166" s="3"/>
      <c r="C3166" s="3"/>
      <c r="D3166" s="3"/>
      <c r="E3166" s="3"/>
      <c r="F3166" s="3"/>
      <c r="G3166" s="3"/>
      <c r="H3166" s="20" t="s">
        <v>131</v>
      </c>
      <c r="I3166" s="17">
        <v>0</v>
      </c>
      <c r="J3166" s="20"/>
      <c r="K3166" s="17">
        <v>50000</v>
      </c>
      <c r="L3166" s="17"/>
      <c r="M3166" s="17">
        <v>55000</v>
      </c>
      <c r="N3166" s="20">
        <v>13</v>
      </c>
      <c r="O3166" s="20" t="s">
        <v>113</v>
      </c>
      <c r="P3166" s="20" t="s">
        <v>107</v>
      </c>
    </row>
    <row r="3167" spans="1:16" s="5" customFormat="1" ht="15.75">
      <c r="A3167" s="4" t="s">
        <v>8</v>
      </c>
      <c r="B3167" s="3">
        <f>SUM(B3162:B3166)</f>
        <v>3194343</v>
      </c>
      <c r="C3167" s="3"/>
      <c r="D3167" s="3">
        <f>SUM(D3162:D3166)</f>
        <v>3249163</v>
      </c>
      <c r="E3167" s="3"/>
      <c r="F3167" s="3">
        <f>SUM(F3162:F3166)</f>
        <v>4227103</v>
      </c>
      <c r="G3167" s="3"/>
      <c r="H3167" s="20" t="s">
        <v>131</v>
      </c>
      <c r="I3167" s="17">
        <v>0</v>
      </c>
      <c r="J3167" s="20"/>
      <c r="K3167" s="17">
        <v>0</v>
      </c>
      <c r="L3167" s="17"/>
      <c r="M3167" s="17">
        <v>250132</v>
      </c>
      <c r="N3167" s="20">
        <v>14</v>
      </c>
      <c r="O3167" s="20" t="s">
        <v>114</v>
      </c>
      <c r="P3167" s="20" t="s">
        <v>108</v>
      </c>
    </row>
    <row r="3168" spans="1:16" s="5" customFormat="1" ht="15.75">
      <c r="A3168" s="4"/>
      <c r="B3168" s="3"/>
      <c r="C3168" s="3"/>
      <c r="D3168" s="3"/>
      <c r="E3168" s="3"/>
      <c r="F3168" s="3"/>
      <c r="G3168" s="3"/>
      <c r="H3168" s="20" t="s">
        <v>131</v>
      </c>
      <c r="I3168" s="17">
        <v>95553</v>
      </c>
      <c r="J3168" s="20"/>
      <c r="K3168" s="17">
        <v>201028</v>
      </c>
      <c r="L3168" s="17"/>
      <c r="M3168" s="17">
        <v>204853</v>
      </c>
      <c r="N3168" s="20">
        <v>15</v>
      </c>
      <c r="O3168" s="20" t="s">
        <v>115</v>
      </c>
      <c r="P3168" s="20" t="s">
        <v>109</v>
      </c>
    </row>
    <row r="3169" spans="1:16" s="5" customFormat="1" ht="15.75">
      <c r="A3169" s="4" t="s">
        <v>9</v>
      </c>
      <c r="B3169" s="3">
        <f>I3165</f>
        <v>3707147</v>
      </c>
      <c r="C3169" s="3"/>
      <c r="D3169" s="3">
        <f>K3165</f>
        <v>3855934</v>
      </c>
      <c r="E3169" s="3"/>
      <c r="F3169" s="3">
        <f>M3165</f>
        <v>4330230</v>
      </c>
      <c r="G3169" s="3"/>
      <c r="H3169" s="20" t="s">
        <v>131</v>
      </c>
      <c r="I3169" s="17">
        <v>3226555</v>
      </c>
      <c r="J3169" s="20"/>
      <c r="K3169" s="17">
        <v>3086858</v>
      </c>
      <c r="L3169" s="17"/>
      <c r="M3169" s="17">
        <v>4038399</v>
      </c>
      <c r="N3169" s="20">
        <v>16</v>
      </c>
      <c r="O3169" s="20" t="s">
        <v>116</v>
      </c>
      <c r="P3169" s="20" t="s">
        <v>110</v>
      </c>
    </row>
    <row r="3170" spans="1:16" s="5" customFormat="1" ht="15.75">
      <c r="A3170" s="4" t="s">
        <v>10</v>
      </c>
      <c r="B3170" s="3">
        <f>I3166</f>
        <v>0</v>
      </c>
      <c r="C3170" s="3"/>
      <c r="D3170" s="3">
        <f>K3166</f>
        <v>50000</v>
      </c>
      <c r="E3170" s="3"/>
      <c r="F3170" s="3">
        <f>M3166</f>
        <v>55000</v>
      </c>
      <c r="G3170" s="4"/>
      <c r="H3170" s="20" t="s">
        <v>131</v>
      </c>
      <c r="I3170" s="17">
        <v>0</v>
      </c>
      <c r="J3170" s="20"/>
      <c r="K3170" s="17">
        <v>35890</v>
      </c>
      <c r="L3170" s="17"/>
      <c r="M3170" s="17">
        <v>29937</v>
      </c>
      <c r="N3170" s="20">
        <v>17</v>
      </c>
      <c r="O3170" s="20" t="s">
        <v>117</v>
      </c>
      <c r="P3170" s="20" t="s">
        <v>111</v>
      </c>
    </row>
    <row r="3171" spans="1:16" s="5" customFormat="1" ht="15.75">
      <c r="A3171" s="4" t="s">
        <v>11</v>
      </c>
      <c r="B3171" s="3">
        <f>I3167</f>
        <v>0</v>
      </c>
      <c r="C3171" s="3"/>
      <c r="D3171" s="3">
        <f>K3167</f>
        <v>0</v>
      </c>
      <c r="E3171" s="3"/>
      <c r="F3171" s="3">
        <f>M3167</f>
        <v>250132</v>
      </c>
      <c r="G3171" s="3"/>
      <c r="H3171" s="20" t="s">
        <v>131</v>
      </c>
      <c r="I3171" s="17">
        <v>97888</v>
      </c>
      <c r="J3171" s="20"/>
      <c r="K3171" s="17">
        <v>93680</v>
      </c>
      <c r="L3171" s="17"/>
      <c r="M3171" s="17">
        <v>97888</v>
      </c>
      <c r="N3171" s="20">
        <v>18</v>
      </c>
      <c r="O3171" s="20" t="s">
        <v>118</v>
      </c>
      <c r="P3171" s="20" t="s">
        <v>112</v>
      </c>
    </row>
    <row r="3172" spans="1:16" s="5" customFormat="1" ht="15.75">
      <c r="A3172" s="4" t="s">
        <v>12</v>
      </c>
      <c r="B3172" s="10">
        <f>I3168</f>
        <v>95553</v>
      </c>
      <c r="C3172" s="3"/>
      <c r="D3172" s="10">
        <f>K3168</f>
        <v>201028</v>
      </c>
      <c r="E3172" s="3"/>
      <c r="F3172" s="10">
        <f>M3168</f>
        <v>204853</v>
      </c>
      <c r="G3172" s="3"/>
      <c r="H3172" s="20" t="s">
        <v>131</v>
      </c>
      <c r="I3172" s="17">
        <v>116350</v>
      </c>
      <c r="J3172" s="20"/>
      <c r="K3172" s="17">
        <v>112113</v>
      </c>
      <c r="L3172" s="17"/>
      <c r="M3172" s="17">
        <v>120000</v>
      </c>
      <c r="N3172" s="20">
        <v>19</v>
      </c>
      <c r="O3172" s="20" t="s">
        <v>119</v>
      </c>
      <c r="P3172" s="20" t="s">
        <v>113</v>
      </c>
    </row>
    <row r="3173" spans="1:16" s="5" customFormat="1" ht="15.75">
      <c r="A3173" s="4"/>
      <c r="B3173" s="3"/>
      <c r="C3173" s="3"/>
      <c r="D3173" s="3"/>
      <c r="E3173" s="3"/>
      <c r="F3173" s="3"/>
      <c r="G3173" s="3"/>
      <c r="H3173" s="20" t="s">
        <v>131</v>
      </c>
      <c r="I3173" s="17">
        <v>0</v>
      </c>
      <c r="J3173" s="20"/>
      <c r="K3173" s="17">
        <v>0</v>
      </c>
      <c r="L3173" s="17"/>
      <c r="M3173" s="17">
        <v>75000</v>
      </c>
      <c r="N3173" s="20">
        <v>20</v>
      </c>
      <c r="O3173" s="20" t="s">
        <v>120</v>
      </c>
      <c r="P3173" s="20" t="s">
        <v>114</v>
      </c>
    </row>
    <row r="3174" spans="1:16" s="5" customFormat="1" ht="15.75">
      <c r="A3174" s="4" t="s">
        <v>13</v>
      </c>
      <c r="B3174" s="3">
        <f>SUM(B3168:B3173)</f>
        <v>3802700</v>
      </c>
      <c r="C3174" s="3"/>
      <c r="D3174" s="3">
        <f>SUM(D3168:D3173)</f>
        <v>4106962</v>
      </c>
      <c r="E3174" s="3"/>
      <c r="F3174" s="3">
        <f>SUM(F3168:F3173)</f>
        <v>4840215</v>
      </c>
      <c r="G3174" s="3"/>
      <c r="H3174" s="20" t="s">
        <v>131</v>
      </c>
      <c r="I3174" s="17">
        <v>474340</v>
      </c>
      <c r="J3174" s="20"/>
      <c r="K3174" s="17">
        <v>453945</v>
      </c>
      <c r="L3174" s="17"/>
      <c r="M3174" s="17">
        <v>492353</v>
      </c>
      <c r="N3174" s="20">
        <v>21</v>
      </c>
      <c r="O3174" s="20" t="s">
        <v>121</v>
      </c>
      <c r="P3174" s="20" t="s">
        <v>115</v>
      </c>
    </row>
    <row r="3175" spans="1:16" s="5" customFormat="1" ht="15.75">
      <c r="A3175" s="4"/>
      <c r="B3175" s="3"/>
      <c r="C3175" s="3"/>
      <c r="D3175" s="3"/>
      <c r="E3175" s="3"/>
      <c r="F3175" s="3"/>
      <c r="G3175" s="3"/>
      <c r="H3175" s="20" t="s">
        <v>131</v>
      </c>
      <c r="I3175" s="17">
        <v>19618167</v>
      </c>
      <c r="J3175" s="20"/>
      <c r="K3175" s="17">
        <v>19444897</v>
      </c>
      <c r="L3175" s="17"/>
      <c r="M3175" s="17">
        <v>19841524</v>
      </c>
      <c r="N3175" s="20">
        <v>22</v>
      </c>
      <c r="O3175" s="20" t="s">
        <v>148</v>
      </c>
      <c r="P3175" s="20" t="s">
        <v>116</v>
      </c>
    </row>
    <row r="3176" spans="1:16" s="5" customFormat="1" ht="15.75">
      <c r="A3176" s="4" t="s">
        <v>14</v>
      </c>
      <c r="B3176" s="3">
        <f aca="true" t="shared" si="352" ref="B3176:B3181">I3169</f>
        <v>3226555</v>
      </c>
      <c r="C3176" s="3"/>
      <c r="D3176" s="3">
        <f aca="true" t="shared" si="353" ref="D3176:D3181">K3169</f>
        <v>3086858</v>
      </c>
      <c r="E3176" s="3"/>
      <c r="F3176" s="3">
        <f aca="true" t="shared" si="354" ref="F3176:F3181">M3169</f>
        <v>4038399</v>
      </c>
      <c r="G3176" s="3"/>
      <c r="H3176" s="20" t="s">
        <v>131</v>
      </c>
      <c r="I3176" s="17">
        <v>2405082</v>
      </c>
      <c r="J3176" s="20"/>
      <c r="K3176" s="17">
        <v>2296965</v>
      </c>
      <c r="L3176" s="17"/>
      <c r="M3176" s="17">
        <v>2408035</v>
      </c>
      <c r="N3176" s="20">
        <v>23</v>
      </c>
      <c r="O3176" s="20" t="s">
        <v>149</v>
      </c>
      <c r="P3176" s="20" t="s">
        <v>117</v>
      </c>
    </row>
    <row r="3177" spans="1:16" s="5" customFormat="1" ht="15.75">
      <c r="A3177" s="4" t="s">
        <v>90</v>
      </c>
      <c r="B3177" s="3">
        <f t="shared" si="352"/>
        <v>0</v>
      </c>
      <c r="C3177" s="3"/>
      <c r="D3177" s="3">
        <f t="shared" si="353"/>
        <v>35890</v>
      </c>
      <c r="E3177" s="3"/>
      <c r="F3177" s="3">
        <f t="shared" si="354"/>
        <v>29937</v>
      </c>
      <c r="G3177" s="3"/>
      <c r="H3177" s="20" t="s">
        <v>131</v>
      </c>
      <c r="I3177" s="17">
        <v>2659602</v>
      </c>
      <c r="J3177" s="20"/>
      <c r="K3177" s="17">
        <v>2540255</v>
      </c>
      <c r="L3177" s="17"/>
      <c r="M3177" s="17">
        <v>2661864</v>
      </c>
      <c r="N3177" s="20">
        <v>24</v>
      </c>
      <c r="O3177" s="20" t="s">
        <v>150</v>
      </c>
      <c r="P3177" s="20" t="s">
        <v>118</v>
      </c>
    </row>
    <row r="3178" spans="1:16" s="5" customFormat="1" ht="15.75">
      <c r="A3178" s="4" t="s">
        <v>89</v>
      </c>
      <c r="B3178" s="3">
        <f t="shared" si="352"/>
        <v>97888</v>
      </c>
      <c r="C3178" s="3"/>
      <c r="D3178" s="3">
        <f t="shared" si="353"/>
        <v>93680</v>
      </c>
      <c r="E3178" s="3"/>
      <c r="F3178" s="3">
        <f t="shared" si="354"/>
        <v>97888</v>
      </c>
      <c r="G3178" s="3"/>
      <c r="H3178" s="20" t="s">
        <v>131</v>
      </c>
      <c r="I3178" s="17">
        <v>864125</v>
      </c>
      <c r="J3178" s="20"/>
      <c r="K3178" s="17">
        <v>642299</v>
      </c>
      <c r="L3178" s="17"/>
      <c r="M3178" s="17">
        <v>669062</v>
      </c>
      <c r="N3178" s="20">
        <v>25</v>
      </c>
      <c r="O3178" s="20" t="s">
        <v>151</v>
      </c>
      <c r="P3178" s="20" t="s">
        <v>119</v>
      </c>
    </row>
    <row r="3179" spans="1:16" s="5" customFormat="1" ht="15.75">
      <c r="A3179" s="4" t="s">
        <v>88</v>
      </c>
      <c r="B3179" s="3">
        <f t="shared" si="352"/>
        <v>116350</v>
      </c>
      <c r="C3179" s="3"/>
      <c r="D3179" s="3">
        <f t="shared" si="353"/>
        <v>112113</v>
      </c>
      <c r="E3179" s="3"/>
      <c r="F3179" s="3">
        <f t="shared" si="354"/>
        <v>120000</v>
      </c>
      <c r="G3179" s="3"/>
      <c r="H3179" s="20" t="s">
        <v>131</v>
      </c>
      <c r="I3179" s="17">
        <v>203467</v>
      </c>
      <c r="J3179" s="20"/>
      <c r="K3179" s="17">
        <v>195154</v>
      </c>
      <c r="L3179" s="17"/>
      <c r="M3179" s="17">
        <v>203469</v>
      </c>
      <c r="N3179" s="20">
        <v>26</v>
      </c>
      <c r="O3179" s="20" t="s">
        <v>152</v>
      </c>
      <c r="P3179" s="20" t="s">
        <v>120</v>
      </c>
    </row>
    <row r="3180" spans="1:16" s="5" customFormat="1" ht="15.75">
      <c r="A3180" s="4" t="s">
        <v>92</v>
      </c>
      <c r="B3180" s="3">
        <f t="shared" si="352"/>
        <v>0</v>
      </c>
      <c r="C3180" s="3"/>
      <c r="D3180" s="3">
        <f t="shared" si="353"/>
        <v>0</v>
      </c>
      <c r="E3180" s="3"/>
      <c r="F3180" s="3">
        <f t="shared" si="354"/>
        <v>75000</v>
      </c>
      <c r="G3180" s="3"/>
      <c r="H3180" s="20" t="s">
        <v>131</v>
      </c>
      <c r="I3180" s="17">
        <v>0</v>
      </c>
      <c r="J3180" s="20"/>
      <c r="K3180" s="17">
        <v>0</v>
      </c>
      <c r="L3180" s="17"/>
      <c r="M3180" s="17">
        <v>32050</v>
      </c>
      <c r="N3180" s="20">
        <v>27</v>
      </c>
      <c r="O3180" s="20" t="s">
        <v>153</v>
      </c>
      <c r="P3180" s="20" t="s">
        <v>121</v>
      </c>
    </row>
    <row r="3181" spans="1:16" s="5" customFormat="1" ht="15.75">
      <c r="A3181" s="4" t="s">
        <v>15</v>
      </c>
      <c r="B3181" s="10">
        <f t="shared" si="352"/>
        <v>474340</v>
      </c>
      <c r="C3181" s="3"/>
      <c r="D3181" s="10">
        <f t="shared" si="353"/>
        <v>453945</v>
      </c>
      <c r="E3181" s="3"/>
      <c r="F3181" s="10">
        <f t="shared" si="354"/>
        <v>492353</v>
      </c>
      <c r="G3181" s="3"/>
      <c r="H3181" s="20" t="s">
        <v>131</v>
      </c>
      <c r="I3181" s="17">
        <v>0</v>
      </c>
      <c r="J3181" s="20"/>
      <c r="K3181" s="17">
        <v>28539</v>
      </c>
      <c r="L3181" s="17"/>
      <c r="M3181" s="17">
        <v>45814</v>
      </c>
      <c r="N3181" s="20">
        <v>28</v>
      </c>
      <c r="O3181" s="20" t="s">
        <v>154</v>
      </c>
      <c r="P3181" s="20" t="s">
        <v>122</v>
      </c>
    </row>
    <row r="3182" spans="1:16" s="5" customFormat="1" ht="15.75">
      <c r="A3182" s="4"/>
      <c r="B3182" s="3"/>
      <c r="C3182" s="3"/>
      <c r="D3182" s="3"/>
      <c r="E3182" s="3"/>
      <c r="F3182" s="3"/>
      <c r="G3182" s="3"/>
      <c r="H3182" s="20"/>
      <c r="I3182" s="17"/>
      <c r="J3182" s="20"/>
      <c r="K3182" s="17"/>
      <c r="L3182" s="17"/>
      <c r="M3182" s="17"/>
      <c r="N3182" s="20"/>
      <c r="O3182" s="20"/>
      <c r="P3182" s="20"/>
    </row>
    <row r="3183" spans="1:16" s="5" customFormat="1" ht="15.75">
      <c r="A3183" s="4" t="s">
        <v>16</v>
      </c>
      <c r="B3183" s="3">
        <f>SUM(B3175:B3182)</f>
        <v>3915133</v>
      </c>
      <c r="C3183" s="3"/>
      <c r="D3183" s="3">
        <f>SUM(D3175:D3182)</f>
        <v>3782486</v>
      </c>
      <c r="E3183" s="3"/>
      <c r="F3183" s="3">
        <f>SUM(F3175:F3182)</f>
        <v>4853577</v>
      </c>
      <c r="G3183" s="3"/>
      <c r="H3183" s="20"/>
      <c r="I3183" s="17"/>
      <c r="J3183" s="20"/>
      <c r="K3183" s="17"/>
      <c r="L3183" s="17"/>
      <c r="M3183" s="17"/>
      <c r="N3183" s="17"/>
      <c r="O3183" s="20"/>
      <c r="P3183" s="20"/>
    </row>
    <row r="3184" spans="1:16" s="5" customFormat="1" ht="15.75">
      <c r="A3184" s="4"/>
      <c r="B3184" s="3"/>
      <c r="C3184" s="3"/>
      <c r="D3184" s="3"/>
      <c r="E3184" s="3"/>
      <c r="F3184" s="3"/>
      <c r="G3184" s="3"/>
      <c r="H3184" s="20"/>
      <c r="I3184" s="17"/>
      <c r="J3184" s="20"/>
      <c r="K3184" s="17"/>
      <c r="L3184" s="17"/>
      <c r="M3184" s="17"/>
      <c r="N3184" s="17"/>
      <c r="O3184" s="20"/>
      <c r="P3184" s="20"/>
    </row>
    <row r="3185" spans="1:16" s="5" customFormat="1" ht="15.75">
      <c r="A3185" s="4" t="s">
        <v>17</v>
      </c>
      <c r="B3185" s="3">
        <f aca="true" t="shared" si="355" ref="B3185:B3191">I3175</f>
        <v>19618167</v>
      </c>
      <c r="C3185" s="3"/>
      <c r="D3185" s="3">
        <f aca="true" t="shared" si="356" ref="D3185:D3191">K3175</f>
        <v>19444897</v>
      </c>
      <c r="E3185" s="3"/>
      <c r="F3185" s="3">
        <f aca="true" t="shared" si="357" ref="F3185:F3191">M3175</f>
        <v>19841524</v>
      </c>
      <c r="G3185" s="3"/>
      <c r="H3185" s="20"/>
      <c r="I3185" s="17"/>
      <c r="J3185" s="20"/>
      <c r="K3185" s="17"/>
      <c r="L3185" s="17"/>
      <c r="M3185" s="17"/>
      <c r="N3185" s="17"/>
      <c r="O3185" s="20"/>
      <c r="P3185" s="20"/>
    </row>
    <row r="3186" spans="1:16" s="5" customFormat="1" ht="15.75">
      <c r="A3186" s="4" t="s">
        <v>18</v>
      </c>
      <c r="B3186" s="3">
        <f t="shared" si="355"/>
        <v>2405082</v>
      </c>
      <c r="C3186" s="3"/>
      <c r="D3186" s="3">
        <f t="shared" si="356"/>
        <v>2296965</v>
      </c>
      <c r="E3186" s="3"/>
      <c r="F3186" s="3">
        <f t="shared" si="357"/>
        <v>2408035</v>
      </c>
      <c r="G3186" s="3"/>
      <c r="H3186" s="20"/>
      <c r="I3186" s="17"/>
      <c r="J3186" s="20"/>
      <c r="K3186" s="17"/>
      <c r="L3186" s="17"/>
      <c r="M3186" s="17"/>
      <c r="N3186" s="17"/>
      <c r="O3186" s="20"/>
      <c r="P3186" s="20"/>
    </row>
    <row r="3187" spans="1:16" s="5" customFormat="1" ht="15.75">
      <c r="A3187" s="4" t="s">
        <v>19</v>
      </c>
      <c r="B3187" s="3">
        <f t="shared" si="355"/>
        <v>2659602</v>
      </c>
      <c r="C3187" s="3"/>
      <c r="D3187" s="3">
        <f t="shared" si="356"/>
        <v>2540255</v>
      </c>
      <c r="E3187" s="3"/>
      <c r="F3187" s="3">
        <f t="shared" si="357"/>
        <v>2661864</v>
      </c>
      <c r="G3187" s="3"/>
      <c r="H3187" s="20"/>
      <c r="I3187" s="17"/>
      <c r="J3187" s="20"/>
      <c r="K3187" s="17"/>
      <c r="L3187" s="17"/>
      <c r="M3187" s="17"/>
      <c r="N3187" s="20"/>
      <c r="O3187" s="20"/>
      <c r="P3187" s="20"/>
    </row>
    <row r="3188" spans="1:16" s="5" customFormat="1" ht="15.75">
      <c r="A3188" s="4" t="s">
        <v>20</v>
      </c>
      <c r="B3188" s="3">
        <f t="shared" si="355"/>
        <v>864125</v>
      </c>
      <c r="C3188" s="3"/>
      <c r="D3188" s="3">
        <f t="shared" si="356"/>
        <v>642299</v>
      </c>
      <c r="E3188" s="3"/>
      <c r="F3188" s="3">
        <f t="shared" si="357"/>
        <v>669062</v>
      </c>
      <c r="G3188" s="3"/>
      <c r="H3188" s="20"/>
      <c r="I3188" s="17"/>
      <c r="J3188" s="20"/>
      <c r="K3188" s="17"/>
      <c r="L3188" s="17"/>
      <c r="M3188" s="17"/>
      <c r="N3188" s="20"/>
      <c r="O3188" s="20"/>
      <c r="P3188" s="20"/>
    </row>
    <row r="3189" spans="1:7" s="5" customFormat="1" ht="15.75">
      <c r="A3189" s="4" t="s">
        <v>21</v>
      </c>
      <c r="B3189" s="3">
        <f t="shared" si="355"/>
        <v>203467</v>
      </c>
      <c r="C3189" s="3"/>
      <c r="D3189" s="3">
        <f t="shared" si="356"/>
        <v>195154</v>
      </c>
      <c r="E3189" s="3"/>
      <c r="F3189" s="3">
        <f t="shared" si="357"/>
        <v>203469</v>
      </c>
      <c r="G3189" s="3"/>
    </row>
    <row r="3190" spans="1:7" s="5" customFormat="1" ht="15.75">
      <c r="A3190" s="4" t="s">
        <v>22</v>
      </c>
      <c r="B3190" s="3">
        <f t="shared" si="355"/>
        <v>0</v>
      </c>
      <c r="C3190" s="3"/>
      <c r="D3190" s="3">
        <f t="shared" si="356"/>
        <v>0</v>
      </c>
      <c r="E3190" s="3"/>
      <c r="F3190" s="3">
        <f t="shared" si="357"/>
        <v>32050</v>
      </c>
      <c r="G3190" s="3"/>
    </row>
    <row r="3191" spans="1:7" s="5" customFormat="1" ht="15.75">
      <c r="A3191" s="4" t="s">
        <v>87</v>
      </c>
      <c r="B3191" s="10">
        <f t="shared" si="355"/>
        <v>0</v>
      </c>
      <c r="C3191" s="3"/>
      <c r="D3191" s="10">
        <f t="shared" si="356"/>
        <v>28539</v>
      </c>
      <c r="E3191" s="3"/>
      <c r="F3191" s="10">
        <f t="shared" si="357"/>
        <v>45814</v>
      </c>
      <c r="G3191" s="3"/>
    </row>
    <row r="3192" spans="1:7" s="5" customFormat="1" ht="15.75">
      <c r="A3192" s="12"/>
      <c r="B3192" s="3"/>
      <c r="C3192" s="3"/>
      <c r="D3192" s="3"/>
      <c r="E3192" s="3"/>
      <c r="F3192" s="3"/>
      <c r="G3192" s="3"/>
    </row>
    <row r="3193" spans="1:7" s="5" customFormat="1" ht="15.75">
      <c r="A3193" s="17" t="s">
        <v>23</v>
      </c>
      <c r="B3193" s="3">
        <f>SUM(B3153:B3162)+B3167+B3174+SUM(B3182:B3192)</f>
        <v>57835033</v>
      </c>
      <c r="C3193" s="3"/>
      <c r="D3193" s="3">
        <f>SUM(D3153:D3162)+D3167+D3174+SUM(D3182:D3192)</f>
        <v>58173441</v>
      </c>
      <c r="E3193" s="3"/>
      <c r="F3193" s="3">
        <f>SUM(F3153:F3162)+F3167+F3174+SUM(F3182:F3192)</f>
        <v>62459511</v>
      </c>
      <c r="G3193" s="3"/>
    </row>
    <row r="3194" spans="1:7" s="5" customFormat="1" ht="15.75">
      <c r="A3194" s="4"/>
      <c r="B3194" s="3"/>
      <c r="C3194" s="3"/>
      <c r="D3194" s="3"/>
      <c r="E3194" s="3"/>
      <c r="F3194" s="3"/>
      <c r="G3194" s="3"/>
    </row>
    <row r="3195" spans="1:7" s="5" customFormat="1" ht="15.75">
      <c r="A3195" s="4"/>
      <c r="B3195" s="3"/>
      <c r="C3195" s="3"/>
      <c r="D3195" s="3"/>
      <c r="E3195" s="3"/>
      <c r="F3195" s="3"/>
      <c r="G3195" s="3"/>
    </row>
    <row r="3196" spans="1:7" s="5" customFormat="1" ht="15.75">
      <c r="A3196" s="4"/>
      <c r="B3196" s="3"/>
      <c r="C3196" s="3"/>
      <c r="D3196" s="3"/>
      <c r="E3196" s="3"/>
      <c r="F3196" s="3"/>
      <c r="G3196" s="3"/>
    </row>
    <row r="3197" spans="1:7" s="5" customFormat="1" ht="15.75">
      <c r="A3197" s="4"/>
      <c r="B3197" s="3"/>
      <c r="C3197" s="3"/>
      <c r="D3197" s="3"/>
      <c r="E3197" s="3"/>
      <c r="F3197" s="3"/>
      <c r="G3197" s="3"/>
    </row>
    <row r="3198" spans="1:7" s="5" customFormat="1" ht="15.75">
      <c r="A3198" s="4"/>
      <c r="B3198" s="3"/>
      <c r="C3198" s="3"/>
      <c r="D3198" s="3"/>
      <c r="E3198" s="3"/>
      <c r="F3198" s="3"/>
      <c r="G3198" s="3"/>
    </row>
    <row r="3199" spans="1:7" s="5" customFormat="1" ht="15.75">
      <c r="A3199" s="4"/>
      <c r="B3199" s="3"/>
      <c r="C3199" s="3"/>
      <c r="D3199" s="3"/>
      <c r="E3199" s="3"/>
      <c r="F3199" s="3"/>
      <c r="G3199" s="3"/>
    </row>
    <row r="3200" spans="1:7" s="5" customFormat="1" ht="15.75">
      <c r="A3200" s="4"/>
      <c r="B3200" s="3"/>
      <c r="C3200" s="3"/>
      <c r="D3200" s="3"/>
      <c r="E3200" s="3"/>
      <c r="F3200" s="3"/>
      <c r="G3200" s="3"/>
    </row>
    <row r="3201" spans="1:7" s="5" customFormat="1" ht="15.75">
      <c r="A3201" s="4"/>
      <c r="B3201" s="3"/>
      <c r="C3201" s="3"/>
      <c r="D3201" s="3"/>
      <c r="E3201" s="3"/>
      <c r="F3201" s="3"/>
      <c r="G3201" s="3"/>
    </row>
    <row r="3202" spans="1:7" s="5" customFormat="1" ht="15.75">
      <c r="A3202" s="4"/>
      <c r="B3202" s="3"/>
      <c r="C3202" s="3"/>
      <c r="D3202" s="3"/>
      <c r="E3202" s="3"/>
      <c r="F3202" s="3"/>
      <c r="G3202" s="3"/>
    </row>
    <row r="3203" spans="1:7" s="5" customFormat="1" ht="15.75">
      <c r="A3203" s="12"/>
      <c r="B3203" s="3"/>
      <c r="C3203" s="3"/>
      <c r="D3203" s="3"/>
      <c r="E3203" s="3"/>
      <c r="F3203" s="3"/>
      <c r="G3203" s="3"/>
    </row>
    <row r="3204" spans="1:7" s="5" customFormat="1" ht="15.75">
      <c r="A3204" s="17"/>
      <c r="B3204" s="4"/>
      <c r="C3204" s="4"/>
      <c r="D3204" s="4"/>
      <c r="E3204" s="4"/>
      <c r="F3204" s="4"/>
      <c r="G3204" s="3"/>
    </row>
    <row r="3205" spans="1:7" s="5" customFormat="1" ht="15.75">
      <c r="A3205" s="4"/>
      <c r="B3205" s="3"/>
      <c r="C3205" s="3"/>
      <c r="D3205" s="3"/>
      <c r="E3205" s="3"/>
      <c r="F3205" s="3"/>
      <c r="G3205" s="3"/>
    </row>
    <row r="3206" spans="1:7" s="5" customFormat="1" ht="15.75">
      <c r="A3206" s="4"/>
      <c r="B3206" s="3"/>
      <c r="C3206" s="3"/>
      <c r="D3206" s="3"/>
      <c r="E3206" s="3"/>
      <c r="F3206" s="3"/>
      <c r="G3206" s="3"/>
    </row>
    <row r="3207" spans="1:7" s="5" customFormat="1" ht="15.75">
      <c r="A3207" s="4"/>
      <c r="B3207" s="4"/>
      <c r="C3207" s="4"/>
      <c r="D3207" s="4"/>
      <c r="E3207" s="4"/>
      <c r="F3207" s="4"/>
      <c r="G3207" s="4"/>
    </row>
    <row r="3208" spans="1:7" s="5" customFormat="1" ht="15.75">
      <c r="A3208" s="12"/>
      <c r="B3208" s="3"/>
      <c r="C3208" s="3"/>
      <c r="D3208" s="3"/>
      <c r="E3208" s="3"/>
      <c r="F3208" s="3"/>
      <c r="G3208" s="3"/>
    </row>
    <row r="3209" spans="1:7" s="5" customFormat="1" ht="15.75">
      <c r="A3209" s="17"/>
      <c r="B3209" s="4"/>
      <c r="C3209" s="4"/>
      <c r="D3209" s="4"/>
      <c r="E3209" s="4"/>
      <c r="F3209" s="4"/>
      <c r="G3209" s="4"/>
    </row>
    <row r="3210" spans="1:7" s="5" customFormat="1" ht="15.75">
      <c r="A3210" s="4"/>
      <c r="B3210" s="3"/>
      <c r="C3210" s="3"/>
      <c r="D3210" s="3"/>
      <c r="E3210" s="3"/>
      <c r="F3210" s="3"/>
      <c r="G3210" s="3"/>
    </row>
    <row r="3211" spans="1:7" s="5" customFormat="1" ht="15.75">
      <c r="A3211" s="4"/>
      <c r="B3211" s="3"/>
      <c r="C3211" s="3"/>
      <c r="D3211" s="3"/>
      <c r="E3211" s="3"/>
      <c r="F3211" s="3"/>
      <c r="G3211" s="3"/>
    </row>
    <row r="3212" spans="1:7" s="5" customFormat="1" ht="15.75">
      <c r="A3212" s="4"/>
      <c r="B3212" s="4"/>
      <c r="C3212" s="4"/>
      <c r="D3212" s="4"/>
      <c r="E3212" s="4"/>
      <c r="F3212" s="4"/>
      <c r="G3212" s="4"/>
    </row>
    <row r="3213" spans="1:7" s="5" customFormat="1" ht="15.75">
      <c r="A3213" s="4"/>
      <c r="B3213" s="3"/>
      <c r="C3213" s="3"/>
      <c r="D3213" s="3"/>
      <c r="E3213" s="3"/>
      <c r="F3213" s="3"/>
      <c r="G3213" s="3"/>
    </row>
    <row r="3214" spans="1:7" s="5" customFormat="1" ht="15.75">
      <c r="A3214" s="4"/>
      <c r="B3214" s="3"/>
      <c r="C3214" s="3"/>
      <c r="D3214" s="3"/>
      <c r="E3214" s="3"/>
      <c r="F3214" s="3"/>
      <c r="G3214" s="3"/>
    </row>
    <row r="3215" spans="1:7" s="5" customFormat="1" ht="15.75">
      <c r="A3215" s="12"/>
      <c r="B3215" s="3"/>
      <c r="C3215" s="3"/>
      <c r="D3215" s="3"/>
      <c r="E3215" s="3"/>
      <c r="F3215" s="3"/>
      <c r="G3215" s="3"/>
    </row>
    <row r="3216" spans="1:7" s="5" customFormat="1" ht="15.75">
      <c r="A3216" s="17"/>
      <c r="B3216" s="3"/>
      <c r="C3216" s="3"/>
      <c r="D3216" s="3"/>
      <c r="E3216" s="3"/>
      <c r="F3216" s="3"/>
      <c r="G3216" s="3"/>
    </row>
    <row r="3217" spans="1:7" s="5" customFormat="1" ht="15.75">
      <c r="A3217" s="11"/>
      <c r="B3217" s="3"/>
      <c r="C3217" s="3"/>
      <c r="D3217" s="3"/>
      <c r="E3217" s="3"/>
      <c r="F3217" s="3"/>
      <c r="G3217" s="3"/>
    </row>
    <row r="3218" spans="1:7" s="5" customFormat="1" ht="15.75">
      <c r="A3218" s="12"/>
      <c r="B3218" s="3"/>
      <c r="C3218" s="3"/>
      <c r="D3218" s="3"/>
      <c r="E3218" s="3"/>
      <c r="F3218" s="3"/>
      <c r="G3218" s="3"/>
    </row>
    <row r="3219" spans="1:7" s="5" customFormat="1" ht="15.75">
      <c r="A3219" s="12"/>
      <c r="B3219" s="3"/>
      <c r="C3219" s="3"/>
      <c r="D3219" s="3"/>
      <c r="E3219" s="3"/>
      <c r="F3219" s="3"/>
      <c r="G3219" s="3"/>
    </row>
    <row r="3220" spans="1:7" s="5" customFormat="1" ht="15.75">
      <c r="A3220" s="12"/>
      <c r="B3220" s="3"/>
      <c r="C3220" s="3"/>
      <c r="D3220" s="3"/>
      <c r="E3220" s="3"/>
      <c r="F3220" s="3"/>
      <c r="G3220" s="3"/>
    </row>
    <row r="3221" spans="1:7" s="5" customFormat="1" ht="15.75">
      <c r="A3221" s="12"/>
      <c r="B3221" s="3"/>
      <c r="C3221" s="3"/>
      <c r="D3221" s="3"/>
      <c r="E3221" s="3"/>
      <c r="F3221" s="3"/>
      <c r="G3221" s="3"/>
    </row>
    <row r="3222" spans="1:6" s="5" customFormat="1" ht="15.75">
      <c r="A3222" s="13"/>
      <c r="B3222" s="4"/>
      <c r="C3222" s="3"/>
      <c r="D3222" s="4"/>
      <c r="E3222" s="3"/>
      <c r="F3222" s="4"/>
    </row>
    <row r="3223" spans="1:6" s="5" customFormat="1" ht="15.75">
      <c r="A3223" s="14" t="s">
        <v>93</v>
      </c>
      <c r="B3223" s="4"/>
      <c r="C3223" s="3"/>
      <c r="D3223" s="4"/>
      <c r="E3223" s="3"/>
      <c r="F3223" s="4"/>
    </row>
    <row r="3224" spans="1:6" s="5" customFormat="1" ht="15.75">
      <c r="A3224" s="4"/>
      <c r="B3224" s="4"/>
      <c r="C3224" s="3"/>
      <c r="D3224" s="4"/>
      <c r="E3224" s="3"/>
      <c r="F3224" s="4"/>
    </row>
    <row r="3225" spans="1:7" s="5" customFormat="1" ht="15.75">
      <c r="A3225" s="23" t="s">
        <v>138</v>
      </c>
      <c r="B3225" s="23"/>
      <c r="C3225" s="23"/>
      <c r="D3225" s="23"/>
      <c r="E3225" s="23"/>
      <c r="F3225" s="23"/>
      <c r="G3225" s="23"/>
    </row>
    <row r="3226" spans="1:6" s="5" customFormat="1" ht="15.75">
      <c r="A3226" s="4"/>
      <c r="B3226" s="4"/>
      <c r="C3226" s="3"/>
      <c r="D3226" s="4"/>
      <c r="E3226" s="3"/>
      <c r="F3226" s="4"/>
    </row>
    <row r="3227" spans="1:7" s="5" customFormat="1" ht="15.75">
      <c r="A3227" s="23" t="s">
        <v>139</v>
      </c>
      <c r="B3227" s="23"/>
      <c r="C3227" s="23"/>
      <c r="D3227" s="23"/>
      <c r="E3227" s="23"/>
      <c r="F3227" s="23"/>
      <c r="G3227" s="23"/>
    </row>
    <row r="3228" spans="1:7" s="5" customFormat="1" ht="15.75">
      <c r="A3228" s="23" t="s">
        <v>141</v>
      </c>
      <c r="B3228" s="23"/>
      <c r="C3228" s="23"/>
      <c r="D3228" s="23"/>
      <c r="E3228" s="23"/>
      <c r="F3228" s="23"/>
      <c r="G3228" s="23"/>
    </row>
    <row r="3229" spans="1:6" s="5" customFormat="1" ht="15.75">
      <c r="A3229" s="4"/>
      <c r="B3229" s="4"/>
      <c r="C3229" s="3"/>
      <c r="D3229" s="6"/>
      <c r="E3229" s="7"/>
      <c r="F3229" s="6"/>
    </row>
    <row r="3230" spans="1:6" s="5" customFormat="1" ht="15.75">
      <c r="A3230" s="4"/>
      <c r="B3230" s="8"/>
      <c r="C3230" s="9"/>
      <c r="D3230" s="8"/>
      <c r="E3230" s="9"/>
      <c r="F3230" s="8"/>
    </row>
    <row r="3231" spans="1:7" s="5" customFormat="1" ht="15.75">
      <c r="A3231" s="4"/>
      <c r="B3231" s="2">
        <v>1985</v>
      </c>
      <c r="C3231" s="1"/>
      <c r="D3231" s="2">
        <v>1986</v>
      </c>
      <c r="E3231" s="1"/>
      <c r="F3231" s="2">
        <v>1987</v>
      </c>
      <c r="G3231" s="1"/>
    </row>
    <row r="3232" spans="1:7" s="5" customFormat="1" ht="15.75">
      <c r="A3232" s="4"/>
      <c r="B3232" s="3"/>
      <c r="C3232" s="3"/>
      <c r="D3232" s="3"/>
      <c r="E3232" s="3"/>
      <c r="F3232" s="3"/>
      <c r="G3232" s="3"/>
    </row>
    <row r="3233" spans="1:16" s="5" customFormat="1" ht="15.75">
      <c r="A3233" s="4" t="s">
        <v>0</v>
      </c>
      <c r="B3233" s="3">
        <f aca="true" t="shared" si="358" ref="B3233:B3240">I3233</f>
        <v>932945</v>
      </c>
      <c r="C3233" s="3"/>
      <c r="D3233" s="3">
        <f aca="true" t="shared" si="359" ref="D3233:D3240">K3233</f>
        <v>933733</v>
      </c>
      <c r="E3233" s="3"/>
      <c r="F3233" s="3">
        <f aca="true" t="shared" si="360" ref="F3233:F3240">M3233</f>
        <v>1060376</v>
      </c>
      <c r="G3233" s="3"/>
      <c r="H3233" s="20" t="s">
        <v>156</v>
      </c>
      <c r="I3233" s="17">
        <v>932945</v>
      </c>
      <c r="J3233" s="20"/>
      <c r="K3233" s="17">
        <v>933733</v>
      </c>
      <c r="L3233" s="17"/>
      <c r="M3233" s="17">
        <v>1060376</v>
      </c>
      <c r="N3233" s="20">
        <v>1</v>
      </c>
      <c r="O3233" s="20" t="s">
        <v>95</v>
      </c>
      <c r="P3233" s="20" t="s">
        <v>95</v>
      </c>
    </row>
    <row r="3234" spans="1:16" s="5" customFormat="1" ht="15.75">
      <c r="A3234" s="4" t="s">
        <v>1</v>
      </c>
      <c r="B3234" s="3">
        <f t="shared" si="358"/>
        <v>0</v>
      </c>
      <c r="C3234" s="3"/>
      <c r="D3234" s="3">
        <f t="shared" si="359"/>
        <v>0</v>
      </c>
      <c r="E3234" s="3"/>
      <c r="F3234" s="3">
        <f t="shared" si="360"/>
        <v>0</v>
      </c>
      <c r="G3234" s="3"/>
      <c r="H3234" s="20" t="s">
        <v>156</v>
      </c>
      <c r="I3234" s="17">
        <v>0</v>
      </c>
      <c r="J3234" s="20"/>
      <c r="K3234" s="17">
        <v>0</v>
      </c>
      <c r="L3234" s="17"/>
      <c r="M3234" s="17">
        <v>0</v>
      </c>
      <c r="N3234" s="20">
        <v>2</v>
      </c>
      <c r="O3234" s="20" t="s">
        <v>145</v>
      </c>
      <c r="P3234" s="20" t="s">
        <v>96</v>
      </c>
    </row>
    <row r="3235" spans="1:16" s="5" customFormat="1" ht="15.75">
      <c r="A3235" s="4" t="s">
        <v>86</v>
      </c>
      <c r="B3235" s="3">
        <f t="shared" si="358"/>
        <v>22848</v>
      </c>
      <c r="C3235" s="3"/>
      <c r="D3235" s="3">
        <f t="shared" si="359"/>
        <v>9839</v>
      </c>
      <c r="E3235" s="3"/>
      <c r="F3235" s="3">
        <f t="shared" si="360"/>
        <v>26407</v>
      </c>
      <c r="G3235" s="3"/>
      <c r="H3235" s="20" t="s">
        <v>156</v>
      </c>
      <c r="I3235" s="17">
        <v>22848</v>
      </c>
      <c r="J3235" s="20"/>
      <c r="K3235" s="17">
        <v>9839</v>
      </c>
      <c r="L3235" s="17"/>
      <c r="M3235" s="17">
        <v>26407</v>
      </c>
      <c r="N3235" s="20">
        <v>3</v>
      </c>
      <c r="O3235" s="20" t="s">
        <v>102</v>
      </c>
      <c r="P3235" s="20" t="s">
        <v>97</v>
      </c>
    </row>
    <row r="3236" spans="1:16" s="5" customFormat="1" ht="15.75">
      <c r="A3236" s="4" t="s">
        <v>91</v>
      </c>
      <c r="B3236" s="3">
        <f t="shared" si="358"/>
        <v>243058</v>
      </c>
      <c r="C3236" s="3"/>
      <c r="D3236" s="3">
        <f t="shared" si="359"/>
        <v>231310</v>
      </c>
      <c r="E3236" s="3"/>
      <c r="F3236" s="3">
        <f t="shared" si="360"/>
        <v>241882</v>
      </c>
      <c r="G3236" s="3"/>
      <c r="H3236" s="20" t="s">
        <v>156</v>
      </c>
      <c r="I3236" s="17">
        <v>243058</v>
      </c>
      <c r="J3236" s="20"/>
      <c r="K3236" s="17">
        <v>231310</v>
      </c>
      <c r="L3236" s="17"/>
      <c r="M3236" s="17">
        <v>241882</v>
      </c>
      <c r="N3236" s="20">
        <v>4</v>
      </c>
      <c r="O3236" s="20" t="s">
        <v>103</v>
      </c>
      <c r="P3236" s="20" t="s">
        <v>98</v>
      </c>
    </row>
    <row r="3237" spans="1:16" s="5" customFormat="1" ht="15.75">
      <c r="A3237" s="4" t="s">
        <v>2</v>
      </c>
      <c r="B3237" s="3">
        <f t="shared" si="358"/>
        <v>0</v>
      </c>
      <c r="C3237" s="3"/>
      <c r="D3237" s="3">
        <f t="shared" si="359"/>
        <v>0</v>
      </c>
      <c r="E3237" s="3"/>
      <c r="F3237" s="3">
        <f t="shared" si="360"/>
        <v>128403</v>
      </c>
      <c r="G3237" s="3"/>
      <c r="H3237" s="20" t="s">
        <v>156</v>
      </c>
      <c r="I3237" s="17">
        <v>0</v>
      </c>
      <c r="J3237" s="20"/>
      <c r="K3237" s="17">
        <v>0</v>
      </c>
      <c r="L3237" s="17"/>
      <c r="M3237" s="17">
        <v>128403</v>
      </c>
      <c r="N3237" s="20">
        <v>5</v>
      </c>
      <c r="O3237" s="20" t="s">
        <v>104</v>
      </c>
      <c r="P3237" s="20" t="s">
        <v>99</v>
      </c>
    </row>
    <row r="3238" spans="1:16" s="5" customFormat="1" ht="15.75">
      <c r="A3238" s="4" t="s">
        <v>144</v>
      </c>
      <c r="B3238" s="3">
        <f t="shared" si="358"/>
        <v>0</v>
      </c>
      <c r="C3238" s="3"/>
      <c r="D3238" s="3">
        <f t="shared" si="359"/>
        <v>0</v>
      </c>
      <c r="E3238" s="3"/>
      <c r="F3238" s="3">
        <f t="shared" si="360"/>
        <v>0</v>
      </c>
      <c r="G3238" s="3"/>
      <c r="H3238" s="20" t="s">
        <v>156</v>
      </c>
      <c r="I3238" s="17">
        <v>0</v>
      </c>
      <c r="J3238" s="20"/>
      <c r="K3238" s="17">
        <v>0</v>
      </c>
      <c r="L3238" s="17"/>
      <c r="M3238" s="17">
        <v>0</v>
      </c>
      <c r="N3238" s="20">
        <v>6</v>
      </c>
      <c r="O3238" s="20" t="s">
        <v>146</v>
      </c>
      <c r="P3238" s="20" t="s">
        <v>100</v>
      </c>
    </row>
    <row r="3239" spans="1:16" s="5" customFormat="1" ht="15.75">
      <c r="A3239" s="4" t="s">
        <v>3</v>
      </c>
      <c r="B3239" s="3">
        <f t="shared" si="358"/>
        <v>0</v>
      </c>
      <c r="C3239" s="3"/>
      <c r="D3239" s="3">
        <f t="shared" si="359"/>
        <v>0</v>
      </c>
      <c r="E3239" s="3"/>
      <c r="F3239" s="3">
        <f t="shared" si="360"/>
        <v>0</v>
      </c>
      <c r="G3239" s="3"/>
      <c r="H3239" s="20" t="s">
        <v>156</v>
      </c>
      <c r="I3239" s="17">
        <v>0</v>
      </c>
      <c r="J3239" s="20"/>
      <c r="K3239" s="17">
        <v>0</v>
      </c>
      <c r="L3239" s="17"/>
      <c r="M3239" s="17">
        <v>0</v>
      </c>
      <c r="N3239" s="20">
        <v>7</v>
      </c>
      <c r="O3239" s="20" t="s">
        <v>106</v>
      </c>
      <c r="P3239" s="20" t="s">
        <v>101</v>
      </c>
    </row>
    <row r="3240" spans="1:16" s="5" customFormat="1" ht="15.75">
      <c r="A3240" s="4" t="s">
        <v>4</v>
      </c>
      <c r="B3240" s="3">
        <f t="shared" si="358"/>
        <v>0</v>
      </c>
      <c r="C3240" s="3"/>
      <c r="D3240" s="3">
        <f t="shared" si="359"/>
        <v>0</v>
      </c>
      <c r="E3240" s="3"/>
      <c r="F3240" s="3">
        <f t="shared" si="360"/>
        <v>0</v>
      </c>
      <c r="G3240" s="3"/>
      <c r="H3240" s="20" t="s">
        <v>156</v>
      </c>
      <c r="I3240" s="17">
        <v>0</v>
      </c>
      <c r="J3240" s="20"/>
      <c r="K3240" s="17">
        <v>0</v>
      </c>
      <c r="L3240" s="17"/>
      <c r="M3240" s="17">
        <v>0</v>
      </c>
      <c r="N3240" s="20">
        <v>8</v>
      </c>
      <c r="O3240" s="20" t="s">
        <v>107</v>
      </c>
      <c r="P3240" s="20" t="s">
        <v>102</v>
      </c>
    </row>
    <row r="3241" spans="1:16" s="5" customFormat="1" ht="15.75">
      <c r="A3241" s="4"/>
      <c r="B3241" s="3"/>
      <c r="C3241" s="3"/>
      <c r="D3241" s="3"/>
      <c r="E3241" s="3"/>
      <c r="F3241" s="3"/>
      <c r="G3241" s="3"/>
      <c r="H3241" s="20" t="s">
        <v>156</v>
      </c>
      <c r="I3241" s="17">
        <v>279349</v>
      </c>
      <c r="J3241" s="20"/>
      <c r="K3241" s="17">
        <v>286273</v>
      </c>
      <c r="L3241" s="17"/>
      <c r="M3241" s="17">
        <v>407031</v>
      </c>
      <c r="N3241" s="20">
        <v>9</v>
      </c>
      <c r="O3241" s="20" t="s">
        <v>108</v>
      </c>
      <c r="P3241" s="20" t="s">
        <v>103</v>
      </c>
    </row>
    <row r="3242" spans="1:16" s="5" customFormat="1" ht="15.75">
      <c r="A3242" s="4" t="s">
        <v>5</v>
      </c>
      <c r="B3242" s="3">
        <f>I3241</f>
        <v>279349</v>
      </c>
      <c r="C3242" s="3"/>
      <c r="D3242" s="3">
        <f>K3241</f>
        <v>286273</v>
      </c>
      <c r="E3242" s="3"/>
      <c r="F3242" s="3">
        <f>M3241</f>
        <v>407031</v>
      </c>
      <c r="G3242" s="3"/>
      <c r="H3242" s="20" t="s">
        <v>156</v>
      </c>
      <c r="I3242" s="17">
        <v>0</v>
      </c>
      <c r="J3242" s="20"/>
      <c r="K3242" s="17">
        <v>0</v>
      </c>
      <c r="L3242" s="17"/>
      <c r="M3242" s="17">
        <v>403433</v>
      </c>
      <c r="N3242" s="20">
        <v>10</v>
      </c>
      <c r="O3242" s="20" t="s">
        <v>109</v>
      </c>
      <c r="P3242" s="20" t="s">
        <v>104</v>
      </c>
    </row>
    <row r="3243" spans="1:16" s="5" customFormat="1" ht="15.75">
      <c r="A3243" s="4" t="s">
        <v>6</v>
      </c>
      <c r="B3243" s="3">
        <f>I3242</f>
        <v>0</v>
      </c>
      <c r="C3243" s="3"/>
      <c r="D3243" s="3">
        <f>K3242</f>
        <v>0</v>
      </c>
      <c r="E3243" s="3"/>
      <c r="F3243" s="3">
        <f>M3242</f>
        <v>403433</v>
      </c>
      <c r="G3243" s="3"/>
      <c r="H3243" s="20" t="s">
        <v>156</v>
      </c>
      <c r="I3243" s="17">
        <v>0</v>
      </c>
      <c r="J3243" s="20"/>
      <c r="K3243" s="17">
        <v>0</v>
      </c>
      <c r="L3243" s="17"/>
      <c r="M3243" s="17">
        <v>50579</v>
      </c>
      <c r="N3243" s="20">
        <v>11</v>
      </c>
      <c r="O3243" s="20" t="s">
        <v>110</v>
      </c>
      <c r="P3243" s="20" t="s">
        <v>105</v>
      </c>
    </row>
    <row r="3244" spans="1:16" s="5" customFormat="1" ht="15.75">
      <c r="A3244" s="4" t="s">
        <v>7</v>
      </c>
      <c r="B3244" s="10">
        <f>I3243</f>
        <v>0</v>
      </c>
      <c r="C3244" s="3"/>
      <c r="D3244" s="10">
        <f>K3243</f>
        <v>0</v>
      </c>
      <c r="E3244" s="3"/>
      <c r="F3244" s="10">
        <f>M3243</f>
        <v>50579</v>
      </c>
      <c r="G3244" s="3"/>
      <c r="H3244" s="20" t="s">
        <v>156</v>
      </c>
      <c r="I3244" s="17">
        <v>179893</v>
      </c>
      <c r="J3244" s="20"/>
      <c r="K3244" s="17">
        <v>188194</v>
      </c>
      <c r="L3244" s="17"/>
      <c r="M3244" s="17">
        <v>209590</v>
      </c>
      <c r="N3244" s="20">
        <v>12</v>
      </c>
      <c r="O3244" s="20" t="s">
        <v>147</v>
      </c>
      <c r="P3244" s="20" t="s">
        <v>106</v>
      </c>
    </row>
    <row r="3245" spans="1:16" s="5" customFormat="1" ht="15.75">
      <c r="A3245" s="4"/>
      <c r="B3245" s="3"/>
      <c r="C3245" s="3"/>
      <c r="D3245" s="3"/>
      <c r="E3245" s="3"/>
      <c r="F3245" s="3"/>
      <c r="G3245" s="3"/>
      <c r="H3245" s="20" t="s">
        <v>156</v>
      </c>
      <c r="I3245" s="17">
        <v>0</v>
      </c>
      <c r="J3245" s="20"/>
      <c r="K3245" s="17">
        <v>30000</v>
      </c>
      <c r="L3245" s="17"/>
      <c r="M3245" s="17">
        <v>30000</v>
      </c>
      <c r="N3245" s="20">
        <v>13</v>
      </c>
      <c r="O3245" s="20" t="s">
        <v>113</v>
      </c>
      <c r="P3245" s="20" t="s">
        <v>107</v>
      </c>
    </row>
    <row r="3246" spans="1:16" s="5" customFormat="1" ht="15.75">
      <c r="A3246" s="4" t="s">
        <v>8</v>
      </c>
      <c r="B3246" s="3">
        <f>SUM(B3241:B3245)</f>
        <v>279349</v>
      </c>
      <c r="C3246" s="3"/>
      <c r="D3246" s="3">
        <f>SUM(D3241:D3245)</f>
        <v>286273</v>
      </c>
      <c r="E3246" s="3"/>
      <c r="F3246" s="3">
        <f>SUM(F3241:F3245)</f>
        <v>861043</v>
      </c>
      <c r="G3246" s="3"/>
      <c r="H3246" s="20" t="s">
        <v>156</v>
      </c>
      <c r="I3246" s="17">
        <v>0</v>
      </c>
      <c r="J3246" s="20"/>
      <c r="K3246" s="17">
        <v>0</v>
      </c>
      <c r="L3246" s="17"/>
      <c r="M3246" s="17">
        <v>37952</v>
      </c>
      <c r="N3246" s="20">
        <v>14</v>
      </c>
      <c r="O3246" s="20" t="s">
        <v>114</v>
      </c>
      <c r="P3246" s="20" t="s">
        <v>108</v>
      </c>
    </row>
    <row r="3247" spans="1:16" s="5" customFormat="1" ht="15.75">
      <c r="A3247" s="4"/>
      <c r="B3247" s="3"/>
      <c r="C3247" s="3"/>
      <c r="D3247" s="3"/>
      <c r="E3247" s="3"/>
      <c r="F3247" s="3"/>
      <c r="G3247" s="3"/>
      <c r="H3247" s="20" t="s">
        <v>156</v>
      </c>
      <c r="I3247" s="17">
        <v>0</v>
      </c>
      <c r="J3247" s="20"/>
      <c r="K3247" s="17">
        <v>0</v>
      </c>
      <c r="L3247" s="17"/>
      <c r="M3247" s="17">
        <v>0</v>
      </c>
      <c r="N3247" s="20">
        <v>15</v>
      </c>
      <c r="O3247" s="20" t="s">
        <v>115</v>
      </c>
      <c r="P3247" s="20" t="s">
        <v>109</v>
      </c>
    </row>
    <row r="3248" spans="1:16" s="5" customFormat="1" ht="15.75">
      <c r="A3248" s="4" t="s">
        <v>9</v>
      </c>
      <c r="B3248" s="3">
        <f>I3244</f>
        <v>179893</v>
      </c>
      <c r="C3248" s="3"/>
      <c r="D3248" s="3">
        <f>K3244</f>
        <v>188194</v>
      </c>
      <c r="E3248" s="3"/>
      <c r="F3248" s="3">
        <f>M3244</f>
        <v>209590</v>
      </c>
      <c r="G3248" s="3"/>
      <c r="H3248" s="20" t="s">
        <v>156</v>
      </c>
      <c r="I3248" s="17">
        <v>191167</v>
      </c>
      <c r="J3248" s="20"/>
      <c r="K3248" s="17">
        <v>182890</v>
      </c>
      <c r="L3248" s="17"/>
      <c r="M3248" s="17">
        <v>191167</v>
      </c>
      <c r="N3248" s="20">
        <v>16</v>
      </c>
      <c r="O3248" s="20" t="s">
        <v>116</v>
      </c>
      <c r="P3248" s="20" t="s">
        <v>110</v>
      </c>
    </row>
    <row r="3249" spans="1:16" s="5" customFormat="1" ht="15.75">
      <c r="A3249" s="4" t="s">
        <v>10</v>
      </c>
      <c r="B3249" s="3">
        <f>I3245</f>
        <v>0</v>
      </c>
      <c r="C3249" s="3"/>
      <c r="D3249" s="3">
        <f>K3245</f>
        <v>30000</v>
      </c>
      <c r="E3249" s="3"/>
      <c r="F3249" s="3">
        <f>M3245</f>
        <v>30000</v>
      </c>
      <c r="G3249" s="4"/>
      <c r="H3249" s="20" t="s">
        <v>156</v>
      </c>
      <c r="I3249" s="17">
        <v>0</v>
      </c>
      <c r="J3249" s="20"/>
      <c r="K3249" s="17">
        <v>8657</v>
      </c>
      <c r="L3249" s="17"/>
      <c r="M3249" s="17">
        <v>560</v>
      </c>
      <c r="N3249" s="20">
        <v>17</v>
      </c>
      <c r="O3249" s="20" t="s">
        <v>117</v>
      </c>
      <c r="P3249" s="20" t="s">
        <v>111</v>
      </c>
    </row>
    <row r="3250" spans="1:16" s="5" customFormat="1" ht="15.75">
      <c r="A3250" s="4" t="s">
        <v>11</v>
      </c>
      <c r="B3250" s="3">
        <f>I3246</f>
        <v>0</v>
      </c>
      <c r="C3250" s="3"/>
      <c r="D3250" s="3">
        <f>K3246</f>
        <v>0</v>
      </c>
      <c r="E3250" s="3"/>
      <c r="F3250" s="3">
        <f>M3246</f>
        <v>37952</v>
      </c>
      <c r="G3250" s="3"/>
      <c r="H3250" s="20" t="s">
        <v>156</v>
      </c>
      <c r="I3250" s="17">
        <v>8833</v>
      </c>
      <c r="J3250" s="20"/>
      <c r="K3250" s="17">
        <v>8453</v>
      </c>
      <c r="L3250" s="17"/>
      <c r="M3250" s="17">
        <v>8833</v>
      </c>
      <c r="N3250" s="20">
        <v>18</v>
      </c>
      <c r="O3250" s="20" t="s">
        <v>118</v>
      </c>
      <c r="P3250" s="20" t="s">
        <v>112</v>
      </c>
    </row>
    <row r="3251" spans="1:16" s="5" customFormat="1" ht="15.75">
      <c r="A3251" s="4" t="s">
        <v>12</v>
      </c>
      <c r="B3251" s="10">
        <f>I3247</f>
        <v>0</v>
      </c>
      <c r="C3251" s="3"/>
      <c r="D3251" s="10">
        <f>K3247</f>
        <v>0</v>
      </c>
      <c r="E3251" s="3"/>
      <c r="F3251" s="10">
        <f>M3247</f>
        <v>0</v>
      </c>
      <c r="G3251" s="3"/>
      <c r="H3251" s="20" t="s">
        <v>156</v>
      </c>
      <c r="I3251" s="17">
        <v>0</v>
      </c>
      <c r="J3251" s="20"/>
      <c r="K3251" s="17">
        <v>48180</v>
      </c>
      <c r="L3251" s="17"/>
      <c r="M3251" s="17">
        <v>50000</v>
      </c>
      <c r="N3251" s="20">
        <v>19</v>
      </c>
      <c r="O3251" s="20" t="s">
        <v>119</v>
      </c>
      <c r="P3251" s="20" t="s">
        <v>113</v>
      </c>
    </row>
    <row r="3252" spans="1:16" s="5" customFormat="1" ht="15.75">
      <c r="A3252" s="4"/>
      <c r="B3252" s="3"/>
      <c r="C3252" s="3"/>
      <c r="D3252" s="3"/>
      <c r="E3252" s="3"/>
      <c r="F3252" s="3"/>
      <c r="G3252" s="3"/>
      <c r="H3252" s="20" t="s">
        <v>156</v>
      </c>
      <c r="I3252" s="17">
        <v>0</v>
      </c>
      <c r="J3252" s="20"/>
      <c r="K3252" s="17">
        <v>0</v>
      </c>
      <c r="L3252" s="17"/>
      <c r="M3252" s="17">
        <v>0</v>
      </c>
      <c r="N3252" s="20">
        <v>20</v>
      </c>
      <c r="O3252" s="20" t="s">
        <v>120</v>
      </c>
      <c r="P3252" s="20" t="s">
        <v>114</v>
      </c>
    </row>
    <row r="3253" spans="1:16" s="5" customFormat="1" ht="15.75">
      <c r="A3253" s="4" t="s">
        <v>13</v>
      </c>
      <c r="B3253" s="3">
        <f>SUM(B3247:B3252)</f>
        <v>179893</v>
      </c>
      <c r="C3253" s="3"/>
      <c r="D3253" s="3">
        <f>SUM(D3247:D3252)</f>
        <v>218194</v>
      </c>
      <c r="E3253" s="3"/>
      <c r="F3253" s="3">
        <f>SUM(F3247:F3252)</f>
        <v>277542</v>
      </c>
      <c r="G3253" s="3"/>
      <c r="H3253" s="20" t="s">
        <v>156</v>
      </c>
      <c r="I3253" s="17">
        <v>105924</v>
      </c>
      <c r="J3253" s="20"/>
      <c r="K3253" s="17">
        <v>101370</v>
      </c>
      <c r="L3253" s="17"/>
      <c r="M3253" s="17">
        <v>107947</v>
      </c>
      <c r="N3253" s="20">
        <v>21</v>
      </c>
      <c r="O3253" s="20" t="s">
        <v>121</v>
      </c>
      <c r="P3253" s="20" t="s">
        <v>115</v>
      </c>
    </row>
    <row r="3254" spans="1:16" s="5" customFormat="1" ht="15.75">
      <c r="A3254" s="4"/>
      <c r="B3254" s="3"/>
      <c r="C3254" s="3"/>
      <c r="D3254" s="3"/>
      <c r="E3254" s="3"/>
      <c r="F3254" s="3"/>
      <c r="G3254" s="3"/>
      <c r="H3254" s="20" t="s">
        <v>156</v>
      </c>
      <c r="I3254" s="17">
        <v>0</v>
      </c>
      <c r="J3254" s="20"/>
      <c r="K3254" s="17">
        <v>0</v>
      </c>
      <c r="L3254" s="17"/>
      <c r="M3254" s="17">
        <v>0</v>
      </c>
      <c r="N3254" s="20">
        <v>22</v>
      </c>
      <c r="O3254" s="20" t="s">
        <v>148</v>
      </c>
      <c r="P3254" s="20" t="s">
        <v>116</v>
      </c>
    </row>
    <row r="3255" spans="1:16" s="5" customFormat="1" ht="15.75">
      <c r="A3255" s="4" t="s">
        <v>14</v>
      </c>
      <c r="B3255" s="3">
        <f aca="true" t="shared" si="361" ref="B3255:B3260">I3248</f>
        <v>191167</v>
      </c>
      <c r="C3255" s="3"/>
      <c r="D3255" s="3">
        <f aca="true" t="shared" si="362" ref="D3255:D3260">K3248</f>
        <v>182890</v>
      </c>
      <c r="E3255" s="3"/>
      <c r="F3255" s="3">
        <f aca="true" t="shared" si="363" ref="F3255:F3260">M3248</f>
        <v>191167</v>
      </c>
      <c r="G3255" s="3"/>
      <c r="H3255" s="20" t="s">
        <v>156</v>
      </c>
      <c r="I3255" s="17">
        <v>0</v>
      </c>
      <c r="J3255" s="20"/>
      <c r="K3255" s="17">
        <v>0</v>
      </c>
      <c r="L3255" s="17"/>
      <c r="M3255" s="17">
        <v>0</v>
      </c>
      <c r="N3255" s="20">
        <v>23</v>
      </c>
      <c r="O3255" s="20" t="s">
        <v>149</v>
      </c>
      <c r="P3255" s="20" t="s">
        <v>117</v>
      </c>
    </row>
    <row r="3256" spans="1:16" s="5" customFormat="1" ht="15.75">
      <c r="A3256" s="4" t="s">
        <v>90</v>
      </c>
      <c r="B3256" s="3">
        <f t="shared" si="361"/>
        <v>0</v>
      </c>
      <c r="C3256" s="3"/>
      <c r="D3256" s="3">
        <f t="shared" si="362"/>
        <v>8657</v>
      </c>
      <c r="E3256" s="3"/>
      <c r="F3256" s="3">
        <f t="shared" si="363"/>
        <v>560</v>
      </c>
      <c r="G3256" s="3"/>
      <c r="H3256" s="20" t="s">
        <v>156</v>
      </c>
      <c r="I3256" s="17">
        <v>0</v>
      </c>
      <c r="J3256" s="20"/>
      <c r="K3256" s="17">
        <v>0</v>
      </c>
      <c r="L3256" s="17"/>
      <c r="M3256" s="17">
        <v>0</v>
      </c>
      <c r="N3256" s="20">
        <v>24</v>
      </c>
      <c r="O3256" s="20" t="s">
        <v>150</v>
      </c>
      <c r="P3256" s="20" t="s">
        <v>118</v>
      </c>
    </row>
    <row r="3257" spans="1:16" s="5" customFormat="1" ht="15.75">
      <c r="A3257" s="4" t="s">
        <v>89</v>
      </c>
      <c r="B3257" s="3">
        <f t="shared" si="361"/>
        <v>8833</v>
      </c>
      <c r="C3257" s="3"/>
      <c r="D3257" s="3">
        <f t="shared" si="362"/>
        <v>8453</v>
      </c>
      <c r="E3257" s="3"/>
      <c r="F3257" s="3">
        <f t="shared" si="363"/>
        <v>8833</v>
      </c>
      <c r="G3257" s="3"/>
      <c r="H3257" s="20" t="s">
        <v>156</v>
      </c>
      <c r="I3257" s="17">
        <v>0</v>
      </c>
      <c r="J3257" s="20"/>
      <c r="K3257" s="17">
        <v>0</v>
      </c>
      <c r="L3257" s="17"/>
      <c r="M3257" s="17">
        <v>0</v>
      </c>
      <c r="N3257" s="20">
        <v>25</v>
      </c>
      <c r="O3257" s="20" t="s">
        <v>151</v>
      </c>
      <c r="P3257" s="20" t="s">
        <v>119</v>
      </c>
    </row>
    <row r="3258" spans="1:16" s="5" customFormat="1" ht="15.75">
      <c r="A3258" s="4" t="s">
        <v>88</v>
      </c>
      <c r="B3258" s="3">
        <f t="shared" si="361"/>
        <v>0</v>
      </c>
      <c r="C3258" s="3"/>
      <c r="D3258" s="3">
        <f t="shared" si="362"/>
        <v>48180</v>
      </c>
      <c r="E3258" s="3"/>
      <c r="F3258" s="3">
        <f t="shared" si="363"/>
        <v>50000</v>
      </c>
      <c r="G3258" s="3"/>
      <c r="H3258" s="20" t="s">
        <v>156</v>
      </c>
      <c r="I3258" s="17">
        <v>928</v>
      </c>
      <c r="J3258" s="20"/>
      <c r="K3258" s="17">
        <v>888</v>
      </c>
      <c r="L3258" s="17"/>
      <c r="M3258" s="17">
        <v>0</v>
      </c>
      <c r="N3258" s="20">
        <v>26</v>
      </c>
      <c r="O3258" s="20" t="s">
        <v>152</v>
      </c>
      <c r="P3258" s="20" t="s">
        <v>120</v>
      </c>
    </row>
    <row r="3259" spans="1:16" s="5" customFormat="1" ht="15.75">
      <c r="A3259" s="4" t="s">
        <v>92</v>
      </c>
      <c r="B3259" s="3">
        <f t="shared" si="361"/>
        <v>0</v>
      </c>
      <c r="C3259" s="3"/>
      <c r="D3259" s="3">
        <f t="shared" si="362"/>
        <v>0</v>
      </c>
      <c r="E3259" s="3"/>
      <c r="F3259" s="3">
        <f t="shared" si="363"/>
        <v>0</v>
      </c>
      <c r="G3259" s="3"/>
      <c r="H3259" s="20" t="s">
        <v>156</v>
      </c>
      <c r="I3259" s="17">
        <v>0</v>
      </c>
      <c r="J3259" s="20"/>
      <c r="K3259" s="17">
        <v>0</v>
      </c>
      <c r="L3259" s="17"/>
      <c r="M3259" s="17">
        <v>0</v>
      </c>
      <c r="N3259" s="20">
        <v>27</v>
      </c>
      <c r="O3259" s="20" t="s">
        <v>153</v>
      </c>
      <c r="P3259" s="20" t="s">
        <v>121</v>
      </c>
    </row>
    <row r="3260" spans="1:16" s="5" customFormat="1" ht="15.75">
      <c r="A3260" s="4" t="s">
        <v>15</v>
      </c>
      <c r="B3260" s="10">
        <f t="shared" si="361"/>
        <v>105924</v>
      </c>
      <c r="C3260" s="3"/>
      <c r="D3260" s="10">
        <f t="shared" si="362"/>
        <v>101370</v>
      </c>
      <c r="E3260" s="3"/>
      <c r="F3260" s="10">
        <f t="shared" si="363"/>
        <v>107947</v>
      </c>
      <c r="G3260" s="3"/>
      <c r="H3260" s="20" t="s">
        <v>156</v>
      </c>
      <c r="I3260" s="17">
        <v>0</v>
      </c>
      <c r="J3260" s="20"/>
      <c r="K3260" s="17">
        <v>746</v>
      </c>
      <c r="L3260" s="17"/>
      <c r="M3260" s="17">
        <v>1267</v>
      </c>
      <c r="N3260" s="20">
        <v>28</v>
      </c>
      <c r="O3260" s="20" t="s">
        <v>154</v>
      </c>
      <c r="P3260" s="20" t="s">
        <v>122</v>
      </c>
    </row>
    <row r="3261" spans="1:16" s="5" customFormat="1" ht="15.75">
      <c r="A3261" s="4"/>
      <c r="B3261" s="3"/>
      <c r="C3261" s="3"/>
      <c r="D3261" s="3"/>
      <c r="E3261" s="3"/>
      <c r="F3261" s="3"/>
      <c r="G3261" s="3"/>
      <c r="H3261" s="20"/>
      <c r="I3261" s="17"/>
      <c r="J3261" s="20"/>
      <c r="K3261" s="17"/>
      <c r="L3261" s="17"/>
      <c r="M3261" s="17"/>
      <c r="N3261" s="20"/>
      <c r="O3261" s="20"/>
      <c r="P3261" s="20"/>
    </row>
    <row r="3262" spans="1:16" s="5" customFormat="1" ht="15.75">
      <c r="A3262" s="4" t="s">
        <v>16</v>
      </c>
      <c r="B3262" s="3">
        <f>SUM(B3254:B3261)</f>
        <v>305924</v>
      </c>
      <c r="C3262" s="3"/>
      <c r="D3262" s="3">
        <f>SUM(D3254:D3261)</f>
        <v>349550</v>
      </c>
      <c r="E3262" s="3"/>
      <c r="F3262" s="3">
        <f>SUM(F3254:F3261)</f>
        <v>358507</v>
      </c>
      <c r="G3262" s="3"/>
      <c r="H3262" s="20"/>
      <c r="I3262" s="17"/>
      <c r="J3262" s="20"/>
      <c r="K3262" s="17"/>
      <c r="L3262" s="17"/>
      <c r="M3262" s="17"/>
      <c r="N3262" s="17"/>
      <c r="O3262" s="20"/>
      <c r="P3262" s="20"/>
    </row>
    <row r="3263" spans="1:16" s="5" customFormat="1" ht="15.75">
      <c r="A3263" s="4"/>
      <c r="B3263" s="3"/>
      <c r="C3263" s="3"/>
      <c r="D3263" s="3"/>
      <c r="E3263" s="3"/>
      <c r="F3263" s="3"/>
      <c r="G3263" s="3"/>
      <c r="H3263" s="20"/>
      <c r="I3263" s="17"/>
      <c r="J3263" s="20"/>
      <c r="K3263" s="17"/>
      <c r="L3263" s="17"/>
      <c r="M3263" s="17"/>
      <c r="N3263" s="17"/>
      <c r="O3263" s="20"/>
      <c r="P3263" s="20"/>
    </row>
    <row r="3264" spans="1:16" s="5" customFormat="1" ht="15.75">
      <c r="A3264" s="4" t="s">
        <v>17</v>
      </c>
      <c r="B3264" s="3">
        <f aca="true" t="shared" si="364" ref="B3264:B3270">I3254</f>
        <v>0</v>
      </c>
      <c r="C3264" s="3"/>
      <c r="D3264" s="3">
        <f aca="true" t="shared" si="365" ref="D3264:D3270">K3254</f>
        <v>0</v>
      </c>
      <c r="E3264" s="3"/>
      <c r="F3264" s="3">
        <f aca="true" t="shared" si="366" ref="F3264:F3270">M3254</f>
        <v>0</v>
      </c>
      <c r="G3264" s="3"/>
      <c r="H3264" s="20"/>
      <c r="I3264" s="17"/>
      <c r="J3264" s="20"/>
      <c r="K3264" s="17"/>
      <c r="L3264" s="17"/>
      <c r="M3264" s="17"/>
      <c r="N3264" s="17"/>
      <c r="O3264" s="20"/>
      <c r="P3264" s="20"/>
    </row>
    <row r="3265" spans="1:16" s="5" customFormat="1" ht="15.75">
      <c r="A3265" s="4" t="s">
        <v>18</v>
      </c>
      <c r="B3265" s="3">
        <f t="shared" si="364"/>
        <v>0</v>
      </c>
      <c r="C3265" s="3"/>
      <c r="D3265" s="3">
        <f t="shared" si="365"/>
        <v>0</v>
      </c>
      <c r="E3265" s="3"/>
      <c r="F3265" s="3">
        <f t="shared" si="366"/>
        <v>0</v>
      </c>
      <c r="G3265" s="3"/>
      <c r="H3265" s="20"/>
      <c r="I3265" s="17"/>
      <c r="J3265" s="20"/>
      <c r="K3265" s="17"/>
      <c r="L3265" s="17"/>
      <c r="M3265" s="17"/>
      <c r="N3265" s="17"/>
      <c r="O3265" s="20"/>
      <c r="P3265" s="20"/>
    </row>
    <row r="3266" spans="1:16" s="5" customFormat="1" ht="15.75">
      <c r="A3266" s="4" t="s">
        <v>19</v>
      </c>
      <c r="B3266" s="3">
        <f t="shared" si="364"/>
        <v>0</v>
      </c>
      <c r="C3266" s="3"/>
      <c r="D3266" s="3">
        <f t="shared" si="365"/>
        <v>0</v>
      </c>
      <c r="E3266" s="3"/>
      <c r="F3266" s="3">
        <f t="shared" si="366"/>
        <v>0</v>
      </c>
      <c r="G3266" s="3"/>
      <c r="H3266" s="20"/>
      <c r="I3266" s="17"/>
      <c r="J3266" s="20"/>
      <c r="K3266" s="17"/>
      <c r="L3266" s="17"/>
      <c r="M3266" s="17"/>
      <c r="N3266" s="20"/>
      <c r="O3266" s="20"/>
      <c r="P3266" s="20"/>
    </row>
    <row r="3267" spans="1:16" s="5" customFormat="1" ht="15.75">
      <c r="A3267" s="4" t="s">
        <v>20</v>
      </c>
      <c r="B3267" s="3">
        <f t="shared" si="364"/>
        <v>0</v>
      </c>
      <c r="C3267" s="3"/>
      <c r="D3267" s="3">
        <f t="shared" si="365"/>
        <v>0</v>
      </c>
      <c r="E3267" s="3"/>
      <c r="F3267" s="3">
        <f t="shared" si="366"/>
        <v>0</v>
      </c>
      <c r="G3267" s="3"/>
      <c r="H3267" s="20"/>
      <c r="I3267" s="17"/>
      <c r="J3267" s="20"/>
      <c r="K3267" s="17"/>
      <c r="L3267" s="17"/>
      <c r="M3267" s="17"/>
      <c r="N3267" s="20"/>
      <c r="O3267" s="20"/>
      <c r="P3267" s="20"/>
    </row>
    <row r="3268" spans="1:7" s="5" customFormat="1" ht="15.75">
      <c r="A3268" s="4" t="s">
        <v>21</v>
      </c>
      <c r="B3268" s="3">
        <f t="shared" si="364"/>
        <v>928</v>
      </c>
      <c r="C3268" s="3"/>
      <c r="D3268" s="3">
        <f t="shared" si="365"/>
        <v>888</v>
      </c>
      <c r="E3268" s="3"/>
      <c r="F3268" s="3">
        <f t="shared" si="366"/>
        <v>0</v>
      </c>
      <c r="G3268" s="3"/>
    </row>
    <row r="3269" spans="1:7" s="5" customFormat="1" ht="15.75">
      <c r="A3269" s="4" t="s">
        <v>22</v>
      </c>
      <c r="B3269" s="3">
        <f t="shared" si="364"/>
        <v>0</v>
      </c>
      <c r="C3269" s="3"/>
      <c r="D3269" s="3">
        <f t="shared" si="365"/>
        <v>0</v>
      </c>
      <c r="E3269" s="3"/>
      <c r="F3269" s="3">
        <f t="shared" si="366"/>
        <v>0</v>
      </c>
      <c r="G3269" s="3"/>
    </row>
    <row r="3270" spans="1:7" s="5" customFormat="1" ht="15.75">
      <c r="A3270" s="4" t="s">
        <v>87</v>
      </c>
      <c r="B3270" s="10">
        <f t="shared" si="364"/>
        <v>0</v>
      </c>
      <c r="C3270" s="3"/>
      <c r="D3270" s="10">
        <f t="shared" si="365"/>
        <v>746</v>
      </c>
      <c r="E3270" s="3"/>
      <c r="F3270" s="10">
        <f t="shared" si="366"/>
        <v>1267</v>
      </c>
      <c r="G3270" s="3"/>
    </row>
    <row r="3271" spans="1:7" s="5" customFormat="1" ht="15.75">
      <c r="A3271" s="12"/>
      <c r="B3271" s="3"/>
      <c r="C3271" s="3"/>
      <c r="D3271" s="3"/>
      <c r="E3271" s="3"/>
      <c r="F3271" s="3"/>
      <c r="G3271" s="3"/>
    </row>
    <row r="3272" spans="1:7" s="5" customFormat="1" ht="15.75">
      <c r="A3272" s="17" t="s">
        <v>23</v>
      </c>
      <c r="B3272" s="3">
        <f>SUM(B3232:B3241)+B3246+B3253+SUM(B3261:B3271)</f>
        <v>1964945</v>
      </c>
      <c r="C3272" s="3"/>
      <c r="D3272" s="3">
        <f>SUM(D3232:D3241)+D3246+D3253+SUM(D3261:D3271)</f>
        <v>2030533</v>
      </c>
      <c r="E3272" s="3"/>
      <c r="F3272" s="3">
        <f>SUM(F3232:F3241)+F3246+F3253+SUM(F3261:F3271)</f>
        <v>2955427</v>
      </c>
      <c r="G3272" s="3"/>
    </row>
    <row r="3273" spans="1:7" s="5" customFormat="1" ht="15.75">
      <c r="A3273" s="4"/>
      <c r="B3273" s="3"/>
      <c r="C3273" s="3"/>
      <c r="D3273" s="3"/>
      <c r="E3273" s="3"/>
      <c r="F3273" s="3"/>
      <c r="G3273" s="3"/>
    </row>
    <row r="3274" spans="1:7" s="5" customFormat="1" ht="15.75">
      <c r="A3274" s="4"/>
      <c r="B3274" s="3"/>
      <c r="C3274" s="3"/>
      <c r="D3274" s="3"/>
      <c r="E3274" s="3"/>
      <c r="F3274" s="3"/>
      <c r="G3274" s="3"/>
    </row>
    <row r="3275" spans="1:7" s="5" customFormat="1" ht="15.75">
      <c r="A3275" s="4"/>
      <c r="B3275" s="3"/>
      <c r="C3275" s="3"/>
      <c r="D3275" s="3"/>
      <c r="E3275" s="3"/>
      <c r="F3275" s="3"/>
      <c r="G3275" s="3"/>
    </row>
    <row r="3276" spans="1:7" s="5" customFormat="1" ht="15.75">
      <c r="A3276" s="4"/>
      <c r="B3276" s="3"/>
      <c r="C3276" s="3"/>
      <c r="D3276" s="3"/>
      <c r="E3276" s="3"/>
      <c r="F3276" s="3"/>
      <c r="G3276" s="3"/>
    </row>
    <row r="3277" spans="1:7" s="5" customFormat="1" ht="15.75">
      <c r="A3277" s="4"/>
      <c r="B3277" s="3"/>
      <c r="C3277" s="3"/>
      <c r="D3277" s="3"/>
      <c r="E3277" s="3"/>
      <c r="F3277" s="3"/>
      <c r="G3277" s="3"/>
    </row>
    <row r="3278" spans="1:7" s="5" customFormat="1" ht="15.75">
      <c r="A3278" s="4"/>
      <c r="B3278" s="3"/>
      <c r="C3278" s="3"/>
      <c r="D3278" s="3"/>
      <c r="E3278" s="3"/>
      <c r="F3278" s="3"/>
      <c r="G3278" s="3"/>
    </row>
    <row r="3279" spans="1:7" s="5" customFormat="1" ht="15.75">
      <c r="A3279" s="4"/>
      <c r="B3279" s="3"/>
      <c r="C3279" s="3"/>
      <c r="D3279" s="3"/>
      <c r="E3279" s="3"/>
      <c r="F3279" s="3"/>
      <c r="G3279" s="3"/>
    </row>
    <row r="3280" spans="1:7" s="5" customFormat="1" ht="15.75">
      <c r="A3280" s="4"/>
      <c r="B3280" s="3"/>
      <c r="C3280" s="3"/>
      <c r="D3280" s="3"/>
      <c r="E3280" s="3"/>
      <c r="F3280" s="3"/>
      <c r="G3280" s="3"/>
    </row>
    <row r="3281" spans="1:7" s="5" customFormat="1" ht="15.75">
      <c r="A3281" s="4"/>
      <c r="B3281" s="3"/>
      <c r="C3281" s="3"/>
      <c r="D3281" s="3"/>
      <c r="E3281" s="3"/>
      <c r="F3281" s="3"/>
      <c r="G3281" s="3"/>
    </row>
    <row r="3282" spans="1:7" s="5" customFormat="1" ht="15.75">
      <c r="A3282" s="12"/>
      <c r="B3282" s="3"/>
      <c r="C3282" s="3"/>
      <c r="D3282" s="3"/>
      <c r="E3282" s="3"/>
      <c r="F3282" s="3"/>
      <c r="G3282" s="3"/>
    </row>
    <row r="3283" spans="1:7" s="5" customFormat="1" ht="15.75">
      <c r="A3283" s="17"/>
      <c r="B3283" s="4"/>
      <c r="C3283" s="4"/>
      <c r="D3283" s="4"/>
      <c r="E3283" s="4"/>
      <c r="F3283" s="4"/>
      <c r="G3283" s="3"/>
    </row>
    <row r="3284" spans="1:7" s="5" customFormat="1" ht="15.75">
      <c r="A3284" s="4"/>
      <c r="B3284" s="3"/>
      <c r="C3284" s="3"/>
      <c r="D3284" s="3"/>
      <c r="E3284" s="3"/>
      <c r="F3284" s="3"/>
      <c r="G3284" s="3"/>
    </row>
    <row r="3285" spans="1:7" s="5" customFormat="1" ht="15.75">
      <c r="A3285" s="4"/>
      <c r="B3285" s="3"/>
      <c r="C3285" s="3"/>
      <c r="D3285" s="3"/>
      <c r="E3285" s="3"/>
      <c r="F3285" s="3"/>
      <c r="G3285" s="3"/>
    </row>
    <row r="3286" spans="1:7" s="5" customFormat="1" ht="15.75">
      <c r="A3286" s="4"/>
      <c r="B3286" s="4"/>
      <c r="C3286" s="4"/>
      <c r="D3286" s="4"/>
      <c r="E3286" s="4"/>
      <c r="F3286" s="4"/>
      <c r="G3286" s="4"/>
    </row>
    <row r="3287" spans="1:7" s="5" customFormat="1" ht="15.75">
      <c r="A3287" s="12"/>
      <c r="B3287" s="3"/>
      <c r="C3287" s="3"/>
      <c r="D3287" s="3"/>
      <c r="E3287" s="3"/>
      <c r="F3287" s="3"/>
      <c r="G3287" s="3"/>
    </row>
    <row r="3288" spans="1:7" s="5" customFormat="1" ht="15.75">
      <c r="A3288" s="17"/>
      <c r="B3288" s="4"/>
      <c r="C3288" s="4"/>
      <c r="D3288" s="4"/>
      <c r="E3288" s="4"/>
      <c r="F3288" s="4"/>
      <c r="G3288" s="4"/>
    </row>
    <row r="3289" spans="1:7" s="5" customFormat="1" ht="15.75">
      <c r="A3289" s="4"/>
      <c r="B3289" s="3"/>
      <c r="C3289" s="3"/>
      <c r="D3289" s="3"/>
      <c r="E3289" s="3"/>
      <c r="F3289" s="3"/>
      <c r="G3289" s="3"/>
    </row>
    <row r="3290" spans="1:7" s="5" customFormat="1" ht="15.75">
      <c r="A3290" s="4"/>
      <c r="B3290" s="3"/>
      <c r="C3290" s="3"/>
      <c r="D3290" s="3"/>
      <c r="E3290" s="3"/>
      <c r="F3290" s="3"/>
      <c r="G3290" s="3"/>
    </row>
    <row r="3291" spans="1:7" s="5" customFormat="1" ht="15.75">
      <c r="A3291" s="4"/>
      <c r="B3291" s="4"/>
      <c r="C3291" s="4"/>
      <c r="D3291" s="4"/>
      <c r="E3291" s="4"/>
      <c r="F3291" s="4"/>
      <c r="G3291" s="4"/>
    </row>
    <row r="3292" spans="1:7" s="5" customFormat="1" ht="15.75">
      <c r="A3292" s="4"/>
      <c r="B3292" s="3"/>
      <c r="C3292" s="3"/>
      <c r="D3292" s="3"/>
      <c r="E3292" s="3"/>
      <c r="F3292" s="3"/>
      <c r="G3292" s="3"/>
    </row>
    <row r="3293" spans="1:7" s="5" customFormat="1" ht="15.75">
      <c r="A3293" s="4"/>
      <c r="B3293" s="3"/>
      <c r="C3293" s="3"/>
      <c r="D3293" s="3"/>
      <c r="E3293" s="3"/>
      <c r="F3293" s="3"/>
      <c r="G3293" s="3"/>
    </row>
    <row r="3294" spans="1:7" s="5" customFormat="1" ht="15.75">
      <c r="A3294" s="12"/>
      <c r="B3294" s="3"/>
      <c r="C3294" s="3"/>
      <c r="D3294" s="3"/>
      <c r="E3294" s="3"/>
      <c r="F3294" s="3"/>
      <c r="G3294" s="3"/>
    </row>
    <row r="3295" spans="1:7" s="5" customFormat="1" ht="15.75">
      <c r="A3295" s="17"/>
      <c r="B3295" s="3"/>
      <c r="C3295" s="3"/>
      <c r="D3295" s="3"/>
      <c r="E3295" s="3"/>
      <c r="F3295" s="3"/>
      <c r="G3295" s="3"/>
    </row>
    <row r="3296" spans="1:7" s="5" customFormat="1" ht="15.75">
      <c r="A3296" s="11"/>
      <c r="B3296" s="3"/>
      <c r="C3296" s="3"/>
      <c r="D3296" s="3"/>
      <c r="E3296" s="3"/>
      <c r="F3296" s="3"/>
      <c r="G3296" s="3"/>
    </row>
    <row r="3297" spans="1:7" s="5" customFormat="1" ht="15.75">
      <c r="A3297" s="12"/>
      <c r="B3297" s="3"/>
      <c r="C3297" s="3"/>
      <c r="D3297" s="3"/>
      <c r="E3297" s="3"/>
      <c r="F3297" s="3"/>
      <c r="G3297" s="3"/>
    </row>
    <row r="3298" spans="1:7" s="5" customFormat="1" ht="15.75">
      <c r="A3298" s="12"/>
      <c r="B3298" s="3"/>
      <c r="C3298" s="3"/>
      <c r="D3298" s="3"/>
      <c r="E3298" s="3"/>
      <c r="F3298" s="3"/>
      <c r="G3298" s="3"/>
    </row>
    <row r="3299" spans="1:7" s="5" customFormat="1" ht="15.75">
      <c r="A3299" s="12"/>
      <c r="B3299" s="3"/>
      <c r="C3299" s="3"/>
      <c r="D3299" s="3"/>
      <c r="E3299" s="3"/>
      <c r="F3299" s="3"/>
      <c r="G3299" s="3"/>
    </row>
    <row r="3300" spans="1:7" s="5" customFormat="1" ht="15.75">
      <c r="A3300" s="12"/>
      <c r="B3300" s="3"/>
      <c r="C3300" s="3"/>
      <c r="D3300" s="3"/>
      <c r="E3300" s="3"/>
      <c r="F3300" s="3"/>
      <c r="G3300" s="3"/>
    </row>
    <row r="3301" spans="1:6" s="5" customFormat="1" ht="15.75">
      <c r="A3301" s="13"/>
      <c r="B3301" s="4"/>
      <c r="C3301" s="3"/>
      <c r="D3301" s="4"/>
      <c r="E3301" s="3"/>
      <c r="F3301" s="4"/>
    </row>
    <row r="3302" spans="1:6" s="5" customFormat="1" ht="15.75">
      <c r="A3302" s="14" t="s">
        <v>93</v>
      </c>
      <c r="B3302" s="4"/>
      <c r="C3302" s="3"/>
      <c r="D3302" s="4"/>
      <c r="E3302" s="3"/>
      <c r="F3302" s="4"/>
    </row>
    <row r="3303" spans="1:6" s="5" customFormat="1" ht="15.75">
      <c r="A3303" s="4"/>
      <c r="B3303" s="4"/>
      <c r="C3303" s="3"/>
      <c r="D3303" s="4"/>
      <c r="E3303" s="3"/>
      <c r="F3303" s="4"/>
    </row>
    <row r="3304" spans="1:7" s="5" customFormat="1" ht="15.75">
      <c r="A3304" s="23" t="s">
        <v>138</v>
      </c>
      <c r="B3304" s="23"/>
      <c r="C3304" s="23"/>
      <c r="D3304" s="23"/>
      <c r="E3304" s="23"/>
      <c r="F3304" s="23"/>
      <c r="G3304" s="23"/>
    </row>
    <row r="3305" spans="1:6" s="5" customFormat="1" ht="15.75">
      <c r="A3305" s="4"/>
      <c r="B3305" s="4"/>
      <c r="C3305" s="3"/>
      <c r="D3305" s="4"/>
      <c r="E3305" s="3"/>
      <c r="F3305" s="4"/>
    </row>
    <row r="3306" spans="1:7" s="5" customFormat="1" ht="15.75">
      <c r="A3306" s="23" t="s">
        <v>139</v>
      </c>
      <c r="B3306" s="23"/>
      <c r="C3306" s="23"/>
      <c r="D3306" s="23"/>
      <c r="E3306" s="23"/>
      <c r="F3306" s="23"/>
      <c r="G3306" s="23"/>
    </row>
    <row r="3307" spans="1:7" s="5" customFormat="1" ht="15.75">
      <c r="A3307" s="23" t="s">
        <v>54</v>
      </c>
      <c r="B3307" s="23"/>
      <c r="C3307" s="23"/>
      <c r="D3307" s="23"/>
      <c r="E3307" s="23"/>
      <c r="F3307" s="23"/>
      <c r="G3307" s="23"/>
    </row>
    <row r="3308" spans="1:6" s="5" customFormat="1" ht="15.75">
      <c r="A3308" s="4"/>
      <c r="B3308" s="4"/>
      <c r="C3308" s="3"/>
      <c r="D3308" s="6"/>
      <c r="E3308" s="7"/>
      <c r="F3308" s="6"/>
    </row>
    <row r="3309" spans="1:6" s="5" customFormat="1" ht="15.75">
      <c r="A3309" s="4"/>
      <c r="B3309" s="8"/>
      <c r="C3309" s="9"/>
      <c r="D3309" s="8"/>
      <c r="E3309" s="9"/>
      <c r="F3309" s="8"/>
    </row>
    <row r="3310" spans="1:7" s="5" customFormat="1" ht="15.75">
      <c r="A3310" s="4"/>
      <c r="B3310" s="2">
        <v>1985</v>
      </c>
      <c r="C3310" s="1"/>
      <c r="D3310" s="2">
        <v>1986</v>
      </c>
      <c r="E3310" s="1"/>
      <c r="F3310" s="2">
        <v>1987</v>
      </c>
      <c r="G3310" s="1"/>
    </row>
    <row r="3311" spans="1:7" s="5" customFormat="1" ht="15.75">
      <c r="A3311" s="4"/>
      <c r="B3311" s="3"/>
      <c r="C3311" s="3"/>
      <c r="D3311" s="3"/>
      <c r="E3311" s="3"/>
      <c r="F3311" s="3"/>
      <c r="G3311" s="3"/>
    </row>
    <row r="3312" spans="1:16" s="5" customFormat="1" ht="15.75">
      <c r="A3312" s="4" t="s">
        <v>0</v>
      </c>
      <c r="B3312" s="3">
        <f aca="true" t="shared" si="367" ref="B3312:B3319">I3312</f>
        <v>119722082</v>
      </c>
      <c r="C3312" s="3"/>
      <c r="D3312" s="3">
        <f aca="true" t="shared" si="368" ref="D3312:D3319">K3312</f>
        <v>117376815</v>
      </c>
      <c r="E3312" s="3"/>
      <c r="F3312" s="3">
        <f aca="true" t="shared" si="369" ref="F3312:F3319">M3312</f>
        <v>133064660</v>
      </c>
      <c r="G3312" s="3"/>
      <c r="H3312" s="20" t="s">
        <v>54</v>
      </c>
      <c r="I3312" s="17">
        <v>119722082</v>
      </c>
      <c r="J3312" s="20"/>
      <c r="K3312" s="17">
        <v>117376815</v>
      </c>
      <c r="L3312" s="17"/>
      <c r="M3312" s="17">
        <v>133064660</v>
      </c>
      <c r="N3312" s="20">
        <v>1</v>
      </c>
      <c r="O3312" s="20" t="s">
        <v>95</v>
      </c>
      <c r="P3312" s="20" t="s">
        <v>95</v>
      </c>
    </row>
    <row r="3313" spans="1:16" s="5" customFormat="1" ht="15.75">
      <c r="A3313" s="4" t="s">
        <v>1</v>
      </c>
      <c r="B3313" s="3">
        <f t="shared" si="367"/>
        <v>3751749</v>
      </c>
      <c r="C3313" s="3"/>
      <c r="D3313" s="3">
        <f t="shared" si="368"/>
        <v>3648061</v>
      </c>
      <c r="E3313" s="3"/>
      <c r="F3313" s="3">
        <f t="shared" si="369"/>
        <v>4601329</v>
      </c>
      <c r="G3313" s="3"/>
      <c r="H3313" s="20" t="s">
        <v>54</v>
      </c>
      <c r="I3313" s="17">
        <v>3751749</v>
      </c>
      <c r="J3313" s="20"/>
      <c r="K3313" s="17">
        <v>3648061</v>
      </c>
      <c r="L3313" s="17"/>
      <c r="M3313" s="17">
        <v>4601329</v>
      </c>
      <c r="N3313" s="20">
        <v>2</v>
      </c>
      <c r="O3313" s="20" t="s">
        <v>145</v>
      </c>
      <c r="P3313" s="20" t="s">
        <v>96</v>
      </c>
    </row>
    <row r="3314" spans="1:16" s="5" customFormat="1" ht="15.75">
      <c r="A3314" s="4" t="s">
        <v>86</v>
      </c>
      <c r="B3314" s="3">
        <f t="shared" si="367"/>
        <v>3996144</v>
      </c>
      <c r="C3314" s="3"/>
      <c r="D3314" s="3">
        <f t="shared" si="368"/>
        <v>1727417</v>
      </c>
      <c r="E3314" s="3"/>
      <c r="F3314" s="3">
        <f t="shared" si="369"/>
        <v>3219249</v>
      </c>
      <c r="G3314" s="3"/>
      <c r="H3314" s="20" t="s">
        <v>54</v>
      </c>
      <c r="I3314" s="17">
        <v>3996144</v>
      </c>
      <c r="J3314" s="20"/>
      <c r="K3314" s="17">
        <v>1727417</v>
      </c>
      <c r="L3314" s="17"/>
      <c r="M3314" s="17">
        <v>3219249</v>
      </c>
      <c r="N3314" s="20">
        <v>3</v>
      </c>
      <c r="O3314" s="20" t="s">
        <v>102</v>
      </c>
      <c r="P3314" s="20" t="s">
        <v>97</v>
      </c>
    </row>
    <row r="3315" spans="1:16" s="5" customFormat="1" ht="15.75">
      <c r="A3315" s="4" t="s">
        <v>91</v>
      </c>
      <c r="B3315" s="3">
        <f t="shared" si="367"/>
        <v>22462771</v>
      </c>
      <c r="C3315" s="3"/>
      <c r="D3315" s="3">
        <f t="shared" si="368"/>
        <v>21099991</v>
      </c>
      <c r="E3315" s="3"/>
      <c r="F3315" s="3">
        <f t="shared" si="369"/>
        <v>22119223</v>
      </c>
      <c r="G3315" s="3"/>
      <c r="H3315" s="20" t="s">
        <v>54</v>
      </c>
      <c r="I3315" s="20">
        <v>22462771</v>
      </c>
      <c r="J3315" s="20"/>
      <c r="K3315" s="17">
        <v>21099991</v>
      </c>
      <c r="L3315" s="17"/>
      <c r="M3315" s="17">
        <v>22119223</v>
      </c>
      <c r="N3315" s="20">
        <v>4</v>
      </c>
      <c r="O3315" s="20" t="s">
        <v>103</v>
      </c>
      <c r="P3315" s="20" t="s">
        <v>98</v>
      </c>
    </row>
    <row r="3316" spans="1:16" s="5" customFormat="1" ht="15.75">
      <c r="A3316" s="4" t="s">
        <v>2</v>
      </c>
      <c r="B3316" s="3">
        <f t="shared" si="367"/>
        <v>0</v>
      </c>
      <c r="C3316" s="3"/>
      <c r="D3316" s="3">
        <f t="shared" si="368"/>
        <v>0</v>
      </c>
      <c r="E3316" s="3"/>
      <c r="F3316" s="3">
        <f t="shared" si="369"/>
        <v>7092200</v>
      </c>
      <c r="G3316" s="3"/>
      <c r="H3316" s="20" t="s">
        <v>54</v>
      </c>
      <c r="I3316" s="17">
        <v>0</v>
      </c>
      <c r="J3316" s="20"/>
      <c r="K3316" s="17">
        <v>0</v>
      </c>
      <c r="L3316" s="17"/>
      <c r="M3316" s="17">
        <v>7092200</v>
      </c>
      <c r="N3316" s="20">
        <v>5</v>
      </c>
      <c r="O3316" s="20" t="s">
        <v>104</v>
      </c>
      <c r="P3316" s="20" t="s">
        <v>99</v>
      </c>
    </row>
    <row r="3317" spans="1:16" s="5" customFormat="1" ht="15.75">
      <c r="A3317" s="4" t="s">
        <v>144</v>
      </c>
      <c r="B3317" s="3">
        <f t="shared" si="367"/>
        <v>0</v>
      </c>
      <c r="C3317" s="3"/>
      <c r="D3317" s="3">
        <f t="shared" si="368"/>
        <v>0</v>
      </c>
      <c r="E3317" s="3"/>
      <c r="F3317" s="3">
        <f t="shared" si="369"/>
        <v>335900</v>
      </c>
      <c r="G3317" s="3"/>
      <c r="H3317" s="20" t="s">
        <v>54</v>
      </c>
      <c r="I3317" s="17">
        <v>0</v>
      </c>
      <c r="J3317" s="20"/>
      <c r="K3317" s="17">
        <v>0</v>
      </c>
      <c r="L3317" s="17"/>
      <c r="M3317" s="17">
        <v>335900</v>
      </c>
      <c r="N3317" s="20">
        <v>6</v>
      </c>
      <c r="O3317" s="20" t="s">
        <v>146</v>
      </c>
      <c r="P3317" s="20" t="s">
        <v>100</v>
      </c>
    </row>
    <row r="3318" spans="1:16" s="5" customFormat="1" ht="15.75">
      <c r="A3318" s="4" t="s">
        <v>3</v>
      </c>
      <c r="B3318" s="3">
        <f t="shared" si="367"/>
        <v>96017</v>
      </c>
      <c r="C3318" s="3"/>
      <c r="D3318" s="3">
        <f t="shared" si="368"/>
        <v>34488</v>
      </c>
      <c r="E3318" s="3"/>
      <c r="F3318" s="3">
        <f t="shared" si="369"/>
        <v>36683</v>
      </c>
      <c r="G3318" s="3"/>
      <c r="H3318" s="20" t="s">
        <v>54</v>
      </c>
      <c r="I3318" s="17">
        <v>96017</v>
      </c>
      <c r="J3318" s="20"/>
      <c r="K3318" s="17">
        <v>34488</v>
      </c>
      <c r="L3318" s="17"/>
      <c r="M3318" s="17">
        <v>36683</v>
      </c>
      <c r="N3318" s="20">
        <v>7</v>
      </c>
      <c r="O3318" s="20" t="s">
        <v>106</v>
      </c>
      <c r="P3318" s="20" t="s">
        <v>101</v>
      </c>
    </row>
    <row r="3319" spans="1:16" s="5" customFormat="1" ht="15.75">
      <c r="A3319" s="4" t="s">
        <v>4</v>
      </c>
      <c r="B3319" s="3">
        <f t="shared" si="367"/>
        <v>350079</v>
      </c>
      <c r="C3319" s="3"/>
      <c r="D3319" s="3">
        <f t="shared" si="368"/>
        <v>369882</v>
      </c>
      <c r="E3319" s="3"/>
      <c r="F3319" s="3">
        <f t="shared" si="369"/>
        <v>127059</v>
      </c>
      <c r="G3319" s="3"/>
      <c r="H3319" s="20" t="s">
        <v>54</v>
      </c>
      <c r="I3319" s="17">
        <v>350079</v>
      </c>
      <c r="J3319" s="20"/>
      <c r="K3319" s="17">
        <v>369882</v>
      </c>
      <c r="L3319" s="17"/>
      <c r="M3319" s="17">
        <v>127059</v>
      </c>
      <c r="N3319" s="20">
        <v>8</v>
      </c>
      <c r="O3319" s="20" t="s">
        <v>107</v>
      </c>
      <c r="P3319" s="20" t="s">
        <v>102</v>
      </c>
    </row>
    <row r="3320" spans="1:16" s="5" customFormat="1" ht="15.75">
      <c r="A3320" s="4"/>
      <c r="B3320" s="3"/>
      <c r="C3320" s="3"/>
      <c r="D3320" s="3"/>
      <c r="E3320" s="3"/>
      <c r="F3320" s="3"/>
      <c r="G3320" s="3"/>
      <c r="H3320" s="20" t="s">
        <v>54</v>
      </c>
      <c r="I3320" s="17">
        <v>52235203</v>
      </c>
      <c r="J3320" s="20"/>
      <c r="K3320" s="17">
        <v>53041038</v>
      </c>
      <c r="L3320" s="17"/>
      <c r="M3320" s="17">
        <v>60405281</v>
      </c>
      <c r="N3320" s="20">
        <v>9</v>
      </c>
      <c r="O3320" s="20" t="s">
        <v>108</v>
      </c>
      <c r="P3320" s="20" t="s">
        <v>103</v>
      </c>
    </row>
    <row r="3321" spans="1:16" s="5" customFormat="1" ht="15.75">
      <c r="A3321" s="4" t="s">
        <v>5</v>
      </c>
      <c r="B3321" s="3">
        <f>I3320</f>
        <v>52235203</v>
      </c>
      <c r="C3321" s="3"/>
      <c r="D3321" s="3">
        <f>K3320</f>
        <v>53041038</v>
      </c>
      <c r="E3321" s="3"/>
      <c r="F3321" s="3">
        <f>M3320</f>
        <v>60405281</v>
      </c>
      <c r="G3321" s="3"/>
      <c r="H3321" s="20" t="s">
        <v>54</v>
      </c>
      <c r="I3321" s="17">
        <v>860661</v>
      </c>
      <c r="J3321" s="20"/>
      <c r="K3321" s="17">
        <v>851497</v>
      </c>
      <c r="L3321" s="17"/>
      <c r="M3321" s="17">
        <v>2204006</v>
      </c>
      <c r="N3321" s="20">
        <v>10</v>
      </c>
      <c r="O3321" s="20" t="s">
        <v>109</v>
      </c>
      <c r="P3321" s="20" t="s">
        <v>104</v>
      </c>
    </row>
    <row r="3322" spans="1:16" s="5" customFormat="1" ht="15.75">
      <c r="A3322" s="4" t="s">
        <v>6</v>
      </c>
      <c r="B3322" s="3">
        <f>I3321</f>
        <v>860661</v>
      </c>
      <c r="C3322" s="3"/>
      <c r="D3322" s="3">
        <f>K3321</f>
        <v>851497</v>
      </c>
      <c r="E3322" s="3"/>
      <c r="F3322" s="3">
        <f>M3321</f>
        <v>2204006</v>
      </c>
      <c r="G3322" s="3"/>
      <c r="H3322" s="20" t="s">
        <v>54</v>
      </c>
      <c r="I3322" s="21">
        <v>0</v>
      </c>
      <c r="J3322" s="20"/>
      <c r="K3322" s="21">
        <v>0</v>
      </c>
      <c r="L3322" s="17"/>
      <c r="M3322" s="21">
        <v>2021705</v>
      </c>
      <c r="N3322" s="20">
        <v>11</v>
      </c>
      <c r="O3322" s="20" t="s">
        <v>110</v>
      </c>
      <c r="P3322" s="20" t="s">
        <v>105</v>
      </c>
    </row>
    <row r="3323" spans="1:16" s="5" customFormat="1" ht="15.75">
      <c r="A3323" s="4" t="s">
        <v>7</v>
      </c>
      <c r="B3323" s="10">
        <f>I3322</f>
        <v>0</v>
      </c>
      <c r="C3323" s="3"/>
      <c r="D3323" s="10">
        <f>K3322</f>
        <v>0</v>
      </c>
      <c r="E3323" s="3"/>
      <c r="F3323" s="10">
        <f>M3322</f>
        <v>2021705</v>
      </c>
      <c r="G3323" s="3"/>
      <c r="H3323" s="20" t="s">
        <v>54</v>
      </c>
      <c r="I3323" s="17">
        <v>51701393</v>
      </c>
      <c r="J3323" s="20"/>
      <c r="K3323" s="17">
        <v>54689797</v>
      </c>
      <c r="L3323" s="17"/>
      <c r="M3323" s="17">
        <v>60011679</v>
      </c>
      <c r="N3323" s="20">
        <v>12</v>
      </c>
      <c r="O3323" s="20" t="s">
        <v>147</v>
      </c>
      <c r="P3323" s="20" t="s">
        <v>106</v>
      </c>
    </row>
    <row r="3324" spans="1:16" s="5" customFormat="1" ht="15.75">
      <c r="A3324" s="4"/>
      <c r="B3324" s="3"/>
      <c r="C3324" s="3"/>
      <c r="D3324" s="3"/>
      <c r="E3324" s="3"/>
      <c r="F3324" s="3"/>
      <c r="G3324" s="3"/>
      <c r="H3324" s="20" t="s">
        <v>54</v>
      </c>
      <c r="I3324" s="17">
        <v>0</v>
      </c>
      <c r="J3324" s="20"/>
      <c r="K3324" s="17">
        <v>259982</v>
      </c>
      <c r="L3324" s="17"/>
      <c r="M3324" s="17">
        <v>282014</v>
      </c>
      <c r="N3324" s="20">
        <v>13</v>
      </c>
      <c r="O3324" s="20" t="s">
        <v>113</v>
      </c>
      <c r="P3324" s="20" t="s">
        <v>107</v>
      </c>
    </row>
    <row r="3325" spans="1:16" s="5" customFormat="1" ht="15.75">
      <c r="A3325" s="4" t="s">
        <v>8</v>
      </c>
      <c r="B3325" s="3">
        <f>SUM(B3320:B3324)</f>
        <v>53095864</v>
      </c>
      <c r="C3325" s="3"/>
      <c r="D3325" s="3">
        <f>SUM(D3320:D3324)</f>
        <v>53892535</v>
      </c>
      <c r="E3325" s="3"/>
      <c r="F3325" s="3">
        <f>SUM(F3320:F3324)</f>
        <v>64630992</v>
      </c>
      <c r="G3325" s="3"/>
      <c r="H3325" s="20" t="s">
        <v>54</v>
      </c>
      <c r="I3325" s="17">
        <v>0</v>
      </c>
      <c r="J3325" s="20"/>
      <c r="K3325" s="17">
        <v>0</v>
      </c>
      <c r="L3325" s="17"/>
      <c r="M3325" s="17">
        <v>972751</v>
      </c>
      <c r="N3325" s="20">
        <v>14</v>
      </c>
      <c r="O3325" s="20" t="s">
        <v>114</v>
      </c>
      <c r="P3325" s="20" t="s">
        <v>108</v>
      </c>
    </row>
    <row r="3326" spans="1:16" s="5" customFormat="1" ht="15.75">
      <c r="A3326" s="4"/>
      <c r="B3326" s="3"/>
      <c r="C3326" s="3"/>
      <c r="D3326" s="3"/>
      <c r="E3326" s="3"/>
      <c r="F3326" s="3"/>
      <c r="G3326" s="3"/>
      <c r="H3326" s="20" t="s">
        <v>54</v>
      </c>
      <c r="I3326" s="17">
        <v>114133</v>
      </c>
      <c r="J3326" s="20"/>
      <c r="K3326" s="17">
        <v>216110</v>
      </c>
      <c r="L3326" s="17"/>
      <c r="M3326" s="17">
        <v>275924</v>
      </c>
      <c r="N3326" s="20">
        <v>15</v>
      </c>
      <c r="O3326" s="20" t="s">
        <v>115</v>
      </c>
      <c r="P3326" s="20" t="s">
        <v>109</v>
      </c>
    </row>
    <row r="3327" spans="1:16" s="5" customFormat="1" ht="15.75">
      <c r="A3327" s="4" t="s">
        <v>9</v>
      </c>
      <c r="B3327" s="3">
        <f>I3323</f>
        <v>51701393</v>
      </c>
      <c r="C3327" s="3"/>
      <c r="D3327" s="3">
        <f>K3323</f>
        <v>54689797</v>
      </c>
      <c r="E3327" s="3"/>
      <c r="F3327" s="3">
        <f>M3323</f>
        <v>60011679</v>
      </c>
      <c r="G3327" s="3"/>
      <c r="H3327" s="20" t="s">
        <v>54</v>
      </c>
      <c r="I3327" s="17">
        <v>36354152</v>
      </c>
      <c r="J3327" s="20"/>
      <c r="K3327" s="17">
        <v>34780167</v>
      </c>
      <c r="L3327" s="17"/>
      <c r="M3327" s="17">
        <v>37100852</v>
      </c>
      <c r="N3327" s="20">
        <v>16</v>
      </c>
      <c r="O3327" s="20" t="s">
        <v>116</v>
      </c>
      <c r="P3327" s="20" t="s">
        <v>110</v>
      </c>
    </row>
    <row r="3328" spans="1:16" s="5" customFormat="1" ht="15.75">
      <c r="A3328" s="4" t="s">
        <v>10</v>
      </c>
      <c r="B3328" s="3">
        <f>I3324</f>
        <v>0</v>
      </c>
      <c r="C3328" s="3"/>
      <c r="D3328" s="3">
        <f>K3324</f>
        <v>259982</v>
      </c>
      <c r="E3328" s="3"/>
      <c r="F3328" s="3">
        <f>M3324</f>
        <v>282014</v>
      </c>
      <c r="G3328" s="4"/>
      <c r="H3328" s="20" t="s">
        <v>54</v>
      </c>
      <c r="I3328" s="17">
        <v>0</v>
      </c>
      <c r="J3328" s="20"/>
      <c r="K3328" s="17">
        <v>324134</v>
      </c>
      <c r="L3328" s="17"/>
      <c r="M3328" s="17">
        <v>274303</v>
      </c>
      <c r="N3328" s="20">
        <v>17</v>
      </c>
      <c r="O3328" s="20" t="s">
        <v>117</v>
      </c>
      <c r="P3328" s="20" t="s">
        <v>111</v>
      </c>
    </row>
    <row r="3329" spans="1:16" s="5" customFormat="1" ht="15.75">
      <c r="A3329" s="4" t="s">
        <v>11</v>
      </c>
      <c r="B3329" s="3">
        <f>I3325</f>
        <v>0</v>
      </c>
      <c r="C3329" s="3"/>
      <c r="D3329" s="3">
        <f>K3325</f>
        <v>0</v>
      </c>
      <c r="E3329" s="3"/>
      <c r="F3329" s="3">
        <f>M3325</f>
        <v>972751</v>
      </c>
      <c r="G3329" s="3"/>
      <c r="H3329" s="20" t="s">
        <v>54</v>
      </c>
      <c r="I3329" s="17">
        <v>1496734</v>
      </c>
      <c r="J3329" s="20"/>
      <c r="K3329" s="17">
        <v>1432384</v>
      </c>
      <c r="L3329" s="17"/>
      <c r="M3329" s="17">
        <v>1496734</v>
      </c>
      <c r="N3329" s="20">
        <v>18</v>
      </c>
      <c r="O3329" s="20" t="s">
        <v>118</v>
      </c>
      <c r="P3329" s="20" t="s">
        <v>112</v>
      </c>
    </row>
    <row r="3330" spans="1:16" s="5" customFormat="1" ht="15.75">
      <c r="A3330" s="4" t="s">
        <v>12</v>
      </c>
      <c r="B3330" s="10">
        <f>I3326</f>
        <v>114133</v>
      </c>
      <c r="C3330" s="3"/>
      <c r="D3330" s="10">
        <f>K3326</f>
        <v>216110</v>
      </c>
      <c r="E3330" s="3"/>
      <c r="F3330" s="10">
        <f>M3326</f>
        <v>275924</v>
      </c>
      <c r="G3330" s="3"/>
      <c r="H3330" s="20" t="s">
        <v>54</v>
      </c>
      <c r="I3330" s="17">
        <v>208772</v>
      </c>
      <c r="J3330" s="20"/>
      <c r="K3330" s="17">
        <v>201170</v>
      </c>
      <c r="L3330" s="17"/>
      <c r="M3330" s="17">
        <v>225000</v>
      </c>
      <c r="N3330" s="20">
        <v>19</v>
      </c>
      <c r="O3330" s="20" t="s">
        <v>119</v>
      </c>
      <c r="P3330" s="20" t="s">
        <v>113</v>
      </c>
    </row>
    <row r="3331" spans="1:16" s="5" customFormat="1" ht="15.75">
      <c r="A3331" s="4"/>
      <c r="B3331" s="3"/>
      <c r="C3331" s="3"/>
      <c r="D3331" s="3"/>
      <c r="E3331" s="3"/>
      <c r="F3331" s="3"/>
      <c r="G3331" s="3"/>
      <c r="H3331" s="20" t="s">
        <v>54</v>
      </c>
      <c r="I3331" s="17">
        <v>0</v>
      </c>
      <c r="J3331" s="20"/>
      <c r="K3331" s="17">
        <v>0</v>
      </c>
      <c r="L3331" s="17"/>
      <c r="M3331" s="17">
        <v>260350</v>
      </c>
      <c r="N3331" s="20">
        <v>20</v>
      </c>
      <c r="O3331" s="20" t="s">
        <v>120</v>
      </c>
      <c r="P3331" s="20" t="s">
        <v>114</v>
      </c>
    </row>
    <row r="3332" spans="1:16" s="5" customFormat="1" ht="15.75">
      <c r="A3332" s="4" t="s">
        <v>13</v>
      </c>
      <c r="B3332" s="3">
        <f>SUM(B3326:B3331)</f>
        <v>51815526</v>
      </c>
      <c r="C3332" s="3"/>
      <c r="D3332" s="3">
        <f>SUM(D3326:D3331)</f>
        <v>55165889</v>
      </c>
      <c r="E3332" s="3"/>
      <c r="F3332" s="3">
        <f>SUM(F3326:F3331)</f>
        <v>61542368</v>
      </c>
      <c r="G3332" s="3"/>
      <c r="H3332" s="20" t="s">
        <v>54</v>
      </c>
      <c r="I3332" s="17">
        <v>4324236</v>
      </c>
      <c r="J3332" s="20"/>
      <c r="K3332" s="17">
        <v>4138311</v>
      </c>
      <c r="L3332" s="17"/>
      <c r="M3332" s="17">
        <v>4459853</v>
      </c>
      <c r="N3332" s="20">
        <v>21</v>
      </c>
      <c r="O3332" s="20" t="s">
        <v>121</v>
      </c>
      <c r="P3332" s="20" t="s">
        <v>115</v>
      </c>
    </row>
    <row r="3333" spans="1:16" s="5" customFormat="1" ht="15.75">
      <c r="A3333" s="4"/>
      <c r="B3333" s="3"/>
      <c r="C3333" s="3"/>
      <c r="D3333" s="3"/>
      <c r="E3333" s="3"/>
      <c r="F3333" s="3"/>
      <c r="G3333" s="3"/>
      <c r="H3333" s="20" t="s">
        <v>54</v>
      </c>
      <c r="I3333" s="17">
        <v>155381517</v>
      </c>
      <c r="J3333" s="20"/>
      <c r="K3333" s="17">
        <v>151435009</v>
      </c>
      <c r="L3333" s="17"/>
      <c r="M3333" s="17">
        <v>168013897</v>
      </c>
      <c r="N3333" s="20">
        <v>22</v>
      </c>
      <c r="O3333" s="20" t="s">
        <v>148</v>
      </c>
      <c r="P3333" s="20" t="s">
        <v>116</v>
      </c>
    </row>
    <row r="3334" spans="1:16" s="5" customFormat="1" ht="15.75">
      <c r="A3334" s="4" t="s">
        <v>14</v>
      </c>
      <c r="B3334" s="3">
        <f aca="true" t="shared" si="370" ref="B3334:B3339">I3327</f>
        <v>36354152</v>
      </c>
      <c r="C3334" s="3"/>
      <c r="D3334" s="3">
        <f aca="true" t="shared" si="371" ref="D3334:D3339">K3327</f>
        <v>34780167</v>
      </c>
      <c r="E3334" s="3"/>
      <c r="F3334" s="3">
        <f aca="true" t="shared" si="372" ref="F3334:F3339">M3327</f>
        <v>37100852</v>
      </c>
      <c r="G3334" s="3"/>
      <c r="H3334" s="20" t="s">
        <v>54</v>
      </c>
      <c r="I3334" s="17">
        <v>15600454</v>
      </c>
      <c r="J3334" s="20"/>
      <c r="K3334" s="17">
        <v>14899081</v>
      </c>
      <c r="L3334" s="17"/>
      <c r="M3334" s="17">
        <v>15619519</v>
      </c>
      <c r="N3334" s="20">
        <v>23</v>
      </c>
      <c r="O3334" s="20" t="s">
        <v>149</v>
      </c>
      <c r="P3334" s="20" t="s">
        <v>117</v>
      </c>
    </row>
    <row r="3335" spans="1:16" s="5" customFormat="1" ht="15.75">
      <c r="A3335" s="4" t="s">
        <v>90</v>
      </c>
      <c r="B3335" s="3">
        <f t="shared" si="370"/>
        <v>0</v>
      </c>
      <c r="C3335" s="3"/>
      <c r="D3335" s="3">
        <f t="shared" si="371"/>
        <v>324134</v>
      </c>
      <c r="E3335" s="3"/>
      <c r="F3335" s="3">
        <f t="shared" si="372"/>
        <v>274303</v>
      </c>
      <c r="G3335" s="3"/>
      <c r="H3335" s="20" t="s">
        <v>54</v>
      </c>
      <c r="I3335" s="17">
        <v>22253950</v>
      </c>
      <c r="J3335" s="20"/>
      <c r="K3335" s="17">
        <v>21255289</v>
      </c>
      <c r="L3335" s="17"/>
      <c r="M3335" s="17">
        <v>22272787</v>
      </c>
      <c r="N3335" s="20">
        <v>24</v>
      </c>
      <c r="O3335" s="20" t="s">
        <v>150</v>
      </c>
      <c r="P3335" s="20" t="s">
        <v>118</v>
      </c>
    </row>
    <row r="3336" spans="1:16" s="5" customFormat="1" ht="15.75">
      <c r="A3336" s="4" t="s">
        <v>89</v>
      </c>
      <c r="B3336" s="3">
        <f t="shared" si="370"/>
        <v>1496734</v>
      </c>
      <c r="C3336" s="3"/>
      <c r="D3336" s="3">
        <f t="shared" si="371"/>
        <v>1432384</v>
      </c>
      <c r="E3336" s="3"/>
      <c r="F3336" s="3">
        <f t="shared" si="372"/>
        <v>1496734</v>
      </c>
      <c r="G3336" s="3"/>
      <c r="H3336" s="20" t="s">
        <v>54</v>
      </c>
      <c r="I3336" s="17">
        <v>8772277</v>
      </c>
      <c r="J3336" s="20"/>
      <c r="K3336" s="17">
        <v>8501306</v>
      </c>
      <c r="L3336" s="17"/>
      <c r="M3336" s="17">
        <v>8855511</v>
      </c>
      <c r="N3336" s="20">
        <v>25</v>
      </c>
      <c r="O3336" s="20" t="s">
        <v>151</v>
      </c>
      <c r="P3336" s="20" t="s">
        <v>119</v>
      </c>
    </row>
    <row r="3337" spans="1:16" s="5" customFormat="1" ht="15.75">
      <c r="A3337" s="4" t="s">
        <v>88</v>
      </c>
      <c r="B3337" s="3">
        <f t="shared" si="370"/>
        <v>208772</v>
      </c>
      <c r="C3337" s="3"/>
      <c r="D3337" s="3">
        <f t="shared" si="371"/>
        <v>201170</v>
      </c>
      <c r="E3337" s="3"/>
      <c r="F3337" s="3">
        <f t="shared" si="372"/>
        <v>225000</v>
      </c>
      <c r="G3337" s="3"/>
      <c r="H3337" s="20" t="s">
        <v>54</v>
      </c>
      <c r="I3337" s="17">
        <v>3011220</v>
      </c>
      <c r="J3337" s="20"/>
      <c r="K3337" s="17">
        <v>2881738</v>
      </c>
      <c r="L3337" s="17"/>
      <c r="M3337" s="17">
        <v>3011253</v>
      </c>
      <c r="N3337" s="20">
        <v>26</v>
      </c>
      <c r="O3337" s="20" t="s">
        <v>152</v>
      </c>
      <c r="P3337" s="20" t="s">
        <v>120</v>
      </c>
    </row>
    <row r="3338" spans="1:16" s="5" customFormat="1" ht="15.75">
      <c r="A3338" s="4" t="s">
        <v>92</v>
      </c>
      <c r="B3338" s="3">
        <f t="shared" si="370"/>
        <v>0</v>
      </c>
      <c r="C3338" s="3"/>
      <c r="D3338" s="3">
        <f t="shared" si="371"/>
        <v>0</v>
      </c>
      <c r="E3338" s="3"/>
      <c r="F3338" s="3">
        <f t="shared" si="372"/>
        <v>260350</v>
      </c>
      <c r="G3338" s="3"/>
      <c r="H3338" s="20" t="s">
        <v>54</v>
      </c>
      <c r="I3338" s="17">
        <v>0</v>
      </c>
      <c r="J3338" s="20"/>
      <c r="K3338" s="17">
        <v>0</v>
      </c>
      <c r="L3338" s="17"/>
      <c r="M3338" s="17">
        <v>353350</v>
      </c>
      <c r="N3338" s="20">
        <v>27</v>
      </c>
      <c r="O3338" s="20" t="s">
        <v>153</v>
      </c>
      <c r="P3338" s="20" t="s">
        <v>121</v>
      </c>
    </row>
    <row r="3339" spans="1:16" s="5" customFormat="1" ht="15.75">
      <c r="A3339" s="4" t="s">
        <v>15</v>
      </c>
      <c r="B3339" s="10">
        <f t="shared" si="370"/>
        <v>4324236</v>
      </c>
      <c r="C3339" s="3"/>
      <c r="D3339" s="10">
        <f t="shared" si="371"/>
        <v>4138311</v>
      </c>
      <c r="E3339" s="3"/>
      <c r="F3339" s="10">
        <f t="shared" si="372"/>
        <v>4459853</v>
      </c>
      <c r="G3339" s="3"/>
      <c r="H3339" s="20" t="s">
        <v>54</v>
      </c>
      <c r="I3339" s="17">
        <v>0</v>
      </c>
      <c r="J3339" s="20"/>
      <c r="K3339" s="17">
        <v>449919</v>
      </c>
      <c r="L3339" s="17"/>
      <c r="M3339" s="17">
        <v>716219</v>
      </c>
      <c r="N3339" s="20">
        <v>28</v>
      </c>
      <c r="O3339" s="20" t="s">
        <v>154</v>
      </c>
      <c r="P3339" s="20" t="s">
        <v>122</v>
      </c>
    </row>
    <row r="3340" spans="1:16" s="5" customFormat="1" ht="15.75">
      <c r="A3340" s="4"/>
      <c r="B3340" s="3"/>
      <c r="C3340" s="3"/>
      <c r="D3340" s="3"/>
      <c r="E3340" s="3"/>
      <c r="F3340" s="3"/>
      <c r="G3340" s="3"/>
      <c r="H3340" s="20"/>
      <c r="I3340" s="17"/>
      <c r="J3340" s="20"/>
      <c r="K3340" s="17"/>
      <c r="L3340" s="17"/>
      <c r="M3340" s="17"/>
      <c r="N3340" s="20"/>
      <c r="O3340" s="20"/>
      <c r="P3340" s="20"/>
    </row>
    <row r="3341" spans="1:16" s="5" customFormat="1" ht="15.75">
      <c r="A3341" s="4" t="s">
        <v>16</v>
      </c>
      <c r="B3341" s="3">
        <f>SUM(B3333:B3340)</f>
        <v>42383894</v>
      </c>
      <c r="C3341" s="3"/>
      <c r="D3341" s="3">
        <f>SUM(D3333:D3340)</f>
        <v>40876166</v>
      </c>
      <c r="E3341" s="3"/>
      <c r="F3341" s="3">
        <f>SUM(F3333:F3340)</f>
        <v>43817092</v>
      </c>
      <c r="G3341" s="3"/>
      <c r="H3341" s="20"/>
      <c r="I3341" s="17"/>
      <c r="J3341" s="20"/>
      <c r="K3341" s="17"/>
      <c r="L3341" s="17"/>
      <c r="M3341" s="17"/>
      <c r="N3341" s="17"/>
      <c r="O3341" s="20"/>
      <c r="P3341" s="20"/>
    </row>
    <row r="3342" spans="1:16" s="5" customFormat="1" ht="15.75">
      <c r="A3342" s="4"/>
      <c r="B3342" s="3"/>
      <c r="C3342" s="3"/>
      <c r="D3342" s="3"/>
      <c r="E3342" s="3"/>
      <c r="F3342" s="3"/>
      <c r="G3342" s="3"/>
      <c r="H3342" s="20"/>
      <c r="I3342" s="17"/>
      <c r="J3342" s="20"/>
      <c r="K3342" s="17"/>
      <c r="L3342" s="17"/>
      <c r="M3342" s="17"/>
      <c r="N3342" s="17"/>
      <c r="O3342" s="20"/>
      <c r="P3342" s="20"/>
    </row>
    <row r="3343" spans="1:16" s="5" customFormat="1" ht="15.75">
      <c r="A3343" s="4" t="s">
        <v>17</v>
      </c>
      <c r="B3343" s="3">
        <f aca="true" t="shared" si="373" ref="B3343:B3349">I3333</f>
        <v>155381517</v>
      </c>
      <c r="C3343" s="3"/>
      <c r="D3343" s="3">
        <f aca="true" t="shared" si="374" ref="D3343:D3349">K3333</f>
        <v>151435009</v>
      </c>
      <c r="E3343" s="3"/>
      <c r="F3343" s="3">
        <f aca="true" t="shared" si="375" ref="F3343:F3349">M3333</f>
        <v>168013897</v>
      </c>
      <c r="G3343" s="3"/>
      <c r="H3343" s="20"/>
      <c r="I3343" s="17"/>
      <c r="J3343" s="20"/>
      <c r="K3343" s="17"/>
      <c r="L3343" s="17"/>
      <c r="M3343" s="17"/>
      <c r="N3343" s="17"/>
      <c r="O3343" s="20"/>
      <c r="P3343" s="20"/>
    </row>
    <row r="3344" spans="1:16" s="5" customFormat="1" ht="15.75">
      <c r="A3344" s="4" t="s">
        <v>18</v>
      </c>
      <c r="B3344" s="3">
        <f t="shared" si="373"/>
        <v>15600454</v>
      </c>
      <c r="C3344" s="3"/>
      <c r="D3344" s="3">
        <f t="shared" si="374"/>
        <v>14899081</v>
      </c>
      <c r="E3344" s="3"/>
      <c r="F3344" s="3">
        <f t="shared" si="375"/>
        <v>15619519</v>
      </c>
      <c r="G3344" s="3"/>
      <c r="H3344" s="20"/>
      <c r="I3344" s="17"/>
      <c r="J3344" s="20"/>
      <c r="K3344" s="17"/>
      <c r="L3344" s="17"/>
      <c r="M3344" s="17"/>
      <c r="N3344" s="17"/>
      <c r="O3344" s="20"/>
      <c r="P3344" s="20"/>
    </row>
    <row r="3345" spans="1:16" s="5" customFormat="1" ht="15.75">
      <c r="A3345" s="4" t="s">
        <v>19</v>
      </c>
      <c r="B3345" s="3">
        <f t="shared" si="373"/>
        <v>22253950</v>
      </c>
      <c r="C3345" s="3"/>
      <c r="D3345" s="3">
        <f t="shared" si="374"/>
        <v>21255289</v>
      </c>
      <c r="E3345" s="3"/>
      <c r="F3345" s="3">
        <f t="shared" si="375"/>
        <v>22272787</v>
      </c>
      <c r="G3345" s="3"/>
      <c r="H3345" s="20"/>
      <c r="I3345" s="17"/>
      <c r="J3345" s="20"/>
      <c r="K3345" s="17"/>
      <c r="L3345" s="17"/>
      <c r="M3345" s="17"/>
      <c r="N3345" s="20"/>
      <c r="O3345" s="20"/>
      <c r="P3345" s="20"/>
    </row>
    <row r="3346" spans="1:16" s="5" customFormat="1" ht="15.75">
      <c r="A3346" s="4" t="s">
        <v>20</v>
      </c>
      <c r="B3346" s="3">
        <f t="shared" si="373"/>
        <v>8772277</v>
      </c>
      <c r="C3346" s="3"/>
      <c r="D3346" s="3">
        <f t="shared" si="374"/>
        <v>8501306</v>
      </c>
      <c r="E3346" s="3"/>
      <c r="F3346" s="3">
        <f t="shared" si="375"/>
        <v>8855511</v>
      </c>
      <c r="G3346" s="3"/>
      <c r="H3346" s="20"/>
      <c r="I3346" s="17"/>
      <c r="J3346" s="20"/>
      <c r="K3346" s="17"/>
      <c r="L3346" s="17"/>
      <c r="M3346" s="17"/>
      <c r="N3346" s="20"/>
      <c r="O3346" s="20"/>
      <c r="P3346" s="20"/>
    </row>
    <row r="3347" spans="1:7" s="5" customFormat="1" ht="15.75">
      <c r="A3347" s="4" t="s">
        <v>21</v>
      </c>
      <c r="B3347" s="3">
        <f t="shared" si="373"/>
        <v>3011220</v>
      </c>
      <c r="C3347" s="3"/>
      <c r="D3347" s="3">
        <f t="shared" si="374"/>
        <v>2881738</v>
      </c>
      <c r="E3347" s="3"/>
      <c r="F3347" s="3">
        <f t="shared" si="375"/>
        <v>3011253</v>
      </c>
      <c r="G3347" s="3"/>
    </row>
    <row r="3348" spans="1:7" s="5" customFormat="1" ht="15.75">
      <c r="A3348" s="4" t="s">
        <v>22</v>
      </c>
      <c r="B3348" s="3">
        <f t="shared" si="373"/>
        <v>0</v>
      </c>
      <c r="C3348" s="3"/>
      <c r="D3348" s="3">
        <f t="shared" si="374"/>
        <v>0</v>
      </c>
      <c r="E3348" s="3"/>
      <c r="F3348" s="3">
        <f t="shared" si="375"/>
        <v>353350</v>
      </c>
      <c r="G3348" s="3"/>
    </row>
    <row r="3349" spans="1:7" s="5" customFormat="1" ht="15.75">
      <c r="A3349" s="4" t="s">
        <v>87</v>
      </c>
      <c r="B3349" s="10">
        <f t="shared" si="373"/>
        <v>0</v>
      </c>
      <c r="C3349" s="3"/>
      <c r="D3349" s="10">
        <f t="shared" si="374"/>
        <v>449919</v>
      </c>
      <c r="E3349" s="3"/>
      <c r="F3349" s="10">
        <f t="shared" si="375"/>
        <v>716219</v>
      </c>
      <c r="G3349" s="3"/>
    </row>
    <row r="3350" spans="1:7" s="5" customFormat="1" ht="15.75">
      <c r="A3350" s="12"/>
      <c r="B3350" s="3"/>
      <c r="C3350" s="3"/>
      <c r="D3350" s="3"/>
      <c r="E3350" s="3"/>
      <c r="F3350" s="3"/>
      <c r="G3350" s="3"/>
    </row>
    <row r="3351" spans="1:7" s="5" customFormat="1" ht="15.75">
      <c r="A3351" s="17" t="s">
        <v>23</v>
      </c>
      <c r="B3351" s="3">
        <f>SUM(B3311:B3320)+B3325+B3332+SUM(B3340:B3350)</f>
        <v>502693544</v>
      </c>
      <c r="C3351" s="3"/>
      <c r="D3351" s="3">
        <f>SUM(D3311:D3320)+D3325+D3332+SUM(D3340:D3350)</f>
        <v>493613586</v>
      </c>
      <c r="E3351" s="3"/>
      <c r="F3351" s="3">
        <f>SUM(F3311:F3320)+F3325+F3332+SUM(F3340:F3350)</f>
        <v>559429291</v>
      </c>
      <c r="G3351" s="3"/>
    </row>
    <row r="3352" spans="1:7" s="5" customFormat="1" ht="15.75">
      <c r="A3352" s="4"/>
      <c r="B3352" s="3"/>
      <c r="C3352" s="3"/>
      <c r="D3352" s="3"/>
      <c r="E3352" s="3"/>
      <c r="F3352" s="3"/>
      <c r="G3352" s="3"/>
    </row>
    <row r="3353" spans="1:7" s="5" customFormat="1" ht="15.75">
      <c r="A3353" s="4"/>
      <c r="B3353" s="3"/>
      <c r="C3353" s="3"/>
      <c r="D3353" s="3"/>
      <c r="E3353" s="3"/>
      <c r="F3353" s="3"/>
      <c r="G3353" s="3"/>
    </row>
    <row r="3354" spans="1:7" s="5" customFormat="1" ht="15.75">
      <c r="A3354" s="4"/>
      <c r="B3354" s="3"/>
      <c r="C3354" s="3"/>
      <c r="D3354" s="3"/>
      <c r="E3354" s="3"/>
      <c r="F3354" s="3"/>
      <c r="G3354" s="3"/>
    </row>
    <row r="3355" spans="1:7" s="5" customFormat="1" ht="15.75">
      <c r="A3355" s="4"/>
      <c r="B3355" s="3"/>
      <c r="C3355" s="3"/>
      <c r="D3355" s="3"/>
      <c r="E3355" s="3"/>
      <c r="F3355" s="3"/>
      <c r="G3355" s="3"/>
    </row>
    <row r="3356" spans="1:7" s="5" customFormat="1" ht="15.75">
      <c r="A3356" s="4"/>
      <c r="B3356" s="3"/>
      <c r="C3356" s="3"/>
      <c r="D3356" s="3"/>
      <c r="E3356" s="3"/>
      <c r="F3356" s="3"/>
      <c r="G3356" s="3"/>
    </row>
    <row r="3357" spans="1:7" s="5" customFormat="1" ht="15.75">
      <c r="A3357" s="4"/>
      <c r="B3357" s="3"/>
      <c r="C3357" s="3"/>
      <c r="D3357" s="3"/>
      <c r="E3357" s="3"/>
      <c r="F3357" s="3"/>
      <c r="G3357" s="3"/>
    </row>
    <row r="3358" spans="1:7" s="5" customFormat="1" ht="15.75">
      <c r="A3358" s="4"/>
      <c r="B3358" s="3"/>
      <c r="C3358" s="3"/>
      <c r="D3358" s="3"/>
      <c r="E3358" s="3"/>
      <c r="F3358" s="3"/>
      <c r="G3358" s="3"/>
    </row>
    <row r="3359" spans="1:7" s="5" customFormat="1" ht="15.75">
      <c r="A3359" s="4"/>
      <c r="B3359" s="3"/>
      <c r="C3359" s="3"/>
      <c r="D3359" s="3"/>
      <c r="E3359" s="3"/>
      <c r="F3359" s="3"/>
      <c r="G3359" s="3"/>
    </row>
    <row r="3360" spans="1:7" s="5" customFormat="1" ht="15.75">
      <c r="A3360" s="4"/>
      <c r="B3360" s="3"/>
      <c r="C3360" s="3"/>
      <c r="D3360" s="3"/>
      <c r="E3360" s="3"/>
      <c r="F3360" s="3"/>
      <c r="G3360" s="3"/>
    </row>
    <row r="3361" spans="1:7" s="5" customFormat="1" ht="15.75">
      <c r="A3361" s="12"/>
      <c r="B3361" s="3"/>
      <c r="C3361" s="3"/>
      <c r="D3361" s="3"/>
      <c r="E3361" s="3"/>
      <c r="F3361" s="3"/>
      <c r="G3361" s="3"/>
    </row>
    <row r="3362" spans="1:7" s="5" customFormat="1" ht="15.75">
      <c r="A3362" s="17"/>
      <c r="B3362" s="4"/>
      <c r="C3362" s="4"/>
      <c r="D3362" s="4"/>
      <c r="E3362" s="4"/>
      <c r="F3362" s="4"/>
      <c r="G3362" s="3"/>
    </row>
    <row r="3363" spans="1:7" s="5" customFormat="1" ht="15.75">
      <c r="A3363" s="4"/>
      <c r="B3363" s="3"/>
      <c r="C3363" s="3"/>
      <c r="D3363" s="3"/>
      <c r="E3363" s="3"/>
      <c r="F3363" s="3"/>
      <c r="G3363" s="3"/>
    </row>
    <row r="3364" spans="1:7" s="5" customFormat="1" ht="15.75">
      <c r="A3364" s="4"/>
      <c r="B3364" s="3"/>
      <c r="C3364" s="3"/>
      <c r="D3364" s="3"/>
      <c r="E3364" s="3"/>
      <c r="F3364" s="3"/>
      <c r="G3364" s="3"/>
    </row>
    <row r="3365" spans="1:7" s="5" customFormat="1" ht="15.75">
      <c r="A3365" s="4"/>
      <c r="B3365" s="4"/>
      <c r="C3365" s="4"/>
      <c r="D3365" s="4"/>
      <c r="E3365" s="4"/>
      <c r="F3365" s="4"/>
      <c r="G3365" s="4"/>
    </row>
    <row r="3366" spans="1:7" s="5" customFormat="1" ht="15.75">
      <c r="A3366" s="12"/>
      <c r="B3366" s="3"/>
      <c r="C3366" s="3"/>
      <c r="D3366" s="3"/>
      <c r="E3366" s="3"/>
      <c r="F3366" s="3"/>
      <c r="G3366" s="3"/>
    </row>
    <row r="3367" spans="1:7" s="5" customFormat="1" ht="15.75">
      <c r="A3367" s="17"/>
      <c r="B3367" s="4"/>
      <c r="C3367" s="4"/>
      <c r="D3367" s="4"/>
      <c r="E3367" s="4"/>
      <c r="F3367" s="4"/>
      <c r="G3367" s="4"/>
    </row>
    <row r="3368" spans="1:7" s="5" customFormat="1" ht="15.75">
      <c r="A3368" s="4"/>
      <c r="B3368" s="3"/>
      <c r="C3368" s="3"/>
      <c r="D3368" s="3"/>
      <c r="E3368" s="3"/>
      <c r="F3368" s="3"/>
      <c r="G3368" s="3"/>
    </row>
    <row r="3369" spans="1:7" s="5" customFormat="1" ht="15.75">
      <c r="A3369" s="4"/>
      <c r="B3369" s="3"/>
      <c r="C3369" s="3"/>
      <c r="D3369" s="3"/>
      <c r="E3369" s="3"/>
      <c r="F3369" s="3"/>
      <c r="G3369" s="3"/>
    </row>
    <row r="3370" spans="1:7" s="5" customFormat="1" ht="15.75">
      <c r="A3370" s="4"/>
      <c r="B3370" s="4"/>
      <c r="C3370" s="4"/>
      <c r="D3370" s="4"/>
      <c r="E3370" s="4"/>
      <c r="F3370" s="4"/>
      <c r="G3370" s="4"/>
    </row>
    <row r="3371" spans="1:7" s="5" customFormat="1" ht="15.75">
      <c r="A3371" s="4"/>
      <c r="B3371" s="3"/>
      <c r="C3371" s="3"/>
      <c r="D3371" s="3"/>
      <c r="E3371" s="3"/>
      <c r="F3371" s="3"/>
      <c r="G3371" s="3"/>
    </row>
    <row r="3372" spans="1:7" s="5" customFormat="1" ht="15.75">
      <c r="A3372" s="4"/>
      <c r="B3372" s="3"/>
      <c r="C3372" s="3"/>
      <c r="D3372" s="3"/>
      <c r="E3372" s="3"/>
      <c r="F3372" s="3"/>
      <c r="G3372" s="3"/>
    </row>
    <row r="3373" spans="1:7" s="5" customFormat="1" ht="15.75">
      <c r="A3373" s="12"/>
      <c r="B3373" s="3"/>
      <c r="C3373" s="3"/>
      <c r="D3373" s="3"/>
      <c r="E3373" s="3"/>
      <c r="F3373" s="3"/>
      <c r="G3373" s="3"/>
    </row>
    <row r="3374" spans="1:7" s="5" customFormat="1" ht="15.75">
      <c r="A3374" s="17"/>
      <c r="B3374" s="3"/>
      <c r="C3374" s="3"/>
      <c r="D3374" s="3"/>
      <c r="E3374" s="3"/>
      <c r="F3374" s="3"/>
      <c r="G3374" s="3"/>
    </row>
    <row r="3375" spans="1:7" s="5" customFormat="1" ht="15.75">
      <c r="A3375" s="11"/>
      <c r="B3375" s="3"/>
      <c r="C3375" s="3"/>
      <c r="D3375" s="3"/>
      <c r="E3375" s="3"/>
      <c r="F3375" s="3"/>
      <c r="G3375" s="3"/>
    </row>
    <row r="3376" spans="1:7" s="5" customFormat="1" ht="15.75">
      <c r="A3376" s="12"/>
      <c r="B3376" s="3"/>
      <c r="C3376" s="3"/>
      <c r="D3376" s="3"/>
      <c r="E3376" s="3"/>
      <c r="F3376" s="3"/>
      <c r="G3376" s="3"/>
    </row>
    <row r="3377" spans="1:7" s="5" customFormat="1" ht="15.75">
      <c r="A3377" s="12"/>
      <c r="B3377" s="3"/>
      <c r="C3377" s="3"/>
      <c r="D3377" s="3"/>
      <c r="E3377" s="3"/>
      <c r="F3377" s="3"/>
      <c r="G3377" s="3"/>
    </row>
    <row r="3378" spans="1:7" s="5" customFormat="1" ht="15.75">
      <c r="A3378" s="12"/>
      <c r="B3378" s="3"/>
      <c r="C3378" s="3"/>
      <c r="D3378" s="3"/>
      <c r="E3378" s="3"/>
      <c r="F3378" s="3"/>
      <c r="G3378" s="3"/>
    </row>
    <row r="3379" spans="1:7" s="5" customFormat="1" ht="15.75">
      <c r="A3379" s="12"/>
      <c r="B3379" s="3"/>
      <c r="C3379" s="3"/>
      <c r="D3379" s="3"/>
      <c r="E3379" s="3"/>
      <c r="F3379" s="3"/>
      <c r="G3379" s="3"/>
    </row>
    <row r="3380" spans="1:6" s="5" customFormat="1" ht="15.75">
      <c r="A3380" s="13"/>
      <c r="B3380" s="4"/>
      <c r="C3380" s="3"/>
      <c r="D3380" s="4"/>
      <c r="E3380" s="3"/>
      <c r="F3380" s="4"/>
    </row>
    <row r="3381" spans="1:6" s="5" customFormat="1" ht="15.75">
      <c r="A3381" s="14" t="s">
        <v>93</v>
      </c>
      <c r="B3381" s="4"/>
      <c r="C3381" s="3"/>
      <c r="D3381" s="4"/>
      <c r="E3381" s="3"/>
      <c r="F3381" s="4"/>
    </row>
    <row r="3382" spans="1:6" s="5" customFormat="1" ht="15.75">
      <c r="A3382" s="4"/>
      <c r="B3382" s="4"/>
      <c r="C3382" s="3"/>
      <c r="D3382" s="4"/>
      <c r="E3382" s="3"/>
      <c r="F3382" s="4"/>
    </row>
    <row r="3383" spans="1:7" s="5" customFormat="1" ht="15.75">
      <c r="A3383" s="23" t="s">
        <v>138</v>
      </c>
      <c r="B3383" s="23"/>
      <c r="C3383" s="23"/>
      <c r="D3383" s="23"/>
      <c r="E3383" s="23"/>
      <c r="F3383" s="23"/>
      <c r="G3383" s="23"/>
    </row>
    <row r="3384" spans="1:6" s="5" customFormat="1" ht="15.75">
      <c r="A3384" s="4"/>
      <c r="B3384" s="4"/>
      <c r="C3384" s="3"/>
      <c r="D3384" s="4"/>
      <c r="E3384" s="3"/>
      <c r="F3384" s="4"/>
    </row>
    <row r="3385" spans="1:7" s="5" customFormat="1" ht="15.75">
      <c r="A3385" s="23" t="s">
        <v>139</v>
      </c>
      <c r="B3385" s="23"/>
      <c r="C3385" s="23"/>
      <c r="D3385" s="23"/>
      <c r="E3385" s="23"/>
      <c r="F3385" s="23"/>
      <c r="G3385" s="23"/>
    </row>
    <row r="3386" spans="1:7" s="5" customFormat="1" ht="15.75">
      <c r="A3386" s="23" t="s">
        <v>55</v>
      </c>
      <c r="B3386" s="23"/>
      <c r="C3386" s="23"/>
      <c r="D3386" s="23"/>
      <c r="E3386" s="23"/>
      <c r="F3386" s="23"/>
      <c r="G3386" s="23"/>
    </row>
    <row r="3387" spans="1:6" s="5" customFormat="1" ht="15.75">
      <c r="A3387" s="4"/>
      <c r="B3387" s="4"/>
      <c r="C3387" s="3"/>
      <c r="D3387" s="6"/>
      <c r="E3387" s="7"/>
      <c r="F3387" s="6"/>
    </row>
    <row r="3388" spans="1:6" s="5" customFormat="1" ht="15.75">
      <c r="A3388" s="4"/>
      <c r="B3388" s="8"/>
      <c r="C3388" s="9"/>
      <c r="D3388" s="8"/>
      <c r="E3388" s="9"/>
      <c r="F3388" s="8"/>
    </row>
    <row r="3389" spans="1:7" s="5" customFormat="1" ht="15.75">
      <c r="A3389" s="4"/>
      <c r="B3389" s="2">
        <v>1985</v>
      </c>
      <c r="C3389" s="1"/>
      <c r="D3389" s="2">
        <v>1986</v>
      </c>
      <c r="E3389" s="1"/>
      <c r="F3389" s="2">
        <v>1987</v>
      </c>
      <c r="G3389" s="1"/>
    </row>
    <row r="3390" spans="1:7" s="5" customFormat="1" ht="15.75">
      <c r="A3390" s="4"/>
      <c r="B3390" s="3"/>
      <c r="C3390" s="3"/>
      <c r="D3390" s="3"/>
      <c r="E3390" s="3"/>
      <c r="F3390" s="3"/>
      <c r="G3390" s="3"/>
    </row>
    <row r="3391" spans="1:16" s="5" customFormat="1" ht="15.75">
      <c r="A3391" s="4" t="s">
        <v>0</v>
      </c>
      <c r="B3391" s="3">
        <f aca="true" t="shared" si="376" ref="B3391:B3398">I3391</f>
        <v>41417574</v>
      </c>
      <c r="C3391" s="3"/>
      <c r="D3391" s="3">
        <f aca="true" t="shared" si="377" ref="D3391:D3398">K3391</f>
        <v>37388283</v>
      </c>
      <c r="E3391" s="3"/>
      <c r="F3391" s="3">
        <f aca="true" t="shared" si="378" ref="F3391:F3398">M3391</f>
        <v>37549787</v>
      </c>
      <c r="G3391" s="3"/>
      <c r="H3391" s="20" t="s">
        <v>55</v>
      </c>
      <c r="I3391" s="17">
        <v>41417574</v>
      </c>
      <c r="J3391" s="20"/>
      <c r="K3391" s="17">
        <v>37388283</v>
      </c>
      <c r="L3391" s="17"/>
      <c r="M3391" s="17">
        <v>37549787</v>
      </c>
      <c r="N3391" s="20">
        <v>1</v>
      </c>
      <c r="O3391" s="20" t="s">
        <v>95</v>
      </c>
      <c r="P3391" s="20" t="s">
        <v>95</v>
      </c>
    </row>
    <row r="3392" spans="1:16" s="5" customFormat="1" ht="15.75">
      <c r="A3392" s="4" t="s">
        <v>1</v>
      </c>
      <c r="B3392" s="3">
        <f t="shared" si="376"/>
        <v>19102354</v>
      </c>
      <c r="C3392" s="3"/>
      <c r="D3392" s="3">
        <f t="shared" si="377"/>
        <v>18670004</v>
      </c>
      <c r="E3392" s="3"/>
      <c r="F3392" s="3">
        <f t="shared" si="378"/>
        <v>22623553</v>
      </c>
      <c r="G3392" s="3"/>
      <c r="H3392" s="20" t="s">
        <v>55</v>
      </c>
      <c r="I3392" s="17">
        <v>19102354</v>
      </c>
      <c r="J3392" s="20"/>
      <c r="K3392" s="17">
        <v>18670004</v>
      </c>
      <c r="L3392" s="17"/>
      <c r="M3392" s="17">
        <v>22623553</v>
      </c>
      <c r="N3392" s="20">
        <v>2</v>
      </c>
      <c r="O3392" s="20" t="s">
        <v>145</v>
      </c>
      <c r="P3392" s="20" t="s">
        <v>96</v>
      </c>
    </row>
    <row r="3393" spans="1:16" s="5" customFormat="1" ht="15.75">
      <c r="A3393" s="4" t="s">
        <v>86</v>
      </c>
      <c r="B3393" s="3">
        <f t="shared" si="376"/>
        <v>1221149</v>
      </c>
      <c r="C3393" s="3"/>
      <c r="D3393" s="3">
        <f t="shared" si="377"/>
        <v>528717</v>
      </c>
      <c r="E3393" s="3"/>
      <c r="F3393" s="3">
        <f t="shared" si="378"/>
        <v>987829</v>
      </c>
      <c r="G3393" s="3"/>
      <c r="H3393" s="20" t="s">
        <v>55</v>
      </c>
      <c r="I3393" s="17">
        <v>1221149</v>
      </c>
      <c r="J3393" s="20"/>
      <c r="K3393" s="17">
        <v>528717</v>
      </c>
      <c r="L3393" s="17"/>
      <c r="M3393" s="17">
        <v>987829</v>
      </c>
      <c r="N3393" s="20">
        <v>3</v>
      </c>
      <c r="O3393" s="20" t="s">
        <v>102</v>
      </c>
      <c r="P3393" s="20" t="s">
        <v>97</v>
      </c>
    </row>
    <row r="3394" spans="1:16" s="5" customFormat="1" ht="15.75">
      <c r="A3394" s="4" t="s">
        <v>91</v>
      </c>
      <c r="B3394" s="3">
        <f t="shared" si="376"/>
        <v>6588941</v>
      </c>
      <c r="C3394" s="3"/>
      <c r="D3394" s="3">
        <f t="shared" si="377"/>
        <v>6458151</v>
      </c>
      <c r="E3394" s="3"/>
      <c r="F3394" s="3">
        <f t="shared" si="378"/>
        <v>6787297</v>
      </c>
      <c r="G3394" s="3"/>
      <c r="H3394" s="20" t="s">
        <v>55</v>
      </c>
      <c r="I3394" s="17">
        <v>6588941</v>
      </c>
      <c r="J3394" s="20"/>
      <c r="K3394" s="17">
        <v>6458151</v>
      </c>
      <c r="L3394" s="17"/>
      <c r="M3394" s="17">
        <v>6787297</v>
      </c>
      <c r="N3394" s="20">
        <v>4</v>
      </c>
      <c r="O3394" s="20" t="s">
        <v>103</v>
      </c>
      <c r="P3394" s="20" t="s">
        <v>98</v>
      </c>
    </row>
    <row r="3395" spans="1:16" s="5" customFormat="1" ht="15.75">
      <c r="A3395" s="4" t="s">
        <v>2</v>
      </c>
      <c r="B3395" s="3">
        <f t="shared" si="376"/>
        <v>0</v>
      </c>
      <c r="C3395" s="3"/>
      <c r="D3395" s="3">
        <f t="shared" si="377"/>
        <v>0</v>
      </c>
      <c r="E3395" s="3"/>
      <c r="F3395" s="3">
        <f t="shared" si="378"/>
        <v>2170735</v>
      </c>
      <c r="G3395" s="3"/>
      <c r="H3395" s="20" t="s">
        <v>55</v>
      </c>
      <c r="I3395" s="17">
        <v>0</v>
      </c>
      <c r="J3395" s="20"/>
      <c r="K3395" s="17">
        <v>0</v>
      </c>
      <c r="L3395" s="17"/>
      <c r="M3395" s="17">
        <v>2170735</v>
      </c>
      <c r="N3395" s="20">
        <v>5</v>
      </c>
      <c r="O3395" s="20" t="s">
        <v>104</v>
      </c>
      <c r="P3395" s="20" t="s">
        <v>99</v>
      </c>
    </row>
    <row r="3396" spans="1:16" s="5" customFormat="1" ht="15.75">
      <c r="A3396" s="4" t="s">
        <v>144</v>
      </c>
      <c r="B3396" s="3">
        <f t="shared" si="376"/>
        <v>0</v>
      </c>
      <c r="C3396" s="3"/>
      <c r="D3396" s="3">
        <f t="shared" si="377"/>
        <v>0</v>
      </c>
      <c r="E3396" s="3"/>
      <c r="F3396" s="3">
        <f t="shared" si="378"/>
        <v>115600</v>
      </c>
      <c r="G3396" s="3"/>
      <c r="H3396" s="20" t="s">
        <v>55</v>
      </c>
      <c r="I3396" s="17">
        <v>0</v>
      </c>
      <c r="J3396" s="20"/>
      <c r="K3396" s="17">
        <v>0</v>
      </c>
      <c r="L3396" s="17"/>
      <c r="M3396" s="17">
        <v>115600</v>
      </c>
      <c r="N3396" s="20">
        <v>6</v>
      </c>
      <c r="O3396" s="20" t="s">
        <v>146</v>
      </c>
      <c r="P3396" s="20" t="s">
        <v>100</v>
      </c>
    </row>
    <row r="3397" spans="1:16" s="5" customFormat="1" ht="15.75">
      <c r="A3397" s="4" t="s">
        <v>3</v>
      </c>
      <c r="B3397" s="3">
        <f t="shared" si="376"/>
        <v>9658726</v>
      </c>
      <c r="C3397" s="3"/>
      <c r="D3397" s="3">
        <f t="shared" si="377"/>
        <v>8668641</v>
      </c>
      <c r="E3397" s="3"/>
      <c r="F3397" s="3">
        <f t="shared" si="378"/>
        <v>8208756</v>
      </c>
      <c r="G3397" s="3"/>
      <c r="H3397" s="20" t="s">
        <v>55</v>
      </c>
      <c r="I3397" s="17">
        <v>9658726</v>
      </c>
      <c r="J3397" s="20"/>
      <c r="K3397" s="17">
        <f>8206333+462308</f>
        <v>8668641</v>
      </c>
      <c r="L3397" s="17"/>
      <c r="M3397" s="17">
        <f>7819125+389631</f>
        <v>8208756</v>
      </c>
      <c r="N3397" s="20">
        <v>7</v>
      </c>
      <c r="O3397" s="20" t="s">
        <v>106</v>
      </c>
      <c r="P3397" s="20" t="s">
        <v>101</v>
      </c>
    </row>
    <row r="3398" spans="1:16" s="5" customFormat="1" ht="15.75">
      <c r="A3398" s="4" t="s">
        <v>4</v>
      </c>
      <c r="B3398" s="3">
        <f t="shared" si="376"/>
        <v>0</v>
      </c>
      <c r="C3398" s="3"/>
      <c r="D3398" s="3">
        <f t="shared" si="377"/>
        <v>0</v>
      </c>
      <c r="E3398" s="3"/>
      <c r="F3398" s="3">
        <f t="shared" si="378"/>
        <v>42703</v>
      </c>
      <c r="G3398" s="3"/>
      <c r="H3398" s="20" t="s">
        <v>55</v>
      </c>
      <c r="I3398" s="17">
        <v>0</v>
      </c>
      <c r="J3398" s="20"/>
      <c r="K3398" s="17">
        <v>0</v>
      </c>
      <c r="L3398" s="17"/>
      <c r="M3398" s="17">
        <v>42703</v>
      </c>
      <c r="N3398" s="20">
        <v>8</v>
      </c>
      <c r="O3398" s="20" t="s">
        <v>107</v>
      </c>
      <c r="P3398" s="20" t="s">
        <v>102</v>
      </c>
    </row>
    <row r="3399" spans="1:16" s="5" customFormat="1" ht="15.75">
      <c r="A3399" s="4"/>
      <c r="B3399" s="3"/>
      <c r="C3399" s="3"/>
      <c r="D3399" s="3"/>
      <c r="E3399" s="3"/>
      <c r="F3399" s="3"/>
      <c r="G3399" s="3"/>
      <c r="H3399" s="20" t="s">
        <v>55</v>
      </c>
      <c r="I3399" s="17">
        <v>17277042</v>
      </c>
      <c r="J3399" s="20"/>
      <c r="K3399" s="17">
        <v>17722865</v>
      </c>
      <c r="L3399" s="17"/>
      <c r="M3399" s="17">
        <v>20189048</v>
      </c>
      <c r="N3399" s="20">
        <v>9</v>
      </c>
      <c r="O3399" s="20" t="s">
        <v>108</v>
      </c>
      <c r="P3399" s="20" t="s">
        <v>103</v>
      </c>
    </row>
    <row r="3400" spans="1:16" s="5" customFormat="1" ht="15.75">
      <c r="A3400" s="4" t="s">
        <v>5</v>
      </c>
      <c r="B3400" s="3">
        <f>I3399</f>
        <v>17277042</v>
      </c>
      <c r="C3400" s="3"/>
      <c r="D3400" s="3">
        <f>K3399</f>
        <v>17722865</v>
      </c>
      <c r="E3400" s="3"/>
      <c r="F3400" s="3">
        <f>M3399</f>
        <v>20189048</v>
      </c>
      <c r="G3400" s="3"/>
      <c r="H3400" s="20" t="s">
        <v>55</v>
      </c>
      <c r="I3400" s="17">
        <v>637531</v>
      </c>
      <c r="J3400" s="20"/>
      <c r="K3400" s="17">
        <v>628966</v>
      </c>
      <c r="L3400" s="17"/>
      <c r="M3400" s="17">
        <v>1690500</v>
      </c>
      <c r="N3400" s="20">
        <v>10</v>
      </c>
      <c r="O3400" s="20" t="s">
        <v>109</v>
      </c>
      <c r="P3400" s="20" t="s">
        <v>104</v>
      </c>
    </row>
    <row r="3401" spans="1:16" s="5" customFormat="1" ht="15.75">
      <c r="A3401" s="4" t="s">
        <v>6</v>
      </c>
      <c r="B3401" s="3">
        <f>I3400</f>
        <v>637531</v>
      </c>
      <c r="C3401" s="3"/>
      <c r="D3401" s="3">
        <f>K3400</f>
        <v>628966</v>
      </c>
      <c r="E3401" s="3"/>
      <c r="F3401" s="3">
        <f>M3400</f>
        <v>1690500</v>
      </c>
      <c r="G3401" s="3"/>
      <c r="H3401" s="20" t="s">
        <v>55</v>
      </c>
      <c r="I3401" s="17">
        <v>0</v>
      </c>
      <c r="J3401" s="20"/>
      <c r="K3401" s="17">
        <v>0</v>
      </c>
      <c r="L3401" s="17"/>
      <c r="M3401" s="17">
        <v>698486</v>
      </c>
      <c r="N3401" s="20">
        <v>11</v>
      </c>
      <c r="O3401" s="20" t="s">
        <v>110</v>
      </c>
      <c r="P3401" s="20" t="s">
        <v>105</v>
      </c>
    </row>
    <row r="3402" spans="1:16" s="5" customFormat="1" ht="15.75">
      <c r="A3402" s="4" t="s">
        <v>7</v>
      </c>
      <c r="B3402" s="10">
        <f>I3401</f>
        <v>0</v>
      </c>
      <c r="C3402" s="3"/>
      <c r="D3402" s="10">
        <f>K3401</f>
        <v>0</v>
      </c>
      <c r="E3402" s="3"/>
      <c r="F3402" s="10">
        <f>M3401</f>
        <v>698486</v>
      </c>
      <c r="G3402" s="3"/>
      <c r="H3402" s="20" t="s">
        <v>55</v>
      </c>
      <c r="I3402" s="17">
        <v>16565056</v>
      </c>
      <c r="J3402" s="20"/>
      <c r="K3402" s="17">
        <v>17053055</v>
      </c>
      <c r="L3402" s="17"/>
      <c r="M3402" s="17">
        <v>18996669</v>
      </c>
      <c r="N3402" s="20">
        <v>12</v>
      </c>
      <c r="O3402" s="20" t="s">
        <v>147</v>
      </c>
      <c r="P3402" s="20" t="s">
        <v>106</v>
      </c>
    </row>
    <row r="3403" spans="1:16" s="5" customFormat="1" ht="15.75">
      <c r="A3403" s="4"/>
      <c r="B3403" s="3"/>
      <c r="C3403" s="3"/>
      <c r="D3403" s="3"/>
      <c r="E3403" s="3"/>
      <c r="F3403" s="3"/>
      <c r="G3403" s="3"/>
      <c r="H3403" s="20" t="s">
        <v>55</v>
      </c>
      <c r="I3403" s="17">
        <v>0</v>
      </c>
      <c r="J3403" s="20"/>
      <c r="K3403" s="17">
        <v>80582</v>
      </c>
      <c r="L3403" s="17"/>
      <c r="M3403" s="17">
        <v>87943</v>
      </c>
      <c r="N3403" s="20">
        <v>13</v>
      </c>
      <c r="O3403" s="20" t="s">
        <v>113</v>
      </c>
      <c r="P3403" s="20" t="s">
        <v>107</v>
      </c>
    </row>
    <row r="3404" spans="1:16" s="5" customFormat="1" ht="15.75">
      <c r="A3404" s="4" t="s">
        <v>8</v>
      </c>
      <c r="B3404" s="3">
        <f>SUM(B3399:B3403)</f>
        <v>17914573</v>
      </c>
      <c r="C3404" s="3"/>
      <c r="D3404" s="3">
        <f>SUM(D3399:D3403)</f>
        <v>18351831</v>
      </c>
      <c r="E3404" s="3"/>
      <c r="F3404" s="3">
        <f>SUM(F3399:F3403)</f>
        <v>22578034</v>
      </c>
      <c r="G3404" s="3"/>
      <c r="H3404" s="20" t="s">
        <v>55</v>
      </c>
      <c r="I3404" s="17">
        <v>0</v>
      </c>
      <c r="J3404" s="20"/>
      <c r="K3404" s="17">
        <v>0</v>
      </c>
      <c r="L3404" s="17"/>
      <c r="M3404" s="17">
        <v>298869</v>
      </c>
      <c r="N3404" s="20">
        <v>14</v>
      </c>
      <c r="O3404" s="20" t="s">
        <v>114</v>
      </c>
      <c r="P3404" s="20" t="s">
        <v>108</v>
      </c>
    </row>
    <row r="3405" spans="1:16" s="5" customFormat="1" ht="15.75">
      <c r="A3405" s="4"/>
      <c r="B3405" s="3"/>
      <c r="C3405" s="3"/>
      <c r="D3405" s="3"/>
      <c r="E3405" s="3"/>
      <c r="F3405" s="3"/>
      <c r="G3405" s="3"/>
      <c r="H3405" s="20" t="s">
        <v>55</v>
      </c>
      <c r="I3405" s="17">
        <v>102073</v>
      </c>
      <c r="J3405" s="20"/>
      <c r="K3405" s="17">
        <v>204941</v>
      </c>
      <c r="L3405" s="17"/>
      <c r="M3405" s="17">
        <v>223385</v>
      </c>
      <c r="N3405" s="20">
        <v>15</v>
      </c>
      <c r="O3405" s="20" t="s">
        <v>115</v>
      </c>
      <c r="P3405" s="20" t="s">
        <v>109</v>
      </c>
    </row>
    <row r="3406" spans="1:16" s="5" customFormat="1" ht="15.75">
      <c r="A3406" s="4" t="s">
        <v>9</v>
      </c>
      <c r="B3406" s="3">
        <f>I3402</f>
        <v>16565056</v>
      </c>
      <c r="C3406" s="3"/>
      <c r="D3406" s="3">
        <f>K3402</f>
        <v>17053055</v>
      </c>
      <c r="E3406" s="3"/>
      <c r="F3406" s="3">
        <f>M3402</f>
        <v>18996669</v>
      </c>
      <c r="G3406" s="3"/>
      <c r="H3406" s="20" t="s">
        <v>55</v>
      </c>
      <c r="I3406" s="17">
        <v>10527484</v>
      </c>
      <c r="J3406" s="20"/>
      <c r="K3406" s="17">
        <v>10071687</v>
      </c>
      <c r="L3406" s="17"/>
      <c r="M3406" s="17">
        <v>11473631</v>
      </c>
      <c r="N3406" s="20">
        <v>16</v>
      </c>
      <c r="O3406" s="20" t="s">
        <v>116</v>
      </c>
      <c r="P3406" s="20" t="s">
        <v>110</v>
      </c>
    </row>
    <row r="3407" spans="1:16" s="5" customFormat="1" ht="15.75">
      <c r="A3407" s="4" t="s">
        <v>10</v>
      </c>
      <c r="B3407" s="3">
        <f>I3403</f>
        <v>0</v>
      </c>
      <c r="C3407" s="3"/>
      <c r="D3407" s="3">
        <f>K3403</f>
        <v>80582</v>
      </c>
      <c r="E3407" s="3"/>
      <c r="F3407" s="3">
        <f>M3403</f>
        <v>87943</v>
      </c>
      <c r="G3407" s="4"/>
      <c r="H3407" s="20" t="s">
        <v>55</v>
      </c>
      <c r="I3407" s="17">
        <v>0</v>
      </c>
      <c r="J3407" s="20"/>
      <c r="K3407" s="17">
        <v>97323</v>
      </c>
      <c r="L3407" s="17"/>
      <c r="M3407" s="17">
        <v>84830</v>
      </c>
      <c r="N3407" s="20">
        <v>17</v>
      </c>
      <c r="O3407" s="20" t="s">
        <v>117</v>
      </c>
      <c r="P3407" s="20" t="s">
        <v>111</v>
      </c>
    </row>
    <row r="3408" spans="1:16" s="5" customFormat="1" ht="15.75">
      <c r="A3408" s="4" t="s">
        <v>11</v>
      </c>
      <c r="B3408" s="3">
        <f>I3404</f>
        <v>0</v>
      </c>
      <c r="C3408" s="3"/>
      <c r="D3408" s="3">
        <f>K3404</f>
        <v>0</v>
      </c>
      <c r="E3408" s="3"/>
      <c r="F3408" s="3">
        <f>M3404</f>
        <v>298869</v>
      </c>
      <c r="G3408" s="3"/>
      <c r="H3408" s="20" t="s">
        <v>55</v>
      </c>
      <c r="I3408" s="17">
        <v>410919</v>
      </c>
      <c r="J3408" s="20"/>
      <c r="K3408" s="17">
        <v>393253</v>
      </c>
      <c r="L3408" s="17"/>
      <c r="M3408" s="17">
        <v>410919</v>
      </c>
      <c r="N3408" s="20">
        <v>18</v>
      </c>
      <c r="O3408" s="20" t="s">
        <v>118</v>
      </c>
      <c r="P3408" s="20" t="s">
        <v>112</v>
      </c>
    </row>
    <row r="3409" spans="1:16" s="5" customFormat="1" ht="15.75">
      <c r="A3409" s="4" t="s">
        <v>12</v>
      </c>
      <c r="B3409" s="10">
        <f>I3405</f>
        <v>102073</v>
      </c>
      <c r="C3409" s="3"/>
      <c r="D3409" s="10">
        <f>K3405</f>
        <v>204941</v>
      </c>
      <c r="E3409" s="3"/>
      <c r="F3409" s="10">
        <f>M3405</f>
        <v>223385</v>
      </c>
      <c r="G3409" s="3"/>
      <c r="H3409" s="20" t="s">
        <v>55</v>
      </c>
      <c r="I3409" s="17">
        <v>116350</v>
      </c>
      <c r="J3409" s="20"/>
      <c r="K3409" s="17">
        <v>112113</v>
      </c>
      <c r="L3409" s="17"/>
      <c r="M3409" s="17">
        <v>120000</v>
      </c>
      <c r="N3409" s="20">
        <v>19</v>
      </c>
      <c r="O3409" s="20" t="s">
        <v>119</v>
      </c>
      <c r="P3409" s="20" t="s">
        <v>113</v>
      </c>
    </row>
    <row r="3410" spans="1:16" s="5" customFormat="1" ht="15.75">
      <c r="A3410" s="4"/>
      <c r="B3410" s="3"/>
      <c r="C3410" s="3"/>
      <c r="D3410" s="3"/>
      <c r="E3410" s="3"/>
      <c r="F3410" s="3"/>
      <c r="G3410" s="3"/>
      <c r="H3410" s="20" t="s">
        <v>55</v>
      </c>
      <c r="I3410" s="17">
        <v>0</v>
      </c>
      <c r="J3410" s="20"/>
      <c r="K3410" s="17">
        <v>0</v>
      </c>
      <c r="L3410" s="17"/>
      <c r="M3410" s="17">
        <v>77068</v>
      </c>
      <c r="N3410" s="20">
        <v>20</v>
      </c>
      <c r="O3410" s="20" t="s">
        <v>120</v>
      </c>
      <c r="P3410" s="20" t="s">
        <v>114</v>
      </c>
    </row>
    <row r="3411" spans="1:16" s="5" customFormat="1" ht="15.75">
      <c r="A3411" s="4" t="s">
        <v>13</v>
      </c>
      <c r="B3411" s="3">
        <f>SUM(B3405:B3410)</f>
        <v>16667129</v>
      </c>
      <c r="C3411" s="3"/>
      <c r="D3411" s="3">
        <f>SUM(D3405:D3410)</f>
        <v>17338578</v>
      </c>
      <c r="E3411" s="3"/>
      <c r="F3411" s="3">
        <f>SUM(F3405:F3410)</f>
        <v>19606866</v>
      </c>
      <c r="G3411" s="3"/>
      <c r="H3411" s="20" t="s">
        <v>55</v>
      </c>
      <c r="I3411" s="17">
        <v>1390165</v>
      </c>
      <c r="J3411" s="20"/>
      <c r="K3411" s="17">
        <v>1330393</v>
      </c>
      <c r="L3411" s="17"/>
      <c r="M3411" s="17">
        <v>1464808</v>
      </c>
      <c r="N3411" s="20">
        <v>21</v>
      </c>
      <c r="O3411" s="20" t="s">
        <v>121</v>
      </c>
      <c r="P3411" s="20" t="s">
        <v>115</v>
      </c>
    </row>
    <row r="3412" spans="1:16" s="5" customFormat="1" ht="15.75">
      <c r="A3412" s="4"/>
      <c r="B3412" s="3"/>
      <c r="C3412" s="3"/>
      <c r="D3412" s="3"/>
      <c r="E3412" s="3"/>
      <c r="F3412" s="3"/>
      <c r="G3412" s="3"/>
      <c r="H3412" s="20" t="s">
        <v>55</v>
      </c>
      <c r="I3412" s="17">
        <v>45779002</v>
      </c>
      <c r="J3412" s="20"/>
      <c r="K3412" s="17">
        <v>51893239</v>
      </c>
      <c r="L3412" s="17"/>
      <c r="M3412" s="17">
        <v>61512108</v>
      </c>
      <c r="N3412" s="20">
        <v>22</v>
      </c>
      <c r="O3412" s="20" t="s">
        <v>148</v>
      </c>
      <c r="P3412" s="20" t="s">
        <v>116</v>
      </c>
    </row>
    <row r="3413" spans="1:16" s="5" customFormat="1" ht="15.75">
      <c r="A3413" s="4" t="s">
        <v>14</v>
      </c>
      <c r="B3413" s="3">
        <f aca="true" t="shared" si="379" ref="B3413:B3418">I3406</f>
        <v>10527484</v>
      </c>
      <c r="C3413" s="3"/>
      <c r="D3413" s="3">
        <f aca="true" t="shared" si="380" ref="D3413:D3418">K3406</f>
        <v>10071687</v>
      </c>
      <c r="E3413" s="3"/>
      <c r="F3413" s="3">
        <f aca="true" t="shared" si="381" ref="F3413:F3418">M3406</f>
        <v>11473631</v>
      </c>
      <c r="G3413" s="3"/>
      <c r="H3413" s="20" t="s">
        <v>55</v>
      </c>
      <c r="I3413" s="17">
        <v>4428491</v>
      </c>
      <c r="J3413" s="20"/>
      <c r="K3413" s="17">
        <v>4229396</v>
      </c>
      <c r="L3413" s="17"/>
      <c r="M3413" s="17">
        <v>4433939</v>
      </c>
      <c r="N3413" s="20">
        <v>23</v>
      </c>
      <c r="O3413" s="20" t="s">
        <v>149</v>
      </c>
      <c r="P3413" s="20" t="s">
        <v>117</v>
      </c>
    </row>
    <row r="3414" spans="1:16" s="5" customFormat="1" ht="15.75">
      <c r="A3414" s="4" t="s">
        <v>90</v>
      </c>
      <c r="B3414" s="3">
        <f t="shared" si="379"/>
        <v>0</v>
      </c>
      <c r="C3414" s="3"/>
      <c r="D3414" s="3">
        <f t="shared" si="380"/>
        <v>97323</v>
      </c>
      <c r="E3414" s="3"/>
      <c r="F3414" s="3">
        <f t="shared" si="381"/>
        <v>84830</v>
      </c>
      <c r="G3414" s="3"/>
      <c r="H3414" s="20" t="s">
        <v>55</v>
      </c>
      <c r="I3414" s="17">
        <v>7125504</v>
      </c>
      <c r="J3414" s="20"/>
      <c r="K3414" s="17">
        <v>6805722</v>
      </c>
      <c r="L3414" s="17"/>
      <c r="M3414" s="17">
        <v>7131530</v>
      </c>
      <c r="N3414" s="20">
        <v>24</v>
      </c>
      <c r="O3414" s="20" t="s">
        <v>150</v>
      </c>
      <c r="P3414" s="20" t="s">
        <v>118</v>
      </c>
    </row>
    <row r="3415" spans="1:16" s="5" customFormat="1" ht="15.75">
      <c r="A3415" s="4" t="s">
        <v>89</v>
      </c>
      <c r="B3415" s="3">
        <f t="shared" si="379"/>
        <v>410919</v>
      </c>
      <c r="C3415" s="3"/>
      <c r="D3415" s="3">
        <f t="shared" si="380"/>
        <v>393253</v>
      </c>
      <c r="E3415" s="3"/>
      <c r="F3415" s="3">
        <f t="shared" si="381"/>
        <v>410919</v>
      </c>
      <c r="G3415" s="3"/>
      <c r="H3415" s="20" t="s">
        <v>55</v>
      </c>
      <c r="I3415" s="17">
        <v>2896323</v>
      </c>
      <c r="J3415" s="20"/>
      <c r="K3415" s="17">
        <v>2605271</v>
      </c>
      <c r="L3415" s="17"/>
      <c r="M3415" s="17">
        <v>2713821</v>
      </c>
      <c r="N3415" s="20">
        <v>25</v>
      </c>
      <c r="O3415" s="20" t="s">
        <v>151</v>
      </c>
      <c r="P3415" s="20" t="s">
        <v>119</v>
      </c>
    </row>
    <row r="3416" spans="1:16" s="5" customFormat="1" ht="15.75">
      <c r="A3416" s="4" t="s">
        <v>88</v>
      </c>
      <c r="B3416" s="3">
        <f t="shared" si="379"/>
        <v>116350</v>
      </c>
      <c r="C3416" s="3"/>
      <c r="D3416" s="3">
        <f t="shared" si="380"/>
        <v>112113</v>
      </c>
      <c r="E3416" s="3"/>
      <c r="F3416" s="3">
        <f t="shared" si="381"/>
        <v>120000</v>
      </c>
      <c r="G3416" s="3"/>
      <c r="H3416" s="20" t="s">
        <v>55</v>
      </c>
      <c r="I3416" s="17">
        <v>1022767</v>
      </c>
      <c r="J3416" s="20"/>
      <c r="K3416" s="17">
        <v>980981</v>
      </c>
      <c r="L3416" s="17"/>
      <c r="M3416" s="17">
        <v>1022778</v>
      </c>
      <c r="N3416" s="20">
        <v>26</v>
      </c>
      <c r="O3416" s="20" t="s">
        <v>152</v>
      </c>
      <c r="P3416" s="20" t="s">
        <v>120</v>
      </c>
    </row>
    <row r="3417" spans="1:16" s="5" customFormat="1" ht="15.75">
      <c r="A3417" s="4" t="s">
        <v>92</v>
      </c>
      <c r="B3417" s="3">
        <f t="shared" si="379"/>
        <v>0</v>
      </c>
      <c r="C3417" s="3"/>
      <c r="D3417" s="3">
        <f t="shared" si="380"/>
        <v>0</v>
      </c>
      <c r="E3417" s="3"/>
      <c r="F3417" s="3">
        <f t="shared" si="381"/>
        <v>77068</v>
      </c>
      <c r="G3417" s="3"/>
      <c r="H3417" s="20" t="s">
        <v>55</v>
      </c>
      <c r="I3417" s="17">
        <v>0</v>
      </c>
      <c r="J3417" s="20"/>
      <c r="K3417" s="17">
        <v>0</v>
      </c>
      <c r="L3417" s="17"/>
      <c r="M3417" s="17">
        <v>113950</v>
      </c>
      <c r="N3417" s="20">
        <v>27</v>
      </c>
      <c r="O3417" s="20" t="s">
        <v>153</v>
      </c>
      <c r="P3417" s="20" t="s">
        <v>121</v>
      </c>
    </row>
    <row r="3418" spans="1:16" s="5" customFormat="1" ht="15.75">
      <c r="A3418" s="4" t="s">
        <v>15</v>
      </c>
      <c r="B3418" s="10">
        <f t="shared" si="379"/>
        <v>1390165</v>
      </c>
      <c r="C3418" s="3"/>
      <c r="D3418" s="10">
        <f t="shared" si="380"/>
        <v>1330393</v>
      </c>
      <c r="E3418" s="3"/>
      <c r="F3418" s="10">
        <f t="shared" si="381"/>
        <v>1464808</v>
      </c>
      <c r="G3418" s="3"/>
      <c r="H3418" s="20" t="s">
        <v>55</v>
      </c>
      <c r="I3418" s="17">
        <v>0</v>
      </c>
      <c r="J3418" s="20"/>
      <c r="K3418" s="17">
        <v>138714</v>
      </c>
      <c r="L3418" s="17"/>
      <c r="M3418" s="17">
        <v>220734</v>
      </c>
      <c r="N3418" s="20">
        <v>28</v>
      </c>
      <c r="O3418" s="20" t="s">
        <v>154</v>
      </c>
      <c r="P3418" s="20" t="s">
        <v>122</v>
      </c>
    </row>
    <row r="3419" spans="1:16" s="5" customFormat="1" ht="15.75">
      <c r="A3419" s="4"/>
      <c r="B3419" s="3"/>
      <c r="C3419" s="3"/>
      <c r="D3419" s="3"/>
      <c r="E3419" s="3"/>
      <c r="F3419" s="3"/>
      <c r="G3419" s="3"/>
      <c r="H3419" s="20"/>
      <c r="I3419" s="17"/>
      <c r="J3419" s="20"/>
      <c r="K3419" s="17"/>
      <c r="L3419" s="17"/>
      <c r="M3419" s="17"/>
      <c r="N3419" s="20"/>
      <c r="O3419" s="20"/>
      <c r="P3419" s="20"/>
    </row>
    <row r="3420" spans="1:16" s="5" customFormat="1" ht="15.75">
      <c r="A3420" s="4" t="s">
        <v>16</v>
      </c>
      <c r="B3420" s="3">
        <f>SUM(B3412:B3419)</f>
        <v>12444918</v>
      </c>
      <c r="C3420" s="3"/>
      <c r="D3420" s="3">
        <f>SUM(D3412:D3419)</f>
        <v>12004769</v>
      </c>
      <c r="E3420" s="3"/>
      <c r="F3420" s="3">
        <f>SUM(F3412:F3419)</f>
        <v>13631256</v>
      </c>
      <c r="G3420" s="3"/>
      <c r="H3420" s="20"/>
      <c r="I3420" s="17"/>
      <c r="J3420" s="20"/>
      <c r="K3420" s="17"/>
      <c r="L3420" s="17"/>
      <c r="M3420" s="17"/>
      <c r="N3420" s="17"/>
      <c r="O3420" s="20"/>
      <c r="P3420" s="20"/>
    </row>
    <row r="3421" spans="1:16" s="5" customFormat="1" ht="15.75">
      <c r="A3421" s="4"/>
      <c r="B3421" s="3"/>
      <c r="C3421" s="3"/>
      <c r="D3421" s="3"/>
      <c r="E3421" s="3"/>
      <c r="F3421" s="3"/>
      <c r="G3421" s="3"/>
      <c r="H3421" s="20"/>
      <c r="I3421" s="17"/>
      <c r="J3421" s="20"/>
      <c r="K3421" s="17"/>
      <c r="L3421" s="17"/>
      <c r="M3421" s="17"/>
      <c r="N3421" s="17"/>
      <c r="O3421" s="20"/>
      <c r="P3421" s="20"/>
    </row>
    <row r="3422" spans="1:16" s="5" customFormat="1" ht="15.75">
      <c r="A3422" s="4" t="s">
        <v>17</v>
      </c>
      <c r="B3422" s="3">
        <f aca="true" t="shared" si="382" ref="B3422:B3428">I3412</f>
        <v>45779002</v>
      </c>
      <c r="C3422" s="3"/>
      <c r="D3422" s="3">
        <f aca="true" t="shared" si="383" ref="D3422:D3428">K3412</f>
        <v>51893239</v>
      </c>
      <c r="E3422" s="3"/>
      <c r="F3422" s="3">
        <f aca="true" t="shared" si="384" ref="F3422:F3428">M3412</f>
        <v>61512108</v>
      </c>
      <c r="G3422" s="3"/>
      <c r="H3422" s="20"/>
      <c r="I3422" s="17"/>
      <c r="J3422" s="20"/>
      <c r="K3422" s="17"/>
      <c r="L3422" s="17"/>
      <c r="M3422" s="17"/>
      <c r="N3422" s="17"/>
      <c r="O3422" s="20"/>
      <c r="P3422" s="20"/>
    </row>
    <row r="3423" spans="1:16" s="5" customFormat="1" ht="15.75">
      <c r="A3423" s="4" t="s">
        <v>18</v>
      </c>
      <c r="B3423" s="3">
        <f t="shared" si="382"/>
        <v>4428491</v>
      </c>
      <c r="C3423" s="3"/>
      <c r="D3423" s="3">
        <f t="shared" si="383"/>
        <v>4229396</v>
      </c>
      <c r="E3423" s="3"/>
      <c r="F3423" s="3">
        <f t="shared" si="384"/>
        <v>4433939</v>
      </c>
      <c r="G3423" s="3"/>
      <c r="H3423" s="20"/>
      <c r="I3423" s="17"/>
      <c r="J3423" s="20"/>
      <c r="K3423" s="17"/>
      <c r="L3423" s="17"/>
      <c r="M3423" s="17"/>
      <c r="N3423" s="17"/>
      <c r="O3423" s="20"/>
      <c r="P3423" s="20"/>
    </row>
    <row r="3424" spans="1:16" s="5" customFormat="1" ht="15.75">
      <c r="A3424" s="4" t="s">
        <v>19</v>
      </c>
      <c r="B3424" s="3">
        <f t="shared" si="382"/>
        <v>7125504</v>
      </c>
      <c r="C3424" s="3"/>
      <c r="D3424" s="3">
        <f t="shared" si="383"/>
        <v>6805722</v>
      </c>
      <c r="E3424" s="3"/>
      <c r="F3424" s="3">
        <f t="shared" si="384"/>
        <v>7131530</v>
      </c>
      <c r="G3424" s="3"/>
      <c r="H3424" s="20"/>
      <c r="I3424" s="17"/>
      <c r="J3424" s="20"/>
      <c r="K3424" s="17"/>
      <c r="L3424" s="17"/>
      <c r="M3424" s="17"/>
      <c r="N3424" s="20"/>
      <c r="O3424" s="20"/>
      <c r="P3424" s="20"/>
    </row>
    <row r="3425" spans="1:16" s="5" customFormat="1" ht="15.75">
      <c r="A3425" s="4" t="s">
        <v>20</v>
      </c>
      <c r="B3425" s="3">
        <f t="shared" si="382"/>
        <v>2896323</v>
      </c>
      <c r="C3425" s="3"/>
      <c r="D3425" s="3">
        <f t="shared" si="383"/>
        <v>2605271</v>
      </c>
      <c r="E3425" s="3"/>
      <c r="F3425" s="3">
        <f t="shared" si="384"/>
        <v>2713821</v>
      </c>
      <c r="G3425" s="3"/>
      <c r="H3425" s="20"/>
      <c r="I3425" s="17"/>
      <c r="J3425" s="20"/>
      <c r="K3425" s="17"/>
      <c r="L3425" s="17"/>
      <c r="M3425" s="17"/>
      <c r="N3425" s="20"/>
      <c r="O3425" s="20"/>
      <c r="P3425" s="20"/>
    </row>
    <row r="3426" spans="1:7" s="5" customFormat="1" ht="15.75">
      <c r="A3426" s="4" t="s">
        <v>21</v>
      </c>
      <c r="B3426" s="3">
        <f t="shared" si="382"/>
        <v>1022767</v>
      </c>
      <c r="C3426" s="3"/>
      <c r="D3426" s="3">
        <f t="shared" si="383"/>
        <v>980981</v>
      </c>
      <c r="E3426" s="3"/>
      <c r="F3426" s="3">
        <f t="shared" si="384"/>
        <v>1022778</v>
      </c>
      <c r="G3426" s="3"/>
    </row>
    <row r="3427" spans="1:7" s="5" customFormat="1" ht="15.75">
      <c r="A3427" s="4" t="s">
        <v>22</v>
      </c>
      <c r="B3427" s="3">
        <f t="shared" si="382"/>
        <v>0</v>
      </c>
      <c r="C3427" s="3"/>
      <c r="D3427" s="3">
        <f t="shared" si="383"/>
        <v>0</v>
      </c>
      <c r="E3427" s="3"/>
      <c r="F3427" s="3">
        <f t="shared" si="384"/>
        <v>113950</v>
      </c>
      <c r="G3427" s="3"/>
    </row>
    <row r="3428" spans="1:7" s="5" customFormat="1" ht="15.75">
      <c r="A3428" s="4" t="s">
        <v>87</v>
      </c>
      <c r="B3428" s="10">
        <f t="shared" si="382"/>
        <v>0</v>
      </c>
      <c r="C3428" s="3"/>
      <c r="D3428" s="10">
        <f t="shared" si="383"/>
        <v>138714</v>
      </c>
      <c r="E3428" s="3"/>
      <c r="F3428" s="10">
        <f t="shared" si="384"/>
        <v>220734</v>
      </c>
      <c r="G3428" s="3"/>
    </row>
    <row r="3429" spans="1:7" s="5" customFormat="1" ht="15.75">
      <c r="A3429" s="12"/>
      <c r="B3429" s="3"/>
      <c r="C3429" s="3"/>
      <c r="D3429" s="3"/>
      <c r="E3429" s="3"/>
      <c r="F3429" s="3"/>
      <c r="G3429" s="3"/>
    </row>
    <row r="3430" spans="1:7" s="5" customFormat="1" ht="15.75">
      <c r="A3430" s="17" t="s">
        <v>23</v>
      </c>
      <c r="B3430" s="3">
        <f>SUM(B3390:B3399)+B3404+B3411+SUM(B3419:B3429)</f>
        <v>186267451</v>
      </c>
      <c r="C3430" s="3"/>
      <c r="D3430" s="3">
        <f>SUM(D3390:D3399)+D3404+D3411+SUM(D3419:D3429)</f>
        <v>186062297</v>
      </c>
      <c r="E3430" s="3"/>
      <c r="F3430" s="3">
        <f>SUM(F3390:F3399)+F3404+F3411+SUM(F3419:F3429)</f>
        <v>211451276</v>
      </c>
      <c r="G3430" s="3"/>
    </row>
    <row r="3431" spans="1:7" s="5" customFormat="1" ht="15.75">
      <c r="A3431" s="4"/>
      <c r="B3431" s="3"/>
      <c r="C3431" s="3"/>
      <c r="D3431" s="3"/>
      <c r="E3431" s="3"/>
      <c r="F3431" s="3"/>
      <c r="G3431" s="3"/>
    </row>
    <row r="3432" spans="1:7" s="5" customFormat="1" ht="15.75">
      <c r="A3432" s="4"/>
      <c r="B3432" s="3"/>
      <c r="C3432" s="3"/>
      <c r="D3432" s="3"/>
      <c r="E3432" s="3"/>
      <c r="F3432" s="3"/>
      <c r="G3432" s="3"/>
    </row>
    <row r="3433" spans="1:7" s="5" customFormat="1" ht="15.75">
      <c r="A3433" s="4"/>
      <c r="B3433" s="3"/>
      <c r="C3433" s="3"/>
      <c r="D3433" s="3"/>
      <c r="E3433" s="3"/>
      <c r="F3433" s="3"/>
      <c r="G3433" s="3"/>
    </row>
    <row r="3434" spans="1:7" s="5" customFormat="1" ht="15.75">
      <c r="A3434" s="4"/>
      <c r="B3434" s="3"/>
      <c r="C3434" s="3"/>
      <c r="D3434" s="3"/>
      <c r="E3434" s="3"/>
      <c r="F3434" s="3"/>
      <c r="G3434" s="3"/>
    </row>
    <row r="3435" spans="1:7" s="5" customFormat="1" ht="15.75">
      <c r="A3435" s="4"/>
      <c r="B3435" s="3"/>
      <c r="C3435" s="3"/>
      <c r="D3435" s="3"/>
      <c r="E3435" s="3"/>
      <c r="F3435" s="3"/>
      <c r="G3435" s="3"/>
    </row>
    <row r="3436" spans="1:7" s="5" customFormat="1" ht="15.75">
      <c r="A3436" s="4"/>
      <c r="B3436" s="3"/>
      <c r="C3436" s="3"/>
      <c r="D3436" s="3"/>
      <c r="E3436" s="3"/>
      <c r="F3436" s="3"/>
      <c r="G3436" s="3"/>
    </row>
    <row r="3437" spans="1:7" s="5" customFormat="1" ht="15.75">
      <c r="A3437" s="4"/>
      <c r="B3437" s="3"/>
      <c r="C3437" s="3"/>
      <c r="D3437" s="3"/>
      <c r="E3437" s="3"/>
      <c r="F3437" s="3"/>
      <c r="G3437" s="3"/>
    </row>
    <row r="3438" spans="1:7" s="5" customFormat="1" ht="15.75">
      <c r="A3438" s="4"/>
      <c r="B3438" s="3"/>
      <c r="C3438" s="3"/>
      <c r="D3438" s="3"/>
      <c r="E3438" s="3"/>
      <c r="F3438" s="3"/>
      <c r="G3438" s="3"/>
    </row>
    <row r="3439" spans="1:7" s="5" customFormat="1" ht="15.75">
      <c r="A3439" s="4"/>
      <c r="B3439" s="3"/>
      <c r="C3439" s="3"/>
      <c r="D3439" s="3"/>
      <c r="E3439" s="3"/>
      <c r="F3439" s="3"/>
      <c r="G3439" s="3"/>
    </row>
    <row r="3440" spans="1:7" s="5" customFormat="1" ht="15.75">
      <c r="A3440" s="12"/>
      <c r="B3440" s="3"/>
      <c r="C3440" s="3"/>
      <c r="D3440" s="3"/>
      <c r="E3440" s="3"/>
      <c r="F3440" s="3"/>
      <c r="G3440" s="3"/>
    </row>
    <row r="3441" spans="1:7" s="5" customFormat="1" ht="15.75">
      <c r="A3441" s="17"/>
      <c r="B3441" s="4"/>
      <c r="C3441" s="4"/>
      <c r="D3441" s="4"/>
      <c r="E3441" s="4"/>
      <c r="F3441" s="4"/>
      <c r="G3441" s="3"/>
    </row>
    <row r="3442" spans="1:7" s="5" customFormat="1" ht="15.75">
      <c r="A3442" s="4"/>
      <c r="B3442" s="3"/>
      <c r="C3442" s="3"/>
      <c r="D3442" s="3"/>
      <c r="E3442" s="3"/>
      <c r="F3442" s="3"/>
      <c r="G3442" s="3"/>
    </row>
    <row r="3443" spans="1:7" s="5" customFormat="1" ht="15.75">
      <c r="A3443" s="4"/>
      <c r="B3443" s="3"/>
      <c r="C3443" s="3"/>
      <c r="D3443" s="3"/>
      <c r="E3443" s="3"/>
      <c r="F3443" s="3"/>
      <c r="G3443" s="3"/>
    </row>
    <row r="3444" spans="1:7" s="5" customFormat="1" ht="15.75">
      <c r="A3444" s="4"/>
      <c r="B3444" s="4"/>
      <c r="C3444" s="4"/>
      <c r="D3444" s="4"/>
      <c r="E3444" s="4"/>
      <c r="F3444" s="4"/>
      <c r="G3444" s="4"/>
    </row>
    <row r="3445" spans="1:7" s="5" customFormat="1" ht="15.75">
      <c r="A3445" s="12"/>
      <c r="B3445" s="3"/>
      <c r="C3445" s="3"/>
      <c r="D3445" s="3"/>
      <c r="E3445" s="3"/>
      <c r="F3445" s="3"/>
      <c r="G3445" s="3"/>
    </row>
    <row r="3446" spans="1:7" s="5" customFormat="1" ht="15.75">
      <c r="A3446" s="17"/>
      <c r="B3446" s="4"/>
      <c r="C3446" s="4"/>
      <c r="D3446" s="4"/>
      <c r="E3446" s="4"/>
      <c r="F3446" s="4"/>
      <c r="G3446" s="4"/>
    </row>
    <row r="3447" spans="1:7" s="5" customFormat="1" ht="15.75">
      <c r="A3447" s="4"/>
      <c r="B3447" s="3"/>
      <c r="C3447" s="3"/>
      <c r="D3447" s="3"/>
      <c r="E3447" s="3"/>
      <c r="F3447" s="3"/>
      <c r="G3447" s="3"/>
    </row>
    <row r="3448" spans="1:7" s="5" customFormat="1" ht="15.75">
      <c r="A3448" s="4"/>
      <c r="B3448" s="3"/>
      <c r="C3448" s="3"/>
      <c r="D3448" s="3"/>
      <c r="E3448" s="3"/>
      <c r="F3448" s="3"/>
      <c r="G3448" s="3"/>
    </row>
    <row r="3449" spans="1:7" s="5" customFormat="1" ht="15.75">
      <c r="A3449" s="4"/>
      <c r="B3449" s="4"/>
      <c r="C3449" s="4"/>
      <c r="D3449" s="4"/>
      <c r="E3449" s="4"/>
      <c r="F3449" s="4"/>
      <c r="G3449" s="4"/>
    </row>
    <row r="3450" spans="1:7" s="5" customFormat="1" ht="15.75">
      <c r="A3450" s="4"/>
      <c r="B3450" s="3"/>
      <c r="C3450" s="3"/>
      <c r="D3450" s="3"/>
      <c r="E3450" s="3"/>
      <c r="F3450" s="3"/>
      <c r="G3450" s="3"/>
    </row>
    <row r="3451" spans="1:7" s="5" customFormat="1" ht="15.75">
      <c r="A3451" s="4"/>
      <c r="B3451" s="3"/>
      <c r="C3451" s="3"/>
      <c r="D3451" s="3"/>
      <c r="E3451" s="3"/>
      <c r="F3451" s="3"/>
      <c r="G3451" s="3"/>
    </row>
    <row r="3452" spans="1:7" s="5" customFormat="1" ht="15.75">
      <c r="A3452" s="12"/>
      <c r="B3452" s="3"/>
      <c r="C3452" s="3"/>
      <c r="D3452" s="3"/>
      <c r="E3452" s="3"/>
      <c r="F3452" s="3"/>
      <c r="G3452" s="3"/>
    </row>
    <row r="3453" spans="1:7" s="5" customFormat="1" ht="15.75">
      <c r="A3453" s="17"/>
      <c r="B3453" s="3"/>
      <c r="C3453" s="3"/>
      <c r="D3453" s="3"/>
      <c r="E3453" s="3"/>
      <c r="F3453" s="3"/>
      <c r="G3453" s="3"/>
    </row>
    <row r="3454" spans="1:7" s="5" customFormat="1" ht="15.75">
      <c r="A3454" s="11"/>
      <c r="B3454" s="3"/>
      <c r="C3454" s="3"/>
      <c r="D3454" s="3"/>
      <c r="E3454" s="3"/>
      <c r="F3454" s="3"/>
      <c r="G3454" s="3"/>
    </row>
    <row r="3455" spans="1:7" s="5" customFormat="1" ht="15.75">
      <c r="A3455" s="12"/>
      <c r="B3455" s="3"/>
      <c r="C3455" s="3"/>
      <c r="D3455" s="3"/>
      <c r="E3455" s="3"/>
      <c r="F3455" s="3"/>
      <c r="G3455" s="3"/>
    </row>
    <row r="3456" spans="1:7" s="5" customFormat="1" ht="15.75">
      <c r="A3456" s="12"/>
      <c r="B3456" s="3"/>
      <c r="C3456" s="3"/>
      <c r="D3456" s="3"/>
      <c r="E3456" s="3"/>
      <c r="F3456" s="3"/>
      <c r="G3456" s="3"/>
    </row>
    <row r="3457" spans="1:7" s="5" customFormat="1" ht="15.75">
      <c r="A3457" s="12"/>
      <c r="B3457" s="3"/>
      <c r="C3457" s="3"/>
      <c r="D3457" s="3"/>
      <c r="E3457" s="3"/>
      <c r="F3457" s="3"/>
      <c r="G3457" s="3"/>
    </row>
    <row r="3458" spans="1:7" s="5" customFormat="1" ht="15.75">
      <c r="A3458" s="12"/>
      <c r="B3458" s="3"/>
      <c r="C3458" s="3"/>
      <c r="D3458" s="3"/>
      <c r="E3458" s="3"/>
      <c r="F3458" s="3"/>
      <c r="G3458" s="3"/>
    </row>
    <row r="3459" spans="1:6" s="5" customFormat="1" ht="15.75">
      <c r="A3459" s="13"/>
      <c r="B3459" s="4"/>
      <c r="C3459" s="3"/>
      <c r="D3459" s="4"/>
      <c r="E3459" s="3"/>
      <c r="F3459" s="4"/>
    </row>
    <row r="3460" spans="1:6" s="5" customFormat="1" ht="15.75">
      <c r="A3460" s="14" t="s">
        <v>93</v>
      </c>
      <c r="B3460" s="4"/>
      <c r="C3460" s="3"/>
      <c r="D3460" s="4"/>
      <c r="E3460" s="3"/>
      <c r="F3460" s="4"/>
    </row>
    <row r="3461" spans="1:6" s="5" customFormat="1" ht="15.75">
      <c r="A3461" s="4"/>
      <c r="B3461" s="4"/>
      <c r="C3461" s="3"/>
      <c r="D3461" s="4"/>
      <c r="E3461" s="3"/>
      <c r="F3461" s="4"/>
    </row>
    <row r="3462" spans="1:7" s="5" customFormat="1" ht="15.75">
      <c r="A3462" s="23" t="s">
        <v>138</v>
      </c>
      <c r="B3462" s="23"/>
      <c r="C3462" s="23"/>
      <c r="D3462" s="23"/>
      <c r="E3462" s="23"/>
      <c r="F3462" s="23"/>
      <c r="G3462" s="23"/>
    </row>
    <row r="3463" spans="1:6" s="5" customFormat="1" ht="15.75">
      <c r="A3463" s="4"/>
      <c r="B3463" s="4"/>
      <c r="C3463" s="3"/>
      <c r="D3463" s="4"/>
      <c r="E3463" s="3"/>
      <c r="F3463" s="4"/>
    </row>
    <row r="3464" spans="1:7" s="5" customFormat="1" ht="15.75">
      <c r="A3464" s="23" t="s">
        <v>139</v>
      </c>
      <c r="B3464" s="23"/>
      <c r="C3464" s="23"/>
      <c r="D3464" s="23"/>
      <c r="E3464" s="23"/>
      <c r="F3464" s="23"/>
      <c r="G3464" s="23"/>
    </row>
    <row r="3465" spans="1:7" s="5" customFormat="1" ht="15.75">
      <c r="A3465" s="23" t="s">
        <v>56</v>
      </c>
      <c r="B3465" s="23"/>
      <c r="C3465" s="23"/>
      <c r="D3465" s="23"/>
      <c r="E3465" s="23"/>
      <c r="F3465" s="23"/>
      <c r="G3465" s="23"/>
    </row>
    <row r="3466" spans="1:6" s="5" customFormat="1" ht="15.75">
      <c r="A3466" s="4"/>
      <c r="B3466" s="4"/>
      <c r="C3466" s="3"/>
      <c r="D3466" s="6"/>
      <c r="E3466" s="7"/>
      <c r="F3466" s="6"/>
    </row>
    <row r="3467" spans="1:6" s="5" customFormat="1" ht="15.75">
      <c r="A3467" s="4"/>
      <c r="B3467" s="8"/>
      <c r="C3467" s="9"/>
      <c r="D3467" s="8"/>
      <c r="E3467" s="9"/>
      <c r="F3467" s="8"/>
    </row>
    <row r="3468" spans="1:7" s="5" customFormat="1" ht="15.75">
      <c r="A3468" s="4"/>
      <c r="B3468" s="2">
        <v>1985</v>
      </c>
      <c r="C3468" s="1"/>
      <c r="D3468" s="2">
        <v>1986</v>
      </c>
      <c r="E3468" s="1"/>
      <c r="F3468" s="2">
        <v>1987</v>
      </c>
      <c r="G3468" s="1"/>
    </row>
    <row r="3469" spans="1:7" s="5" customFormat="1" ht="15.75">
      <c r="A3469" s="4"/>
      <c r="B3469" s="3"/>
      <c r="C3469" s="3"/>
      <c r="D3469" s="3"/>
      <c r="E3469" s="3"/>
      <c r="F3469" s="3"/>
      <c r="G3469" s="3"/>
    </row>
    <row r="3470" spans="1:16" s="5" customFormat="1" ht="15.75">
      <c r="A3470" s="4" t="s">
        <v>0</v>
      </c>
      <c r="B3470" s="3">
        <f aca="true" t="shared" si="385" ref="B3470:B3477">I3470</f>
        <v>40497385</v>
      </c>
      <c r="C3470" s="3"/>
      <c r="D3470" s="3">
        <f aca="true" t="shared" si="386" ref="D3470:D3477">K3470</f>
        <v>37859331</v>
      </c>
      <c r="E3470" s="3"/>
      <c r="F3470" s="3">
        <f aca="true" t="shared" si="387" ref="F3470:F3477">M3470</f>
        <v>40933395</v>
      </c>
      <c r="G3470" s="3"/>
      <c r="H3470" s="20" t="s">
        <v>56</v>
      </c>
      <c r="I3470" s="17">
        <v>40497385</v>
      </c>
      <c r="J3470" s="20"/>
      <c r="K3470" s="17">
        <v>37859331</v>
      </c>
      <c r="L3470" s="17"/>
      <c r="M3470" s="17">
        <v>40933395</v>
      </c>
      <c r="N3470" s="20">
        <v>1</v>
      </c>
      <c r="O3470" s="20" t="s">
        <v>95</v>
      </c>
      <c r="P3470" s="20" t="s">
        <v>95</v>
      </c>
    </row>
    <row r="3471" spans="1:16" s="5" customFormat="1" ht="15.75">
      <c r="A3471" s="4" t="s">
        <v>1</v>
      </c>
      <c r="B3471" s="3">
        <f t="shared" si="385"/>
        <v>2890069</v>
      </c>
      <c r="C3471" s="3"/>
      <c r="D3471" s="3">
        <f t="shared" si="386"/>
        <v>2713250</v>
      </c>
      <c r="E3471" s="3"/>
      <c r="F3471" s="3">
        <f t="shared" si="387"/>
        <v>3041175</v>
      </c>
      <c r="G3471" s="3"/>
      <c r="H3471" s="20" t="s">
        <v>56</v>
      </c>
      <c r="I3471" s="17">
        <v>2890069</v>
      </c>
      <c r="J3471" s="20"/>
      <c r="K3471" s="17">
        <v>2713250</v>
      </c>
      <c r="L3471" s="17"/>
      <c r="M3471" s="17">
        <v>3041175</v>
      </c>
      <c r="N3471" s="20">
        <v>2</v>
      </c>
      <c r="O3471" s="20" t="s">
        <v>145</v>
      </c>
      <c r="P3471" s="20" t="s">
        <v>96</v>
      </c>
    </row>
    <row r="3472" spans="1:16" s="5" customFormat="1" ht="15.75">
      <c r="A3472" s="4" t="s">
        <v>86</v>
      </c>
      <c r="B3472" s="3">
        <f t="shared" si="385"/>
        <v>948943</v>
      </c>
      <c r="C3472" s="3"/>
      <c r="D3472" s="3">
        <f t="shared" si="386"/>
        <v>416364</v>
      </c>
      <c r="E3472" s="3"/>
      <c r="F3472" s="3">
        <f t="shared" si="387"/>
        <v>774948</v>
      </c>
      <c r="G3472" s="3"/>
      <c r="H3472" s="20" t="s">
        <v>56</v>
      </c>
      <c r="I3472" s="17">
        <v>948943</v>
      </c>
      <c r="J3472" s="20"/>
      <c r="K3472" s="17">
        <v>416364</v>
      </c>
      <c r="L3472" s="17"/>
      <c r="M3472" s="17">
        <v>774948</v>
      </c>
      <c r="N3472" s="20">
        <v>3</v>
      </c>
      <c r="O3472" s="20" t="s">
        <v>102</v>
      </c>
      <c r="P3472" s="20" t="s">
        <v>97</v>
      </c>
    </row>
    <row r="3473" spans="1:16" s="5" customFormat="1" ht="15.75">
      <c r="A3473" s="4" t="s">
        <v>91</v>
      </c>
      <c r="B3473" s="3">
        <f t="shared" si="385"/>
        <v>5277398</v>
      </c>
      <c r="C3473" s="3"/>
      <c r="D3473" s="3">
        <f t="shared" si="386"/>
        <v>5085794</v>
      </c>
      <c r="E3473" s="3"/>
      <c r="F3473" s="3">
        <f t="shared" si="387"/>
        <v>5324608</v>
      </c>
      <c r="G3473" s="3"/>
      <c r="H3473" s="20" t="s">
        <v>56</v>
      </c>
      <c r="I3473" s="17">
        <v>5277398</v>
      </c>
      <c r="J3473" s="20"/>
      <c r="K3473" s="17">
        <v>5085794</v>
      </c>
      <c r="L3473" s="17"/>
      <c r="M3473" s="17">
        <v>5324608</v>
      </c>
      <c r="N3473" s="20">
        <v>4</v>
      </c>
      <c r="O3473" s="20" t="s">
        <v>103</v>
      </c>
      <c r="P3473" s="20" t="s">
        <v>98</v>
      </c>
    </row>
    <row r="3474" spans="1:16" s="5" customFormat="1" ht="15.75">
      <c r="A3474" s="4" t="s">
        <v>2</v>
      </c>
      <c r="B3474" s="3">
        <f t="shared" si="385"/>
        <v>0</v>
      </c>
      <c r="C3474" s="3"/>
      <c r="D3474" s="3">
        <f t="shared" si="386"/>
        <v>0</v>
      </c>
      <c r="E3474" s="3"/>
      <c r="F3474" s="3">
        <f t="shared" si="387"/>
        <v>1709454</v>
      </c>
      <c r="G3474" s="3"/>
      <c r="H3474" s="20" t="s">
        <v>56</v>
      </c>
      <c r="I3474" s="17">
        <v>0</v>
      </c>
      <c r="J3474" s="20"/>
      <c r="K3474" s="17">
        <v>0</v>
      </c>
      <c r="L3474" s="17"/>
      <c r="M3474" s="17">
        <v>1709454</v>
      </c>
      <c r="N3474" s="20">
        <v>5</v>
      </c>
      <c r="O3474" s="20" t="s">
        <v>104</v>
      </c>
      <c r="P3474" s="20" t="s">
        <v>99</v>
      </c>
    </row>
    <row r="3475" spans="1:16" s="5" customFormat="1" ht="15.75">
      <c r="A3475" s="4" t="s">
        <v>144</v>
      </c>
      <c r="B3475" s="3">
        <f t="shared" si="385"/>
        <v>0</v>
      </c>
      <c r="C3475" s="3"/>
      <c r="D3475" s="3">
        <f t="shared" si="386"/>
        <v>0</v>
      </c>
      <c r="E3475" s="3"/>
      <c r="F3475" s="3">
        <f t="shared" si="387"/>
        <v>71100</v>
      </c>
      <c r="G3475" s="3"/>
      <c r="H3475" s="20" t="s">
        <v>56</v>
      </c>
      <c r="I3475" s="17">
        <v>0</v>
      </c>
      <c r="J3475" s="20"/>
      <c r="K3475" s="17">
        <v>0</v>
      </c>
      <c r="L3475" s="17"/>
      <c r="M3475" s="17">
        <v>71100</v>
      </c>
      <c r="N3475" s="20">
        <v>6</v>
      </c>
      <c r="O3475" s="20" t="s">
        <v>146</v>
      </c>
      <c r="P3475" s="20" t="s">
        <v>100</v>
      </c>
    </row>
    <row r="3476" spans="1:16" s="5" customFormat="1" ht="15.75">
      <c r="A3476" s="4" t="s">
        <v>3</v>
      </c>
      <c r="B3476" s="3">
        <f t="shared" si="385"/>
        <v>810311</v>
      </c>
      <c r="C3476" s="3"/>
      <c r="D3476" s="3">
        <f t="shared" si="386"/>
        <v>787857</v>
      </c>
      <c r="E3476" s="3"/>
      <c r="F3476" s="3">
        <f t="shared" si="387"/>
        <v>802527</v>
      </c>
      <c r="G3476" s="3"/>
      <c r="H3476" s="20" t="s">
        <v>56</v>
      </c>
      <c r="I3476" s="17">
        <v>810311</v>
      </c>
      <c r="J3476" s="20"/>
      <c r="K3476" s="17">
        <v>787857</v>
      </c>
      <c r="L3476" s="17"/>
      <c r="M3476" s="17">
        <v>802527</v>
      </c>
      <c r="N3476" s="20">
        <v>7</v>
      </c>
      <c r="O3476" s="20" t="s">
        <v>106</v>
      </c>
      <c r="P3476" s="20" t="s">
        <v>101</v>
      </c>
    </row>
    <row r="3477" spans="1:16" s="5" customFormat="1" ht="15.75">
      <c r="A3477" s="4" t="s">
        <v>4</v>
      </c>
      <c r="B3477" s="3">
        <f t="shared" si="385"/>
        <v>60596</v>
      </c>
      <c r="C3477" s="3"/>
      <c r="D3477" s="3">
        <f t="shared" si="386"/>
        <v>68394</v>
      </c>
      <c r="E3477" s="3"/>
      <c r="F3477" s="3">
        <f t="shared" si="387"/>
        <v>73059</v>
      </c>
      <c r="G3477" s="3"/>
      <c r="H3477" s="20" t="s">
        <v>56</v>
      </c>
      <c r="I3477" s="17">
        <v>60596</v>
      </c>
      <c r="J3477" s="20"/>
      <c r="K3477" s="17">
        <v>68394</v>
      </c>
      <c r="L3477" s="17"/>
      <c r="M3477" s="17">
        <v>73059</v>
      </c>
      <c r="N3477" s="20">
        <v>8</v>
      </c>
      <c r="O3477" s="20" t="s">
        <v>107</v>
      </c>
      <c r="P3477" s="20" t="s">
        <v>102</v>
      </c>
    </row>
    <row r="3478" spans="1:16" s="5" customFormat="1" ht="15.75">
      <c r="A3478" s="4"/>
      <c r="B3478" s="3"/>
      <c r="C3478" s="3"/>
      <c r="D3478" s="3"/>
      <c r="E3478" s="3"/>
      <c r="F3478" s="3"/>
      <c r="G3478" s="3"/>
      <c r="H3478" s="20" t="s">
        <v>56</v>
      </c>
      <c r="I3478" s="17">
        <v>11529234</v>
      </c>
      <c r="J3478" s="20"/>
      <c r="K3478" s="17">
        <v>11503500</v>
      </c>
      <c r="L3478" s="17"/>
      <c r="M3478" s="17">
        <v>13183809</v>
      </c>
      <c r="N3478" s="20">
        <v>9</v>
      </c>
      <c r="O3478" s="20" t="s">
        <v>108</v>
      </c>
      <c r="P3478" s="20" t="s">
        <v>103</v>
      </c>
    </row>
    <row r="3479" spans="1:16" s="5" customFormat="1" ht="15.75">
      <c r="A3479" s="4" t="s">
        <v>5</v>
      </c>
      <c r="B3479" s="3">
        <f>I3478</f>
        <v>11529234</v>
      </c>
      <c r="C3479" s="3"/>
      <c r="D3479" s="3">
        <f>K3478</f>
        <v>11503500</v>
      </c>
      <c r="E3479" s="3"/>
      <c r="F3479" s="3">
        <f>M3478</f>
        <v>13183809</v>
      </c>
      <c r="G3479" s="3"/>
      <c r="H3479" s="20" t="s">
        <v>56</v>
      </c>
      <c r="I3479" s="17">
        <v>155722</v>
      </c>
      <c r="J3479" s="20"/>
      <c r="K3479" s="17">
        <v>134157</v>
      </c>
      <c r="L3479" s="17"/>
      <c r="M3479" s="17">
        <v>1736180</v>
      </c>
      <c r="N3479" s="20">
        <v>10</v>
      </c>
      <c r="O3479" s="20" t="s">
        <v>109</v>
      </c>
      <c r="P3479" s="20" t="s">
        <v>104</v>
      </c>
    </row>
    <row r="3480" spans="1:16" s="5" customFormat="1" ht="15.75">
      <c r="A3480" s="4" t="s">
        <v>6</v>
      </c>
      <c r="B3480" s="3">
        <f>I3479</f>
        <v>155722</v>
      </c>
      <c r="C3480" s="3"/>
      <c r="D3480" s="3">
        <f>K3479</f>
        <v>134157</v>
      </c>
      <c r="E3480" s="3"/>
      <c r="F3480" s="3">
        <f>M3479</f>
        <v>1736180</v>
      </c>
      <c r="G3480" s="3"/>
      <c r="H3480" s="20" t="s">
        <v>56</v>
      </c>
      <c r="I3480" s="17">
        <v>0</v>
      </c>
      <c r="J3480" s="20"/>
      <c r="K3480" s="17">
        <v>0</v>
      </c>
      <c r="L3480" s="17"/>
      <c r="M3480" s="17">
        <v>503257</v>
      </c>
      <c r="N3480" s="20">
        <v>11</v>
      </c>
      <c r="O3480" s="20" t="s">
        <v>110</v>
      </c>
      <c r="P3480" s="20" t="s">
        <v>105</v>
      </c>
    </row>
    <row r="3481" spans="1:16" s="5" customFormat="1" ht="15.75">
      <c r="A3481" s="4" t="s">
        <v>7</v>
      </c>
      <c r="B3481" s="10">
        <f>I3480</f>
        <v>0</v>
      </c>
      <c r="C3481" s="3"/>
      <c r="D3481" s="10">
        <f>K3480</f>
        <v>0</v>
      </c>
      <c r="E3481" s="3"/>
      <c r="F3481" s="10">
        <f>M3480</f>
        <v>503257</v>
      </c>
      <c r="G3481" s="3"/>
      <c r="H3481" s="20" t="s">
        <v>56</v>
      </c>
      <c r="I3481" s="17">
        <v>11844697</v>
      </c>
      <c r="J3481" s="20"/>
      <c r="K3481" s="17">
        <v>12688176</v>
      </c>
      <c r="L3481" s="17"/>
      <c r="M3481" s="17">
        <v>13555600</v>
      </c>
      <c r="N3481" s="20">
        <v>12</v>
      </c>
      <c r="O3481" s="20" t="s">
        <v>147</v>
      </c>
      <c r="P3481" s="20" t="s">
        <v>106</v>
      </c>
    </row>
    <row r="3482" spans="1:16" s="5" customFormat="1" ht="15.75">
      <c r="A3482" s="4"/>
      <c r="B3482" s="3"/>
      <c r="C3482" s="3"/>
      <c r="D3482" s="3"/>
      <c r="E3482" s="3"/>
      <c r="F3482" s="3"/>
      <c r="G3482" s="3"/>
      <c r="H3482" s="20" t="s">
        <v>56</v>
      </c>
      <c r="I3482" s="17">
        <v>0</v>
      </c>
      <c r="J3482" s="20"/>
      <c r="K3482" s="17">
        <v>65336</v>
      </c>
      <c r="L3482" s="17"/>
      <c r="M3482" s="17">
        <v>80346</v>
      </c>
      <c r="N3482" s="20">
        <v>13</v>
      </c>
      <c r="O3482" s="20" t="s">
        <v>113</v>
      </c>
      <c r="P3482" s="20" t="s">
        <v>107</v>
      </c>
    </row>
    <row r="3483" spans="1:16" s="5" customFormat="1" ht="15.75">
      <c r="A3483" s="4" t="s">
        <v>8</v>
      </c>
      <c r="B3483" s="3">
        <f>SUM(B3478:B3482)</f>
        <v>11684956</v>
      </c>
      <c r="C3483" s="3"/>
      <c r="D3483" s="3">
        <f>SUM(D3478:D3482)</f>
        <v>11637657</v>
      </c>
      <c r="E3483" s="3"/>
      <c r="F3483" s="3">
        <f>SUM(F3478:F3482)</f>
        <v>15423246</v>
      </c>
      <c r="G3483" s="3"/>
      <c r="H3483" s="20" t="s">
        <v>56</v>
      </c>
      <c r="I3483" s="17">
        <v>0</v>
      </c>
      <c r="J3483" s="20"/>
      <c r="K3483" s="17">
        <v>0</v>
      </c>
      <c r="L3483" s="17"/>
      <c r="M3483" s="17">
        <v>250517</v>
      </c>
      <c r="N3483" s="20">
        <v>14</v>
      </c>
      <c r="O3483" s="20" t="s">
        <v>114</v>
      </c>
      <c r="P3483" s="20" t="s">
        <v>108</v>
      </c>
    </row>
    <row r="3484" spans="1:16" s="5" customFormat="1" ht="15.75">
      <c r="A3484" s="4"/>
      <c r="B3484" s="3"/>
      <c r="C3484" s="3"/>
      <c r="D3484" s="3"/>
      <c r="E3484" s="3"/>
      <c r="F3484" s="3"/>
      <c r="G3484" s="3"/>
      <c r="H3484" s="20" t="s">
        <v>56</v>
      </c>
      <c r="I3484" s="17">
        <v>95553</v>
      </c>
      <c r="J3484" s="20"/>
      <c r="K3484" s="17">
        <v>200000</v>
      </c>
      <c r="L3484" s="17"/>
      <c r="M3484" s="17">
        <v>186369</v>
      </c>
      <c r="N3484" s="20">
        <v>15</v>
      </c>
      <c r="O3484" s="20" t="s">
        <v>115</v>
      </c>
      <c r="P3484" s="20" t="s">
        <v>109</v>
      </c>
    </row>
    <row r="3485" spans="1:16" s="5" customFormat="1" ht="15.75">
      <c r="A3485" s="4" t="s">
        <v>9</v>
      </c>
      <c r="B3485" s="3">
        <f>I3481</f>
        <v>11844697</v>
      </c>
      <c r="C3485" s="3"/>
      <c r="D3485" s="3">
        <f>K3481</f>
        <v>12688176</v>
      </c>
      <c r="E3485" s="3"/>
      <c r="F3485" s="3">
        <f>M3481</f>
        <v>13555600</v>
      </c>
      <c r="G3485" s="3"/>
      <c r="H3485" s="20" t="s">
        <v>56</v>
      </c>
      <c r="I3485" s="21">
        <v>8657466</v>
      </c>
      <c r="J3485" s="20"/>
      <c r="K3485" s="21">
        <v>8282633</v>
      </c>
      <c r="L3485" s="17"/>
      <c r="M3485" s="21">
        <v>8769508</v>
      </c>
      <c r="N3485" s="20">
        <v>16</v>
      </c>
      <c r="O3485" s="20" t="s">
        <v>116</v>
      </c>
      <c r="P3485" s="20" t="s">
        <v>110</v>
      </c>
    </row>
    <row r="3486" spans="1:16" s="5" customFormat="1" ht="15.75">
      <c r="A3486" s="4" t="s">
        <v>10</v>
      </c>
      <c r="B3486" s="3">
        <f>I3482</f>
        <v>0</v>
      </c>
      <c r="C3486" s="3"/>
      <c r="D3486" s="3">
        <f>K3482</f>
        <v>65336</v>
      </c>
      <c r="E3486" s="3"/>
      <c r="F3486" s="3">
        <f>M3482</f>
        <v>80346</v>
      </c>
      <c r="G3486" s="4"/>
      <c r="H3486" s="20" t="s">
        <v>56</v>
      </c>
      <c r="I3486" s="17">
        <v>0</v>
      </c>
      <c r="J3486" s="20"/>
      <c r="K3486" s="17">
        <v>77639</v>
      </c>
      <c r="L3486" s="17"/>
      <c r="M3486" s="17">
        <v>64837</v>
      </c>
      <c r="N3486" s="20">
        <v>17</v>
      </c>
      <c r="O3486" s="20" t="s">
        <v>117</v>
      </c>
      <c r="P3486" s="20" t="s">
        <v>111</v>
      </c>
    </row>
    <row r="3487" spans="1:16" s="5" customFormat="1" ht="15.75">
      <c r="A3487" s="4" t="s">
        <v>11</v>
      </c>
      <c r="B3487" s="3">
        <f>I3483</f>
        <v>0</v>
      </c>
      <c r="C3487" s="3"/>
      <c r="D3487" s="3">
        <f>K3483</f>
        <v>0</v>
      </c>
      <c r="E3487" s="3"/>
      <c r="F3487" s="3">
        <f>M3483</f>
        <v>250517</v>
      </c>
      <c r="G3487" s="3"/>
      <c r="H3487" s="20" t="s">
        <v>56</v>
      </c>
      <c r="I3487" s="17">
        <v>352678</v>
      </c>
      <c r="J3487" s="20"/>
      <c r="K3487" s="17">
        <v>337516</v>
      </c>
      <c r="L3487" s="17"/>
      <c r="M3487" s="17">
        <v>352678</v>
      </c>
      <c r="N3487" s="20">
        <v>18</v>
      </c>
      <c r="O3487" s="20" t="s">
        <v>118</v>
      </c>
      <c r="P3487" s="20" t="s">
        <v>112</v>
      </c>
    </row>
    <row r="3488" spans="1:16" s="5" customFormat="1" ht="15.75">
      <c r="A3488" s="4" t="s">
        <v>12</v>
      </c>
      <c r="B3488" s="10">
        <f>I3484</f>
        <v>95553</v>
      </c>
      <c r="C3488" s="3"/>
      <c r="D3488" s="10">
        <f>K3484</f>
        <v>200000</v>
      </c>
      <c r="E3488" s="3"/>
      <c r="F3488" s="10">
        <f>M3484</f>
        <v>186369</v>
      </c>
      <c r="G3488" s="3"/>
      <c r="H3488" s="20" t="s">
        <v>56</v>
      </c>
      <c r="I3488" s="17">
        <v>116350</v>
      </c>
      <c r="J3488" s="20"/>
      <c r="K3488" s="17">
        <v>112113</v>
      </c>
      <c r="L3488" s="17"/>
      <c r="M3488" s="17">
        <v>120000</v>
      </c>
      <c r="N3488" s="20">
        <v>19</v>
      </c>
      <c r="O3488" s="20" t="s">
        <v>119</v>
      </c>
      <c r="P3488" s="20" t="s">
        <v>113</v>
      </c>
    </row>
    <row r="3489" spans="1:16" s="5" customFormat="1" ht="15.75">
      <c r="A3489" s="4"/>
      <c r="B3489" s="3"/>
      <c r="C3489" s="3"/>
      <c r="D3489" s="3"/>
      <c r="E3489" s="3"/>
      <c r="F3489" s="3"/>
      <c r="G3489" s="3"/>
      <c r="H3489" s="20" t="s">
        <v>56</v>
      </c>
      <c r="I3489" s="17">
        <v>0</v>
      </c>
      <c r="J3489" s="20"/>
      <c r="K3489" s="17">
        <v>0</v>
      </c>
      <c r="L3489" s="17"/>
      <c r="M3489" s="17">
        <v>75000</v>
      </c>
      <c r="N3489" s="20">
        <v>20</v>
      </c>
      <c r="O3489" s="20" t="s">
        <v>120</v>
      </c>
      <c r="P3489" s="20" t="s">
        <v>114</v>
      </c>
    </row>
    <row r="3490" spans="1:16" s="5" customFormat="1" ht="15.75">
      <c r="A3490" s="4" t="s">
        <v>13</v>
      </c>
      <c r="B3490" s="3">
        <f>SUM(B3484:B3489)</f>
        <v>11940250</v>
      </c>
      <c r="C3490" s="3"/>
      <c r="D3490" s="3">
        <f>SUM(D3484:D3489)</f>
        <v>12953512</v>
      </c>
      <c r="E3490" s="3"/>
      <c r="F3490" s="3">
        <f>SUM(F3484:F3489)</f>
        <v>14072832</v>
      </c>
      <c r="G3490" s="3"/>
      <c r="H3490" s="20" t="s">
        <v>56</v>
      </c>
      <c r="I3490" s="17">
        <v>1024438</v>
      </c>
      <c r="J3490" s="20"/>
      <c r="K3490" s="17">
        <v>980391</v>
      </c>
      <c r="L3490" s="17"/>
      <c r="M3490" s="17">
        <v>1076467</v>
      </c>
      <c r="N3490" s="20">
        <v>21</v>
      </c>
      <c r="O3490" s="20" t="s">
        <v>121</v>
      </c>
      <c r="P3490" s="20" t="s">
        <v>115</v>
      </c>
    </row>
    <row r="3491" spans="1:16" s="5" customFormat="1" ht="15.75">
      <c r="A3491" s="4"/>
      <c r="B3491" s="3"/>
      <c r="C3491" s="3"/>
      <c r="D3491" s="3"/>
      <c r="E3491" s="3"/>
      <c r="F3491" s="3"/>
      <c r="G3491" s="3"/>
      <c r="H3491" s="20" t="s">
        <v>56</v>
      </c>
      <c r="I3491" s="17">
        <v>47556544</v>
      </c>
      <c r="J3491" s="20"/>
      <c r="K3491" s="17">
        <v>44634454</v>
      </c>
      <c r="L3491" s="17"/>
      <c r="M3491" s="17">
        <v>44779664</v>
      </c>
      <c r="N3491" s="20">
        <v>22</v>
      </c>
      <c r="O3491" s="20" t="s">
        <v>148</v>
      </c>
      <c r="P3491" s="20" t="s">
        <v>116</v>
      </c>
    </row>
    <row r="3492" spans="1:16" s="5" customFormat="1" ht="15.75">
      <c r="A3492" s="4" t="s">
        <v>14</v>
      </c>
      <c r="B3492" s="3">
        <f aca="true" t="shared" si="388" ref="B3492:B3497">I3485</f>
        <v>8657466</v>
      </c>
      <c r="C3492" s="3"/>
      <c r="D3492" s="3">
        <f aca="true" t="shared" si="389" ref="D3492:D3497">K3485</f>
        <v>8282633</v>
      </c>
      <c r="E3492" s="3"/>
      <c r="F3492" s="3">
        <f aca="true" t="shared" si="390" ref="F3492:F3497">M3485</f>
        <v>8769508</v>
      </c>
      <c r="G3492" s="3"/>
      <c r="H3492" s="20" t="s">
        <v>56</v>
      </c>
      <c r="I3492" s="17">
        <v>8213046</v>
      </c>
      <c r="J3492" s="20"/>
      <c r="K3492" s="17">
        <v>7843791</v>
      </c>
      <c r="L3492" s="17"/>
      <c r="M3492" s="17">
        <v>8223065</v>
      </c>
      <c r="N3492" s="20">
        <v>23</v>
      </c>
      <c r="O3492" s="20" t="s">
        <v>149</v>
      </c>
      <c r="P3492" s="20" t="s">
        <v>117</v>
      </c>
    </row>
    <row r="3493" spans="1:16" s="5" customFormat="1" ht="15.75">
      <c r="A3493" s="4" t="s">
        <v>90</v>
      </c>
      <c r="B3493" s="3">
        <f t="shared" si="388"/>
        <v>0</v>
      </c>
      <c r="C3493" s="3"/>
      <c r="D3493" s="3">
        <f t="shared" si="389"/>
        <v>77639</v>
      </c>
      <c r="E3493" s="3"/>
      <c r="F3493" s="3">
        <f t="shared" si="390"/>
        <v>64837</v>
      </c>
      <c r="G3493" s="3"/>
      <c r="H3493" s="20" t="s">
        <v>56</v>
      </c>
      <c r="I3493" s="17">
        <v>9619375</v>
      </c>
      <c r="J3493" s="20"/>
      <c r="K3493" s="17">
        <v>9187681</v>
      </c>
      <c r="L3493" s="17"/>
      <c r="M3493" s="17">
        <v>9627514</v>
      </c>
      <c r="N3493" s="20">
        <v>24</v>
      </c>
      <c r="O3493" s="20" t="s">
        <v>150</v>
      </c>
      <c r="P3493" s="20" t="s">
        <v>118</v>
      </c>
    </row>
    <row r="3494" spans="1:16" s="5" customFormat="1" ht="15.75">
      <c r="A3494" s="4" t="s">
        <v>89</v>
      </c>
      <c r="B3494" s="3">
        <f t="shared" si="388"/>
        <v>352678</v>
      </c>
      <c r="C3494" s="3"/>
      <c r="D3494" s="3">
        <f t="shared" si="389"/>
        <v>337516</v>
      </c>
      <c r="E3494" s="3"/>
      <c r="F3494" s="3">
        <f t="shared" si="390"/>
        <v>352678</v>
      </c>
      <c r="G3494" s="3"/>
      <c r="H3494" s="20" t="s">
        <v>56</v>
      </c>
      <c r="I3494" s="17">
        <v>2962051</v>
      </c>
      <c r="J3494" s="20"/>
      <c r="K3494" s="17">
        <v>3321918</v>
      </c>
      <c r="L3494" s="17"/>
      <c r="M3494" s="17">
        <v>3460332</v>
      </c>
      <c r="N3494" s="20">
        <v>25</v>
      </c>
      <c r="O3494" s="20" t="s">
        <v>151</v>
      </c>
      <c r="P3494" s="20" t="s">
        <v>119</v>
      </c>
    </row>
    <row r="3495" spans="1:16" s="5" customFormat="1" ht="15.75">
      <c r="A3495" s="4" t="s">
        <v>88</v>
      </c>
      <c r="B3495" s="3">
        <f t="shared" si="388"/>
        <v>116350</v>
      </c>
      <c r="C3495" s="3"/>
      <c r="D3495" s="3">
        <f t="shared" si="389"/>
        <v>112113</v>
      </c>
      <c r="E3495" s="3"/>
      <c r="F3495" s="3">
        <f t="shared" si="390"/>
        <v>120000</v>
      </c>
      <c r="G3495" s="3"/>
      <c r="H3495" s="20" t="s">
        <v>56</v>
      </c>
      <c r="I3495" s="17">
        <v>982312</v>
      </c>
      <c r="J3495" s="20"/>
      <c r="K3495" s="17">
        <v>935742</v>
      </c>
      <c r="L3495" s="17"/>
      <c r="M3495" s="17">
        <v>975611</v>
      </c>
      <c r="N3495" s="20">
        <v>26</v>
      </c>
      <c r="O3495" s="20" t="s">
        <v>152</v>
      </c>
      <c r="P3495" s="20" t="s">
        <v>120</v>
      </c>
    </row>
    <row r="3496" spans="1:16" s="5" customFormat="1" ht="15.75">
      <c r="A3496" s="4" t="s">
        <v>92</v>
      </c>
      <c r="B3496" s="3">
        <f t="shared" si="388"/>
        <v>0</v>
      </c>
      <c r="C3496" s="3"/>
      <c r="D3496" s="3">
        <f t="shared" si="389"/>
        <v>0</v>
      </c>
      <c r="E3496" s="3"/>
      <c r="F3496" s="3">
        <f t="shared" si="390"/>
        <v>75000</v>
      </c>
      <c r="G3496" s="3"/>
      <c r="H3496" s="20" t="s">
        <v>56</v>
      </c>
      <c r="I3496" s="17">
        <v>0</v>
      </c>
      <c r="J3496" s="20"/>
      <c r="K3496" s="17">
        <v>0</v>
      </c>
      <c r="L3496" s="17"/>
      <c r="M3496" s="17">
        <v>91900</v>
      </c>
      <c r="N3496" s="20">
        <v>27</v>
      </c>
      <c r="O3496" s="20" t="s">
        <v>153</v>
      </c>
      <c r="P3496" s="20" t="s">
        <v>121</v>
      </c>
    </row>
    <row r="3497" spans="1:16" s="5" customFormat="1" ht="15.75">
      <c r="A3497" s="4" t="s">
        <v>15</v>
      </c>
      <c r="B3497" s="10">
        <f t="shared" si="388"/>
        <v>1024438</v>
      </c>
      <c r="C3497" s="3"/>
      <c r="D3497" s="10">
        <f t="shared" si="389"/>
        <v>980391</v>
      </c>
      <c r="E3497" s="3"/>
      <c r="F3497" s="10">
        <f t="shared" si="390"/>
        <v>1076467</v>
      </c>
      <c r="G3497" s="3"/>
      <c r="H3497" s="20" t="s">
        <v>56</v>
      </c>
      <c r="I3497" s="17">
        <v>0</v>
      </c>
      <c r="J3497" s="20"/>
      <c r="K3497" s="17">
        <v>111390</v>
      </c>
      <c r="L3497" s="17"/>
      <c r="M3497" s="17">
        <v>178454</v>
      </c>
      <c r="N3497" s="20">
        <v>28</v>
      </c>
      <c r="O3497" s="20" t="s">
        <v>154</v>
      </c>
      <c r="P3497" s="20" t="s">
        <v>122</v>
      </c>
    </row>
    <row r="3498" spans="1:16" s="5" customFormat="1" ht="15.75">
      <c r="A3498" s="4"/>
      <c r="B3498" s="3"/>
      <c r="C3498" s="3"/>
      <c r="D3498" s="3"/>
      <c r="E3498" s="3"/>
      <c r="F3498" s="3"/>
      <c r="G3498" s="3"/>
      <c r="H3498" s="20"/>
      <c r="I3498" s="17"/>
      <c r="J3498" s="20"/>
      <c r="K3498" s="17"/>
      <c r="L3498" s="17"/>
      <c r="M3498" s="17"/>
      <c r="N3498" s="20"/>
      <c r="O3498" s="20"/>
      <c r="P3498" s="20"/>
    </row>
    <row r="3499" spans="1:16" s="5" customFormat="1" ht="15.75">
      <c r="A3499" s="4" t="s">
        <v>16</v>
      </c>
      <c r="B3499" s="3">
        <f>SUM(B3491:B3498)</f>
        <v>10150932</v>
      </c>
      <c r="C3499" s="3"/>
      <c r="D3499" s="3">
        <f>SUM(D3491:D3498)</f>
        <v>9790292</v>
      </c>
      <c r="E3499" s="3"/>
      <c r="F3499" s="3">
        <f>SUM(F3491:F3498)</f>
        <v>10458490</v>
      </c>
      <c r="G3499" s="3"/>
      <c r="H3499" s="20"/>
      <c r="I3499" s="17"/>
      <c r="J3499" s="20"/>
      <c r="K3499" s="17"/>
      <c r="L3499" s="17"/>
      <c r="M3499" s="17"/>
      <c r="N3499" s="17"/>
      <c r="O3499" s="20"/>
      <c r="P3499" s="20"/>
    </row>
    <row r="3500" spans="1:16" s="5" customFormat="1" ht="15.75">
      <c r="A3500" s="4"/>
      <c r="B3500" s="3"/>
      <c r="C3500" s="3"/>
      <c r="D3500" s="3"/>
      <c r="E3500" s="3"/>
      <c r="F3500" s="3"/>
      <c r="G3500" s="3"/>
      <c r="H3500" s="20"/>
      <c r="I3500" s="17"/>
      <c r="J3500" s="20"/>
      <c r="K3500" s="17"/>
      <c r="L3500" s="17"/>
      <c r="M3500" s="17"/>
      <c r="N3500" s="17"/>
      <c r="O3500" s="20"/>
      <c r="P3500" s="20"/>
    </row>
    <row r="3501" spans="1:16" s="5" customFormat="1" ht="15.75">
      <c r="A3501" s="4" t="s">
        <v>17</v>
      </c>
      <c r="B3501" s="3">
        <f aca="true" t="shared" si="391" ref="B3501:B3507">I3491</f>
        <v>47556544</v>
      </c>
      <c r="C3501" s="3"/>
      <c r="D3501" s="3">
        <f aca="true" t="shared" si="392" ref="D3501:D3507">K3491</f>
        <v>44634454</v>
      </c>
      <c r="E3501" s="3"/>
      <c r="F3501" s="3">
        <f aca="true" t="shared" si="393" ref="F3501:F3507">M3491</f>
        <v>44779664</v>
      </c>
      <c r="G3501" s="3"/>
      <c r="H3501" s="20"/>
      <c r="I3501" s="17"/>
      <c r="J3501" s="20"/>
      <c r="K3501" s="17"/>
      <c r="L3501" s="17"/>
      <c r="M3501" s="17"/>
      <c r="N3501" s="17"/>
      <c r="O3501" s="20"/>
      <c r="P3501" s="20"/>
    </row>
    <row r="3502" spans="1:16" s="5" customFormat="1" ht="15.75">
      <c r="A3502" s="4" t="s">
        <v>18</v>
      </c>
      <c r="B3502" s="3">
        <f t="shared" si="391"/>
        <v>8213046</v>
      </c>
      <c r="C3502" s="3"/>
      <c r="D3502" s="3">
        <f t="shared" si="392"/>
        <v>7843791</v>
      </c>
      <c r="E3502" s="3"/>
      <c r="F3502" s="3">
        <f t="shared" si="393"/>
        <v>8223065</v>
      </c>
      <c r="G3502" s="3"/>
      <c r="H3502" s="20"/>
      <c r="I3502" s="17"/>
      <c r="J3502" s="20"/>
      <c r="K3502" s="17"/>
      <c r="L3502" s="17"/>
      <c r="M3502" s="17"/>
      <c r="N3502" s="17"/>
      <c r="O3502" s="20"/>
      <c r="P3502" s="20"/>
    </row>
    <row r="3503" spans="1:16" s="5" customFormat="1" ht="15.75">
      <c r="A3503" s="4" t="s">
        <v>19</v>
      </c>
      <c r="B3503" s="3">
        <f t="shared" si="391"/>
        <v>9619375</v>
      </c>
      <c r="C3503" s="3"/>
      <c r="D3503" s="3">
        <f t="shared" si="392"/>
        <v>9187681</v>
      </c>
      <c r="E3503" s="3"/>
      <c r="F3503" s="3">
        <f t="shared" si="393"/>
        <v>9627514</v>
      </c>
      <c r="G3503" s="3"/>
      <c r="H3503" s="20"/>
      <c r="I3503" s="17"/>
      <c r="J3503" s="20"/>
      <c r="K3503" s="17"/>
      <c r="L3503" s="17"/>
      <c r="M3503" s="17"/>
      <c r="N3503" s="20"/>
      <c r="O3503" s="20"/>
      <c r="P3503" s="20"/>
    </row>
    <row r="3504" spans="1:16" s="5" customFormat="1" ht="15.75">
      <c r="A3504" s="4" t="s">
        <v>20</v>
      </c>
      <c r="B3504" s="3">
        <f t="shared" si="391"/>
        <v>2962051</v>
      </c>
      <c r="C3504" s="3"/>
      <c r="D3504" s="3">
        <f t="shared" si="392"/>
        <v>3321918</v>
      </c>
      <c r="E3504" s="3"/>
      <c r="F3504" s="3">
        <f t="shared" si="393"/>
        <v>3460332</v>
      </c>
      <c r="G3504" s="3"/>
      <c r="H3504" s="20"/>
      <c r="I3504" s="17"/>
      <c r="J3504" s="20"/>
      <c r="K3504" s="17"/>
      <c r="L3504" s="17"/>
      <c r="M3504" s="17"/>
      <c r="N3504" s="20"/>
      <c r="O3504" s="20"/>
      <c r="P3504" s="20"/>
    </row>
    <row r="3505" spans="1:7" s="5" customFormat="1" ht="15.75">
      <c r="A3505" s="4" t="s">
        <v>21</v>
      </c>
      <c r="B3505" s="3">
        <f t="shared" si="391"/>
        <v>982312</v>
      </c>
      <c r="C3505" s="3"/>
      <c r="D3505" s="3">
        <f t="shared" si="392"/>
        <v>935742</v>
      </c>
      <c r="E3505" s="3"/>
      <c r="F3505" s="3">
        <f t="shared" si="393"/>
        <v>975611</v>
      </c>
      <c r="G3505" s="3"/>
    </row>
    <row r="3506" spans="1:7" s="5" customFormat="1" ht="15.75">
      <c r="A3506" s="4" t="s">
        <v>22</v>
      </c>
      <c r="B3506" s="3">
        <f t="shared" si="391"/>
        <v>0</v>
      </c>
      <c r="C3506" s="3"/>
      <c r="D3506" s="3">
        <f t="shared" si="392"/>
        <v>0</v>
      </c>
      <c r="E3506" s="3"/>
      <c r="F3506" s="3">
        <f t="shared" si="393"/>
        <v>91900</v>
      </c>
      <c r="G3506" s="3"/>
    </row>
    <row r="3507" spans="1:7" s="5" customFormat="1" ht="15.75">
      <c r="A3507" s="4" t="s">
        <v>87</v>
      </c>
      <c r="B3507" s="10">
        <f t="shared" si="391"/>
        <v>0</v>
      </c>
      <c r="C3507" s="3"/>
      <c r="D3507" s="10">
        <f t="shared" si="392"/>
        <v>111390</v>
      </c>
      <c r="E3507" s="3"/>
      <c r="F3507" s="10">
        <f t="shared" si="393"/>
        <v>178454</v>
      </c>
      <c r="G3507" s="3"/>
    </row>
    <row r="3508" spans="1:7" s="5" customFormat="1" ht="15.75">
      <c r="A3508" s="12"/>
      <c r="B3508" s="3"/>
      <c r="C3508" s="3"/>
      <c r="D3508" s="3"/>
      <c r="E3508" s="3"/>
      <c r="F3508" s="3"/>
      <c r="G3508" s="3"/>
    </row>
    <row r="3509" spans="1:7" s="5" customFormat="1" ht="15.75">
      <c r="A3509" s="17" t="s">
        <v>23</v>
      </c>
      <c r="B3509" s="3">
        <f>SUM(B3469:B3478)+B3483+B3490+SUM(B3498:B3508)</f>
        <v>153594168</v>
      </c>
      <c r="C3509" s="3"/>
      <c r="D3509" s="3">
        <f>SUM(D3469:D3478)+D3483+D3490+SUM(D3498:D3508)</f>
        <v>147347427</v>
      </c>
      <c r="E3509" s="3"/>
      <c r="F3509" s="3">
        <f>SUM(F3469:F3478)+F3483+F3490+SUM(F3498:F3508)</f>
        <v>160021374</v>
      </c>
      <c r="G3509" s="3"/>
    </row>
    <row r="3510" spans="1:7" s="5" customFormat="1" ht="15.75">
      <c r="A3510" s="4"/>
      <c r="B3510" s="3"/>
      <c r="C3510" s="3"/>
      <c r="D3510" s="3"/>
      <c r="E3510" s="3"/>
      <c r="F3510" s="3"/>
      <c r="G3510" s="3"/>
    </row>
    <row r="3511" spans="1:7" s="5" customFormat="1" ht="15.75">
      <c r="A3511" s="4"/>
      <c r="B3511" s="3"/>
      <c r="C3511" s="3"/>
      <c r="D3511" s="3"/>
      <c r="E3511" s="3"/>
      <c r="F3511" s="3"/>
      <c r="G3511" s="3"/>
    </row>
    <row r="3512" spans="1:7" s="5" customFormat="1" ht="15.75">
      <c r="A3512" s="4"/>
      <c r="B3512" s="3"/>
      <c r="C3512" s="3"/>
      <c r="D3512" s="3"/>
      <c r="E3512" s="3"/>
      <c r="F3512" s="3"/>
      <c r="G3512" s="3"/>
    </row>
    <row r="3513" spans="1:7" s="5" customFormat="1" ht="15.75">
      <c r="A3513" s="4"/>
      <c r="B3513" s="3"/>
      <c r="C3513" s="3"/>
      <c r="D3513" s="3"/>
      <c r="E3513" s="3"/>
      <c r="F3513" s="3"/>
      <c r="G3513" s="3"/>
    </row>
    <row r="3514" spans="1:7" s="5" customFormat="1" ht="15.75">
      <c r="A3514" s="4"/>
      <c r="B3514" s="3"/>
      <c r="C3514" s="3"/>
      <c r="D3514" s="3"/>
      <c r="E3514" s="3"/>
      <c r="F3514" s="3"/>
      <c r="G3514" s="3"/>
    </row>
    <row r="3515" spans="1:7" s="5" customFormat="1" ht="15.75">
      <c r="A3515" s="4"/>
      <c r="B3515" s="3"/>
      <c r="C3515" s="3"/>
      <c r="D3515" s="3"/>
      <c r="E3515" s="3"/>
      <c r="F3515" s="3"/>
      <c r="G3515" s="3"/>
    </row>
    <row r="3516" spans="1:7" s="5" customFormat="1" ht="15.75">
      <c r="A3516" s="4"/>
      <c r="B3516" s="3"/>
      <c r="C3516" s="3"/>
      <c r="D3516" s="3"/>
      <c r="E3516" s="3"/>
      <c r="F3516" s="3"/>
      <c r="G3516" s="3"/>
    </row>
    <row r="3517" spans="1:7" s="5" customFormat="1" ht="15.75">
      <c r="A3517" s="4"/>
      <c r="B3517" s="3"/>
      <c r="C3517" s="3"/>
      <c r="D3517" s="3"/>
      <c r="E3517" s="3"/>
      <c r="F3517" s="3"/>
      <c r="G3517" s="3"/>
    </row>
    <row r="3518" spans="1:7" s="5" customFormat="1" ht="15.75">
      <c r="A3518" s="4"/>
      <c r="B3518" s="3"/>
      <c r="C3518" s="3"/>
      <c r="D3518" s="3"/>
      <c r="E3518" s="3"/>
      <c r="F3518" s="3"/>
      <c r="G3518" s="3"/>
    </row>
    <row r="3519" spans="1:7" s="5" customFormat="1" ht="15.75">
      <c r="A3519" s="12"/>
      <c r="B3519" s="3"/>
      <c r="C3519" s="3"/>
      <c r="D3519" s="3"/>
      <c r="E3519" s="3"/>
      <c r="F3519" s="3"/>
      <c r="G3519" s="3"/>
    </row>
    <row r="3520" spans="1:7" s="5" customFormat="1" ht="15.75">
      <c r="A3520" s="17"/>
      <c r="B3520" s="4"/>
      <c r="C3520" s="4"/>
      <c r="D3520" s="4"/>
      <c r="E3520" s="4"/>
      <c r="F3520" s="4"/>
      <c r="G3520" s="3"/>
    </row>
    <row r="3521" spans="1:7" s="5" customFormat="1" ht="15.75">
      <c r="A3521" s="4"/>
      <c r="B3521" s="3"/>
      <c r="C3521" s="3"/>
      <c r="D3521" s="3"/>
      <c r="E3521" s="3"/>
      <c r="F3521" s="3"/>
      <c r="G3521" s="3"/>
    </row>
    <row r="3522" spans="1:7" s="5" customFormat="1" ht="15.75">
      <c r="A3522" s="4"/>
      <c r="B3522" s="3"/>
      <c r="C3522" s="3"/>
      <c r="D3522" s="3"/>
      <c r="E3522" s="3"/>
      <c r="F3522" s="3"/>
      <c r="G3522" s="3"/>
    </row>
    <row r="3523" spans="1:7" s="5" customFormat="1" ht="15.75">
      <c r="A3523" s="4"/>
      <c r="B3523" s="4"/>
      <c r="C3523" s="4"/>
      <c r="D3523" s="4"/>
      <c r="E3523" s="4"/>
      <c r="F3523" s="4"/>
      <c r="G3523" s="4"/>
    </row>
    <row r="3524" spans="1:7" s="5" customFormat="1" ht="15.75">
      <c r="A3524" s="12"/>
      <c r="B3524" s="3"/>
      <c r="C3524" s="3"/>
      <c r="D3524" s="3"/>
      <c r="E3524" s="3"/>
      <c r="F3524" s="3"/>
      <c r="G3524" s="3"/>
    </row>
    <row r="3525" spans="1:7" s="5" customFormat="1" ht="15.75">
      <c r="A3525" s="17"/>
      <c r="B3525" s="4"/>
      <c r="C3525" s="4"/>
      <c r="D3525" s="4"/>
      <c r="E3525" s="4"/>
      <c r="F3525" s="4"/>
      <c r="G3525" s="4"/>
    </row>
    <row r="3526" spans="1:7" s="5" customFormat="1" ht="15.75">
      <c r="A3526" s="4"/>
      <c r="B3526" s="3"/>
      <c r="C3526" s="3"/>
      <c r="D3526" s="3"/>
      <c r="E3526" s="3"/>
      <c r="F3526" s="3"/>
      <c r="G3526" s="3"/>
    </row>
    <row r="3527" spans="1:7" s="5" customFormat="1" ht="15.75">
      <c r="A3527" s="4"/>
      <c r="B3527" s="3"/>
      <c r="C3527" s="3"/>
      <c r="D3527" s="3"/>
      <c r="E3527" s="3"/>
      <c r="F3527" s="3"/>
      <c r="G3527" s="3"/>
    </row>
    <row r="3528" spans="1:7" s="5" customFormat="1" ht="15.75">
      <c r="A3528" s="4"/>
      <c r="B3528" s="4"/>
      <c r="C3528" s="4"/>
      <c r="D3528" s="4"/>
      <c r="E3528" s="4"/>
      <c r="F3528" s="4"/>
      <c r="G3528" s="4"/>
    </row>
    <row r="3529" spans="1:7" s="5" customFormat="1" ht="15.75">
      <c r="A3529" s="4"/>
      <c r="B3529" s="3"/>
      <c r="C3529" s="3"/>
      <c r="D3529" s="3"/>
      <c r="E3529" s="3"/>
      <c r="F3529" s="3"/>
      <c r="G3529" s="3"/>
    </row>
    <row r="3530" spans="1:7" s="5" customFormat="1" ht="15.75">
      <c r="A3530" s="4"/>
      <c r="B3530" s="3"/>
      <c r="C3530" s="3"/>
      <c r="D3530" s="3"/>
      <c r="E3530" s="3"/>
      <c r="F3530" s="3"/>
      <c r="G3530" s="3"/>
    </row>
    <row r="3531" spans="1:7" s="5" customFormat="1" ht="15.75">
      <c r="A3531" s="12"/>
      <c r="B3531" s="3"/>
      <c r="C3531" s="3"/>
      <c r="D3531" s="3"/>
      <c r="E3531" s="3"/>
      <c r="F3531" s="3"/>
      <c r="G3531" s="3"/>
    </row>
    <row r="3532" spans="1:7" s="5" customFormat="1" ht="15.75">
      <c r="A3532" s="17"/>
      <c r="B3532" s="3"/>
      <c r="C3532" s="3"/>
      <c r="D3532" s="3"/>
      <c r="E3532" s="3"/>
      <c r="F3532" s="3"/>
      <c r="G3532" s="3"/>
    </row>
    <row r="3533" spans="1:7" s="5" customFormat="1" ht="15.75">
      <c r="A3533" s="11"/>
      <c r="B3533" s="3"/>
      <c r="C3533" s="3"/>
      <c r="D3533" s="3"/>
      <c r="E3533" s="3"/>
      <c r="F3533" s="3"/>
      <c r="G3533" s="3"/>
    </row>
    <row r="3534" spans="1:7" s="5" customFormat="1" ht="15.75">
      <c r="A3534" s="12"/>
      <c r="B3534" s="3"/>
      <c r="C3534" s="3"/>
      <c r="D3534" s="3"/>
      <c r="E3534" s="3"/>
      <c r="F3534" s="3"/>
      <c r="G3534" s="3"/>
    </row>
    <row r="3535" spans="1:7" s="5" customFormat="1" ht="15.75">
      <c r="A3535" s="12"/>
      <c r="B3535" s="3"/>
      <c r="C3535" s="3"/>
      <c r="D3535" s="3"/>
      <c r="E3535" s="3"/>
      <c r="F3535" s="3"/>
      <c r="G3535" s="3"/>
    </row>
    <row r="3536" spans="1:7" s="5" customFormat="1" ht="15.75">
      <c r="A3536" s="12"/>
      <c r="B3536" s="3"/>
      <c r="C3536" s="3"/>
      <c r="D3536" s="3"/>
      <c r="E3536" s="3"/>
      <c r="F3536" s="3"/>
      <c r="G3536" s="3"/>
    </row>
    <row r="3537" spans="1:7" s="5" customFormat="1" ht="15.75">
      <c r="A3537" s="12"/>
      <c r="B3537" s="3"/>
      <c r="C3537" s="3"/>
      <c r="D3537" s="3"/>
      <c r="E3537" s="3"/>
      <c r="F3537" s="3"/>
      <c r="G3537" s="3"/>
    </row>
    <row r="3538" spans="1:6" s="5" customFormat="1" ht="15.75">
      <c r="A3538" s="13"/>
      <c r="B3538" s="4"/>
      <c r="C3538" s="3"/>
      <c r="D3538" s="4"/>
      <c r="E3538" s="3"/>
      <c r="F3538" s="4"/>
    </row>
    <row r="3539" spans="1:6" s="5" customFormat="1" ht="15.75">
      <c r="A3539" s="14" t="s">
        <v>93</v>
      </c>
      <c r="B3539" s="4"/>
      <c r="C3539" s="3"/>
      <c r="D3539" s="4"/>
      <c r="E3539" s="3"/>
      <c r="F3539" s="4"/>
    </row>
    <row r="3540" spans="1:6" s="5" customFormat="1" ht="15.75">
      <c r="A3540" s="4"/>
      <c r="B3540" s="4"/>
      <c r="C3540" s="3"/>
      <c r="D3540" s="4"/>
      <c r="E3540" s="3"/>
      <c r="F3540" s="4"/>
    </row>
    <row r="3541" spans="1:7" s="5" customFormat="1" ht="15.75">
      <c r="A3541" s="23" t="s">
        <v>138</v>
      </c>
      <c r="B3541" s="23"/>
      <c r="C3541" s="23"/>
      <c r="D3541" s="23"/>
      <c r="E3541" s="23"/>
      <c r="F3541" s="23"/>
      <c r="G3541" s="23"/>
    </row>
    <row r="3542" spans="1:6" s="5" customFormat="1" ht="15.75">
      <c r="A3542" s="4"/>
      <c r="B3542" s="4"/>
      <c r="C3542" s="3"/>
      <c r="D3542" s="4"/>
      <c r="E3542" s="3"/>
      <c r="F3542" s="4"/>
    </row>
    <row r="3543" spans="1:7" s="5" customFormat="1" ht="15.75">
      <c r="A3543" s="23" t="s">
        <v>139</v>
      </c>
      <c r="B3543" s="23"/>
      <c r="C3543" s="23"/>
      <c r="D3543" s="23"/>
      <c r="E3543" s="23"/>
      <c r="F3543" s="23"/>
      <c r="G3543" s="23"/>
    </row>
    <row r="3544" spans="1:7" s="5" customFormat="1" ht="15.75">
      <c r="A3544" s="23" t="s">
        <v>142</v>
      </c>
      <c r="B3544" s="23"/>
      <c r="C3544" s="23"/>
      <c r="D3544" s="23"/>
      <c r="E3544" s="23"/>
      <c r="F3544" s="23"/>
      <c r="G3544" s="23"/>
    </row>
    <row r="3545" spans="1:6" s="5" customFormat="1" ht="15.75">
      <c r="A3545" s="4"/>
      <c r="B3545" s="4"/>
      <c r="C3545" s="3"/>
      <c r="D3545" s="6"/>
      <c r="E3545" s="7"/>
      <c r="F3545" s="6"/>
    </row>
    <row r="3546" spans="1:6" s="5" customFormat="1" ht="15.75">
      <c r="A3546" s="4"/>
      <c r="B3546" s="8"/>
      <c r="C3546" s="9"/>
      <c r="D3546" s="8"/>
      <c r="E3546" s="9"/>
      <c r="F3546" s="8"/>
    </row>
    <row r="3547" spans="1:7" s="5" customFormat="1" ht="15.75">
      <c r="A3547" s="4"/>
      <c r="B3547" s="2">
        <v>1985</v>
      </c>
      <c r="C3547" s="1"/>
      <c r="D3547" s="2">
        <v>1986</v>
      </c>
      <c r="E3547" s="1"/>
      <c r="F3547" s="2">
        <v>1987</v>
      </c>
      <c r="G3547" s="1"/>
    </row>
    <row r="3548" spans="1:7" s="5" customFormat="1" ht="15.75">
      <c r="A3548" s="4"/>
      <c r="B3548" s="3"/>
      <c r="C3548" s="3"/>
      <c r="D3548" s="3"/>
      <c r="E3548" s="3"/>
      <c r="F3548" s="3"/>
      <c r="G3548" s="3"/>
    </row>
    <row r="3549" spans="1:16" s="5" customFormat="1" ht="15.75">
      <c r="A3549" s="4" t="s">
        <v>0</v>
      </c>
      <c r="B3549" s="3">
        <f aca="true" t="shared" si="394" ref="B3549:B3556">I3549</f>
        <v>17700420</v>
      </c>
      <c r="C3549" s="3"/>
      <c r="D3549" s="3">
        <f aca="true" t="shared" si="395" ref="D3549:D3556">K3549</f>
        <v>16941921</v>
      </c>
      <c r="E3549" s="3"/>
      <c r="F3549" s="3">
        <f aca="true" t="shared" si="396" ref="F3549:F3556">M3549</f>
        <v>13311600</v>
      </c>
      <c r="G3549" s="3"/>
      <c r="H3549" s="20" t="s">
        <v>157</v>
      </c>
      <c r="I3549" s="20">
        <f>7065600+5246000+5388820</f>
        <v>17700420</v>
      </c>
      <c r="J3549" s="20"/>
      <c r="K3549" s="20">
        <f>6762600+5020000+5159321</f>
        <v>16941921</v>
      </c>
      <c r="L3549" s="17"/>
      <c r="M3549" s="20">
        <f>7065600+6246000</f>
        <v>13311600</v>
      </c>
      <c r="N3549" s="20">
        <v>1</v>
      </c>
      <c r="O3549" s="20" t="s">
        <v>95</v>
      </c>
      <c r="P3549" s="20" t="s">
        <v>95</v>
      </c>
    </row>
    <row r="3550" spans="1:16" s="5" customFormat="1" ht="15.75">
      <c r="A3550" s="4" t="s">
        <v>1</v>
      </c>
      <c r="B3550" s="3">
        <f t="shared" si="394"/>
        <v>103059081</v>
      </c>
      <c r="C3550" s="3"/>
      <c r="D3550" s="3">
        <f t="shared" si="395"/>
        <v>73634656</v>
      </c>
      <c r="E3550" s="3"/>
      <c r="F3550" s="3">
        <f t="shared" si="396"/>
        <v>56551404</v>
      </c>
      <c r="G3550" s="3"/>
      <c r="H3550" s="20" t="s">
        <v>157</v>
      </c>
      <c r="I3550" s="20">
        <v>103059081</v>
      </c>
      <c r="J3550" s="20"/>
      <c r="K3550" s="20">
        <v>73634656</v>
      </c>
      <c r="L3550" s="17"/>
      <c r="M3550" s="20">
        <v>56551404</v>
      </c>
      <c r="N3550" s="20">
        <v>2</v>
      </c>
      <c r="O3550" s="20" t="s">
        <v>145</v>
      </c>
      <c r="P3550" s="20" t="s">
        <v>96</v>
      </c>
    </row>
    <row r="3551" spans="1:16" s="5" customFormat="1" ht="15.75">
      <c r="A3551" s="4" t="s">
        <v>86</v>
      </c>
      <c r="B3551" s="3">
        <f t="shared" si="394"/>
        <v>172312</v>
      </c>
      <c r="C3551" s="3"/>
      <c r="D3551" s="3">
        <f t="shared" si="395"/>
        <v>74192</v>
      </c>
      <c r="E3551" s="3"/>
      <c r="F3551" s="3">
        <f t="shared" si="396"/>
        <v>0</v>
      </c>
      <c r="G3551" s="3"/>
      <c r="H3551" s="20" t="s">
        <v>157</v>
      </c>
      <c r="I3551" s="20">
        <v>172312</v>
      </c>
      <c r="J3551" s="20"/>
      <c r="K3551" s="20">
        <v>74192</v>
      </c>
      <c r="L3551" s="17"/>
      <c r="M3551" s="20">
        <v>0</v>
      </c>
      <c r="N3551" s="20">
        <v>3</v>
      </c>
      <c r="O3551" s="20" t="s">
        <v>102</v>
      </c>
      <c r="P3551" s="20" t="s">
        <v>97</v>
      </c>
    </row>
    <row r="3552" spans="1:16" s="5" customFormat="1" ht="15.75">
      <c r="A3552" s="4" t="s">
        <v>91</v>
      </c>
      <c r="B3552" s="3">
        <f t="shared" si="394"/>
        <v>1833086</v>
      </c>
      <c r="C3552" s="3"/>
      <c r="D3552" s="3">
        <f t="shared" si="395"/>
        <v>1744487</v>
      </c>
      <c r="E3552" s="3"/>
      <c r="F3552" s="3">
        <f t="shared" si="396"/>
        <v>0</v>
      </c>
      <c r="G3552" s="3"/>
      <c r="H3552" s="20" t="s">
        <v>157</v>
      </c>
      <c r="I3552" s="20">
        <v>1833086</v>
      </c>
      <c r="J3552" s="20"/>
      <c r="K3552" s="20">
        <v>1744487</v>
      </c>
      <c r="L3552" s="17"/>
      <c r="M3552" s="20">
        <v>0</v>
      </c>
      <c r="N3552" s="20">
        <v>4</v>
      </c>
      <c r="O3552" s="20" t="s">
        <v>103</v>
      </c>
      <c r="P3552" s="20" t="s">
        <v>98</v>
      </c>
    </row>
    <row r="3553" spans="1:16" s="5" customFormat="1" ht="15.75">
      <c r="A3553" s="4" t="s">
        <v>2</v>
      </c>
      <c r="B3553" s="3">
        <f t="shared" si="394"/>
        <v>0</v>
      </c>
      <c r="C3553" s="3"/>
      <c r="D3553" s="3">
        <f t="shared" si="395"/>
        <v>0</v>
      </c>
      <c r="E3553" s="3"/>
      <c r="F3553" s="3">
        <f t="shared" si="396"/>
        <v>0</v>
      </c>
      <c r="G3553" s="3"/>
      <c r="H3553" s="20" t="s">
        <v>157</v>
      </c>
      <c r="I3553" s="20">
        <v>0</v>
      </c>
      <c r="J3553" s="20"/>
      <c r="K3553" s="20">
        <v>0</v>
      </c>
      <c r="L3553" s="17"/>
      <c r="M3553" s="20">
        <v>0</v>
      </c>
      <c r="N3553" s="20">
        <v>5</v>
      </c>
      <c r="O3553" s="20" t="s">
        <v>104</v>
      </c>
      <c r="P3553" s="20" t="s">
        <v>99</v>
      </c>
    </row>
    <row r="3554" spans="1:16" s="5" customFormat="1" ht="15.75">
      <c r="A3554" s="4" t="s">
        <v>144</v>
      </c>
      <c r="B3554" s="3">
        <f t="shared" si="394"/>
        <v>0</v>
      </c>
      <c r="C3554" s="3"/>
      <c r="D3554" s="3">
        <f t="shared" si="395"/>
        <v>0</v>
      </c>
      <c r="E3554" s="3"/>
      <c r="F3554" s="3">
        <f t="shared" si="396"/>
        <v>0</v>
      </c>
      <c r="G3554" s="3"/>
      <c r="H3554" s="20" t="s">
        <v>157</v>
      </c>
      <c r="I3554" s="20">
        <v>0</v>
      </c>
      <c r="J3554" s="20"/>
      <c r="K3554" s="20">
        <v>0</v>
      </c>
      <c r="L3554" s="17"/>
      <c r="M3554" s="20">
        <v>0</v>
      </c>
      <c r="N3554" s="20">
        <v>6</v>
      </c>
      <c r="O3554" s="20" t="s">
        <v>146</v>
      </c>
      <c r="P3554" s="20" t="s">
        <v>100</v>
      </c>
    </row>
    <row r="3555" spans="1:16" s="5" customFormat="1" ht="15.75">
      <c r="A3555" s="4" t="s">
        <v>3</v>
      </c>
      <c r="B3555" s="3">
        <f t="shared" si="394"/>
        <v>0</v>
      </c>
      <c r="C3555" s="3"/>
      <c r="D3555" s="3">
        <f t="shared" si="395"/>
        <v>0</v>
      </c>
      <c r="E3555" s="3"/>
      <c r="F3555" s="3">
        <f t="shared" si="396"/>
        <v>0</v>
      </c>
      <c r="G3555" s="3"/>
      <c r="H3555" s="20" t="s">
        <v>157</v>
      </c>
      <c r="I3555" s="20">
        <v>0</v>
      </c>
      <c r="J3555" s="20"/>
      <c r="K3555" s="20">
        <v>0</v>
      </c>
      <c r="L3555" s="17"/>
      <c r="M3555" s="20">
        <v>0</v>
      </c>
      <c r="N3555" s="20">
        <v>7</v>
      </c>
      <c r="O3555" s="20" t="s">
        <v>106</v>
      </c>
      <c r="P3555" s="20" t="s">
        <v>101</v>
      </c>
    </row>
    <row r="3556" spans="1:16" s="5" customFormat="1" ht="15.75">
      <c r="A3556" s="4" t="s">
        <v>4</v>
      </c>
      <c r="B3556" s="3">
        <f t="shared" si="394"/>
        <v>0</v>
      </c>
      <c r="C3556" s="3"/>
      <c r="D3556" s="3">
        <f t="shared" si="395"/>
        <v>0</v>
      </c>
      <c r="E3556" s="3"/>
      <c r="F3556" s="3">
        <f t="shared" si="396"/>
        <v>0</v>
      </c>
      <c r="G3556" s="3"/>
      <c r="H3556" s="20" t="s">
        <v>157</v>
      </c>
      <c r="I3556" s="20">
        <v>0</v>
      </c>
      <c r="J3556" s="20"/>
      <c r="K3556" s="20">
        <v>0</v>
      </c>
      <c r="L3556" s="17"/>
      <c r="M3556" s="20">
        <v>0</v>
      </c>
      <c r="N3556" s="20">
        <v>8</v>
      </c>
      <c r="O3556" s="20" t="s">
        <v>107</v>
      </c>
      <c r="P3556" s="20" t="s">
        <v>102</v>
      </c>
    </row>
    <row r="3557" spans="1:16" s="5" customFormat="1" ht="15.75">
      <c r="A3557" s="4"/>
      <c r="B3557" s="3"/>
      <c r="C3557" s="3"/>
      <c r="D3557" s="3"/>
      <c r="E3557" s="3"/>
      <c r="F3557" s="3"/>
      <c r="G3557" s="3"/>
      <c r="H3557" s="20" t="s">
        <v>157</v>
      </c>
      <c r="I3557" s="20">
        <v>2138460</v>
      </c>
      <c r="J3557" s="20"/>
      <c r="K3557" s="20">
        <v>2191467</v>
      </c>
      <c r="L3557" s="17"/>
      <c r="M3557" s="20">
        <v>0</v>
      </c>
      <c r="N3557" s="20">
        <v>9</v>
      </c>
      <c r="O3557" s="20" t="s">
        <v>108</v>
      </c>
      <c r="P3557" s="20" t="s">
        <v>103</v>
      </c>
    </row>
    <row r="3558" spans="1:16" s="5" customFormat="1" ht="15.75">
      <c r="A3558" s="4" t="s">
        <v>5</v>
      </c>
      <c r="B3558" s="3">
        <f>I3557</f>
        <v>2138460</v>
      </c>
      <c r="C3558" s="3"/>
      <c r="D3558" s="3">
        <f>K3557</f>
        <v>2191467</v>
      </c>
      <c r="E3558" s="3"/>
      <c r="F3558" s="3">
        <f>M3557</f>
        <v>0</v>
      </c>
      <c r="G3558" s="3"/>
      <c r="H3558" s="20" t="s">
        <v>157</v>
      </c>
      <c r="I3558" s="20">
        <v>0</v>
      </c>
      <c r="J3558" s="20"/>
      <c r="K3558" s="20">
        <v>24212</v>
      </c>
      <c r="L3558" s="17"/>
      <c r="M3558" s="20">
        <v>0</v>
      </c>
      <c r="N3558" s="20">
        <v>10</v>
      </c>
      <c r="O3558" s="20" t="s">
        <v>109</v>
      </c>
      <c r="P3558" s="20" t="s">
        <v>104</v>
      </c>
    </row>
    <row r="3559" spans="1:16" s="5" customFormat="1" ht="15.75">
      <c r="A3559" s="4" t="s">
        <v>6</v>
      </c>
      <c r="B3559" s="3">
        <f>I3558</f>
        <v>0</v>
      </c>
      <c r="C3559" s="3"/>
      <c r="D3559" s="3">
        <f>K3558</f>
        <v>24212</v>
      </c>
      <c r="E3559" s="3"/>
      <c r="F3559" s="3">
        <f>M3558</f>
        <v>0</v>
      </c>
      <c r="G3559" s="3"/>
      <c r="H3559" s="20" t="s">
        <v>157</v>
      </c>
      <c r="I3559" s="20">
        <v>0</v>
      </c>
      <c r="J3559" s="20"/>
      <c r="K3559" s="20">
        <v>0</v>
      </c>
      <c r="L3559" s="17"/>
      <c r="M3559" s="20">
        <v>0</v>
      </c>
      <c r="N3559" s="20">
        <v>11</v>
      </c>
      <c r="O3559" s="20" t="s">
        <v>110</v>
      </c>
      <c r="P3559" s="20" t="s">
        <v>105</v>
      </c>
    </row>
    <row r="3560" spans="1:16" s="5" customFormat="1" ht="15.75">
      <c r="A3560" s="4" t="s">
        <v>7</v>
      </c>
      <c r="B3560" s="10">
        <f>I3559</f>
        <v>0</v>
      </c>
      <c r="C3560" s="3"/>
      <c r="D3560" s="10">
        <f>K3559</f>
        <v>0</v>
      </c>
      <c r="E3560" s="3"/>
      <c r="F3560" s="10">
        <f>M3559</f>
        <v>0</v>
      </c>
      <c r="G3560" s="3"/>
      <c r="H3560" s="20" t="s">
        <v>157</v>
      </c>
      <c r="I3560" s="20">
        <v>684865</v>
      </c>
      <c r="J3560" s="20"/>
      <c r="K3560" s="20">
        <f>809871+494161</f>
        <v>1304032</v>
      </c>
      <c r="L3560" s="17"/>
      <c r="M3560" s="20">
        <v>72193</v>
      </c>
      <c r="N3560" s="20">
        <v>12</v>
      </c>
      <c r="O3560" s="20" t="s">
        <v>147</v>
      </c>
      <c r="P3560" s="20" t="s">
        <v>106</v>
      </c>
    </row>
    <row r="3561" spans="1:16" s="5" customFormat="1" ht="15.75">
      <c r="A3561" s="4"/>
      <c r="B3561" s="3"/>
      <c r="C3561" s="3"/>
      <c r="D3561" s="3"/>
      <c r="E3561" s="3"/>
      <c r="F3561" s="3"/>
      <c r="G3561" s="3"/>
      <c r="H3561" s="20" t="s">
        <v>157</v>
      </c>
      <c r="I3561" s="20">
        <v>0</v>
      </c>
      <c r="J3561" s="20"/>
      <c r="K3561" s="20">
        <v>30031</v>
      </c>
      <c r="L3561" s="17"/>
      <c r="M3561" s="20">
        <v>4321</v>
      </c>
      <c r="N3561" s="20">
        <v>13</v>
      </c>
      <c r="O3561" s="20" t="s">
        <v>113</v>
      </c>
      <c r="P3561" s="20" t="s">
        <v>107</v>
      </c>
    </row>
    <row r="3562" spans="1:16" s="5" customFormat="1" ht="15.75">
      <c r="A3562" s="4" t="s">
        <v>8</v>
      </c>
      <c r="B3562" s="3">
        <f>SUM(B3557:B3561)</f>
        <v>2138460</v>
      </c>
      <c r="C3562" s="3"/>
      <c r="D3562" s="3">
        <f>SUM(D3557:D3561)</f>
        <v>2215679</v>
      </c>
      <c r="E3562" s="3"/>
      <c r="F3562" s="3">
        <f>SUM(F3557:F3561)</f>
        <v>0</v>
      </c>
      <c r="G3562" s="3"/>
      <c r="H3562" s="20" t="s">
        <v>157</v>
      </c>
      <c r="I3562" s="20">
        <v>0</v>
      </c>
      <c r="J3562" s="20"/>
      <c r="K3562" s="20">
        <v>0</v>
      </c>
      <c r="L3562" s="17"/>
      <c r="M3562" s="20">
        <v>2</v>
      </c>
      <c r="N3562" s="20">
        <v>14</v>
      </c>
      <c r="O3562" s="20" t="s">
        <v>114</v>
      </c>
      <c r="P3562" s="20" t="s">
        <v>108</v>
      </c>
    </row>
    <row r="3563" spans="1:16" s="5" customFormat="1" ht="15.75">
      <c r="A3563" s="4"/>
      <c r="B3563" s="3"/>
      <c r="C3563" s="3"/>
      <c r="D3563" s="3"/>
      <c r="E3563" s="3"/>
      <c r="F3563" s="3"/>
      <c r="G3563" s="3"/>
      <c r="H3563" s="20" t="s">
        <v>157</v>
      </c>
      <c r="I3563" s="20">
        <v>0</v>
      </c>
      <c r="J3563" s="20"/>
      <c r="K3563" s="20">
        <v>0</v>
      </c>
      <c r="L3563" s="17"/>
      <c r="M3563" s="20">
        <v>0</v>
      </c>
      <c r="N3563" s="20">
        <v>15</v>
      </c>
      <c r="O3563" s="20" t="s">
        <v>115</v>
      </c>
      <c r="P3563" s="20" t="s">
        <v>109</v>
      </c>
    </row>
    <row r="3564" spans="1:16" s="5" customFormat="1" ht="15.75">
      <c r="A3564" s="4" t="s">
        <v>9</v>
      </c>
      <c r="B3564" s="3">
        <f>I3560</f>
        <v>684865</v>
      </c>
      <c r="C3564" s="3"/>
      <c r="D3564" s="3">
        <f>K3560</f>
        <v>1304032</v>
      </c>
      <c r="E3564" s="3"/>
      <c r="F3564" s="3">
        <f>M3560</f>
        <v>72193</v>
      </c>
      <c r="G3564" s="3"/>
      <c r="H3564" s="20" t="s">
        <v>157</v>
      </c>
      <c r="I3564" s="20">
        <v>477471</v>
      </c>
      <c r="J3564" s="20"/>
      <c r="K3564" s="20">
        <v>143115</v>
      </c>
      <c r="L3564" s="17"/>
      <c r="M3564" s="20">
        <v>0</v>
      </c>
      <c r="N3564" s="20">
        <v>16</v>
      </c>
      <c r="O3564" s="20" t="s">
        <v>116</v>
      </c>
      <c r="P3564" s="20" t="s">
        <v>110</v>
      </c>
    </row>
    <row r="3565" spans="1:16" s="5" customFormat="1" ht="15.75">
      <c r="A3565" s="4" t="s">
        <v>10</v>
      </c>
      <c r="B3565" s="3">
        <f>I3561</f>
        <v>0</v>
      </c>
      <c r="C3565" s="3"/>
      <c r="D3565" s="3">
        <f>K3561</f>
        <v>30031</v>
      </c>
      <c r="E3565" s="3"/>
      <c r="F3565" s="3">
        <f>M3561</f>
        <v>4321</v>
      </c>
      <c r="G3565" s="4"/>
      <c r="H3565" s="20" t="s">
        <v>157</v>
      </c>
      <c r="I3565" s="20">
        <v>0</v>
      </c>
      <c r="J3565" s="20"/>
      <c r="K3565" s="20">
        <v>1447</v>
      </c>
      <c r="L3565" s="17"/>
      <c r="M3565" s="20">
        <v>0</v>
      </c>
      <c r="N3565" s="20">
        <v>17</v>
      </c>
      <c r="O3565" s="20" t="s">
        <v>117</v>
      </c>
      <c r="P3565" s="20" t="s">
        <v>111</v>
      </c>
    </row>
    <row r="3566" spans="1:16" s="5" customFormat="1" ht="15.75">
      <c r="A3566" s="4" t="s">
        <v>11</v>
      </c>
      <c r="B3566" s="3">
        <f>I3562</f>
        <v>0</v>
      </c>
      <c r="C3566" s="3"/>
      <c r="D3566" s="3">
        <f>K3562</f>
        <v>0</v>
      </c>
      <c r="E3566" s="3"/>
      <c r="F3566" s="3">
        <f>M3562</f>
        <v>2</v>
      </c>
      <c r="G3566" s="3"/>
      <c r="H3566" s="20" t="s">
        <v>157</v>
      </c>
      <c r="I3566" s="20">
        <v>19327</v>
      </c>
      <c r="J3566" s="20"/>
      <c r="K3566" s="20">
        <v>5795</v>
      </c>
      <c r="L3566" s="17"/>
      <c r="M3566" s="20">
        <v>0</v>
      </c>
      <c r="N3566" s="20">
        <v>18</v>
      </c>
      <c r="O3566" s="20" t="s">
        <v>118</v>
      </c>
      <c r="P3566" s="20" t="s">
        <v>112</v>
      </c>
    </row>
    <row r="3567" spans="1:16" s="5" customFormat="1" ht="15.75">
      <c r="A3567" s="4" t="s">
        <v>12</v>
      </c>
      <c r="B3567" s="10">
        <f>I3563</f>
        <v>0</v>
      </c>
      <c r="C3567" s="3"/>
      <c r="D3567" s="10">
        <f>K3563</f>
        <v>0</v>
      </c>
      <c r="E3567" s="3"/>
      <c r="F3567" s="10">
        <f>M3563</f>
        <v>0</v>
      </c>
      <c r="G3567" s="3"/>
      <c r="H3567" s="20" t="s">
        <v>157</v>
      </c>
      <c r="I3567" s="20">
        <v>0</v>
      </c>
      <c r="J3567" s="20"/>
      <c r="K3567" s="20">
        <v>15094</v>
      </c>
      <c r="L3567" s="17"/>
      <c r="M3567" s="20">
        <v>0</v>
      </c>
      <c r="N3567" s="20">
        <v>19</v>
      </c>
      <c r="O3567" s="20" t="s">
        <v>119</v>
      </c>
      <c r="P3567" s="20" t="s">
        <v>113</v>
      </c>
    </row>
    <row r="3568" spans="1:16" s="5" customFormat="1" ht="15.75">
      <c r="A3568" s="4"/>
      <c r="B3568" s="3"/>
      <c r="C3568" s="3"/>
      <c r="D3568" s="3"/>
      <c r="E3568" s="3"/>
      <c r="F3568" s="3"/>
      <c r="G3568" s="3"/>
      <c r="H3568" s="20" t="s">
        <v>157</v>
      </c>
      <c r="I3568" s="20">
        <v>0</v>
      </c>
      <c r="J3568" s="20"/>
      <c r="K3568" s="20">
        <v>0</v>
      </c>
      <c r="L3568" s="17"/>
      <c r="M3568" s="20">
        <v>0</v>
      </c>
      <c r="N3568" s="20">
        <v>20</v>
      </c>
      <c r="O3568" s="20" t="s">
        <v>120</v>
      </c>
      <c r="P3568" s="20" t="s">
        <v>114</v>
      </c>
    </row>
    <row r="3569" spans="1:16" s="5" customFormat="1" ht="15.75">
      <c r="A3569" s="4" t="s">
        <v>13</v>
      </c>
      <c r="B3569" s="3">
        <f>SUM(B3563:B3568)</f>
        <v>684865</v>
      </c>
      <c r="C3569" s="3"/>
      <c r="D3569" s="3">
        <f>SUM(D3563:D3568)</f>
        <v>1334063</v>
      </c>
      <c r="E3569" s="3"/>
      <c r="F3569" s="3">
        <f>SUM(F3563:F3568)</f>
        <v>76516</v>
      </c>
      <c r="G3569" s="3"/>
      <c r="H3569" s="20" t="s">
        <v>157</v>
      </c>
      <c r="I3569" s="20">
        <v>313453</v>
      </c>
      <c r="J3569" s="20"/>
      <c r="K3569" s="20">
        <v>93982</v>
      </c>
      <c r="L3569" s="17"/>
      <c r="M3569" s="20">
        <v>0</v>
      </c>
      <c r="N3569" s="20">
        <v>21</v>
      </c>
      <c r="O3569" s="20" t="s">
        <v>121</v>
      </c>
      <c r="P3569" s="20" t="s">
        <v>115</v>
      </c>
    </row>
    <row r="3570" spans="1:16" s="5" customFormat="1" ht="15.75">
      <c r="A3570" s="4"/>
      <c r="B3570" s="3"/>
      <c r="C3570" s="3"/>
      <c r="D3570" s="3"/>
      <c r="E3570" s="3"/>
      <c r="F3570" s="3"/>
      <c r="G3570" s="3"/>
      <c r="H3570" s="20" t="s">
        <v>157</v>
      </c>
      <c r="I3570" s="20">
        <v>256102134</v>
      </c>
      <c r="J3570" s="20"/>
      <c r="K3570" s="20">
        <v>254769449</v>
      </c>
      <c r="L3570" s="17"/>
      <c r="M3570" s="20">
        <v>250091021</v>
      </c>
      <c r="N3570" s="20">
        <v>22</v>
      </c>
      <c r="O3570" s="20" t="s">
        <v>148</v>
      </c>
      <c r="P3570" s="20" t="s">
        <v>116</v>
      </c>
    </row>
    <row r="3571" spans="1:16" s="5" customFormat="1" ht="15.75">
      <c r="A3571" s="4" t="s">
        <v>14</v>
      </c>
      <c r="B3571" s="3">
        <f aca="true" t="shared" si="397" ref="B3571:B3576">I3564</f>
        <v>477471</v>
      </c>
      <c r="C3571" s="3"/>
      <c r="D3571" s="3">
        <f aca="true" t="shared" si="398" ref="D3571:D3576">K3564</f>
        <v>143115</v>
      </c>
      <c r="E3571" s="3"/>
      <c r="F3571" s="3">
        <f aca="true" t="shared" si="399" ref="F3571:F3576">M3564</f>
        <v>0</v>
      </c>
      <c r="G3571" s="3"/>
      <c r="H3571" s="20" t="s">
        <v>157</v>
      </c>
      <c r="I3571" s="20">
        <v>24884</v>
      </c>
      <c r="J3571" s="20"/>
      <c r="K3571" s="20">
        <v>23764</v>
      </c>
      <c r="L3571" s="17"/>
      <c r="M3571" s="20">
        <v>24918</v>
      </c>
      <c r="N3571" s="20">
        <v>23</v>
      </c>
      <c r="O3571" s="20" t="s">
        <v>149</v>
      </c>
      <c r="P3571" s="20" t="s">
        <v>117</v>
      </c>
    </row>
    <row r="3572" spans="1:16" s="5" customFormat="1" ht="15.75">
      <c r="A3572" s="4" t="s">
        <v>90</v>
      </c>
      <c r="B3572" s="3">
        <f t="shared" si="397"/>
        <v>0</v>
      </c>
      <c r="C3572" s="3"/>
      <c r="D3572" s="3">
        <f t="shared" si="398"/>
        <v>1447</v>
      </c>
      <c r="E3572" s="3"/>
      <c r="F3572" s="3">
        <f t="shared" si="399"/>
        <v>0</v>
      </c>
      <c r="G3572" s="3"/>
      <c r="H3572" s="20" t="s">
        <v>157</v>
      </c>
      <c r="I3572" s="20">
        <v>302820</v>
      </c>
      <c r="J3572" s="20"/>
      <c r="K3572" s="20">
        <v>289230</v>
      </c>
      <c r="L3572" s="17"/>
      <c r="M3572" s="20">
        <v>247156</v>
      </c>
      <c r="N3572" s="20">
        <v>24</v>
      </c>
      <c r="O3572" s="20" t="s">
        <v>150</v>
      </c>
      <c r="P3572" s="20" t="s">
        <v>118</v>
      </c>
    </row>
    <row r="3573" spans="1:16" s="5" customFormat="1" ht="15.75">
      <c r="A3573" s="4" t="s">
        <v>89</v>
      </c>
      <c r="B3573" s="3">
        <f t="shared" si="397"/>
        <v>19327</v>
      </c>
      <c r="C3573" s="3"/>
      <c r="D3573" s="3">
        <f t="shared" si="398"/>
        <v>5795</v>
      </c>
      <c r="E3573" s="3"/>
      <c r="F3573" s="3">
        <f t="shared" si="399"/>
        <v>0</v>
      </c>
      <c r="G3573" s="3"/>
      <c r="H3573" s="20" t="s">
        <v>157</v>
      </c>
      <c r="I3573" s="20">
        <v>0</v>
      </c>
      <c r="J3573" s="20"/>
      <c r="K3573" s="20">
        <v>0</v>
      </c>
      <c r="L3573" s="17"/>
      <c r="M3573" s="20">
        <v>0</v>
      </c>
      <c r="N3573" s="20">
        <v>25</v>
      </c>
      <c r="O3573" s="20" t="s">
        <v>151</v>
      </c>
      <c r="P3573" s="20" t="s">
        <v>119</v>
      </c>
    </row>
    <row r="3574" spans="1:16" s="5" customFormat="1" ht="15.75">
      <c r="A3574" s="4" t="s">
        <v>88</v>
      </c>
      <c r="B3574" s="3">
        <f t="shared" si="397"/>
        <v>0</v>
      </c>
      <c r="C3574" s="3"/>
      <c r="D3574" s="3">
        <f t="shared" si="398"/>
        <v>15094</v>
      </c>
      <c r="E3574" s="3"/>
      <c r="F3574" s="3">
        <f t="shared" si="399"/>
        <v>0</v>
      </c>
      <c r="G3574" s="3"/>
      <c r="H3574" s="20" t="s">
        <v>157</v>
      </c>
      <c r="I3574" s="20">
        <v>1687</v>
      </c>
      <c r="J3574" s="20"/>
      <c r="K3574" s="20">
        <v>1009</v>
      </c>
      <c r="L3574" s="17"/>
      <c r="M3574" s="20">
        <v>7197</v>
      </c>
      <c r="N3574" s="20">
        <v>26</v>
      </c>
      <c r="O3574" s="20" t="s">
        <v>152</v>
      </c>
      <c r="P3574" s="20" t="s">
        <v>120</v>
      </c>
    </row>
    <row r="3575" spans="1:16" s="5" customFormat="1" ht="15.75">
      <c r="A3575" s="4" t="s">
        <v>92</v>
      </c>
      <c r="B3575" s="3">
        <f t="shared" si="397"/>
        <v>0</v>
      </c>
      <c r="C3575" s="3"/>
      <c r="D3575" s="3">
        <f t="shared" si="398"/>
        <v>0</v>
      </c>
      <c r="E3575" s="3"/>
      <c r="F3575" s="3">
        <f t="shared" si="399"/>
        <v>0</v>
      </c>
      <c r="G3575" s="3"/>
      <c r="H3575" s="20" t="s">
        <v>157</v>
      </c>
      <c r="I3575" s="20">
        <v>0</v>
      </c>
      <c r="J3575" s="20"/>
      <c r="K3575" s="20">
        <v>0</v>
      </c>
      <c r="L3575" s="17"/>
      <c r="M3575" s="20">
        <v>325</v>
      </c>
      <c r="N3575" s="20">
        <v>27</v>
      </c>
      <c r="O3575" s="20" t="s">
        <v>153</v>
      </c>
      <c r="P3575" s="20" t="s">
        <v>121</v>
      </c>
    </row>
    <row r="3576" spans="1:16" s="5" customFormat="1" ht="15.75">
      <c r="A3576" s="4" t="s">
        <v>15</v>
      </c>
      <c r="B3576" s="10">
        <f t="shared" si="397"/>
        <v>313453</v>
      </c>
      <c r="C3576" s="3"/>
      <c r="D3576" s="10">
        <f t="shared" si="398"/>
        <v>93982</v>
      </c>
      <c r="E3576" s="3"/>
      <c r="F3576" s="10">
        <f t="shared" si="399"/>
        <v>0</v>
      </c>
      <c r="G3576" s="3"/>
      <c r="H3576" s="20" t="s">
        <v>157</v>
      </c>
      <c r="I3576" s="20">
        <v>0</v>
      </c>
      <c r="J3576" s="20"/>
      <c r="K3576" s="20">
        <v>0</v>
      </c>
      <c r="L3576" s="17"/>
      <c r="M3576" s="20">
        <v>0</v>
      </c>
      <c r="N3576" s="20">
        <v>28</v>
      </c>
      <c r="O3576" s="20" t="s">
        <v>154</v>
      </c>
      <c r="P3576" s="20" t="s">
        <v>122</v>
      </c>
    </row>
    <row r="3577" spans="1:16" s="5" customFormat="1" ht="15.75">
      <c r="A3577" s="4"/>
      <c r="B3577" s="3"/>
      <c r="C3577" s="3"/>
      <c r="D3577" s="3"/>
      <c r="E3577" s="3"/>
      <c r="F3577" s="3"/>
      <c r="G3577" s="3"/>
      <c r="H3577" s="20"/>
      <c r="I3577" s="17"/>
      <c r="J3577" s="20"/>
      <c r="K3577" s="17"/>
      <c r="L3577" s="17"/>
      <c r="M3577" s="17"/>
      <c r="N3577" s="20"/>
      <c r="O3577" s="20"/>
      <c r="P3577" s="20"/>
    </row>
    <row r="3578" spans="1:16" s="5" customFormat="1" ht="15.75">
      <c r="A3578" s="4" t="s">
        <v>16</v>
      </c>
      <c r="B3578" s="3">
        <f>SUM(B3570:B3577)</f>
        <v>810251</v>
      </c>
      <c r="C3578" s="3"/>
      <c r="D3578" s="3">
        <f>SUM(D3570:D3577)</f>
        <v>259433</v>
      </c>
      <c r="E3578" s="3"/>
      <c r="F3578" s="3">
        <f>SUM(F3570:F3577)</f>
        <v>0</v>
      </c>
      <c r="G3578" s="3"/>
      <c r="H3578" s="20"/>
      <c r="I3578" s="17"/>
      <c r="J3578" s="20"/>
      <c r="K3578" s="17"/>
      <c r="L3578" s="17"/>
      <c r="M3578" s="17"/>
      <c r="N3578" s="17"/>
      <c r="O3578" s="20"/>
      <c r="P3578" s="20"/>
    </row>
    <row r="3579" spans="1:16" s="5" customFormat="1" ht="15.75">
      <c r="A3579" s="4"/>
      <c r="B3579" s="3"/>
      <c r="C3579" s="3"/>
      <c r="D3579" s="3"/>
      <c r="E3579" s="3"/>
      <c r="F3579" s="3"/>
      <c r="G3579" s="3"/>
      <c r="H3579" s="20"/>
      <c r="I3579" s="17"/>
      <c r="J3579" s="20"/>
      <c r="K3579" s="17"/>
      <c r="L3579" s="17"/>
      <c r="M3579" s="17"/>
      <c r="N3579" s="17"/>
      <c r="O3579" s="20"/>
      <c r="P3579" s="20"/>
    </row>
    <row r="3580" spans="1:16" s="5" customFormat="1" ht="15.75">
      <c r="A3580" s="4" t="s">
        <v>17</v>
      </c>
      <c r="B3580" s="3">
        <f aca="true" t="shared" si="400" ref="B3580:B3586">I3570</f>
        <v>256102134</v>
      </c>
      <c r="C3580" s="3"/>
      <c r="D3580" s="3">
        <f aca="true" t="shared" si="401" ref="D3580:D3586">K3570</f>
        <v>254769449</v>
      </c>
      <c r="E3580" s="3"/>
      <c r="F3580" s="3">
        <f aca="true" t="shared" si="402" ref="F3580:F3586">M3570</f>
        <v>250091021</v>
      </c>
      <c r="G3580" s="3"/>
      <c r="H3580" s="20"/>
      <c r="I3580" s="17"/>
      <c r="J3580" s="20"/>
      <c r="K3580" s="17"/>
      <c r="L3580" s="17"/>
      <c r="M3580" s="17"/>
      <c r="N3580" s="17"/>
      <c r="O3580" s="20"/>
      <c r="P3580" s="20"/>
    </row>
    <row r="3581" spans="1:16" s="5" customFormat="1" ht="15.75">
      <c r="A3581" s="4" t="s">
        <v>18</v>
      </c>
      <c r="B3581" s="3">
        <f t="shared" si="400"/>
        <v>24884</v>
      </c>
      <c r="C3581" s="3"/>
      <c r="D3581" s="3">
        <f t="shared" si="401"/>
        <v>23764</v>
      </c>
      <c r="E3581" s="3"/>
      <c r="F3581" s="3">
        <f t="shared" si="402"/>
        <v>24918</v>
      </c>
      <c r="G3581" s="3"/>
      <c r="H3581" s="20"/>
      <c r="I3581" s="17"/>
      <c r="J3581" s="20"/>
      <c r="K3581" s="17"/>
      <c r="L3581" s="17"/>
      <c r="M3581" s="17"/>
      <c r="N3581" s="17"/>
      <c r="O3581" s="20"/>
      <c r="P3581" s="20"/>
    </row>
    <row r="3582" spans="1:16" s="5" customFormat="1" ht="15.75">
      <c r="A3582" s="4" t="s">
        <v>19</v>
      </c>
      <c r="B3582" s="3">
        <f t="shared" si="400"/>
        <v>302820</v>
      </c>
      <c r="C3582" s="3"/>
      <c r="D3582" s="3">
        <f t="shared" si="401"/>
        <v>289230</v>
      </c>
      <c r="E3582" s="3"/>
      <c r="F3582" s="3">
        <f t="shared" si="402"/>
        <v>247156</v>
      </c>
      <c r="G3582" s="3"/>
      <c r="H3582" s="20"/>
      <c r="I3582" s="17"/>
      <c r="J3582" s="20"/>
      <c r="K3582" s="17"/>
      <c r="L3582" s="17"/>
      <c r="M3582" s="17"/>
      <c r="N3582" s="20"/>
      <c r="O3582" s="20"/>
      <c r="P3582" s="20"/>
    </row>
    <row r="3583" spans="1:16" s="5" customFormat="1" ht="15.75">
      <c r="A3583" s="4" t="s">
        <v>20</v>
      </c>
      <c r="B3583" s="3">
        <f t="shared" si="400"/>
        <v>0</v>
      </c>
      <c r="C3583" s="3"/>
      <c r="D3583" s="3">
        <f t="shared" si="401"/>
        <v>0</v>
      </c>
      <c r="E3583" s="3"/>
      <c r="F3583" s="3">
        <f t="shared" si="402"/>
        <v>0</v>
      </c>
      <c r="G3583" s="3"/>
      <c r="H3583" s="20"/>
      <c r="I3583" s="17"/>
      <c r="J3583" s="20"/>
      <c r="K3583" s="17"/>
      <c r="L3583" s="17"/>
      <c r="M3583" s="17"/>
      <c r="N3583" s="20"/>
      <c r="O3583" s="20"/>
      <c r="P3583" s="20"/>
    </row>
    <row r="3584" spans="1:7" s="5" customFormat="1" ht="15.75">
      <c r="A3584" s="4" t="s">
        <v>21</v>
      </c>
      <c r="B3584" s="3">
        <f t="shared" si="400"/>
        <v>1687</v>
      </c>
      <c r="C3584" s="3"/>
      <c r="D3584" s="3">
        <f t="shared" si="401"/>
        <v>1009</v>
      </c>
      <c r="E3584" s="3"/>
      <c r="F3584" s="3">
        <f t="shared" si="402"/>
        <v>7197</v>
      </c>
      <c r="G3584" s="3"/>
    </row>
    <row r="3585" spans="1:7" s="5" customFormat="1" ht="15.75">
      <c r="A3585" s="4" t="s">
        <v>22</v>
      </c>
      <c r="B3585" s="3">
        <f t="shared" si="400"/>
        <v>0</v>
      </c>
      <c r="C3585" s="3"/>
      <c r="D3585" s="3">
        <f t="shared" si="401"/>
        <v>0</v>
      </c>
      <c r="E3585" s="3"/>
      <c r="F3585" s="3">
        <f t="shared" si="402"/>
        <v>325</v>
      </c>
      <c r="G3585" s="3"/>
    </row>
    <row r="3586" spans="1:7" s="5" customFormat="1" ht="15.75">
      <c r="A3586" s="4" t="s">
        <v>87</v>
      </c>
      <c r="B3586" s="10">
        <f t="shared" si="400"/>
        <v>0</v>
      </c>
      <c r="C3586" s="3"/>
      <c r="D3586" s="10">
        <f t="shared" si="401"/>
        <v>0</v>
      </c>
      <c r="E3586" s="3"/>
      <c r="F3586" s="10">
        <f t="shared" si="402"/>
        <v>0</v>
      </c>
      <c r="G3586" s="3"/>
    </row>
    <row r="3587" spans="1:7" s="5" customFormat="1" ht="15.75">
      <c r="A3587" s="12"/>
      <c r="B3587" s="3"/>
      <c r="C3587" s="3"/>
      <c r="D3587" s="3"/>
      <c r="E3587" s="3"/>
      <c r="F3587" s="3"/>
      <c r="G3587" s="3"/>
    </row>
    <row r="3588" spans="1:7" s="5" customFormat="1" ht="15.75">
      <c r="A3588" s="17" t="s">
        <v>23</v>
      </c>
      <c r="B3588" s="3">
        <f>SUM(B3548:B3557)+B3562+B3569+SUM(B3577:B3587)</f>
        <v>382830000</v>
      </c>
      <c r="C3588" s="3"/>
      <c r="D3588" s="3">
        <f>SUM(D3548:D3557)+D3562+D3569+SUM(D3577:D3587)</f>
        <v>351287883</v>
      </c>
      <c r="E3588" s="3"/>
      <c r="F3588" s="3">
        <f>SUM(F3548:F3557)+F3562+F3569+SUM(F3577:F3587)</f>
        <v>320310137</v>
      </c>
      <c r="G3588" s="3"/>
    </row>
    <row r="3589" spans="1:7" s="5" customFormat="1" ht="15.75">
      <c r="A3589" s="4"/>
      <c r="B3589" s="3"/>
      <c r="C3589" s="3"/>
      <c r="D3589" s="3"/>
      <c r="E3589" s="3"/>
      <c r="F3589" s="3"/>
      <c r="G3589" s="3"/>
    </row>
    <row r="3590" spans="1:7" s="5" customFormat="1" ht="15.75">
      <c r="A3590" s="4"/>
      <c r="B3590" s="3"/>
      <c r="C3590" s="3"/>
      <c r="D3590" s="3"/>
      <c r="E3590" s="3"/>
      <c r="F3590" s="3"/>
      <c r="G3590" s="3"/>
    </row>
    <row r="3591" spans="1:7" s="5" customFormat="1" ht="15.75">
      <c r="A3591" s="4"/>
      <c r="B3591" s="3"/>
      <c r="C3591" s="3"/>
      <c r="D3591" s="3"/>
      <c r="E3591" s="3"/>
      <c r="F3591" s="3"/>
      <c r="G3591" s="3"/>
    </row>
    <row r="3592" spans="1:7" s="5" customFormat="1" ht="15.75">
      <c r="A3592" s="4"/>
      <c r="B3592" s="3"/>
      <c r="C3592" s="3"/>
      <c r="D3592" s="3"/>
      <c r="E3592" s="3"/>
      <c r="F3592" s="3"/>
      <c r="G3592" s="3"/>
    </row>
    <row r="3593" spans="1:7" s="5" customFormat="1" ht="15.75">
      <c r="A3593" s="4"/>
      <c r="B3593" s="3"/>
      <c r="C3593" s="3"/>
      <c r="D3593" s="3"/>
      <c r="E3593" s="3"/>
      <c r="F3593" s="3"/>
      <c r="G3593" s="3"/>
    </row>
    <row r="3594" spans="1:7" s="5" customFormat="1" ht="15.75">
      <c r="A3594" s="4"/>
      <c r="B3594" s="3"/>
      <c r="C3594" s="3"/>
      <c r="D3594" s="3"/>
      <c r="E3594" s="3"/>
      <c r="F3594" s="3"/>
      <c r="G3594" s="3"/>
    </row>
    <row r="3595" spans="1:7" s="5" customFormat="1" ht="15.75">
      <c r="A3595" s="4"/>
      <c r="B3595" s="3"/>
      <c r="C3595" s="3"/>
      <c r="D3595" s="3"/>
      <c r="E3595" s="3"/>
      <c r="F3595" s="3"/>
      <c r="G3595" s="3"/>
    </row>
    <row r="3596" spans="1:7" s="5" customFormat="1" ht="15.75">
      <c r="A3596" s="4"/>
      <c r="B3596" s="3"/>
      <c r="C3596" s="3"/>
      <c r="D3596" s="3"/>
      <c r="E3596" s="3"/>
      <c r="F3596" s="3"/>
      <c r="G3596" s="3"/>
    </row>
    <row r="3597" spans="1:7" s="5" customFormat="1" ht="15.75">
      <c r="A3597" s="4"/>
      <c r="B3597" s="3"/>
      <c r="C3597" s="3"/>
      <c r="D3597" s="3"/>
      <c r="E3597" s="3"/>
      <c r="F3597" s="3"/>
      <c r="G3597" s="3"/>
    </row>
    <row r="3598" spans="1:7" s="5" customFormat="1" ht="15.75">
      <c r="A3598" s="12"/>
      <c r="B3598" s="3"/>
      <c r="C3598" s="3"/>
      <c r="D3598" s="3"/>
      <c r="E3598" s="3"/>
      <c r="F3598" s="3"/>
      <c r="G3598" s="3"/>
    </row>
    <row r="3599" spans="1:7" s="5" customFormat="1" ht="15.75">
      <c r="A3599" s="17"/>
      <c r="B3599" s="4"/>
      <c r="C3599" s="4"/>
      <c r="D3599" s="4"/>
      <c r="E3599" s="4"/>
      <c r="F3599" s="4"/>
      <c r="G3599" s="3"/>
    </row>
    <row r="3600" spans="1:7" s="5" customFormat="1" ht="15.75">
      <c r="A3600" s="4"/>
      <c r="B3600" s="3"/>
      <c r="C3600" s="3"/>
      <c r="D3600" s="3"/>
      <c r="E3600" s="3"/>
      <c r="F3600" s="3"/>
      <c r="G3600" s="3"/>
    </row>
    <row r="3601" spans="1:7" s="5" customFormat="1" ht="15.75">
      <c r="A3601" s="4"/>
      <c r="B3601" s="3"/>
      <c r="C3601" s="3"/>
      <c r="D3601" s="3"/>
      <c r="E3601" s="3"/>
      <c r="F3601" s="3"/>
      <c r="G3601" s="3"/>
    </row>
    <row r="3602" spans="1:7" s="5" customFormat="1" ht="15.75">
      <c r="A3602" s="4"/>
      <c r="B3602" s="4"/>
      <c r="C3602" s="4"/>
      <c r="D3602" s="4"/>
      <c r="E3602" s="4"/>
      <c r="F3602" s="4"/>
      <c r="G3602" s="4"/>
    </row>
    <row r="3603" spans="1:7" s="5" customFormat="1" ht="15.75">
      <c r="A3603" s="12"/>
      <c r="B3603" s="3"/>
      <c r="C3603" s="3"/>
      <c r="D3603" s="3"/>
      <c r="E3603" s="3"/>
      <c r="F3603" s="3"/>
      <c r="G3603" s="3"/>
    </row>
    <row r="3604" spans="1:7" s="5" customFormat="1" ht="15.75">
      <c r="A3604" s="17"/>
      <c r="B3604" s="4"/>
      <c r="C3604" s="4"/>
      <c r="D3604" s="4"/>
      <c r="E3604" s="4"/>
      <c r="F3604" s="4"/>
      <c r="G3604" s="4"/>
    </row>
    <row r="3605" spans="1:7" s="5" customFormat="1" ht="15.75">
      <c r="A3605" s="4"/>
      <c r="B3605" s="3"/>
      <c r="C3605" s="3"/>
      <c r="D3605" s="3"/>
      <c r="E3605" s="3"/>
      <c r="F3605" s="3"/>
      <c r="G3605" s="3"/>
    </row>
    <row r="3606" spans="1:7" s="5" customFormat="1" ht="15.75">
      <c r="A3606" s="4"/>
      <c r="B3606" s="3"/>
      <c r="C3606" s="3"/>
      <c r="D3606" s="3"/>
      <c r="E3606" s="3"/>
      <c r="F3606" s="3"/>
      <c r="G3606" s="3"/>
    </row>
    <row r="3607" spans="1:7" s="5" customFormat="1" ht="15.75">
      <c r="A3607" s="4"/>
      <c r="B3607" s="4"/>
      <c r="C3607" s="4"/>
      <c r="D3607" s="4"/>
      <c r="E3607" s="4"/>
      <c r="F3607" s="4"/>
      <c r="G3607" s="4"/>
    </row>
    <row r="3608" spans="1:7" s="5" customFormat="1" ht="15.75">
      <c r="A3608" s="4"/>
      <c r="B3608" s="3"/>
      <c r="C3608" s="3"/>
      <c r="D3608" s="3"/>
      <c r="E3608" s="3"/>
      <c r="F3608" s="3"/>
      <c r="G3608" s="3"/>
    </row>
    <row r="3609" spans="1:7" s="5" customFormat="1" ht="15.75">
      <c r="A3609" s="4"/>
      <c r="B3609" s="3"/>
      <c r="C3609" s="3"/>
      <c r="D3609" s="3"/>
      <c r="E3609" s="3"/>
      <c r="F3609" s="3"/>
      <c r="G3609" s="3"/>
    </row>
    <row r="3610" spans="1:7" s="5" customFormat="1" ht="15.75">
      <c r="A3610" s="12"/>
      <c r="B3610" s="3"/>
      <c r="C3610" s="3"/>
      <c r="D3610" s="3"/>
      <c r="E3610" s="3"/>
      <c r="F3610" s="3"/>
      <c r="G3610" s="3"/>
    </row>
    <row r="3611" spans="1:7" s="5" customFormat="1" ht="15.75">
      <c r="A3611" s="17"/>
      <c r="B3611" s="3"/>
      <c r="C3611" s="3"/>
      <c r="D3611" s="3"/>
      <c r="E3611" s="3"/>
      <c r="F3611" s="3"/>
      <c r="G3611" s="3"/>
    </row>
    <row r="3612" spans="1:7" s="5" customFormat="1" ht="15.75">
      <c r="A3612" s="11"/>
      <c r="B3612" s="3"/>
      <c r="C3612" s="3"/>
      <c r="D3612" s="3"/>
      <c r="E3612" s="3"/>
      <c r="F3612" s="3"/>
      <c r="G3612" s="3"/>
    </row>
    <row r="3613" spans="1:7" s="5" customFormat="1" ht="15.75">
      <c r="A3613" s="12"/>
      <c r="B3613" s="3"/>
      <c r="C3613" s="3"/>
      <c r="D3613" s="3"/>
      <c r="E3613" s="3"/>
      <c r="F3613" s="3"/>
      <c r="G3613" s="3"/>
    </row>
    <row r="3614" spans="1:7" s="5" customFormat="1" ht="15.75">
      <c r="A3614" s="12"/>
      <c r="B3614" s="3"/>
      <c r="C3614" s="3"/>
      <c r="D3614" s="3"/>
      <c r="E3614" s="3"/>
      <c r="F3614" s="3"/>
      <c r="G3614" s="3"/>
    </row>
    <row r="3615" spans="1:7" s="5" customFormat="1" ht="15.75">
      <c r="A3615" s="12"/>
      <c r="B3615" s="3"/>
      <c r="C3615" s="3"/>
      <c r="D3615" s="3"/>
      <c r="E3615" s="3"/>
      <c r="F3615" s="3"/>
      <c r="G3615" s="3"/>
    </row>
    <row r="3616" spans="1:7" s="5" customFormat="1" ht="15.75">
      <c r="A3616" s="12"/>
      <c r="B3616" s="3"/>
      <c r="C3616" s="3"/>
      <c r="D3616" s="3"/>
      <c r="E3616" s="3"/>
      <c r="F3616" s="3"/>
      <c r="G3616" s="3"/>
    </row>
    <row r="3617" spans="1:6" s="5" customFormat="1" ht="15.75">
      <c r="A3617" s="13"/>
      <c r="B3617" s="4"/>
      <c r="C3617" s="3"/>
      <c r="D3617" s="4"/>
      <c r="E3617" s="3"/>
      <c r="F3617" s="4"/>
    </row>
    <row r="3618" spans="1:6" s="5" customFormat="1" ht="15.75">
      <c r="A3618" s="14" t="s">
        <v>93</v>
      </c>
      <c r="B3618" s="4"/>
      <c r="C3618" s="3"/>
      <c r="D3618" s="4"/>
      <c r="E3618" s="3"/>
      <c r="F3618" s="4"/>
    </row>
    <row r="3619" spans="1:6" s="5" customFormat="1" ht="15.75">
      <c r="A3619" s="4"/>
      <c r="B3619" s="4"/>
      <c r="C3619" s="3"/>
      <c r="D3619" s="4"/>
      <c r="E3619" s="3"/>
      <c r="F3619" s="4"/>
    </row>
    <row r="3620" spans="1:7" s="5" customFormat="1" ht="15.75">
      <c r="A3620" s="23" t="s">
        <v>138</v>
      </c>
      <c r="B3620" s="23"/>
      <c r="C3620" s="23"/>
      <c r="D3620" s="23"/>
      <c r="E3620" s="23"/>
      <c r="F3620" s="23"/>
      <c r="G3620" s="23"/>
    </row>
    <row r="3621" spans="1:6" s="5" customFormat="1" ht="15.75">
      <c r="A3621" s="4"/>
      <c r="B3621" s="4"/>
      <c r="C3621" s="3"/>
      <c r="D3621" s="4"/>
      <c r="E3621" s="3"/>
      <c r="F3621" s="4"/>
    </row>
    <row r="3622" spans="1:7" s="5" customFormat="1" ht="15.75">
      <c r="A3622" s="23" t="s">
        <v>139</v>
      </c>
      <c r="B3622" s="23"/>
      <c r="C3622" s="23"/>
      <c r="D3622" s="23"/>
      <c r="E3622" s="23"/>
      <c r="F3622" s="23"/>
      <c r="G3622" s="23"/>
    </row>
    <row r="3623" spans="1:7" s="5" customFormat="1" ht="15.75">
      <c r="A3623" s="23" t="s">
        <v>57</v>
      </c>
      <c r="B3623" s="23"/>
      <c r="C3623" s="23"/>
      <c r="D3623" s="23"/>
      <c r="E3623" s="23"/>
      <c r="F3623" s="23"/>
      <c r="G3623" s="23"/>
    </row>
    <row r="3624" spans="1:6" s="5" customFormat="1" ht="15.75">
      <c r="A3624" s="4"/>
      <c r="B3624" s="4"/>
      <c r="C3624" s="3"/>
      <c r="D3624" s="6"/>
      <c r="E3624" s="7"/>
      <c r="F3624" s="6"/>
    </row>
    <row r="3625" spans="1:6" s="5" customFormat="1" ht="15.75">
      <c r="A3625" s="4"/>
      <c r="B3625" s="8"/>
      <c r="C3625" s="9"/>
      <c r="D3625" s="8"/>
      <c r="E3625" s="9"/>
      <c r="F3625" s="8"/>
    </row>
    <row r="3626" spans="1:7" s="5" customFormat="1" ht="15.75">
      <c r="A3626" s="4"/>
      <c r="B3626" s="2">
        <v>1985</v>
      </c>
      <c r="C3626" s="1"/>
      <c r="D3626" s="2">
        <v>1986</v>
      </c>
      <c r="E3626" s="1"/>
      <c r="F3626" s="2">
        <v>1987</v>
      </c>
      <c r="G3626" s="1"/>
    </row>
    <row r="3627" spans="1:7" s="5" customFormat="1" ht="15.75">
      <c r="A3627" s="4"/>
      <c r="B3627" s="3"/>
      <c r="C3627" s="3"/>
      <c r="D3627" s="3"/>
      <c r="E3627" s="3"/>
      <c r="F3627" s="3"/>
      <c r="G3627" s="3"/>
    </row>
    <row r="3628" spans="1:16" s="5" customFormat="1" ht="15.75">
      <c r="A3628" s="4" t="s">
        <v>0</v>
      </c>
      <c r="B3628" s="3">
        <f aca="true" t="shared" si="403" ref="B3628:B3635">I3628</f>
        <v>0</v>
      </c>
      <c r="C3628" s="3"/>
      <c r="D3628" s="3">
        <f aca="true" t="shared" si="404" ref="D3628:D3635">K3628</f>
        <v>0</v>
      </c>
      <c r="E3628" s="3"/>
      <c r="F3628" s="3">
        <f aca="true" t="shared" si="405" ref="F3628:F3635">M3628</f>
        <v>629549</v>
      </c>
      <c r="G3628" s="3"/>
      <c r="H3628" s="20" t="s">
        <v>57</v>
      </c>
      <c r="I3628" s="17">
        <v>0</v>
      </c>
      <c r="J3628" s="20"/>
      <c r="K3628" s="17">
        <v>0</v>
      </c>
      <c r="L3628" s="17"/>
      <c r="M3628" s="17">
        <v>629549</v>
      </c>
      <c r="N3628" s="20">
        <v>1</v>
      </c>
      <c r="O3628" s="20" t="s">
        <v>95</v>
      </c>
      <c r="P3628" s="20" t="s">
        <v>95</v>
      </c>
    </row>
    <row r="3629" spans="1:16" s="5" customFormat="1" ht="15.75">
      <c r="A3629" s="4" t="s">
        <v>1</v>
      </c>
      <c r="B3629" s="3">
        <f t="shared" si="403"/>
        <v>0</v>
      </c>
      <c r="C3629" s="3"/>
      <c r="D3629" s="3">
        <f t="shared" si="404"/>
        <v>0</v>
      </c>
      <c r="E3629" s="3"/>
      <c r="F3629" s="3">
        <f t="shared" si="405"/>
        <v>0</v>
      </c>
      <c r="G3629" s="3"/>
      <c r="H3629" s="20" t="s">
        <v>57</v>
      </c>
      <c r="I3629" s="17">
        <v>0</v>
      </c>
      <c r="J3629" s="20"/>
      <c r="K3629" s="17">
        <v>0</v>
      </c>
      <c r="L3629" s="17"/>
      <c r="M3629" s="17">
        <v>0</v>
      </c>
      <c r="N3629" s="20">
        <v>2</v>
      </c>
      <c r="O3629" s="20" t="s">
        <v>145</v>
      </c>
      <c r="P3629" s="20" t="s">
        <v>96</v>
      </c>
    </row>
    <row r="3630" spans="1:16" s="5" customFormat="1" ht="15.75">
      <c r="A3630" s="4" t="s">
        <v>86</v>
      </c>
      <c r="B3630" s="3">
        <f t="shared" si="403"/>
        <v>0</v>
      </c>
      <c r="C3630" s="3"/>
      <c r="D3630" s="3">
        <f t="shared" si="404"/>
        <v>0</v>
      </c>
      <c r="E3630" s="3"/>
      <c r="F3630" s="3">
        <f t="shared" si="405"/>
        <v>21265</v>
      </c>
      <c r="G3630" s="3"/>
      <c r="H3630" s="20" t="s">
        <v>57</v>
      </c>
      <c r="I3630" s="17">
        <v>0</v>
      </c>
      <c r="J3630" s="20"/>
      <c r="K3630" s="17">
        <v>0</v>
      </c>
      <c r="L3630" s="17"/>
      <c r="M3630" s="17">
        <v>21265</v>
      </c>
      <c r="N3630" s="20">
        <v>3</v>
      </c>
      <c r="O3630" s="20" t="s">
        <v>102</v>
      </c>
      <c r="P3630" s="20" t="s">
        <v>97</v>
      </c>
    </row>
    <row r="3631" spans="1:16" s="5" customFormat="1" ht="15.75">
      <c r="A3631" s="4" t="s">
        <v>91</v>
      </c>
      <c r="B3631" s="3">
        <f t="shared" si="403"/>
        <v>0</v>
      </c>
      <c r="C3631" s="3"/>
      <c r="D3631" s="3">
        <f t="shared" si="404"/>
        <v>0</v>
      </c>
      <c r="E3631" s="3"/>
      <c r="F3631" s="3">
        <f t="shared" si="405"/>
        <v>194788</v>
      </c>
      <c r="G3631" s="3"/>
      <c r="H3631" s="20" t="s">
        <v>57</v>
      </c>
      <c r="I3631" s="17">
        <v>0</v>
      </c>
      <c r="J3631" s="20"/>
      <c r="K3631" s="17">
        <v>0</v>
      </c>
      <c r="L3631" s="17"/>
      <c r="M3631" s="17">
        <v>194788</v>
      </c>
      <c r="N3631" s="20">
        <v>4</v>
      </c>
      <c r="O3631" s="20" t="s">
        <v>103</v>
      </c>
      <c r="P3631" s="20" t="s">
        <v>98</v>
      </c>
    </row>
    <row r="3632" spans="1:16" s="5" customFormat="1" ht="15.75">
      <c r="A3632" s="4" t="s">
        <v>2</v>
      </c>
      <c r="B3632" s="3">
        <f t="shared" si="403"/>
        <v>0</v>
      </c>
      <c r="C3632" s="3"/>
      <c r="D3632" s="3">
        <f t="shared" si="404"/>
        <v>0</v>
      </c>
      <c r="E3632" s="3"/>
      <c r="F3632" s="3">
        <f t="shared" si="405"/>
        <v>103403</v>
      </c>
      <c r="G3632" s="3"/>
      <c r="H3632" s="20" t="s">
        <v>57</v>
      </c>
      <c r="I3632" s="17">
        <v>0</v>
      </c>
      <c r="J3632" s="20"/>
      <c r="K3632" s="17">
        <v>0</v>
      </c>
      <c r="L3632" s="17"/>
      <c r="M3632" s="17">
        <v>103403</v>
      </c>
      <c r="N3632" s="20">
        <v>5</v>
      </c>
      <c r="O3632" s="20" t="s">
        <v>104</v>
      </c>
      <c r="P3632" s="20" t="s">
        <v>99</v>
      </c>
    </row>
    <row r="3633" spans="1:16" s="5" customFormat="1" ht="15.75">
      <c r="A3633" s="4" t="s">
        <v>144</v>
      </c>
      <c r="B3633" s="3">
        <f t="shared" si="403"/>
        <v>0</v>
      </c>
      <c r="C3633" s="3"/>
      <c r="D3633" s="3">
        <f t="shared" si="404"/>
        <v>0</v>
      </c>
      <c r="E3633" s="3"/>
      <c r="F3633" s="3">
        <f t="shared" si="405"/>
        <v>0</v>
      </c>
      <c r="G3633" s="3"/>
      <c r="H3633" s="20" t="s">
        <v>57</v>
      </c>
      <c r="I3633" s="17">
        <v>0</v>
      </c>
      <c r="J3633" s="20"/>
      <c r="K3633" s="17">
        <v>0</v>
      </c>
      <c r="L3633" s="17"/>
      <c r="M3633" s="17">
        <v>0</v>
      </c>
      <c r="N3633" s="20">
        <v>6</v>
      </c>
      <c r="O3633" s="20" t="s">
        <v>146</v>
      </c>
      <c r="P3633" s="20" t="s">
        <v>100</v>
      </c>
    </row>
    <row r="3634" spans="1:16" s="5" customFormat="1" ht="15.75">
      <c r="A3634" s="4" t="s">
        <v>3</v>
      </c>
      <c r="B3634" s="3">
        <f t="shared" si="403"/>
        <v>0</v>
      </c>
      <c r="C3634" s="3"/>
      <c r="D3634" s="3">
        <f t="shared" si="404"/>
        <v>0</v>
      </c>
      <c r="E3634" s="3"/>
      <c r="F3634" s="3">
        <f t="shared" si="405"/>
        <v>0</v>
      </c>
      <c r="G3634" s="3"/>
      <c r="H3634" s="20" t="s">
        <v>57</v>
      </c>
      <c r="I3634" s="17">
        <v>0</v>
      </c>
      <c r="J3634" s="20"/>
      <c r="K3634" s="17">
        <v>0</v>
      </c>
      <c r="L3634" s="17"/>
      <c r="M3634" s="17">
        <v>0</v>
      </c>
      <c r="N3634" s="20">
        <v>7</v>
      </c>
      <c r="O3634" s="20" t="s">
        <v>106</v>
      </c>
      <c r="P3634" s="20" t="s">
        <v>101</v>
      </c>
    </row>
    <row r="3635" spans="1:16" s="5" customFormat="1" ht="15.75">
      <c r="A3635" s="4" t="s">
        <v>4</v>
      </c>
      <c r="B3635" s="3">
        <f t="shared" si="403"/>
        <v>0</v>
      </c>
      <c r="C3635" s="3"/>
      <c r="D3635" s="3">
        <f t="shared" si="404"/>
        <v>0</v>
      </c>
      <c r="E3635" s="3"/>
      <c r="F3635" s="3">
        <f t="shared" si="405"/>
        <v>0</v>
      </c>
      <c r="G3635" s="3"/>
      <c r="H3635" s="20" t="s">
        <v>57</v>
      </c>
      <c r="I3635" s="17">
        <v>0</v>
      </c>
      <c r="J3635" s="20"/>
      <c r="K3635" s="17">
        <v>0</v>
      </c>
      <c r="L3635" s="17"/>
      <c r="M3635" s="17">
        <v>0</v>
      </c>
      <c r="N3635" s="20">
        <v>8</v>
      </c>
      <c r="O3635" s="20" t="s">
        <v>107</v>
      </c>
      <c r="P3635" s="20" t="s">
        <v>102</v>
      </c>
    </row>
    <row r="3636" spans="1:16" s="5" customFormat="1" ht="15.75">
      <c r="A3636" s="4"/>
      <c r="B3636" s="3"/>
      <c r="C3636" s="3"/>
      <c r="D3636" s="3"/>
      <c r="E3636" s="3"/>
      <c r="F3636" s="3"/>
      <c r="G3636" s="3"/>
      <c r="H3636" s="20" t="s">
        <v>57</v>
      </c>
      <c r="I3636" s="17">
        <v>0</v>
      </c>
      <c r="J3636" s="20"/>
      <c r="K3636" s="17">
        <v>0</v>
      </c>
      <c r="L3636" s="17"/>
      <c r="M3636" s="17">
        <v>329154</v>
      </c>
      <c r="N3636" s="20">
        <v>9</v>
      </c>
      <c r="O3636" s="20" t="s">
        <v>108</v>
      </c>
      <c r="P3636" s="20" t="s">
        <v>103</v>
      </c>
    </row>
    <row r="3637" spans="1:16" s="5" customFormat="1" ht="15.75">
      <c r="A3637" s="4" t="s">
        <v>5</v>
      </c>
      <c r="B3637" s="3">
        <f>I3636</f>
        <v>0</v>
      </c>
      <c r="C3637" s="3"/>
      <c r="D3637" s="3">
        <f>K3636</f>
        <v>0</v>
      </c>
      <c r="E3637" s="3"/>
      <c r="F3637" s="3">
        <f>M3636</f>
        <v>329154</v>
      </c>
      <c r="G3637" s="3"/>
      <c r="H3637" s="20" t="s">
        <v>57</v>
      </c>
      <c r="I3637" s="17">
        <v>0</v>
      </c>
      <c r="J3637" s="20"/>
      <c r="K3637" s="17">
        <v>0</v>
      </c>
      <c r="L3637" s="17"/>
      <c r="M3637" s="17">
        <v>101272</v>
      </c>
      <c r="N3637" s="20">
        <v>10</v>
      </c>
      <c r="O3637" s="20" t="s">
        <v>109</v>
      </c>
      <c r="P3637" s="20" t="s">
        <v>104</v>
      </c>
    </row>
    <row r="3638" spans="1:16" s="5" customFormat="1" ht="15.75">
      <c r="A3638" s="4" t="s">
        <v>6</v>
      </c>
      <c r="B3638" s="3">
        <f>I3637</f>
        <v>0</v>
      </c>
      <c r="C3638" s="3"/>
      <c r="D3638" s="3">
        <f>K3637</f>
        <v>0</v>
      </c>
      <c r="E3638" s="3"/>
      <c r="F3638" s="3">
        <f>M3637</f>
        <v>101272</v>
      </c>
      <c r="G3638" s="3"/>
      <c r="H3638" s="20" t="s">
        <v>57</v>
      </c>
      <c r="I3638" s="17">
        <v>0</v>
      </c>
      <c r="J3638" s="20"/>
      <c r="K3638" s="17">
        <v>0</v>
      </c>
      <c r="L3638" s="17"/>
      <c r="M3638" s="17">
        <v>19498</v>
      </c>
      <c r="N3638" s="20">
        <v>11</v>
      </c>
      <c r="O3638" s="20" t="s">
        <v>110</v>
      </c>
      <c r="P3638" s="20" t="s">
        <v>105</v>
      </c>
    </row>
    <row r="3639" spans="1:16" s="5" customFormat="1" ht="15.75">
      <c r="A3639" s="4" t="s">
        <v>7</v>
      </c>
      <c r="B3639" s="10">
        <f>I3638</f>
        <v>0</v>
      </c>
      <c r="C3639" s="3"/>
      <c r="D3639" s="10">
        <f>K3638</f>
        <v>0</v>
      </c>
      <c r="E3639" s="3"/>
      <c r="F3639" s="10">
        <f>M3638</f>
        <v>19498</v>
      </c>
      <c r="G3639" s="3"/>
      <c r="H3639" s="20" t="s">
        <v>57</v>
      </c>
      <c r="I3639" s="17">
        <v>0</v>
      </c>
      <c r="J3639" s="20"/>
      <c r="K3639" s="17">
        <v>0</v>
      </c>
      <c r="L3639" s="17"/>
      <c r="M3639" s="17">
        <v>99921</v>
      </c>
      <c r="N3639" s="20">
        <v>12</v>
      </c>
      <c r="O3639" s="20" t="s">
        <v>147</v>
      </c>
      <c r="P3639" s="20" t="s">
        <v>106</v>
      </c>
    </row>
    <row r="3640" spans="1:16" s="5" customFormat="1" ht="15.75">
      <c r="A3640" s="4"/>
      <c r="B3640" s="3"/>
      <c r="C3640" s="3"/>
      <c r="D3640" s="3"/>
      <c r="E3640" s="3"/>
      <c r="F3640" s="3"/>
      <c r="G3640" s="3"/>
      <c r="H3640" s="20" t="s">
        <v>57</v>
      </c>
      <c r="I3640" s="17">
        <v>0</v>
      </c>
      <c r="J3640" s="20"/>
      <c r="K3640" s="17">
        <v>0</v>
      </c>
      <c r="L3640" s="17"/>
      <c r="M3640" s="17">
        <v>5000</v>
      </c>
      <c r="N3640" s="20">
        <v>13</v>
      </c>
      <c r="O3640" s="20" t="s">
        <v>113</v>
      </c>
      <c r="P3640" s="20" t="s">
        <v>107</v>
      </c>
    </row>
    <row r="3641" spans="1:16" s="5" customFormat="1" ht="15.75">
      <c r="A3641" s="4" t="s">
        <v>8</v>
      </c>
      <c r="B3641" s="3">
        <f>SUM(B3636:B3640)</f>
        <v>0</v>
      </c>
      <c r="C3641" s="3"/>
      <c r="D3641" s="3">
        <f>SUM(D3636:D3640)</f>
        <v>0</v>
      </c>
      <c r="E3641" s="3"/>
      <c r="F3641" s="3">
        <f>SUM(F3636:F3640)</f>
        <v>449924</v>
      </c>
      <c r="G3641" s="3"/>
      <c r="H3641" s="20" t="s">
        <v>57</v>
      </c>
      <c r="I3641" s="17">
        <v>0</v>
      </c>
      <c r="J3641" s="20"/>
      <c r="K3641" s="17">
        <v>0</v>
      </c>
      <c r="L3641" s="17"/>
      <c r="M3641" s="17">
        <v>4440</v>
      </c>
      <c r="N3641" s="20">
        <v>14</v>
      </c>
      <c r="O3641" s="20" t="s">
        <v>114</v>
      </c>
      <c r="P3641" s="20" t="s">
        <v>108</v>
      </c>
    </row>
    <row r="3642" spans="1:16" s="5" customFormat="1" ht="15.75">
      <c r="A3642" s="4"/>
      <c r="B3642" s="3"/>
      <c r="C3642" s="3"/>
      <c r="D3642" s="3"/>
      <c r="E3642" s="3"/>
      <c r="F3642" s="3"/>
      <c r="G3642" s="3"/>
      <c r="H3642" s="20" t="s">
        <v>57</v>
      </c>
      <c r="I3642" s="17">
        <v>0</v>
      </c>
      <c r="J3642" s="20"/>
      <c r="K3642" s="17">
        <v>0</v>
      </c>
      <c r="L3642" s="17"/>
      <c r="M3642" s="17">
        <v>0</v>
      </c>
      <c r="N3642" s="20">
        <v>15</v>
      </c>
      <c r="O3642" s="20" t="s">
        <v>115</v>
      </c>
      <c r="P3642" s="20" t="s">
        <v>109</v>
      </c>
    </row>
    <row r="3643" spans="1:16" s="5" customFormat="1" ht="15.75">
      <c r="A3643" s="4" t="s">
        <v>9</v>
      </c>
      <c r="B3643" s="3">
        <f>I3639</f>
        <v>0</v>
      </c>
      <c r="C3643" s="3"/>
      <c r="D3643" s="3">
        <f>K3639</f>
        <v>0</v>
      </c>
      <c r="E3643" s="3"/>
      <c r="F3643" s="3">
        <f>M3639</f>
        <v>99921</v>
      </c>
      <c r="G3643" s="3"/>
      <c r="H3643" s="20" t="s">
        <v>57</v>
      </c>
      <c r="I3643" s="17">
        <v>0</v>
      </c>
      <c r="J3643" s="20"/>
      <c r="K3643" s="17">
        <v>0</v>
      </c>
      <c r="L3643" s="17"/>
      <c r="M3643" s="17">
        <v>59809</v>
      </c>
      <c r="N3643" s="20">
        <v>16</v>
      </c>
      <c r="O3643" s="20" t="s">
        <v>116</v>
      </c>
      <c r="P3643" s="20" t="s">
        <v>110</v>
      </c>
    </row>
    <row r="3644" spans="1:16" s="5" customFormat="1" ht="15.75">
      <c r="A3644" s="4" t="s">
        <v>10</v>
      </c>
      <c r="B3644" s="3">
        <f>I3640</f>
        <v>0</v>
      </c>
      <c r="C3644" s="3"/>
      <c r="D3644" s="3">
        <f>K3640</f>
        <v>0</v>
      </c>
      <c r="E3644" s="3"/>
      <c r="F3644" s="3">
        <f>M3640</f>
        <v>5000</v>
      </c>
      <c r="G3644" s="4"/>
      <c r="H3644" s="20" t="s">
        <v>57</v>
      </c>
      <c r="I3644" s="17">
        <v>0</v>
      </c>
      <c r="J3644" s="20"/>
      <c r="K3644" s="17">
        <v>0</v>
      </c>
      <c r="L3644" s="17"/>
      <c r="M3644" s="17">
        <v>3869</v>
      </c>
      <c r="N3644" s="20">
        <v>17</v>
      </c>
      <c r="O3644" s="20" t="s">
        <v>117</v>
      </c>
      <c r="P3644" s="20" t="s">
        <v>111</v>
      </c>
    </row>
    <row r="3645" spans="1:16" s="5" customFormat="1" ht="15.75">
      <c r="A3645" s="4" t="s">
        <v>11</v>
      </c>
      <c r="B3645" s="3">
        <f>I3641</f>
        <v>0</v>
      </c>
      <c r="C3645" s="3"/>
      <c r="D3645" s="3">
        <f>K3641</f>
        <v>0</v>
      </c>
      <c r="E3645" s="3"/>
      <c r="F3645" s="3">
        <f>M3641</f>
        <v>4440</v>
      </c>
      <c r="G3645" s="3"/>
      <c r="H3645" s="20" t="s">
        <v>57</v>
      </c>
      <c r="I3645" s="17">
        <v>0</v>
      </c>
      <c r="J3645" s="20"/>
      <c r="K3645" s="17">
        <v>0</v>
      </c>
      <c r="L3645" s="17"/>
      <c r="M3645" s="17">
        <v>2239</v>
      </c>
      <c r="N3645" s="20">
        <v>18</v>
      </c>
      <c r="O3645" s="20" t="s">
        <v>118</v>
      </c>
      <c r="P3645" s="20" t="s">
        <v>112</v>
      </c>
    </row>
    <row r="3646" spans="1:16" s="5" customFormat="1" ht="15.75">
      <c r="A3646" s="4" t="s">
        <v>12</v>
      </c>
      <c r="B3646" s="10">
        <f>I3642</f>
        <v>0</v>
      </c>
      <c r="C3646" s="3"/>
      <c r="D3646" s="10">
        <f>K3642</f>
        <v>0</v>
      </c>
      <c r="E3646" s="3"/>
      <c r="F3646" s="10">
        <f>M3642</f>
        <v>0</v>
      </c>
      <c r="G3646" s="3"/>
      <c r="H3646" s="20" t="s">
        <v>57</v>
      </c>
      <c r="I3646" s="17">
        <v>0</v>
      </c>
      <c r="J3646" s="20"/>
      <c r="K3646" s="17">
        <v>0</v>
      </c>
      <c r="L3646" s="17"/>
      <c r="M3646" s="17">
        <v>5791</v>
      </c>
      <c r="N3646" s="20">
        <v>19</v>
      </c>
      <c r="O3646" s="20" t="s">
        <v>119</v>
      </c>
      <c r="P3646" s="20" t="s">
        <v>113</v>
      </c>
    </row>
    <row r="3647" spans="1:16" s="5" customFormat="1" ht="15.75">
      <c r="A3647" s="4"/>
      <c r="B3647" s="3"/>
      <c r="C3647" s="3"/>
      <c r="D3647" s="3"/>
      <c r="E3647" s="3"/>
      <c r="F3647" s="3"/>
      <c r="G3647" s="3"/>
      <c r="H3647" s="20" t="s">
        <v>57</v>
      </c>
      <c r="I3647" s="17">
        <v>0</v>
      </c>
      <c r="J3647" s="20"/>
      <c r="K3647" s="17">
        <v>0</v>
      </c>
      <c r="L3647" s="17"/>
      <c r="M3647" s="17">
        <v>0</v>
      </c>
      <c r="N3647" s="20">
        <v>20</v>
      </c>
      <c r="O3647" s="20" t="s">
        <v>120</v>
      </c>
      <c r="P3647" s="20" t="s">
        <v>114</v>
      </c>
    </row>
    <row r="3648" spans="1:16" s="5" customFormat="1" ht="15.75">
      <c r="A3648" s="4" t="s">
        <v>13</v>
      </c>
      <c r="B3648" s="3">
        <f>SUM(B3642:B3647)</f>
        <v>0</v>
      </c>
      <c r="C3648" s="3"/>
      <c r="D3648" s="3">
        <f>SUM(D3642:D3647)</f>
        <v>0</v>
      </c>
      <c r="E3648" s="3"/>
      <c r="F3648" s="3">
        <f>SUM(F3642:F3647)</f>
        <v>109361</v>
      </c>
      <c r="G3648" s="3"/>
      <c r="H3648" s="20" t="s">
        <v>57</v>
      </c>
      <c r="I3648" s="21">
        <v>0</v>
      </c>
      <c r="J3648" s="20"/>
      <c r="K3648" s="21">
        <v>0</v>
      </c>
      <c r="L3648" s="17"/>
      <c r="M3648" s="21">
        <v>29394</v>
      </c>
      <c r="N3648" s="20">
        <v>21</v>
      </c>
      <c r="O3648" s="20" t="s">
        <v>121</v>
      </c>
      <c r="P3648" s="20" t="s">
        <v>115</v>
      </c>
    </row>
    <row r="3649" spans="1:16" s="5" customFormat="1" ht="15.75">
      <c r="A3649" s="4"/>
      <c r="B3649" s="3"/>
      <c r="C3649" s="3"/>
      <c r="D3649" s="3"/>
      <c r="E3649" s="3"/>
      <c r="F3649" s="3"/>
      <c r="G3649" s="3"/>
      <c r="H3649" s="20" t="s">
        <v>57</v>
      </c>
      <c r="I3649" s="17">
        <v>0</v>
      </c>
      <c r="J3649" s="20"/>
      <c r="K3649" s="17">
        <v>0</v>
      </c>
      <c r="L3649" s="17"/>
      <c r="M3649" s="17">
        <v>0</v>
      </c>
      <c r="N3649" s="20">
        <v>22</v>
      </c>
      <c r="O3649" s="20" t="s">
        <v>148</v>
      </c>
      <c r="P3649" s="20" t="s">
        <v>116</v>
      </c>
    </row>
    <row r="3650" spans="1:16" s="5" customFormat="1" ht="15.75">
      <c r="A3650" s="4" t="s">
        <v>14</v>
      </c>
      <c r="B3650" s="3">
        <f aca="true" t="shared" si="406" ref="B3650:B3655">I3643</f>
        <v>0</v>
      </c>
      <c r="C3650" s="3"/>
      <c r="D3650" s="3">
        <f aca="true" t="shared" si="407" ref="D3650:D3655">K3643</f>
        <v>0</v>
      </c>
      <c r="E3650" s="3"/>
      <c r="F3650" s="3">
        <f aca="true" t="shared" si="408" ref="F3650:F3655">M3643</f>
        <v>59809</v>
      </c>
      <c r="G3650" s="3"/>
      <c r="H3650" s="20" t="s">
        <v>57</v>
      </c>
      <c r="I3650" s="17">
        <v>0</v>
      </c>
      <c r="J3650" s="20"/>
      <c r="K3650" s="17">
        <v>0</v>
      </c>
      <c r="L3650" s="17"/>
      <c r="M3650" s="17">
        <v>0</v>
      </c>
      <c r="N3650" s="20">
        <v>23</v>
      </c>
      <c r="O3650" s="20" t="s">
        <v>149</v>
      </c>
      <c r="P3650" s="20" t="s">
        <v>117</v>
      </c>
    </row>
    <row r="3651" spans="1:16" s="5" customFormat="1" ht="15.75">
      <c r="A3651" s="4" t="s">
        <v>90</v>
      </c>
      <c r="B3651" s="3">
        <f t="shared" si="406"/>
        <v>0</v>
      </c>
      <c r="C3651" s="3"/>
      <c r="D3651" s="3">
        <f t="shared" si="407"/>
        <v>0</v>
      </c>
      <c r="E3651" s="3"/>
      <c r="F3651" s="3">
        <f t="shared" si="408"/>
        <v>3869</v>
      </c>
      <c r="G3651" s="3"/>
      <c r="H3651" s="20" t="s">
        <v>57</v>
      </c>
      <c r="I3651" s="17">
        <v>0</v>
      </c>
      <c r="J3651" s="20"/>
      <c r="K3651" s="17">
        <v>0</v>
      </c>
      <c r="L3651" s="17"/>
      <c r="M3651" s="17">
        <v>0</v>
      </c>
      <c r="N3651" s="20">
        <v>24</v>
      </c>
      <c r="O3651" s="20" t="s">
        <v>150</v>
      </c>
      <c r="P3651" s="20" t="s">
        <v>118</v>
      </c>
    </row>
    <row r="3652" spans="1:16" s="5" customFormat="1" ht="15.75">
      <c r="A3652" s="4" t="s">
        <v>89</v>
      </c>
      <c r="B3652" s="3">
        <f t="shared" si="406"/>
        <v>0</v>
      </c>
      <c r="C3652" s="3"/>
      <c r="D3652" s="3">
        <f t="shared" si="407"/>
        <v>0</v>
      </c>
      <c r="E3652" s="3"/>
      <c r="F3652" s="3">
        <f t="shared" si="408"/>
        <v>2239</v>
      </c>
      <c r="G3652" s="3"/>
      <c r="H3652" s="20" t="s">
        <v>57</v>
      </c>
      <c r="I3652" s="17">
        <v>0</v>
      </c>
      <c r="J3652" s="20"/>
      <c r="K3652" s="17">
        <v>0</v>
      </c>
      <c r="L3652" s="17"/>
      <c r="M3652" s="17">
        <v>0</v>
      </c>
      <c r="N3652" s="20">
        <v>25</v>
      </c>
      <c r="O3652" s="20" t="s">
        <v>151</v>
      </c>
      <c r="P3652" s="20" t="s">
        <v>119</v>
      </c>
    </row>
    <row r="3653" spans="1:16" s="5" customFormat="1" ht="15.75">
      <c r="A3653" s="4" t="s">
        <v>88</v>
      </c>
      <c r="B3653" s="3">
        <f t="shared" si="406"/>
        <v>0</v>
      </c>
      <c r="C3653" s="3"/>
      <c r="D3653" s="3">
        <f t="shared" si="407"/>
        <v>0</v>
      </c>
      <c r="E3653" s="3"/>
      <c r="F3653" s="3">
        <f t="shared" si="408"/>
        <v>5791</v>
      </c>
      <c r="G3653" s="3"/>
      <c r="H3653" s="20" t="s">
        <v>57</v>
      </c>
      <c r="I3653" s="17">
        <v>0</v>
      </c>
      <c r="J3653" s="20"/>
      <c r="K3653" s="17">
        <v>0</v>
      </c>
      <c r="L3653" s="17"/>
      <c r="M3653" s="17">
        <v>0</v>
      </c>
      <c r="N3653" s="20">
        <v>26</v>
      </c>
      <c r="O3653" s="20" t="s">
        <v>152</v>
      </c>
      <c r="P3653" s="20" t="s">
        <v>120</v>
      </c>
    </row>
    <row r="3654" spans="1:16" s="5" customFormat="1" ht="15.75">
      <c r="A3654" s="4" t="s">
        <v>92</v>
      </c>
      <c r="B3654" s="3">
        <f t="shared" si="406"/>
        <v>0</v>
      </c>
      <c r="C3654" s="3"/>
      <c r="D3654" s="3">
        <f t="shared" si="407"/>
        <v>0</v>
      </c>
      <c r="E3654" s="3"/>
      <c r="F3654" s="3">
        <f t="shared" si="408"/>
        <v>0</v>
      </c>
      <c r="G3654" s="3"/>
      <c r="H3654" s="20" t="s">
        <v>57</v>
      </c>
      <c r="I3654" s="17">
        <v>0</v>
      </c>
      <c r="J3654" s="20"/>
      <c r="K3654" s="17">
        <v>0</v>
      </c>
      <c r="L3654" s="17"/>
      <c r="M3654" s="17">
        <v>0</v>
      </c>
      <c r="N3654" s="20">
        <v>27</v>
      </c>
      <c r="O3654" s="20" t="s">
        <v>153</v>
      </c>
      <c r="P3654" s="20" t="s">
        <v>121</v>
      </c>
    </row>
    <row r="3655" spans="1:16" s="5" customFormat="1" ht="15.75">
      <c r="A3655" s="4" t="s">
        <v>15</v>
      </c>
      <c r="B3655" s="10">
        <f t="shared" si="406"/>
        <v>0</v>
      </c>
      <c r="C3655" s="3"/>
      <c r="D3655" s="10">
        <f t="shared" si="407"/>
        <v>0</v>
      </c>
      <c r="E3655" s="3"/>
      <c r="F3655" s="10">
        <f t="shared" si="408"/>
        <v>29394</v>
      </c>
      <c r="G3655" s="3"/>
      <c r="H3655" s="20" t="s">
        <v>57</v>
      </c>
      <c r="I3655" s="17">
        <v>0</v>
      </c>
      <c r="J3655" s="20"/>
      <c r="K3655" s="17">
        <v>0</v>
      </c>
      <c r="L3655" s="17"/>
      <c r="M3655" s="17">
        <v>0</v>
      </c>
      <c r="N3655" s="20">
        <v>28</v>
      </c>
      <c r="O3655" s="20" t="s">
        <v>154</v>
      </c>
      <c r="P3655" s="20" t="s">
        <v>122</v>
      </c>
    </row>
    <row r="3656" spans="1:16" s="5" customFormat="1" ht="15.75">
      <c r="A3656" s="4"/>
      <c r="B3656" s="3"/>
      <c r="C3656" s="3"/>
      <c r="D3656" s="3"/>
      <c r="E3656" s="3"/>
      <c r="F3656" s="3"/>
      <c r="G3656" s="3"/>
      <c r="H3656" s="20"/>
      <c r="I3656" s="17"/>
      <c r="J3656" s="20"/>
      <c r="K3656" s="17"/>
      <c r="L3656" s="17"/>
      <c r="M3656" s="17"/>
      <c r="N3656" s="20"/>
      <c r="O3656" s="20"/>
      <c r="P3656" s="20"/>
    </row>
    <row r="3657" spans="1:16" s="5" customFormat="1" ht="15.75">
      <c r="A3657" s="4" t="s">
        <v>16</v>
      </c>
      <c r="B3657" s="3">
        <f>SUM(B3649:B3656)</f>
        <v>0</v>
      </c>
      <c r="C3657" s="3"/>
      <c r="D3657" s="3">
        <f>SUM(D3649:D3656)</f>
        <v>0</v>
      </c>
      <c r="E3657" s="3"/>
      <c r="F3657" s="3">
        <f>SUM(F3649:F3656)</f>
        <v>101102</v>
      </c>
      <c r="G3657" s="3"/>
      <c r="H3657" s="20"/>
      <c r="I3657" s="17"/>
      <c r="J3657" s="20"/>
      <c r="K3657" s="17"/>
      <c r="L3657" s="17"/>
      <c r="M3657" s="17"/>
      <c r="N3657" s="17"/>
      <c r="O3657" s="20"/>
      <c r="P3657" s="20"/>
    </row>
    <row r="3658" spans="1:16" s="5" customFormat="1" ht="15.75">
      <c r="A3658" s="4"/>
      <c r="B3658" s="3"/>
      <c r="C3658" s="3"/>
      <c r="D3658" s="3"/>
      <c r="E3658" s="3"/>
      <c r="F3658" s="3"/>
      <c r="G3658" s="3"/>
      <c r="H3658" s="20"/>
      <c r="I3658" s="17"/>
      <c r="J3658" s="20"/>
      <c r="K3658" s="17"/>
      <c r="L3658" s="17"/>
      <c r="M3658" s="17"/>
      <c r="N3658" s="17"/>
      <c r="O3658" s="20"/>
      <c r="P3658" s="20"/>
    </row>
    <row r="3659" spans="1:16" s="5" customFormat="1" ht="15.75">
      <c r="A3659" s="4" t="s">
        <v>17</v>
      </c>
      <c r="B3659" s="3">
        <f aca="true" t="shared" si="409" ref="B3659:B3665">I3649</f>
        <v>0</v>
      </c>
      <c r="C3659" s="3"/>
      <c r="D3659" s="3">
        <f aca="true" t="shared" si="410" ref="D3659:D3665">K3649</f>
        <v>0</v>
      </c>
      <c r="E3659" s="3"/>
      <c r="F3659" s="3">
        <f aca="true" t="shared" si="411" ref="F3659:F3665">M3649</f>
        <v>0</v>
      </c>
      <c r="G3659" s="3"/>
      <c r="H3659" s="20"/>
      <c r="I3659" s="17"/>
      <c r="J3659" s="20"/>
      <c r="K3659" s="17"/>
      <c r="L3659" s="17"/>
      <c r="M3659" s="17"/>
      <c r="N3659" s="17"/>
      <c r="O3659" s="20"/>
      <c r="P3659" s="20"/>
    </row>
    <row r="3660" spans="1:16" s="5" customFormat="1" ht="15.75">
      <c r="A3660" s="4" t="s">
        <v>18</v>
      </c>
      <c r="B3660" s="3">
        <f t="shared" si="409"/>
        <v>0</v>
      </c>
      <c r="C3660" s="3"/>
      <c r="D3660" s="3">
        <f t="shared" si="410"/>
        <v>0</v>
      </c>
      <c r="E3660" s="3"/>
      <c r="F3660" s="3">
        <f t="shared" si="411"/>
        <v>0</v>
      </c>
      <c r="G3660" s="3"/>
      <c r="H3660" s="20"/>
      <c r="I3660" s="17"/>
      <c r="J3660" s="20"/>
      <c r="K3660" s="17"/>
      <c r="L3660" s="17"/>
      <c r="M3660" s="17"/>
      <c r="N3660" s="17"/>
      <c r="O3660" s="20"/>
      <c r="P3660" s="20"/>
    </row>
    <row r="3661" spans="1:16" s="5" customFormat="1" ht="15.75">
      <c r="A3661" s="4" t="s">
        <v>19</v>
      </c>
      <c r="B3661" s="3">
        <f t="shared" si="409"/>
        <v>0</v>
      </c>
      <c r="C3661" s="3"/>
      <c r="D3661" s="3">
        <f t="shared" si="410"/>
        <v>0</v>
      </c>
      <c r="E3661" s="3"/>
      <c r="F3661" s="3">
        <f t="shared" si="411"/>
        <v>0</v>
      </c>
      <c r="G3661" s="3"/>
      <c r="H3661" s="20"/>
      <c r="I3661" s="17"/>
      <c r="J3661" s="20"/>
      <c r="K3661" s="17"/>
      <c r="L3661" s="17"/>
      <c r="M3661" s="17"/>
      <c r="N3661" s="20"/>
      <c r="O3661" s="20"/>
      <c r="P3661" s="20"/>
    </row>
    <row r="3662" spans="1:16" s="5" customFormat="1" ht="15.75">
      <c r="A3662" s="4" t="s">
        <v>20</v>
      </c>
      <c r="B3662" s="3">
        <f t="shared" si="409"/>
        <v>0</v>
      </c>
      <c r="C3662" s="3"/>
      <c r="D3662" s="3">
        <f t="shared" si="410"/>
        <v>0</v>
      </c>
      <c r="E3662" s="3"/>
      <c r="F3662" s="3">
        <f t="shared" si="411"/>
        <v>0</v>
      </c>
      <c r="G3662" s="3"/>
      <c r="H3662" s="20"/>
      <c r="I3662" s="17"/>
      <c r="J3662" s="20"/>
      <c r="K3662" s="17"/>
      <c r="L3662" s="17"/>
      <c r="M3662" s="17"/>
      <c r="N3662" s="20"/>
      <c r="O3662" s="20"/>
      <c r="P3662" s="20"/>
    </row>
    <row r="3663" spans="1:7" s="5" customFormat="1" ht="15.75">
      <c r="A3663" s="4" t="s">
        <v>21</v>
      </c>
      <c r="B3663" s="3">
        <f t="shared" si="409"/>
        <v>0</v>
      </c>
      <c r="C3663" s="3"/>
      <c r="D3663" s="3">
        <f t="shared" si="410"/>
        <v>0</v>
      </c>
      <c r="E3663" s="3"/>
      <c r="F3663" s="3">
        <f t="shared" si="411"/>
        <v>0</v>
      </c>
      <c r="G3663" s="3"/>
    </row>
    <row r="3664" spans="1:7" s="5" customFormat="1" ht="15.75">
      <c r="A3664" s="4" t="s">
        <v>22</v>
      </c>
      <c r="B3664" s="3">
        <f t="shared" si="409"/>
        <v>0</v>
      </c>
      <c r="C3664" s="3"/>
      <c r="D3664" s="3">
        <f t="shared" si="410"/>
        <v>0</v>
      </c>
      <c r="E3664" s="3"/>
      <c r="F3664" s="3">
        <f t="shared" si="411"/>
        <v>0</v>
      </c>
      <c r="G3664" s="3"/>
    </row>
    <row r="3665" spans="1:7" s="5" customFormat="1" ht="15.75">
      <c r="A3665" s="4" t="s">
        <v>87</v>
      </c>
      <c r="B3665" s="10">
        <f t="shared" si="409"/>
        <v>0</v>
      </c>
      <c r="C3665" s="3"/>
      <c r="D3665" s="10">
        <f t="shared" si="410"/>
        <v>0</v>
      </c>
      <c r="E3665" s="3"/>
      <c r="F3665" s="10">
        <f t="shared" si="411"/>
        <v>0</v>
      </c>
      <c r="G3665" s="3"/>
    </row>
    <row r="3666" spans="1:7" s="5" customFormat="1" ht="15.75">
      <c r="A3666" s="12"/>
      <c r="B3666" s="3"/>
      <c r="C3666" s="3"/>
      <c r="D3666" s="3"/>
      <c r="E3666" s="3"/>
      <c r="F3666" s="3"/>
      <c r="G3666" s="3"/>
    </row>
    <row r="3667" spans="1:7" s="5" customFormat="1" ht="15.75">
      <c r="A3667" s="17" t="s">
        <v>23</v>
      </c>
      <c r="B3667" s="3">
        <f>SUM(B3627:B3636)+B3641+B3648+SUM(B3656:B3666)</f>
        <v>0</v>
      </c>
      <c r="C3667" s="3"/>
      <c r="D3667" s="3">
        <f>SUM(D3627:D3636)+D3641+D3648+SUM(D3656:D3666)</f>
        <v>0</v>
      </c>
      <c r="E3667" s="3"/>
      <c r="F3667" s="3">
        <f>SUM(F3627:F3636)+F3641+F3648+SUM(F3656:F3666)</f>
        <v>1609392</v>
      </c>
      <c r="G3667" s="3"/>
    </row>
    <row r="3668" spans="1:7" s="5" customFormat="1" ht="15.75">
      <c r="A3668" s="4"/>
      <c r="B3668" s="3"/>
      <c r="C3668" s="3"/>
      <c r="D3668" s="3"/>
      <c r="E3668" s="3"/>
      <c r="F3668" s="3"/>
      <c r="G3668" s="3"/>
    </row>
    <row r="3669" spans="1:7" s="5" customFormat="1" ht="15.75">
      <c r="A3669" s="4"/>
      <c r="B3669" s="3"/>
      <c r="C3669" s="3"/>
      <c r="D3669" s="3"/>
      <c r="E3669" s="3"/>
      <c r="F3669" s="3"/>
      <c r="G3669" s="3"/>
    </row>
    <row r="3670" spans="1:7" s="5" customFormat="1" ht="15.75">
      <c r="A3670" s="4"/>
      <c r="B3670" s="3"/>
      <c r="C3670" s="3"/>
      <c r="D3670" s="3"/>
      <c r="E3670" s="3"/>
      <c r="F3670" s="3"/>
      <c r="G3670" s="3"/>
    </row>
    <row r="3671" spans="1:7" s="5" customFormat="1" ht="15.75">
      <c r="A3671" s="4"/>
      <c r="B3671" s="3"/>
      <c r="C3671" s="3"/>
      <c r="D3671" s="3"/>
      <c r="E3671" s="3"/>
      <c r="F3671" s="3"/>
      <c r="G3671" s="3"/>
    </row>
    <row r="3672" spans="1:7" s="5" customFormat="1" ht="15.75">
      <c r="A3672" s="4"/>
      <c r="B3672" s="3"/>
      <c r="C3672" s="3"/>
      <c r="D3672" s="3"/>
      <c r="E3672" s="3"/>
      <c r="F3672" s="3"/>
      <c r="G3672" s="3"/>
    </row>
    <row r="3673" spans="1:7" s="5" customFormat="1" ht="15.75">
      <c r="A3673" s="4"/>
      <c r="B3673" s="3"/>
      <c r="C3673" s="3"/>
      <c r="D3673" s="3"/>
      <c r="E3673" s="3"/>
      <c r="F3673" s="3"/>
      <c r="G3673" s="3"/>
    </row>
    <row r="3674" spans="1:7" s="5" customFormat="1" ht="15.75">
      <c r="A3674" s="4"/>
      <c r="B3674" s="3"/>
      <c r="C3674" s="3"/>
      <c r="D3674" s="3"/>
      <c r="E3674" s="3"/>
      <c r="F3674" s="3"/>
      <c r="G3674" s="3"/>
    </row>
    <row r="3675" spans="1:7" s="5" customFormat="1" ht="15.75">
      <c r="A3675" s="4"/>
      <c r="B3675" s="3"/>
      <c r="C3675" s="3"/>
      <c r="D3675" s="3"/>
      <c r="E3675" s="3"/>
      <c r="F3675" s="3"/>
      <c r="G3675" s="3"/>
    </row>
    <row r="3676" spans="1:7" s="5" customFormat="1" ht="15.75">
      <c r="A3676" s="4"/>
      <c r="B3676" s="3"/>
      <c r="C3676" s="3"/>
      <c r="D3676" s="3"/>
      <c r="E3676" s="3"/>
      <c r="F3676" s="3"/>
      <c r="G3676" s="3"/>
    </row>
    <row r="3677" spans="1:7" s="5" customFormat="1" ht="15.75">
      <c r="A3677" s="12"/>
      <c r="B3677" s="3"/>
      <c r="C3677" s="3"/>
      <c r="D3677" s="3"/>
      <c r="E3677" s="3"/>
      <c r="F3677" s="3"/>
      <c r="G3677" s="3"/>
    </row>
    <row r="3678" spans="1:7" s="5" customFormat="1" ht="15.75">
      <c r="A3678" s="17"/>
      <c r="B3678" s="4"/>
      <c r="C3678" s="4"/>
      <c r="D3678" s="4"/>
      <c r="E3678" s="4"/>
      <c r="F3678" s="4"/>
      <c r="G3678" s="3"/>
    </row>
    <row r="3679" spans="1:7" s="5" customFormat="1" ht="15.75">
      <c r="A3679" s="4"/>
      <c r="B3679" s="3"/>
      <c r="C3679" s="3"/>
      <c r="D3679" s="3"/>
      <c r="E3679" s="3"/>
      <c r="F3679" s="3"/>
      <c r="G3679" s="3"/>
    </row>
    <row r="3680" spans="1:7" s="5" customFormat="1" ht="15.75">
      <c r="A3680" s="4"/>
      <c r="B3680" s="3"/>
      <c r="C3680" s="3"/>
      <c r="D3680" s="3"/>
      <c r="E3680" s="3"/>
      <c r="F3680" s="3"/>
      <c r="G3680" s="3"/>
    </row>
    <row r="3681" spans="1:7" s="5" customFormat="1" ht="15.75">
      <c r="A3681" s="4"/>
      <c r="B3681" s="4"/>
      <c r="C3681" s="4"/>
      <c r="D3681" s="4"/>
      <c r="E3681" s="4"/>
      <c r="F3681" s="4"/>
      <c r="G3681" s="4"/>
    </row>
    <row r="3682" spans="1:7" s="5" customFormat="1" ht="15.75">
      <c r="A3682" s="12"/>
      <c r="B3682" s="3"/>
      <c r="C3682" s="3"/>
      <c r="D3682" s="3"/>
      <c r="E3682" s="3"/>
      <c r="F3682" s="3"/>
      <c r="G3682" s="3"/>
    </row>
    <row r="3683" spans="1:7" s="5" customFormat="1" ht="15.75">
      <c r="A3683" s="17"/>
      <c r="B3683" s="4"/>
      <c r="C3683" s="4"/>
      <c r="D3683" s="4"/>
      <c r="E3683" s="4"/>
      <c r="F3683" s="4"/>
      <c r="G3683" s="4"/>
    </row>
    <row r="3684" spans="1:7" s="5" customFormat="1" ht="15.75">
      <c r="A3684" s="4"/>
      <c r="B3684" s="3"/>
      <c r="C3684" s="3"/>
      <c r="D3684" s="3"/>
      <c r="E3684" s="3"/>
      <c r="F3684" s="3"/>
      <c r="G3684" s="3"/>
    </row>
    <row r="3685" spans="1:7" s="5" customFormat="1" ht="15.75">
      <c r="A3685" s="4"/>
      <c r="B3685" s="3"/>
      <c r="C3685" s="3"/>
      <c r="D3685" s="3"/>
      <c r="E3685" s="3"/>
      <c r="F3685" s="3"/>
      <c r="G3685" s="3"/>
    </row>
    <row r="3686" spans="1:7" s="5" customFormat="1" ht="15.75">
      <c r="A3686" s="4"/>
      <c r="B3686" s="4"/>
      <c r="C3686" s="4"/>
      <c r="D3686" s="4"/>
      <c r="E3686" s="4"/>
      <c r="F3686" s="4"/>
      <c r="G3686" s="4"/>
    </row>
    <row r="3687" spans="1:7" s="5" customFormat="1" ht="15.75">
      <c r="A3687" s="4"/>
      <c r="B3687" s="3"/>
      <c r="C3687" s="3"/>
      <c r="D3687" s="3"/>
      <c r="E3687" s="3"/>
      <c r="F3687" s="3"/>
      <c r="G3687" s="3"/>
    </row>
    <row r="3688" spans="1:7" s="5" customFormat="1" ht="15.75">
      <c r="A3688" s="4"/>
      <c r="B3688" s="3"/>
      <c r="C3688" s="3"/>
      <c r="D3688" s="3"/>
      <c r="E3688" s="3"/>
      <c r="F3688" s="3"/>
      <c r="G3688" s="3"/>
    </row>
    <row r="3689" spans="1:7" s="5" customFormat="1" ht="15.75">
      <c r="A3689" s="12"/>
      <c r="B3689" s="3"/>
      <c r="C3689" s="3"/>
      <c r="D3689" s="3"/>
      <c r="E3689" s="3"/>
      <c r="F3689" s="3"/>
      <c r="G3689" s="3"/>
    </row>
    <row r="3690" spans="1:7" s="5" customFormat="1" ht="15.75">
      <c r="A3690" s="17"/>
      <c r="B3690" s="3"/>
      <c r="C3690" s="3"/>
      <c r="D3690" s="3"/>
      <c r="E3690" s="3"/>
      <c r="F3690" s="3"/>
      <c r="G3690" s="3"/>
    </row>
    <row r="3691" spans="1:7" s="5" customFormat="1" ht="15.75">
      <c r="A3691" s="11"/>
      <c r="B3691" s="3"/>
      <c r="C3691" s="3"/>
      <c r="D3691" s="3"/>
      <c r="E3691" s="3"/>
      <c r="F3691" s="3"/>
      <c r="G3691" s="3"/>
    </row>
    <row r="3692" spans="1:7" s="5" customFormat="1" ht="15.75">
      <c r="A3692" s="12"/>
      <c r="B3692" s="3"/>
      <c r="C3692" s="3"/>
      <c r="D3692" s="3"/>
      <c r="E3692" s="3"/>
      <c r="F3692" s="3"/>
      <c r="G3692" s="3"/>
    </row>
    <row r="3693" spans="1:7" s="5" customFormat="1" ht="15.75">
      <c r="A3693" s="12"/>
      <c r="B3693" s="3"/>
      <c r="C3693" s="3"/>
      <c r="D3693" s="3"/>
      <c r="E3693" s="3"/>
      <c r="F3693" s="3"/>
      <c r="G3693" s="3"/>
    </row>
    <row r="3694" spans="1:7" s="5" customFormat="1" ht="15.75">
      <c r="A3694" s="12"/>
      <c r="B3694" s="3"/>
      <c r="C3694" s="3"/>
      <c r="D3694" s="3"/>
      <c r="E3694" s="3"/>
      <c r="F3694" s="3"/>
      <c r="G3694" s="3"/>
    </row>
    <row r="3695" spans="1:7" s="5" customFormat="1" ht="15.75">
      <c r="A3695" s="12"/>
      <c r="B3695" s="3"/>
      <c r="C3695" s="3"/>
      <c r="D3695" s="3"/>
      <c r="E3695" s="3"/>
      <c r="F3695" s="3"/>
      <c r="G3695" s="3"/>
    </row>
    <row r="3696" spans="1:6" s="5" customFormat="1" ht="15.75">
      <c r="A3696" s="13"/>
      <c r="B3696" s="4"/>
      <c r="C3696" s="3"/>
      <c r="D3696" s="4"/>
      <c r="E3696" s="3"/>
      <c r="F3696" s="4"/>
    </row>
    <row r="3697" spans="1:6" s="5" customFormat="1" ht="15.75">
      <c r="A3697" s="14" t="s">
        <v>93</v>
      </c>
      <c r="B3697" s="4"/>
      <c r="C3697" s="3"/>
      <c r="D3697" s="4"/>
      <c r="E3697" s="3"/>
      <c r="F3697" s="4"/>
    </row>
    <row r="3698" spans="1:6" s="5" customFormat="1" ht="15.75">
      <c r="A3698" s="4"/>
      <c r="B3698" s="4"/>
      <c r="C3698" s="3"/>
      <c r="D3698" s="4"/>
      <c r="E3698" s="3"/>
      <c r="F3698" s="4"/>
    </row>
    <row r="3699" spans="1:7" s="5" customFormat="1" ht="15.75">
      <c r="A3699" s="23" t="s">
        <v>138</v>
      </c>
      <c r="B3699" s="23"/>
      <c r="C3699" s="23"/>
      <c r="D3699" s="23"/>
      <c r="E3699" s="23"/>
      <c r="F3699" s="23"/>
      <c r="G3699" s="23"/>
    </row>
    <row r="3700" spans="1:6" s="5" customFormat="1" ht="15.75">
      <c r="A3700" s="4"/>
      <c r="B3700" s="4"/>
      <c r="C3700" s="3"/>
      <c r="D3700" s="4"/>
      <c r="E3700" s="3"/>
      <c r="F3700" s="4"/>
    </row>
    <row r="3701" spans="1:7" s="5" customFormat="1" ht="15.75">
      <c r="A3701" s="23" t="s">
        <v>139</v>
      </c>
      <c r="B3701" s="23"/>
      <c r="C3701" s="23"/>
      <c r="D3701" s="23"/>
      <c r="E3701" s="23"/>
      <c r="F3701" s="23"/>
      <c r="G3701" s="23"/>
    </row>
    <row r="3702" spans="1:7" s="5" customFormat="1" ht="15.75">
      <c r="A3702" s="23" t="s">
        <v>58</v>
      </c>
      <c r="B3702" s="23"/>
      <c r="C3702" s="23"/>
      <c r="D3702" s="23"/>
      <c r="E3702" s="23"/>
      <c r="F3702" s="23"/>
      <c r="G3702" s="23"/>
    </row>
    <row r="3703" spans="1:6" s="5" customFormat="1" ht="15.75">
      <c r="A3703" s="4"/>
      <c r="B3703" s="4"/>
      <c r="C3703" s="3"/>
      <c r="D3703" s="6"/>
      <c r="E3703" s="7"/>
      <c r="F3703" s="6"/>
    </row>
    <row r="3704" spans="1:6" s="5" customFormat="1" ht="15.75">
      <c r="A3704" s="4"/>
      <c r="B3704" s="8"/>
      <c r="C3704" s="9"/>
      <c r="D3704" s="8"/>
      <c r="E3704" s="9"/>
      <c r="F3704" s="8"/>
    </row>
    <row r="3705" spans="1:7" s="5" customFormat="1" ht="15.75">
      <c r="A3705" s="4"/>
      <c r="B3705" s="2">
        <v>1985</v>
      </c>
      <c r="C3705" s="1"/>
      <c r="D3705" s="2">
        <v>1986</v>
      </c>
      <c r="E3705" s="1"/>
      <c r="F3705" s="2">
        <v>1987</v>
      </c>
      <c r="G3705" s="1"/>
    </row>
    <row r="3706" spans="1:7" s="5" customFormat="1" ht="15.75">
      <c r="A3706" s="4"/>
      <c r="B3706" s="3"/>
      <c r="C3706" s="3"/>
      <c r="D3706" s="3"/>
      <c r="E3706" s="3"/>
      <c r="F3706" s="3"/>
      <c r="G3706" s="3"/>
    </row>
    <row r="3707" spans="1:16" s="5" customFormat="1" ht="15.75">
      <c r="A3707" s="4" t="s">
        <v>0</v>
      </c>
      <c r="B3707" s="3">
        <f aca="true" t="shared" si="412" ref="B3707:B3714">I3707</f>
        <v>169969661</v>
      </c>
      <c r="C3707" s="3"/>
      <c r="D3707" s="3">
        <f aca="true" t="shared" si="413" ref="D3707:D3714">K3707</f>
        <v>165728600</v>
      </c>
      <c r="E3707" s="3"/>
      <c r="F3707" s="3">
        <f aca="true" t="shared" si="414" ref="F3707:F3714">M3707</f>
        <v>196314774</v>
      </c>
      <c r="G3707" s="3"/>
      <c r="H3707" s="20" t="s">
        <v>58</v>
      </c>
      <c r="I3707" s="17">
        <v>169969661</v>
      </c>
      <c r="J3707" s="20"/>
      <c r="K3707" s="17">
        <v>165728600</v>
      </c>
      <c r="L3707" s="17"/>
      <c r="M3707" s="17">
        <v>196314774</v>
      </c>
      <c r="N3707" s="20">
        <v>1</v>
      </c>
      <c r="O3707" s="20" t="s">
        <v>95</v>
      </c>
      <c r="P3707" s="20" t="s">
        <v>95</v>
      </c>
    </row>
    <row r="3708" spans="1:16" s="5" customFormat="1" ht="15.75">
      <c r="A3708" s="4" t="s">
        <v>1</v>
      </c>
      <c r="B3708" s="3">
        <f t="shared" si="412"/>
        <v>2948718</v>
      </c>
      <c r="C3708" s="3"/>
      <c r="D3708" s="3">
        <f t="shared" si="413"/>
        <v>2784104</v>
      </c>
      <c r="E3708" s="3"/>
      <c r="F3708" s="3">
        <f t="shared" si="414"/>
        <v>3391200</v>
      </c>
      <c r="G3708" s="3"/>
      <c r="H3708" s="20" t="s">
        <v>58</v>
      </c>
      <c r="I3708" s="17">
        <v>2948718</v>
      </c>
      <c r="J3708" s="20"/>
      <c r="K3708" s="17">
        <v>2784104</v>
      </c>
      <c r="L3708" s="17"/>
      <c r="M3708" s="17">
        <v>3391200</v>
      </c>
      <c r="N3708" s="20">
        <v>2</v>
      </c>
      <c r="O3708" s="20" t="s">
        <v>145</v>
      </c>
      <c r="P3708" s="20" t="s">
        <v>96</v>
      </c>
    </row>
    <row r="3709" spans="1:16" s="5" customFormat="1" ht="15.75">
      <c r="A3709" s="4" t="s">
        <v>86</v>
      </c>
      <c r="B3709" s="3">
        <f t="shared" si="412"/>
        <v>4103893</v>
      </c>
      <c r="C3709" s="3"/>
      <c r="D3709" s="3">
        <f t="shared" si="413"/>
        <v>1761288</v>
      </c>
      <c r="E3709" s="3"/>
      <c r="F3709" s="3">
        <f t="shared" si="414"/>
        <v>3271321</v>
      </c>
      <c r="G3709" s="3"/>
      <c r="H3709" s="20" t="s">
        <v>58</v>
      </c>
      <c r="I3709" s="17">
        <v>4103893</v>
      </c>
      <c r="J3709" s="20"/>
      <c r="K3709" s="17">
        <v>1761288</v>
      </c>
      <c r="L3709" s="17"/>
      <c r="M3709" s="17">
        <v>3271321</v>
      </c>
      <c r="N3709" s="20">
        <v>3</v>
      </c>
      <c r="O3709" s="20" t="s">
        <v>102</v>
      </c>
      <c r="P3709" s="20" t="s">
        <v>97</v>
      </c>
    </row>
    <row r="3710" spans="1:16" s="5" customFormat="1" ht="15.75">
      <c r="A3710" s="4" t="s">
        <v>91</v>
      </c>
      <c r="B3710" s="3">
        <f t="shared" si="412"/>
        <v>23076906</v>
      </c>
      <c r="C3710" s="3"/>
      <c r="D3710" s="3">
        <f t="shared" si="413"/>
        <v>21513717</v>
      </c>
      <c r="E3710" s="3"/>
      <c r="F3710" s="3">
        <f t="shared" si="414"/>
        <v>22477003</v>
      </c>
      <c r="G3710" s="3"/>
      <c r="H3710" s="20" t="s">
        <v>58</v>
      </c>
      <c r="I3710" s="17">
        <v>23076906</v>
      </c>
      <c r="J3710" s="20"/>
      <c r="K3710" s="17">
        <v>21513717</v>
      </c>
      <c r="L3710" s="17"/>
      <c r="M3710" s="17">
        <v>22477003</v>
      </c>
      <c r="N3710" s="20">
        <v>4</v>
      </c>
      <c r="O3710" s="20" t="s">
        <v>103</v>
      </c>
      <c r="P3710" s="20" t="s">
        <v>98</v>
      </c>
    </row>
    <row r="3711" spans="1:16" s="5" customFormat="1" ht="15.75">
      <c r="A3711" s="4" t="s">
        <v>2</v>
      </c>
      <c r="B3711" s="3">
        <f t="shared" si="412"/>
        <v>0</v>
      </c>
      <c r="C3711" s="3"/>
      <c r="D3711" s="3">
        <f t="shared" si="413"/>
        <v>0</v>
      </c>
      <c r="E3711" s="3"/>
      <c r="F3711" s="3">
        <f t="shared" si="414"/>
        <v>7231262</v>
      </c>
      <c r="G3711" s="3"/>
      <c r="H3711" s="20" t="s">
        <v>58</v>
      </c>
      <c r="I3711" s="17">
        <v>0</v>
      </c>
      <c r="J3711" s="20"/>
      <c r="K3711" s="17">
        <v>0</v>
      </c>
      <c r="L3711" s="17"/>
      <c r="M3711" s="17">
        <v>7231262</v>
      </c>
      <c r="N3711" s="20">
        <v>5</v>
      </c>
      <c r="O3711" s="20" t="s">
        <v>104</v>
      </c>
      <c r="P3711" s="20" t="s">
        <v>99</v>
      </c>
    </row>
    <row r="3712" spans="1:16" s="5" customFormat="1" ht="15.75">
      <c r="A3712" s="4" t="s">
        <v>144</v>
      </c>
      <c r="B3712" s="3">
        <f t="shared" si="412"/>
        <v>0</v>
      </c>
      <c r="C3712" s="3"/>
      <c r="D3712" s="3">
        <f t="shared" si="413"/>
        <v>0</v>
      </c>
      <c r="E3712" s="3"/>
      <c r="F3712" s="3">
        <f t="shared" si="414"/>
        <v>543600</v>
      </c>
      <c r="G3712" s="3"/>
      <c r="H3712" s="20" t="s">
        <v>58</v>
      </c>
      <c r="I3712" s="17">
        <v>0</v>
      </c>
      <c r="J3712" s="20"/>
      <c r="K3712" s="17">
        <v>0</v>
      </c>
      <c r="L3712" s="17"/>
      <c r="M3712" s="17">
        <v>543600</v>
      </c>
      <c r="N3712" s="20">
        <v>6</v>
      </c>
      <c r="O3712" s="20" t="s">
        <v>146</v>
      </c>
      <c r="P3712" s="20" t="s">
        <v>100</v>
      </c>
    </row>
    <row r="3713" spans="1:16" s="5" customFormat="1" ht="15.75">
      <c r="A3713" s="4" t="s">
        <v>3</v>
      </c>
      <c r="B3713" s="3">
        <f t="shared" si="412"/>
        <v>0</v>
      </c>
      <c r="C3713" s="3"/>
      <c r="D3713" s="3">
        <f t="shared" si="413"/>
        <v>0</v>
      </c>
      <c r="E3713" s="3"/>
      <c r="F3713" s="3">
        <f t="shared" si="414"/>
        <v>0</v>
      </c>
      <c r="G3713" s="3"/>
      <c r="H3713" s="20" t="s">
        <v>58</v>
      </c>
      <c r="I3713" s="17">
        <v>0</v>
      </c>
      <c r="J3713" s="20"/>
      <c r="K3713" s="17">
        <v>0</v>
      </c>
      <c r="L3713" s="17"/>
      <c r="M3713" s="17">
        <v>0</v>
      </c>
      <c r="N3713" s="20">
        <v>7</v>
      </c>
      <c r="O3713" s="20" t="s">
        <v>106</v>
      </c>
      <c r="P3713" s="20" t="s">
        <v>101</v>
      </c>
    </row>
    <row r="3714" spans="1:16" s="5" customFormat="1" ht="15.75">
      <c r="A3714" s="4" t="s">
        <v>4</v>
      </c>
      <c r="B3714" s="3">
        <f t="shared" si="412"/>
        <v>109246</v>
      </c>
      <c r="C3714" s="3"/>
      <c r="D3714" s="3">
        <f t="shared" si="413"/>
        <v>0</v>
      </c>
      <c r="E3714" s="3"/>
      <c r="F3714" s="3">
        <f t="shared" si="414"/>
        <v>144149</v>
      </c>
      <c r="G3714" s="3"/>
      <c r="H3714" s="20" t="s">
        <v>58</v>
      </c>
      <c r="I3714" s="17">
        <v>109246</v>
      </c>
      <c r="J3714" s="20"/>
      <c r="K3714" s="17">
        <v>0</v>
      </c>
      <c r="L3714" s="17"/>
      <c r="M3714" s="17">
        <v>144149</v>
      </c>
      <c r="N3714" s="20">
        <v>8</v>
      </c>
      <c r="O3714" s="20" t="s">
        <v>107</v>
      </c>
      <c r="P3714" s="20" t="s">
        <v>102</v>
      </c>
    </row>
    <row r="3715" spans="1:16" s="5" customFormat="1" ht="15.75">
      <c r="A3715" s="4"/>
      <c r="B3715" s="3"/>
      <c r="C3715" s="3"/>
      <c r="D3715" s="3"/>
      <c r="E3715" s="3"/>
      <c r="F3715" s="3"/>
      <c r="G3715" s="3"/>
      <c r="H3715" s="20" t="s">
        <v>58</v>
      </c>
      <c r="I3715" s="17">
        <v>48708205</v>
      </c>
      <c r="J3715" s="20"/>
      <c r="K3715" s="17">
        <v>50777323</v>
      </c>
      <c r="L3715" s="17"/>
      <c r="M3715" s="17">
        <v>57306846</v>
      </c>
      <c r="N3715" s="20">
        <v>9</v>
      </c>
      <c r="O3715" s="20" t="s">
        <v>108</v>
      </c>
      <c r="P3715" s="20" t="s">
        <v>103</v>
      </c>
    </row>
    <row r="3716" spans="1:16" s="5" customFormat="1" ht="15.75">
      <c r="A3716" s="4" t="s">
        <v>5</v>
      </c>
      <c r="B3716" s="3">
        <f>I3715</f>
        <v>48708205</v>
      </c>
      <c r="C3716" s="3"/>
      <c r="D3716" s="3">
        <f>K3715</f>
        <v>50777323</v>
      </c>
      <c r="E3716" s="3"/>
      <c r="F3716" s="3">
        <f>M3715</f>
        <v>57306846</v>
      </c>
      <c r="G3716" s="3"/>
      <c r="H3716" s="20" t="s">
        <v>58</v>
      </c>
      <c r="I3716" s="17">
        <v>952440</v>
      </c>
      <c r="J3716" s="20"/>
      <c r="K3716" s="17">
        <v>843904</v>
      </c>
      <c r="L3716" s="17"/>
      <c r="M3716" s="17">
        <v>9277937</v>
      </c>
      <c r="N3716" s="20">
        <v>10</v>
      </c>
      <c r="O3716" s="20" t="s">
        <v>109</v>
      </c>
      <c r="P3716" s="20" t="s">
        <v>104</v>
      </c>
    </row>
    <row r="3717" spans="1:16" s="5" customFormat="1" ht="15.75">
      <c r="A3717" s="4" t="s">
        <v>6</v>
      </c>
      <c r="B3717" s="3">
        <f>I3716</f>
        <v>952440</v>
      </c>
      <c r="C3717" s="3"/>
      <c r="D3717" s="3">
        <f>K3716</f>
        <v>843904</v>
      </c>
      <c r="E3717" s="3"/>
      <c r="F3717" s="3">
        <f>M3716</f>
        <v>9277937</v>
      </c>
      <c r="G3717" s="3"/>
      <c r="H3717" s="20" t="s">
        <v>58</v>
      </c>
      <c r="I3717" s="17">
        <v>0</v>
      </c>
      <c r="J3717" s="20"/>
      <c r="K3717" s="17">
        <v>0</v>
      </c>
      <c r="L3717" s="17"/>
      <c r="M3717" s="17">
        <v>2013028</v>
      </c>
      <c r="N3717" s="20">
        <v>11</v>
      </c>
      <c r="O3717" s="20" t="s">
        <v>110</v>
      </c>
      <c r="P3717" s="20" t="s">
        <v>105</v>
      </c>
    </row>
    <row r="3718" spans="1:16" s="5" customFormat="1" ht="15.75">
      <c r="A3718" s="4" t="s">
        <v>7</v>
      </c>
      <c r="B3718" s="10">
        <f>I3717</f>
        <v>0</v>
      </c>
      <c r="C3718" s="3"/>
      <c r="D3718" s="10">
        <f>K3717</f>
        <v>0</v>
      </c>
      <c r="E3718" s="3"/>
      <c r="F3718" s="10">
        <f>M3717</f>
        <v>2013028</v>
      </c>
      <c r="G3718" s="3"/>
      <c r="H3718" s="20" t="s">
        <v>58</v>
      </c>
      <c r="I3718" s="17">
        <v>57374152</v>
      </c>
      <c r="J3718" s="20"/>
      <c r="K3718" s="17">
        <v>59585316</v>
      </c>
      <c r="L3718" s="17"/>
      <c r="M3718" s="17">
        <v>66361759</v>
      </c>
      <c r="N3718" s="20">
        <v>12</v>
      </c>
      <c r="O3718" s="20" t="s">
        <v>147</v>
      </c>
      <c r="P3718" s="20" t="s">
        <v>106</v>
      </c>
    </row>
    <row r="3719" spans="1:16" s="5" customFormat="1" ht="15.75">
      <c r="A3719" s="4"/>
      <c r="B3719" s="3"/>
      <c r="C3719" s="3"/>
      <c r="D3719" s="3"/>
      <c r="E3719" s="3"/>
      <c r="F3719" s="3"/>
      <c r="G3719" s="3"/>
      <c r="H3719" s="20" t="s">
        <v>58</v>
      </c>
      <c r="I3719" s="17">
        <v>0</v>
      </c>
      <c r="J3719" s="20"/>
      <c r="K3719" s="17">
        <v>280264</v>
      </c>
      <c r="L3719" s="17"/>
      <c r="M3719" s="17">
        <v>301123</v>
      </c>
      <c r="N3719" s="20">
        <v>13</v>
      </c>
      <c r="O3719" s="20" t="s">
        <v>113</v>
      </c>
      <c r="P3719" s="20" t="s">
        <v>107</v>
      </c>
    </row>
    <row r="3720" spans="1:16" s="5" customFormat="1" ht="15.75">
      <c r="A3720" s="4" t="s">
        <v>8</v>
      </c>
      <c r="B3720" s="3">
        <f>SUM(B3715:B3719)</f>
        <v>49660645</v>
      </c>
      <c r="C3720" s="3"/>
      <c r="D3720" s="3">
        <f>SUM(D3715:D3719)</f>
        <v>51621227</v>
      </c>
      <c r="E3720" s="3"/>
      <c r="F3720" s="3">
        <f>SUM(F3715:F3719)</f>
        <v>68597811</v>
      </c>
      <c r="G3720" s="3"/>
      <c r="H3720" s="20" t="s">
        <v>58</v>
      </c>
      <c r="I3720" s="17">
        <v>0</v>
      </c>
      <c r="J3720" s="20"/>
      <c r="K3720" s="17">
        <v>0</v>
      </c>
      <c r="L3720" s="17"/>
      <c r="M3720" s="17">
        <v>1073158</v>
      </c>
      <c r="N3720" s="20">
        <v>14</v>
      </c>
      <c r="O3720" s="20" t="s">
        <v>114</v>
      </c>
      <c r="P3720" s="20" t="s">
        <v>108</v>
      </c>
    </row>
    <row r="3721" spans="1:16" s="5" customFormat="1" ht="15.75">
      <c r="A3721" s="4"/>
      <c r="B3721" s="3"/>
      <c r="C3721" s="3"/>
      <c r="D3721" s="3"/>
      <c r="E3721" s="3"/>
      <c r="F3721" s="3"/>
      <c r="G3721" s="3"/>
      <c r="H3721" s="20" t="s">
        <v>58</v>
      </c>
      <c r="I3721" s="17">
        <v>95553</v>
      </c>
      <c r="J3721" s="20"/>
      <c r="K3721" s="17">
        <v>217832</v>
      </c>
      <c r="L3721" s="17"/>
      <c r="M3721" s="17">
        <v>388374</v>
      </c>
      <c r="N3721" s="20">
        <v>15</v>
      </c>
      <c r="O3721" s="20" t="s">
        <v>115</v>
      </c>
      <c r="P3721" s="20" t="s">
        <v>109</v>
      </c>
    </row>
    <row r="3722" spans="1:16" s="5" customFormat="1" ht="15.75">
      <c r="A3722" s="4" t="s">
        <v>9</v>
      </c>
      <c r="B3722" s="3">
        <f>I3718</f>
        <v>57374152</v>
      </c>
      <c r="C3722" s="3"/>
      <c r="D3722" s="3">
        <f>K3718</f>
        <v>59585316</v>
      </c>
      <c r="E3722" s="3"/>
      <c r="F3722" s="3">
        <f>M3718</f>
        <v>66361759</v>
      </c>
      <c r="G3722" s="3"/>
      <c r="H3722" s="20" t="s">
        <v>58</v>
      </c>
      <c r="I3722" s="17">
        <v>38550487</v>
      </c>
      <c r="J3722" s="20"/>
      <c r="K3722" s="17">
        <v>36881409</v>
      </c>
      <c r="L3722" s="17"/>
      <c r="M3722" s="17">
        <v>39310871</v>
      </c>
      <c r="N3722" s="20">
        <v>16</v>
      </c>
      <c r="O3722" s="20" t="s">
        <v>116</v>
      </c>
      <c r="P3722" s="20" t="s">
        <v>110</v>
      </c>
    </row>
    <row r="3723" spans="1:16" s="5" customFormat="1" ht="15.75">
      <c r="A3723" s="4" t="s">
        <v>10</v>
      </c>
      <c r="B3723" s="3">
        <f>I3719</f>
        <v>0</v>
      </c>
      <c r="C3723" s="3"/>
      <c r="D3723" s="3">
        <f>K3719</f>
        <v>280264</v>
      </c>
      <c r="E3723" s="3"/>
      <c r="F3723" s="3">
        <f>M3719</f>
        <v>301123</v>
      </c>
      <c r="G3723" s="4"/>
      <c r="H3723" s="20" t="s">
        <v>58</v>
      </c>
      <c r="I3723" s="17">
        <v>0</v>
      </c>
      <c r="J3723" s="20"/>
      <c r="K3723" s="17">
        <v>346347</v>
      </c>
      <c r="L3723" s="17"/>
      <c r="M3723" s="17">
        <v>290643</v>
      </c>
      <c r="N3723" s="20">
        <v>17</v>
      </c>
      <c r="O3723" s="20" t="s">
        <v>117</v>
      </c>
      <c r="P3723" s="20" t="s">
        <v>111</v>
      </c>
    </row>
    <row r="3724" spans="1:16" s="5" customFormat="1" ht="15.75">
      <c r="A3724" s="4" t="s">
        <v>11</v>
      </c>
      <c r="B3724" s="3">
        <f>I3720</f>
        <v>0</v>
      </c>
      <c r="C3724" s="3"/>
      <c r="D3724" s="3">
        <f>K3720</f>
        <v>0</v>
      </c>
      <c r="E3724" s="3"/>
      <c r="F3724" s="3">
        <f>M3720</f>
        <v>1073158</v>
      </c>
      <c r="G3724" s="3"/>
      <c r="H3724" s="20" t="s">
        <v>58</v>
      </c>
      <c r="I3724" s="17">
        <v>1592370</v>
      </c>
      <c r="J3724" s="20"/>
      <c r="K3724" s="17">
        <v>1523910</v>
      </c>
      <c r="L3724" s="17"/>
      <c r="M3724" s="17">
        <v>1592370</v>
      </c>
      <c r="N3724" s="20">
        <v>18</v>
      </c>
      <c r="O3724" s="20" t="s">
        <v>118</v>
      </c>
      <c r="P3724" s="20" t="s">
        <v>112</v>
      </c>
    </row>
    <row r="3725" spans="1:16" s="5" customFormat="1" ht="15.75">
      <c r="A3725" s="4" t="s">
        <v>12</v>
      </c>
      <c r="B3725" s="10">
        <f>I3721</f>
        <v>95553</v>
      </c>
      <c r="C3725" s="3"/>
      <c r="D3725" s="10">
        <f>K3721</f>
        <v>217832</v>
      </c>
      <c r="E3725" s="3"/>
      <c r="F3725" s="10">
        <f>M3721</f>
        <v>388374</v>
      </c>
      <c r="G3725" s="3"/>
      <c r="H3725" s="20" t="s">
        <v>58</v>
      </c>
      <c r="I3725" s="17">
        <v>208773</v>
      </c>
      <c r="J3725" s="20"/>
      <c r="K3725" s="17">
        <v>201171</v>
      </c>
      <c r="L3725" s="17"/>
      <c r="M3725" s="17">
        <v>225000</v>
      </c>
      <c r="N3725" s="20">
        <v>19</v>
      </c>
      <c r="O3725" s="20" t="s">
        <v>119</v>
      </c>
      <c r="P3725" s="20" t="s">
        <v>113</v>
      </c>
    </row>
    <row r="3726" spans="1:16" s="5" customFormat="1" ht="15.75">
      <c r="A3726" s="4"/>
      <c r="B3726" s="3"/>
      <c r="C3726" s="3"/>
      <c r="D3726" s="3"/>
      <c r="E3726" s="3"/>
      <c r="F3726" s="3"/>
      <c r="G3726" s="3"/>
      <c r="H3726" s="20" t="s">
        <v>58</v>
      </c>
      <c r="I3726" s="17">
        <v>0</v>
      </c>
      <c r="J3726" s="20"/>
      <c r="K3726" s="17">
        <v>0</v>
      </c>
      <c r="L3726" s="17"/>
      <c r="M3726" s="17">
        <v>311662</v>
      </c>
      <c r="N3726" s="20">
        <v>20</v>
      </c>
      <c r="O3726" s="20" t="s">
        <v>120</v>
      </c>
      <c r="P3726" s="20" t="s">
        <v>114</v>
      </c>
    </row>
    <row r="3727" spans="1:16" s="5" customFormat="1" ht="15.75">
      <c r="A3727" s="4" t="s">
        <v>13</v>
      </c>
      <c r="B3727" s="3">
        <f>SUM(B3721:B3726)</f>
        <v>57469705</v>
      </c>
      <c r="C3727" s="3"/>
      <c r="D3727" s="3">
        <f>SUM(D3721:D3726)</f>
        <v>60083412</v>
      </c>
      <c r="E3727" s="3"/>
      <c r="F3727" s="3">
        <f>SUM(F3721:F3726)</f>
        <v>68124414</v>
      </c>
      <c r="G3727" s="3"/>
      <c r="H3727" s="20" t="s">
        <v>58</v>
      </c>
      <c r="I3727" s="17">
        <v>5003792</v>
      </c>
      <c r="J3727" s="20"/>
      <c r="K3727" s="17">
        <v>4788649</v>
      </c>
      <c r="L3727" s="17"/>
      <c r="M3727" s="17">
        <v>5145341</v>
      </c>
      <c r="N3727" s="20">
        <v>21</v>
      </c>
      <c r="O3727" s="20" t="s">
        <v>121</v>
      </c>
      <c r="P3727" s="20" t="s">
        <v>115</v>
      </c>
    </row>
    <row r="3728" spans="1:16" s="5" customFormat="1" ht="15.75">
      <c r="A3728" s="4"/>
      <c r="B3728" s="3"/>
      <c r="C3728" s="3"/>
      <c r="D3728" s="3"/>
      <c r="E3728" s="3"/>
      <c r="F3728" s="3"/>
      <c r="G3728" s="3"/>
      <c r="H3728" s="20" t="s">
        <v>58</v>
      </c>
      <c r="I3728" s="17">
        <v>163163864</v>
      </c>
      <c r="J3728" s="20"/>
      <c r="K3728" s="17">
        <v>144186275</v>
      </c>
      <c r="L3728" s="17"/>
      <c r="M3728" s="17">
        <v>158521633</v>
      </c>
      <c r="N3728" s="20">
        <v>22</v>
      </c>
      <c r="O3728" s="20" t="s">
        <v>148</v>
      </c>
      <c r="P3728" s="20" t="s">
        <v>116</v>
      </c>
    </row>
    <row r="3729" spans="1:16" s="5" customFormat="1" ht="15.75">
      <c r="A3729" s="4" t="s">
        <v>14</v>
      </c>
      <c r="B3729" s="3">
        <f aca="true" t="shared" si="415" ref="B3729:B3734">I3722</f>
        <v>38550487</v>
      </c>
      <c r="C3729" s="3"/>
      <c r="D3729" s="3">
        <f aca="true" t="shared" si="416" ref="D3729:D3734">K3722</f>
        <v>36881409</v>
      </c>
      <c r="E3729" s="3"/>
      <c r="F3729" s="3">
        <f aca="true" t="shared" si="417" ref="F3729:F3734">M3722</f>
        <v>39310871</v>
      </c>
      <c r="G3729" s="3"/>
      <c r="H3729" s="20" t="s">
        <v>58</v>
      </c>
      <c r="I3729" s="17">
        <v>23266241</v>
      </c>
      <c r="J3729" s="20"/>
      <c r="K3729" s="17">
        <v>22220243</v>
      </c>
      <c r="L3729" s="17"/>
      <c r="M3729" s="17">
        <v>23294679</v>
      </c>
      <c r="N3729" s="20">
        <v>23</v>
      </c>
      <c r="O3729" s="20" t="s">
        <v>149</v>
      </c>
      <c r="P3729" s="20" t="s">
        <v>117</v>
      </c>
    </row>
    <row r="3730" spans="1:16" s="5" customFormat="1" ht="15.75">
      <c r="A3730" s="4" t="s">
        <v>90</v>
      </c>
      <c r="B3730" s="3">
        <f t="shared" si="415"/>
        <v>0</v>
      </c>
      <c r="C3730" s="3"/>
      <c r="D3730" s="3">
        <f t="shared" si="416"/>
        <v>346347</v>
      </c>
      <c r="E3730" s="3"/>
      <c r="F3730" s="3">
        <f t="shared" si="417"/>
        <v>290643</v>
      </c>
      <c r="G3730" s="3"/>
      <c r="H3730" s="20" t="s">
        <v>58</v>
      </c>
      <c r="I3730" s="17">
        <v>30121477</v>
      </c>
      <c r="J3730" s="20"/>
      <c r="K3730" s="17">
        <v>28769707</v>
      </c>
      <c r="L3730" s="17"/>
      <c r="M3730" s="17">
        <v>30146973</v>
      </c>
      <c r="N3730" s="20">
        <v>24</v>
      </c>
      <c r="O3730" s="20" t="s">
        <v>150</v>
      </c>
      <c r="P3730" s="20" t="s">
        <v>118</v>
      </c>
    </row>
    <row r="3731" spans="1:16" s="5" customFormat="1" ht="15.75">
      <c r="A3731" s="4" t="s">
        <v>89</v>
      </c>
      <c r="B3731" s="3">
        <f t="shared" si="415"/>
        <v>1592370</v>
      </c>
      <c r="C3731" s="3"/>
      <c r="D3731" s="3">
        <f t="shared" si="416"/>
        <v>1523910</v>
      </c>
      <c r="E3731" s="3"/>
      <c r="F3731" s="3">
        <f t="shared" si="417"/>
        <v>1592370</v>
      </c>
      <c r="G3731" s="3"/>
      <c r="H3731" s="20" t="s">
        <v>58</v>
      </c>
      <c r="I3731" s="17">
        <v>9220530</v>
      </c>
      <c r="J3731" s="20"/>
      <c r="K3731" s="17">
        <v>9015308</v>
      </c>
      <c r="L3731" s="17"/>
      <c r="M3731" s="17">
        <v>9390946</v>
      </c>
      <c r="N3731" s="20">
        <v>25</v>
      </c>
      <c r="O3731" s="20" t="s">
        <v>151</v>
      </c>
      <c r="P3731" s="20" t="s">
        <v>119</v>
      </c>
    </row>
    <row r="3732" spans="1:16" s="5" customFormat="1" ht="15.75">
      <c r="A3732" s="4" t="s">
        <v>88</v>
      </c>
      <c r="B3732" s="3">
        <f t="shared" si="415"/>
        <v>208773</v>
      </c>
      <c r="C3732" s="3"/>
      <c r="D3732" s="3">
        <f t="shared" si="416"/>
        <v>201171</v>
      </c>
      <c r="E3732" s="3"/>
      <c r="F3732" s="3">
        <f t="shared" si="417"/>
        <v>225000</v>
      </c>
      <c r="G3732" s="3"/>
      <c r="H3732" s="20" t="s">
        <v>58</v>
      </c>
      <c r="I3732" s="17">
        <v>3360887</v>
      </c>
      <c r="J3732" s="20"/>
      <c r="K3732" s="17">
        <v>3207394</v>
      </c>
      <c r="L3732" s="17"/>
      <c r="M3732" s="17">
        <v>3337978</v>
      </c>
      <c r="N3732" s="20">
        <v>26</v>
      </c>
      <c r="O3732" s="20" t="s">
        <v>152</v>
      </c>
      <c r="P3732" s="20" t="s">
        <v>120</v>
      </c>
    </row>
    <row r="3733" spans="1:16" s="5" customFormat="1" ht="15.75">
      <c r="A3733" s="4" t="s">
        <v>92</v>
      </c>
      <c r="B3733" s="3">
        <f t="shared" si="415"/>
        <v>0</v>
      </c>
      <c r="C3733" s="3"/>
      <c r="D3733" s="3">
        <f t="shared" si="416"/>
        <v>0</v>
      </c>
      <c r="E3733" s="3"/>
      <c r="F3733" s="3">
        <f t="shared" si="417"/>
        <v>311662</v>
      </c>
      <c r="G3733" s="3"/>
      <c r="H3733" s="20" t="s">
        <v>58</v>
      </c>
      <c r="I3733" s="17">
        <v>0</v>
      </c>
      <c r="J3733" s="20"/>
      <c r="K3733" s="17">
        <v>0</v>
      </c>
      <c r="L3733" s="17"/>
      <c r="M3733" s="17">
        <v>359650</v>
      </c>
      <c r="N3733" s="20">
        <v>27</v>
      </c>
      <c r="O3733" s="20" t="s">
        <v>153</v>
      </c>
      <c r="P3733" s="20" t="s">
        <v>121</v>
      </c>
    </row>
    <row r="3734" spans="1:16" s="5" customFormat="1" ht="15.75">
      <c r="A3734" s="4" t="s">
        <v>15</v>
      </c>
      <c r="B3734" s="10">
        <f t="shared" si="415"/>
        <v>5003792</v>
      </c>
      <c r="C3734" s="3"/>
      <c r="D3734" s="10">
        <f t="shared" si="416"/>
        <v>4788649</v>
      </c>
      <c r="E3734" s="3"/>
      <c r="F3734" s="10">
        <f t="shared" si="417"/>
        <v>5145341</v>
      </c>
      <c r="G3734" s="3"/>
      <c r="H3734" s="20" t="s">
        <v>58</v>
      </c>
      <c r="I3734" s="17">
        <v>0</v>
      </c>
      <c r="J3734" s="20"/>
      <c r="K3734" s="17">
        <v>498238</v>
      </c>
      <c r="L3734" s="17"/>
      <c r="M3734" s="17">
        <v>792708</v>
      </c>
      <c r="N3734" s="20">
        <v>28</v>
      </c>
      <c r="O3734" s="20" t="s">
        <v>154</v>
      </c>
      <c r="P3734" s="20" t="s">
        <v>122</v>
      </c>
    </row>
    <row r="3735" spans="1:16" s="5" customFormat="1" ht="15.75">
      <c r="A3735" s="4"/>
      <c r="B3735" s="3"/>
      <c r="C3735" s="3"/>
      <c r="D3735" s="3"/>
      <c r="E3735" s="3"/>
      <c r="F3735" s="3"/>
      <c r="G3735" s="3"/>
      <c r="H3735" s="20"/>
      <c r="I3735" s="17"/>
      <c r="J3735" s="20"/>
      <c r="K3735" s="17"/>
      <c r="L3735" s="17"/>
      <c r="M3735" s="17"/>
      <c r="N3735" s="20"/>
      <c r="O3735" s="20"/>
      <c r="P3735" s="20"/>
    </row>
    <row r="3736" spans="1:16" s="5" customFormat="1" ht="15.75">
      <c r="A3736" s="4" t="s">
        <v>16</v>
      </c>
      <c r="B3736" s="3">
        <f>SUM(B3728:B3735)</f>
        <v>45355422</v>
      </c>
      <c r="C3736" s="3"/>
      <c r="D3736" s="3">
        <f>SUM(D3728:D3735)</f>
        <v>43741486</v>
      </c>
      <c r="E3736" s="3"/>
      <c r="F3736" s="3">
        <f>SUM(F3728:F3735)</f>
        <v>46875887</v>
      </c>
      <c r="G3736" s="3"/>
      <c r="H3736" s="20"/>
      <c r="I3736" s="17"/>
      <c r="J3736" s="20"/>
      <c r="K3736" s="17"/>
      <c r="L3736" s="17"/>
      <c r="M3736" s="17"/>
      <c r="N3736" s="17"/>
      <c r="O3736" s="20"/>
      <c r="P3736" s="20"/>
    </row>
    <row r="3737" spans="1:16" s="5" customFormat="1" ht="15.75">
      <c r="A3737" s="4"/>
      <c r="B3737" s="3"/>
      <c r="C3737" s="3"/>
      <c r="D3737" s="3"/>
      <c r="E3737" s="3"/>
      <c r="F3737" s="3"/>
      <c r="G3737" s="3"/>
      <c r="H3737" s="20"/>
      <c r="I3737" s="17"/>
      <c r="J3737" s="20"/>
      <c r="K3737" s="17"/>
      <c r="L3737" s="17"/>
      <c r="M3737" s="17"/>
      <c r="N3737" s="17"/>
      <c r="O3737" s="20"/>
      <c r="P3737" s="20"/>
    </row>
    <row r="3738" spans="1:16" s="5" customFormat="1" ht="15.75">
      <c r="A3738" s="4" t="s">
        <v>17</v>
      </c>
      <c r="B3738" s="3">
        <f aca="true" t="shared" si="418" ref="B3738:B3744">I3728</f>
        <v>163163864</v>
      </c>
      <c r="C3738" s="3"/>
      <c r="D3738" s="3">
        <f aca="true" t="shared" si="419" ref="D3738:D3744">K3728</f>
        <v>144186275</v>
      </c>
      <c r="E3738" s="3"/>
      <c r="F3738" s="3">
        <f aca="true" t="shared" si="420" ref="F3738:F3744">M3728</f>
        <v>158521633</v>
      </c>
      <c r="G3738" s="3"/>
      <c r="H3738" s="20"/>
      <c r="I3738" s="17"/>
      <c r="J3738" s="20"/>
      <c r="K3738" s="17"/>
      <c r="L3738" s="17"/>
      <c r="M3738" s="17"/>
      <c r="N3738" s="17"/>
      <c r="O3738" s="20"/>
      <c r="P3738" s="20"/>
    </row>
    <row r="3739" spans="1:16" s="5" customFormat="1" ht="15.75">
      <c r="A3739" s="4" t="s">
        <v>18</v>
      </c>
      <c r="B3739" s="3">
        <f t="shared" si="418"/>
        <v>23266241</v>
      </c>
      <c r="C3739" s="3"/>
      <c r="D3739" s="3">
        <f t="shared" si="419"/>
        <v>22220243</v>
      </c>
      <c r="E3739" s="3"/>
      <c r="F3739" s="3">
        <f t="shared" si="420"/>
        <v>23294679</v>
      </c>
      <c r="G3739" s="3"/>
      <c r="H3739" s="20"/>
      <c r="I3739" s="17"/>
      <c r="J3739" s="20"/>
      <c r="K3739" s="17"/>
      <c r="L3739" s="17"/>
      <c r="M3739" s="17"/>
      <c r="N3739" s="17"/>
      <c r="O3739" s="20"/>
      <c r="P3739" s="20"/>
    </row>
    <row r="3740" spans="1:16" s="5" customFormat="1" ht="15.75">
      <c r="A3740" s="4" t="s">
        <v>19</v>
      </c>
      <c r="B3740" s="3">
        <f t="shared" si="418"/>
        <v>30121477</v>
      </c>
      <c r="C3740" s="3"/>
      <c r="D3740" s="3">
        <f t="shared" si="419"/>
        <v>28769707</v>
      </c>
      <c r="E3740" s="3"/>
      <c r="F3740" s="3">
        <f t="shared" si="420"/>
        <v>30146973</v>
      </c>
      <c r="G3740" s="3"/>
      <c r="H3740" s="20"/>
      <c r="I3740" s="17"/>
      <c r="J3740" s="20"/>
      <c r="K3740" s="17"/>
      <c r="L3740" s="17"/>
      <c r="M3740" s="17"/>
      <c r="N3740" s="20"/>
      <c r="O3740" s="20"/>
      <c r="P3740" s="20"/>
    </row>
    <row r="3741" spans="1:16" s="5" customFormat="1" ht="15.75">
      <c r="A3741" s="4" t="s">
        <v>20</v>
      </c>
      <c r="B3741" s="3">
        <f t="shared" si="418"/>
        <v>9220530</v>
      </c>
      <c r="C3741" s="3"/>
      <c r="D3741" s="3">
        <f t="shared" si="419"/>
        <v>9015308</v>
      </c>
      <c r="E3741" s="3"/>
      <c r="F3741" s="3">
        <f t="shared" si="420"/>
        <v>9390946</v>
      </c>
      <c r="G3741" s="3"/>
      <c r="H3741" s="20"/>
      <c r="I3741" s="17"/>
      <c r="J3741" s="20"/>
      <c r="K3741" s="17"/>
      <c r="L3741" s="17"/>
      <c r="M3741" s="17"/>
      <c r="N3741" s="20"/>
      <c r="O3741" s="20"/>
      <c r="P3741" s="20"/>
    </row>
    <row r="3742" spans="1:7" s="5" customFormat="1" ht="15.75">
      <c r="A3742" s="4" t="s">
        <v>21</v>
      </c>
      <c r="B3742" s="3">
        <f t="shared" si="418"/>
        <v>3360887</v>
      </c>
      <c r="C3742" s="3"/>
      <c r="D3742" s="3">
        <f t="shared" si="419"/>
        <v>3207394</v>
      </c>
      <c r="E3742" s="3"/>
      <c r="F3742" s="3">
        <f t="shared" si="420"/>
        <v>3337978</v>
      </c>
      <c r="G3742" s="3"/>
    </row>
    <row r="3743" spans="1:7" s="5" customFormat="1" ht="15.75">
      <c r="A3743" s="4" t="s">
        <v>22</v>
      </c>
      <c r="B3743" s="3">
        <f t="shared" si="418"/>
        <v>0</v>
      </c>
      <c r="C3743" s="3"/>
      <c r="D3743" s="3">
        <f t="shared" si="419"/>
        <v>0</v>
      </c>
      <c r="E3743" s="3"/>
      <c r="F3743" s="3">
        <f t="shared" si="420"/>
        <v>359650</v>
      </c>
      <c r="G3743" s="3"/>
    </row>
    <row r="3744" spans="1:7" s="5" customFormat="1" ht="15.75">
      <c r="A3744" s="4" t="s">
        <v>87</v>
      </c>
      <c r="B3744" s="10">
        <f t="shared" si="418"/>
        <v>0</v>
      </c>
      <c r="C3744" s="3"/>
      <c r="D3744" s="10">
        <f t="shared" si="419"/>
        <v>498238</v>
      </c>
      <c r="E3744" s="3"/>
      <c r="F3744" s="10">
        <f t="shared" si="420"/>
        <v>792708</v>
      </c>
      <c r="G3744" s="3"/>
    </row>
    <row r="3745" spans="1:7" s="5" customFormat="1" ht="15.75">
      <c r="A3745" s="12"/>
      <c r="B3745" s="3"/>
      <c r="C3745" s="3"/>
      <c r="D3745" s="3"/>
      <c r="E3745" s="3"/>
      <c r="F3745" s="3"/>
      <c r="G3745" s="3"/>
    </row>
    <row r="3746" spans="1:7" s="5" customFormat="1" ht="15.75">
      <c r="A3746" s="17" t="s">
        <v>23</v>
      </c>
      <c r="B3746" s="3">
        <f>SUM(B3706:B3715)+B3720+B3727+SUM(B3735:B3745)</f>
        <v>581827195</v>
      </c>
      <c r="C3746" s="3"/>
      <c r="D3746" s="3">
        <f>SUM(D3706:D3715)+D3720+D3727+SUM(D3735:D3745)</f>
        <v>555130999</v>
      </c>
      <c r="E3746" s="3"/>
      <c r="F3746" s="3">
        <f>SUM(F3706:F3715)+F3720+F3727+SUM(F3735:F3745)</f>
        <v>642815988</v>
      </c>
      <c r="G3746" s="3"/>
    </row>
    <row r="3747" spans="1:7" s="5" customFormat="1" ht="15.75">
      <c r="A3747" s="4"/>
      <c r="B3747" s="3"/>
      <c r="C3747" s="3"/>
      <c r="D3747" s="3"/>
      <c r="E3747" s="3"/>
      <c r="F3747" s="3"/>
      <c r="G3747" s="3"/>
    </row>
    <row r="3748" spans="1:7" s="5" customFormat="1" ht="15.75">
      <c r="A3748" s="4"/>
      <c r="B3748" s="3"/>
      <c r="C3748" s="3"/>
      <c r="D3748" s="3"/>
      <c r="E3748" s="3"/>
      <c r="F3748" s="3"/>
      <c r="G3748" s="3"/>
    </row>
    <row r="3749" spans="1:7" s="5" customFormat="1" ht="15.75">
      <c r="A3749" s="4"/>
      <c r="B3749" s="3"/>
      <c r="C3749" s="3"/>
      <c r="D3749" s="3"/>
      <c r="E3749" s="3"/>
      <c r="F3749" s="3"/>
      <c r="G3749" s="3"/>
    </row>
    <row r="3750" spans="1:7" s="5" customFormat="1" ht="15.75">
      <c r="A3750" s="4"/>
      <c r="B3750" s="3"/>
      <c r="C3750" s="3"/>
      <c r="D3750" s="3"/>
      <c r="E3750" s="3"/>
      <c r="F3750" s="3"/>
      <c r="G3750" s="3"/>
    </row>
    <row r="3751" spans="1:7" s="5" customFormat="1" ht="15.75">
      <c r="A3751" s="4"/>
      <c r="B3751" s="3"/>
      <c r="C3751" s="3"/>
      <c r="D3751" s="3"/>
      <c r="E3751" s="3"/>
      <c r="F3751" s="3"/>
      <c r="G3751" s="3"/>
    </row>
    <row r="3752" spans="1:7" s="5" customFormat="1" ht="15.75">
      <c r="A3752" s="4"/>
      <c r="B3752" s="3"/>
      <c r="C3752" s="3"/>
      <c r="D3752" s="3"/>
      <c r="E3752" s="3"/>
      <c r="F3752" s="3"/>
      <c r="G3752" s="3"/>
    </row>
    <row r="3753" spans="1:7" s="5" customFormat="1" ht="15.75">
      <c r="A3753" s="4"/>
      <c r="B3753" s="3"/>
      <c r="C3753" s="3"/>
      <c r="D3753" s="3"/>
      <c r="E3753" s="3"/>
      <c r="F3753" s="3"/>
      <c r="G3753" s="3"/>
    </row>
    <row r="3754" spans="1:7" s="5" customFormat="1" ht="15.75">
      <c r="A3754" s="4"/>
      <c r="B3754" s="3"/>
      <c r="C3754" s="3"/>
      <c r="D3754" s="3"/>
      <c r="E3754" s="3"/>
      <c r="F3754" s="3"/>
      <c r="G3754" s="3"/>
    </row>
    <row r="3755" spans="1:7" s="5" customFormat="1" ht="15.75">
      <c r="A3755" s="4"/>
      <c r="B3755" s="3"/>
      <c r="C3755" s="3"/>
      <c r="D3755" s="3"/>
      <c r="E3755" s="3"/>
      <c r="F3755" s="3"/>
      <c r="G3755" s="3"/>
    </row>
    <row r="3756" spans="1:7" s="5" customFormat="1" ht="15.75">
      <c r="A3756" s="12"/>
      <c r="B3756" s="3"/>
      <c r="C3756" s="3"/>
      <c r="D3756" s="3"/>
      <c r="E3756" s="3"/>
      <c r="F3756" s="3"/>
      <c r="G3756" s="3"/>
    </row>
    <row r="3757" spans="1:7" s="5" customFormat="1" ht="15.75">
      <c r="A3757" s="17"/>
      <c r="B3757" s="4"/>
      <c r="C3757" s="4"/>
      <c r="D3757" s="4"/>
      <c r="E3757" s="4"/>
      <c r="F3757" s="4"/>
      <c r="G3757" s="3"/>
    </row>
    <row r="3758" spans="1:7" s="5" customFormat="1" ht="15.75">
      <c r="A3758" s="4"/>
      <c r="B3758" s="3"/>
      <c r="C3758" s="3"/>
      <c r="D3758" s="3"/>
      <c r="E3758" s="3"/>
      <c r="F3758" s="3"/>
      <c r="G3758" s="3"/>
    </row>
    <row r="3759" spans="1:7" s="5" customFormat="1" ht="15.75">
      <c r="A3759" s="4"/>
      <c r="B3759" s="3"/>
      <c r="C3759" s="3"/>
      <c r="D3759" s="3"/>
      <c r="E3759" s="3"/>
      <c r="F3759" s="3"/>
      <c r="G3759" s="3"/>
    </row>
    <row r="3760" spans="1:7" s="5" customFormat="1" ht="15.75">
      <c r="A3760" s="4"/>
      <c r="B3760" s="4"/>
      <c r="C3760" s="4"/>
      <c r="D3760" s="4"/>
      <c r="E3760" s="4"/>
      <c r="F3760" s="4"/>
      <c r="G3760" s="4"/>
    </row>
    <row r="3761" spans="1:7" s="5" customFormat="1" ht="15.75">
      <c r="A3761" s="12"/>
      <c r="B3761" s="3"/>
      <c r="C3761" s="3"/>
      <c r="D3761" s="3"/>
      <c r="E3761" s="3"/>
      <c r="F3761" s="3"/>
      <c r="G3761" s="3"/>
    </row>
    <row r="3762" spans="1:7" s="5" customFormat="1" ht="15.75">
      <c r="A3762" s="17"/>
      <c r="B3762" s="4"/>
      <c r="C3762" s="4"/>
      <c r="D3762" s="4"/>
      <c r="E3762" s="4"/>
      <c r="F3762" s="4"/>
      <c r="G3762" s="4"/>
    </row>
    <row r="3763" spans="1:7" s="5" customFormat="1" ht="15.75">
      <c r="A3763" s="4"/>
      <c r="B3763" s="3"/>
      <c r="C3763" s="3"/>
      <c r="D3763" s="3"/>
      <c r="E3763" s="3"/>
      <c r="F3763" s="3"/>
      <c r="G3763" s="3"/>
    </row>
    <row r="3764" spans="1:7" s="5" customFormat="1" ht="15.75">
      <c r="A3764" s="4"/>
      <c r="B3764" s="3"/>
      <c r="C3764" s="3"/>
      <c r="D3764" s="3"/>
      <c r="E3764" s="3"/>
      <c r="F3764" s="3"/>
      <c r="G3764" s="3"/>
    </row>
    <row r="3765" spans="1:7" s="5" customFormat="1" ht="15.75">
      <c r="A3765" s="4"/>
      <c r="B3765" s="4"/>
      <c r="C3765" s="4"/>
      <c r="D3765" s="4"/>
      <c r="E3765" s="4"/>
      <c r="F3765" s="4"/>
      <c r="G3765" s="4"/>
    </row>
    <row r="3766" spans="1:7" s="5" customFormat="1" ht="15.75">
      <c r="A3766" s="4"/>
      <c r="B3766" s="3"/>
      <c r="C3766" s="3"/>
      <c r="D3766" s="3"/>
      <c r="E3766" s="3"/>
      <c r="F3766" s="3"/>
      <c r="G3766" s="3"/>
    </row>
    <row r="3767" spans="1:7" s="5" customFormat="1" ht="15.75">
      <c r="A3767" s="4"/>
      <c r="B3767" s="3"/>
      <c r="C3767" s="3"/>
      <c r="D3767" s="3"/>
      <c r="E3767" s="3"/>
      <c r="F3767" s="3"/>
      <c r="G3767" s="3"/>
    </row>
    <row r="3768" spans="1:7" s="5" customFormat="1" ht="15.75">
      <c r="A3768" s="12"/>
      <c r="B3768" s="3"/>
      <c r="C3768" s="3"/>
      <c r="D3768" s="3"/>
      <c r="E3768" s="3"/>
      <c r="F3768" s="3"/>
      <c r="G3768" s="3"/>
    </row>
    <row r="3769" spans="1:7" s="5" customFormat="1" ht="15.75">
      <c r="A3769" s="17"/>
      <c r="B3769" s="3"/>
      <c r="C3769" s="3"/>
      <c r="D3769" s="3"/>
      <c r="E3769" s="3"/>
      <c r="F3769" s="3"/>
      <c r="G3769" s="3"/>
    </row>
    <row r="3770" spans="1:7" s="5" customFormat="1" ht="15.75">
      <c r="A3770" s="11"/>
      <c r="B3770" s="3"/>
      <c r="C3770" s="3"/>
      <c r="D3770" s="3"/>
      <c r="E3770" s="3"/>
      <c r="F3770" s="3"/>
      <c r="G3770" s="3"/>
    </row>
    <row r="3771" spans="1:7" s="5" customFormat="1" ht="15.75">
      <c r="A3771" s="12"/>
      <c r="B3771" s="3"/>
      <c r="C3771" s="3"/>
      <c r="D3771" s="3"/>
      <c r="E3771" s="3"/>
      <c r="F3771" s="3"/>
      <c r="G3771" s="3"/>
    </row>
    <row r="3772" spans="1:7" s="5" customFormat="1" ht="15.75">
      <c r="A3772" s="12"/>
      <c r="B3772" s="3"/>
      <c r="C3772" s="3"/>
      <c r="D3772" s="3"/>
      <c r="E3772" s="3"/>
      <c r="F3772" s="3"/>
      <c r="G3772" s="3"/>
    </row>
    <row r="3773" spans="1:7" s="5" customFormat="1" ht="15.75">
      <c r="A3773" s="12"/>
      <c r="B3773" s="3"/>
      <c r="C3773" s="3"/>
      <c r="D3773" s="3"/>
      <c r="E3773" s="3"/>
      <c r="F3773" s="3"/>
      <c r="G3773" s="3"/>
    </row>
    <row r="3774" spans="1:7" s="5" customFormat="1" ht="15.75">
      <c r="A3774" s="12"/>
      <c r="B3774" s="3"/>
      <c r="C3774" s="3"/>
      <c r="D3774" s="3"/>
      <c r="E3774" s="3"/>
      <c r="F3774" s="3"/>
      <c r="G3774" s="3"/>
    </row>
    <row r="3775" spans="1:6" s="5" customFormat="1" ht="15.75">
      <c r="A3775" s="13"/>
      <c r="B3775" s="4"/>
      <c r="C3775" s="3"/>
      <c r="D3775" s="4"/>
      <c r="E3775" s="3"/>
      <c r="F3775" s="4"/>
    </row>
    <row r="3776" spans="1:6" s="5" customFormat="1" ht="15.75">
      <c r="A3776" s="14" t="s">
        <v>93</v>
      </c>
      <c r="B3776" s="4"/>
      <c r="C3776" s="3"/>
      <c r="D3776" s="4"/>
      <c r="E3776" s="3"/>
      <c r="F3776" s="4"/>
    </row>
    <row r="3777" spans="1:6" s="5" customFormat="1" ht="15.75">
      <c r="A3777" s="4"/>
      <c r="B3777" s="4"/>
      <c r="C3777" s="3"/>
      <c r="D3777" s="4"/>
      <c r="E3777" s="3"/>
      <c r="F3777" s="4"/>
    </row>
    <row r="3778" spans="1:7" s="5" customFormat="1" ht="15.75">
      <c r="A3778" s="23" t="s">
        <v>138</v>
      </c>
      <c r="B3778" s="23"/>
      <c r="C3778" s="23"/>
      <c r="D3778" s="23"/>
      <c r="E3778" s="23"/>
      <c r="F3778" s="23"/>
      <c r="G3778" s="23"/>
    </row>
    <row r="3779" spans="1:6" s="5" customFormat="1" ht="15.75">
      <c r="A3779" s="4"/>
      <c r="B3779" s="4"/>
      <c r="C3779" s="3"/>
      <c r="D3779" s="4"/>
      <c r="E3779" s="3"/>
      <c r="F3779" s="4"/>
    </row>
    <row r="3780" spans="1:7" s="5" customFormat="1" ht="15.75">
      <c r="A3780" s="23" t="s">
        <v>139</v>
      </c>
      <c r="B3780" s="23"/>
      <c r="C3780" s="23"/>
      <c r="D3780" s="23"/>
      <c r="E3780" s="23"/>
      <c r="F3780" s="23"/>
      <c r="G3780" s="23"/>
    </row>
    <row r="3781" spans="1:7" s="5" customFormat="1" ht="15.75">
      <c r="A3781" s="23" t="s">
        <v>132</v>
      </c>
      <c r="B3781" s="23"/>
      <c r="C3781" s="23"/>
      <c r="D3781" s="23"/>
      <c r="E3781" s="23"/>
      <c r="F3781" s="23"/>
      <c r="G3781" s="23"/>
    </row>
    <row r="3782" spans="1:6" s="5" customFormat="1" ht="15.75">
      <c r="A3782" s="4"/>
      <c r="B3782" s="4"/>
      <c r="C3782" s="3"/>
      <c r="D3782" s="6"/>
      <c r="E3782" s="7"/>
      <c r="F3782" s="6"/>
    </row>
    <row r="3783" spans="1:6" s="5" customFormat="1" ht="15.75">
      <c r="A3783" s="4"/>
      <c r="B3783" s="8"/>
      <c r="C3783" s="9"/>
      <c r="D3783" s="8"/>
      <c r="E3783" s="9"/>
      <c r="F3783" s="8"/>
    </row>
    <row r="3784" spans="1:7" s="5" customFormat="1" ht="15.75">
      <c r="A3784" s="4"/>
      <c r="B3784" s="2">
        <v>1985</v>
      </c>
      <c r="C3784" s="1"/>
      <c r="D3784" s="2">
        <v>1986</v>
      </c>
      <c r="E3784" s="1"/>
      <c r="F3784" s="2">
        <v>1987</v>
      </c>
      <c r="G3784" s="1"/>
    </row>
    <row r="3785" spans="1:7" s="5" customFormat="1" ht="15.75">
      <c r="A3785" s="4"/>
      <c r="B3785" s="3"/>
      <c r="C3785" s="3"/>
      <c r="D3785" s="3"/>
      <c r="E3785" s="3"/>
      <c r="F3785" s="3"/>
      <c r="G3785" s="3"/>
    </row>
    <row r="3786" spans="1:16" s="5" customFormat="1" ht="15.75">
      <c r="A3786" s="4" t="s">
        <v>0</v>
      </c>
      <c r="B3786" s="3">
        <f aca="true" t="shared" si="421" ref="B3786:B3793">I3786</f>
        <v>111517540</v>
      </c>
      <c r="C3786" s="3"/>
      <c r="D3786" s="3">
        <f aca="true" t="shared" si="422" ref="D3786:D3793">K3786</f>
        <v>112157600</v>
      </c>
      <c r="E3786" s="3"/>
      <c r="F3786" s="3">
        <f aca="true" t="shared" si="423" ref="F3786:F3793">M3786</f>
        <v>115084380</v>
      </c>
      <c r="G3786" s="3"/>
      <c r="H3786" s="20" t="s">
        <v>132</v>
      </c>
      <c r="I3786" s="17">
        <v>111517540</v>
      </c>
      <c r="J3786" s="20"/>
      <c r="K3786" s="17">
        <v>112157600</v>
      </c>
      <c r="L3786" s="17"/>
      <c r="M3786" s="17">
        <v>115084380</v>
      </c>
      <c r="N3786" s="20">
        <v>1</v>
      </c>
      <c r="O3786" s="20" t="s">
        <v>95</v>
      </c>
      <c r="P3786" s="20" t="s">
        <v>95</v>
      </c>
    </row>
    <row r="3787" spans="1:16" s="5" customFormat="1" ht="15.75">
      <c r="A3787" s="4" t="s">
        <v>1</v>
      </c>
      <c r="B3787" s="3">
        <f t="shared" si="421"/>
        <v>834327</v>
      </c>
      <c r="C3787" s="3"/>
      <c r="D3787" s="3">
        <f t="shared" si="422"/>
        <v>724003</v>
      </c>
      <c r="E3787" s="3"/>
      <c r="F3787" s="3">
        <f t="shared" si="423"/>
        <v>871789</v>
      </c>
      <c r="G3787" s="3"/>
      <c r="H3787" s="20" t="s">
        <v>132</v>
      </c>
      <c r="I3787" s="17">
        <v>834327</v>
      </c>
      <c r="J3787" s="20"/>
      <c r="K3787" s="17">
        <v>724003</v>
      </c>
      <c r="L3787" s="17"/>
      <c r="M3787" s="17">
        <v>871789</v>
      </c>
      <c r="N3787" s="20">
        <v>2</v>
      </c>
      <c r="O3787" s="20" t="s">
        <v>145</v>
      </c>
      <c r="P3787" s="20" t="s">
        <v>96</v>
      </c>
    </row>
    <row r="3788" spans="1:16" s="5" customFormat="1" ht="15.75">
      <c r="A3788" s="4" t="s">
        <v>86</v>
      </c>
      <c r="B3788" s="3">
        <f t="shared" si="421"/>
        <v>1664141</v>
      </c>
      <c r="C3788" s="3"/>
      <c r="D3788" s="3">
        <f t="shared" si="422"/>
        <v>727272</v>
      </c>
      <c r="E3788" s="3"/>
      <c r="F3788" s="3">
        <f t="shared" si="423"/>
        <v>1348267</v>
      </c>
      <c r="G3788" s="3"/>
      <c r="H3788" s="20" t="s">
        <v>132</v>
      </c>
      <c r="I3788" s="17">
        <v>1664141</v>
      </c>
      <c r="J3788" s="20"/>
      <c r="K3788" s="17">
        <v>727272</v>
      </c>
      <c r="L3788" s="17"/>
      <c r="M3788" s="17">
        <v>1348267</v>
      </c>
      <c r="N3788" s="20">
        <v>3</v>
      </c>
      <c r="O3788" s="20" t="s">
        <v>102</v>
      </c>
      <c r="P3788" s="20" t="s">
        <v>97</v>
      </c>
    </row>
    <row r="3789" spans="1:16" s="5" customFormat="1" ht="15.75">
      <c r="A3789" s="4" t="s">
        <v>91</v>
      </c>
      <c r="B3789" s="3">
        <f t="shared" si="421"/>
        <v>9163593</v>
      </c>
      <c r="C3789" s="3"/>
      <c r="D3789" s="3">
        <f t="shared" si="422"/>
        <v>8883460</v>
      </c>
      <c r="E3789" s="3"/>
      <c r="F3789" s="3">
        <f t="shared" si="423"/>
        <v>9263840</v>
      </c>
      <c r="G3789" s="3"/>
      <c r="H3789" s="20" t="s">
        <v>132</v>
      </c>
      <c r="I3789" s="17">
        <v>9163593</v>
      </c>
      <c r="J3789" s="20"/>
      <c r="K3789" s="17">
        <v>8883460</v>
      </c>
      <c r="L3789" s="17"/>
      <c r="M3789" s="17">
        <v>9263840</v>
      </c>
      <c r="N3789" s="20">
        <v>4</v>
      </c>
      <c r="O3789" s="20" t="s">
        <v>103</v>
      </c>
      <c r="P3789" s="20" t="s">
        <v>98</v>
      </c>
    </row>
    <row r="3790" spans="1:16" s="5" customFormat="1" ht="15.75">
      <c r="A3790" s="4" t="s">
        <v>2</v>
      </c>
      <c r="B3790" s="3">
        <f t="shared" si="421"/>
        <v>0</v>
      </c>
      <c r="C3790" s="3"/>
      <c r="D3790" s="3">
        <f t="shared" si="422"/>
        <v>0</v>
      </c>
      <c r="E3790" s="3"/>
      <c r="F3790" s="3">
        <f t="shared" si="423"/>
        <v>2985938</v>
      </c>
      <c r="G3790" s="3"/>
      <c r="H3790" s="20" t="s">
        <v>132</v>
      </c>
      <c r="I3790" s="17">
        <v>0</v>
      </c>
      <c r="J3790" s="20"/>
      <c r="K3790" s="17">
        <v>0</v>
      </c>
      <c r="L3790" s="17"/>
      <c r="M3790" s="17">
        <v>2985938</v>
      </c>
      <c r="N3790" s="20">
        <v>5</v>
      </c>
      <c r="O3790" s="20" t="s">
        <v>104</v>
      </c>
      <c r="P3790" s="20" t="s">
        <v>99</v>
      </c>
    </row>
    <row r="3791" spans="1:16" s="5" customFormat="1" ht="15.75">
      <c r="A3791" s="4" t="s">
        <v>144</v>
      </c>
      <c r="B3791" s="3">
        <f t="shared" si="421"/>
        <v>0</v>
      </c>
      <c r="C3791" s="3"/>
      <c r="D3791" s="3">
        <f t="shared" si="422"/>
        <v>0</v>
      </c>
      <c r="E3791" s="3"/>
      <c r="F3791" s="3">
        <f t="shared" si="423"/>
        <v>0</v>
      </c>
      <c r="G3791" s="3"/>
      <c r="H3791" s="20" t="s">
        <v>132</v>
      </c>
      <c r="I3791" s="17">
        <v>0</v>
      </c>
      <c r="J3791" s="20"/>
      <c r="K3791" s="17">
        <v>0</v>
      </c>
      <c r="L3791" s="17"/>
      <c r="M3791" s="17">
        <v>0</v>
      </c>
      <c r="N3791" s="20">
        <v>6</v>
      </c>
      <c r="O3791" s="20" t="s">
        <v>146</v>
      </c>
      <c r="P3791" s="20" t="s">
        <v>100</v>
      </c>
    </row>
    <row r="3792" spans="1:16" s="5" customFormat="1" ht="15.75">
      <c r="A3792" s="4" t="s">
        <v>3</v>
      </c>
      <c r="B3792" s="3">
        <f t="shared" si="421"/>
        <v>0</v>
      </c>
      <c r="C3792" s="3"/>
      <c r="D3792" s="3">
        <f t="shared" si="422"/>
        <v>0</v>
      </c>
      <c r="E3792" s="3"/>
      <c r="F3792" s="3">
        <f t="shared" si="423"/>
        <v>0</v>
      </c>
      <c r="G3792" s="3"/>
      <c r="H3792" s="20" t="s">
        <v>132</v>
      </c>
      <c r="I3792" s="17">
        <v>0</v>
      </c>
      <c r="J3792" s="20"/>
      <c r="K3792" s="17">
        <v>0</v>
      </c>
      <c r="L3792" s="17"/>
      <c r="M3792" s="17">
        <v>0</v>
      </c>
      <c r="N3792" s="20">
        <v>7</v>
      </c>
      <c r="O3792" s="20" t="s">
        <v>106</v>
      </c>
      <c r="P3792" s="20" t="s">
        <v>101</v>
      </c>
    </row>
    <row r="3793" spans="1:16" s="5" customFormat="1" ht="15.75">
      <c r="A3793" s="4" t="s">
        <v>4</v>
      </c>
      <c r="B3793" s="3">
        <f t="shared" si="421"/>
        <v>224312</v>
      </c>
      <c r="C3793" s="3"/>
      <c r="D3793" s="3">
        <f t="shared" si="422"/>
        <v>146373</v>
      </c>
      <c r="E3793" s="3"/>
      <c r="F3793" s="3">
        <f t="shared" si="423"/>
        <v>184492</v>
      </c>
      <c r="G3793" s="3"/>
      <c r="H3793" s="20" t="s">
        <v>132</v>
      </c>
      <c r="I3793" s="17">
        <v>224312</v>
      </c>
      <c r="J3793" s="20"/>
      <c r="K3793" s="17">
        <v>146373</v>
      </c>
      <c r="L3793" s="17"/>
      <c r="M3793" s="17">
        <v>184492</v>
      </c>
      <c r="N3793" s="20">
        <v>8</v>
      </c>
      <c r="O3793" s="20" t="s">
        <v>107</v>
      </c>
      <c r="P3793" s="20" t="s">
        <v>102</v>
      </c>
    </row>
    <row r="3794" spans="1:16" s="5" customFormat="1" ht="15.75">
      <c r="A3794" s="4"/>
      <c r="B3794" s="3"/>
      <c r="C3794" s="3"/>
      <c r="D3794" s="3"/>
      <c r="E3794" s="3"/>
      <c r="F3794" s="3"/>
      <c r="G3794" s="3"/>
      <c r="H3794" s="20" t="s">
        <v>132</v>
      </c>
      <c r="I3794" s="17">
        <v>10658769</v>
      </c>
      <c r="J3794" s="20"/>
      <c r="K3794" s="17">
        <v>12115382</v>
      </c>
      <c r="L3794" s="17"/>
      <c r="M3794" s="17">
        <v>12212629</v>
      </c>
      <c r="N3794" s="20">
        <v>9</v>
      </c>
      <c r="O3794" s="20" t="s">
        <v>108</v>
      </c>
      <c r="P3794" s="20" t="s">
        <v>103</v>
      </c>
    </row>
    <row r="3795" spans="1:16" s="5" customFormat="1" ht="15.75">
      <c r="A3795" s="4" t="s">
        <v>5</v>
      </c>
      <c r="B3795" s="3">
        <f>I3794</f>
        <v>10658769</v>
      </c>
      <c r="C3795" s="3"/>
      <c r="D3795" s="3">
        <f>K3794</f>
        <v>12115382</v>
      </c>
      <c r="E3795" s="3"/>
      <c r="F3795" s="3">
        <f>M3794</f>
        <v>12212629</v>
      </c>
      <c r="G3795" s="3"/>
      <c r="H3795" s="20" t="s">
        <v>132</v>
      </c>
      <c r="I3795" s="17">
        <v>194624</v>
      </c>
      <c r="J3795" s="20"/>
      <c r="K3795" s="17">
        <v>188304</v>
      </c>
      <c r="L3795" s="17"/>
      <c r="M3795" s="17">
        <v>1337638</v>
      </c>
      <c r="N3795" s="20">
        <v>10</v>
      </c>
      <c r="O3795" s="20" t="s">
        <v>109</v>
      </c>
      <c r="P3795" s="20" t="s">
        <v>104</v>
      </c>
    </row>
    <row r="3796" spans="1:16" s="5" customFormat="1" ht="15.75">
      <c r="A3796" s="4" t="s">
        <v>6</v>
      </c>
      <c r="B3796" s="3">
        <f>I3795</f>
        <v>194624</v>
      </c>
      <c r="C3796" s="3"/>
      <c r="D3796" s="3">
        <f>K3795</f>
        <v>188304</v>
      </c>
      <c r="E3796" s="3"/>
      <c r="F3796" s="3">
        <f>M3795</f>
        <v>1337638</v>
      </c>
      <c r="G3796" s="3"/>
      <c r="H3796" s="20" t="s">
        <v>132</v>
      </c>
      <c r="I3796" s="17">
        <v>0</v>
      </c>
      <c r="J3796" s="20"/>
      <c r="K3796" s="17">
        <v>0</v>
      </c>
      <c r="L3796" s="17"/>
      <c r="M3796" s="17">
        <v>898054</v>
      </c>
      <c r="N3796" s="20">
        <v>11</v>
      </c>
      <c r="O3796" s="20" t="s">
        <v>110</v>
      </c>
      <c r="P3796" s="20" t="s">
        <v>105</v>
      </c>
    </row>
    <row r="3797" spans="1:16" s="5" customFormat="1" ht="15.75">
      <c r="A3797" s="4" t="s">
        <v>7</v>
      </c>
      <c r="B3797" s="10">
        <f>I3796</f>
        <v>0</v>
      </c>
      <c r="C3797" s="3"/>
      <c r="D3797" s="10">
        <f>K3796</f>
        <v>0</v>
      </c>
      <c r="E3797" s="3"/>
      <c r="F3797" s="10">
        <f>M3796</f>
        <v>898054</v>
      </c>
      <c r="G3797" s="3"/>
      <c r="H3797" s="20" t="s">
        <v>132</v>
      </c>
      <c r="I3797" s="17">
        <v>22190906</v>
      </c>
      <c r="J3797" s="20"/>
      <c r="K3797" s="17">
        <v>21947411</v>
      </c>
      <c r="L3797" s="17"/>
      <c r="M3797" s="17">
        <v>22409718</v>
      </c>
      <c r="N3797" s="20">
        <v>12</v>
      </c>
      <c r="O3797" s="20" t="s">
        <v>147</v>
      </c>
      <c r="P3797" s="20" t="s">
        <v>106</v>
      </c>
    </row>
    <row r="3798" spans="1:16" s="5" customFormat="1" ht="15.75">
      <c r="A3798" s="4"/>
      <c r="B3798" s="3"/>
      <c r="C3798" s="3"/>
      <c r="D3798" s="3"/>
      <c r="E3798" s="3"/>
      <c r="F3798" s="3"/>
      <c r="G3798" s="3"/>
      <c r="H3798" s="20" t="s">
        <v>132</v>
      </c>
      <c r="I3798" s="17">
        <v>0</v>
      </c>
      <c r="J3798" s="20"/>
      <c r="K3798" s="17">
        <v>79825</v>
      </c>
      <c r="L3798" s="17"/>
      <c r="M3798" s="17">
        <v>97778</v>
      </c>
      <c r="N3798" s="20">
        <v>13</v>
      </c>
      <c r="O3798" s="20" t="s">
        <v>113</v>
      </c>
      <c r="P3798" s="20" t="s">
        <v>107</v>
      </c>
    </row>
    <row r="3799" spans="1:16" s="5" customFormat="1" ht="15.75">
      <c r="A3799" s="4" t="s">
        <v>8</v>
      </c>
      <c r="B3799" s="3">
        <f>SUM(B3794:B3798)</f>
        <v>10853393</v>
      </c>
      <c r="C3799" s="3"/>
      <c r="D3799" s="3">
        <f>SUM(D3794:D3798)</f>
        <v>12303686</v>
      </c>
      <c r="E3799" s="3"/>
      <c r="F3799" s="3">
        <f>SUM(F3794:F3798)</f>
        <v>14448321</v>
      </c>
      <c r="G3799" s="3"/>
      <c r="H3799" s="20" t="s">
        <v>132</v>
      </c>
      <c r="I3799" s="17">
        <v>0</v>
      </c>
      <c r="J3799" s="20"/>
      <c r="K3799" s="17">
        <v>0</v>
      </c>
      <c r="L3799" s="17"/>
      <c r="M3799" s="17">
        <v>250000</v>
      </c>
      <c r="N3799" s="20">
        <v>14</v>
      </c>
      <c r="O3799" s="20" t="s">
        <v>114</v>
      </c>
      <c r="P3799" s="20" t="s">
        <v>108</v>
      </c>
    </row>
    <row r="3800" spans="1:16" s="5" customFormat="1" ht="15.75">
      <c r="A3800" s="4"/>
      <c r="B3800" s="3"/>
      <c r="C3800" s="3"/>
      <c r="D3800" s="3"/>
      <c r="E3800" s="3"/>
      <c r="F3800" s="3"/>
      <c r="G3800" s="3"/>
      <c r="H3800" s="20" t="s">
        <v>132</v>
      </c>
      <c r="I3800" s="17">
        <v>101980</v>
      </c>
      <c r="J3800" s="20"/>
      <c r="K3800" s="17">
        <v>200000</v>
      </c>
      <c r="L3800" s="17"/>
      <c r="M3800" s="17">
        <v>0</v>
      </c>
      <c r="N3800" s="20">
        <v>15</v>
      </c>
      <c r="O3800" s="20" t="s">
        <v>115</v>
      </c>
      <c r="P3800" s="20" t="s">
        <v>109</v>
      </c>
    </row>
    <row r="3801" spans="1:16" s="5" customFormat="1" ht="15.75">
      <c r="A3801" s="4" t="s">
        <v>9</v>
      </c>
      <c r="B3801" s="3">
        <f>I3797</f>
        <v>22190906</v>
      </c>
      <c r="C3801" s="3"/>
      <c r="D3801" s="3">
        <f>K3797</f>
        <v>21947411</v>
      </c>
      <c r="E3801" s="3"/>
      <c r="F3801" s="3">
        <f>M3797</f>
        <v>22409718</v>
      </c>
      <c r="G3801" s="3"/>
      <c r="H3801" s="20" t="s">
        <v>132</v>
      </c>
      <c r="I3801" s="17">
        <v>13592616</v>
      </c>
      <c r="J3801" s="20"/>
      <c r="K3801" s="17">
        <v>13004112</v>
      </c>
      <c r="L3801" s="17"/>
      <c r="M3801" s="17">
        <v>14501096</v>
      </c>
      <c r="N3801" s="20">
        <v>16</v>
      </c>
      <c r="O3801" s="20" t="s">
        <v>116</v>
      </c>
      <c r="P3801" s="20" t="s">
        <v>110</v>
      </c>
    </row>
    <row r="3802" spans="1:16" s="5" customFormat="1" ht="15.75">
      <c r="A3802" s="4" t="s">
        <v>10</v>
      </c>
      <c r="B3802" s="3">
        <f>I3798</f>
        <v>0</v>
      </c>
      <c r="C3802" s="3"/>
      <c r="D3802" s="3">
        <f>K3798</f>
        <v>79825</v>
      </c>
      <c r="E3802" s="3"/>
      <c r="F3802" s="3">
        <f>M3798</f>
        <v>97778</v>
      </c>
      <c r="G3802" s="4"/>
      <c r="H3802" s="20" t="s">
        <v>132</v>
      </c>
      <c r="I3802" s="17">
        <v>0</v>
      </c>
      <c r="J3802" s="20"/>
      <c r="K3802" s="17">
        <v>127865</v>
      </c>
      <c r="L3802" s="17"/>
      <c r="M3802" s="17">
        <v>107213</v>
      </c>
      <c r="N3802" s="20">
        <v>17</v>
      </c>
      <c r="O3802" s="20" t="s">
        <v>117</v>
      </c>
      <c r="P3802" s="20" t="s">
        <v>111</v>
      </c>
    </row>
    <row r="3803" spans="1:16" s="5" customFormat="1" ht="15.75">
      <c r="A3803" s="4" t="s">
        <v>11</v>
      </c>
      <c r="B3803" s="3">
        <f>I3799</f>
        <v>0</v>
      </c>
      <c r="C3803" s="3"/>
      <c r="D3803" s="3">
        <f>K3799</f>
        <v>0</v>
      </c>
      <c r="E3803" s="3"/>
      <c r="F3803" s="3">
        <f>M3799</f>
        <v>250000</v>
      </c>
      <c r="G3803" s="3"/>
      <c r="H3803" s="20" t="s">
        <v>132</v>
      </c>
      <c r="I3803" s="17">
        <v>550974</v>
      </c>
      <c r="J3803" s="20"/>
      <c r="K3803" s="17">
        <v>527286</v>
      </c>
      <c r="L3803" s="17"/>
      <c r="M3803" s="17">
        <v>550974</v>
      </c>
      <c r="N3803" s="20">
        <v>18</v>
      </c>
      <c r="O3803" s="20" t="s">
        <v>118</v>
      </c>
      <c r="P3803" s="20" t="s">
        <v>112</v>
      </c>
    </row>
    <row r="3804" spans="1:16" s="5" customFormat="1" ht="15.75">
      <c r="A3804" s="4" t="s">
        <v>12</v>
      </c>
      <c r="B3804" s="10">
        <f>I3800</f>
        <v>101980</v>
      </c>
      <c r="C3804" s="3"/>
      <c r="D3804" s="10">
        <f>K3800</f>
        <v>200000</v>
      </c>
      <c r="E3804" s="3"/>
      <c r="F3804" s="10">
        <f>M3800</f>
        <v>0</v>
      </c>
      <c r="G3804" s="3"/>
      <c r="H3804" s="20" t="s">
        <v>132</v>
      </c>
      <c r="I3804" s="17">
        <v>116350</v>
      </c>
      <c r="J3804" s="20"/>
      <c r="K3804" s="17">
        <v>112113</v>
      </c>
      <c r="L3804" s="17"/>
      <c r="M3804" s="17">
        <v>123731</v>
      </c>
      <c r="N3804" s="20">
        <v>19</v>
      </c>
      <c r="O3804" s="20" t="s">
        <v>119</v>
      </c>
      <c r="P3804" s="20" t="s">
        <v>113</v>
      </c>
    </row>
    <row r="3805" spans="1:16" s="5" customFormat="1" ht="15.75">
      <c r="A3805" s="4"/>
      <c r="B3805" s="3"/>
      <c r="C3805" s="3"/>
      <c r="D3805" s="3"/>
      <c r="E3805" s="3"/>
      <c r="F3805" s="3"/>
      <c r="G3805" s="3"/>
      <c r="H3805" s="20" t="s">
        <v>132</v>
      </c>
      <c r="I3805" s="17">
        <v>0</v>
      </c>
      <c r="J3805" s="20"/>
      <c r="K3805" s="17">
        <v>0</v>
      </c>
      <c r="L3805" s="17"/>
      <c r="M3805" s="17">
        <v>125724</v>
      </c>
      <c r="N3805" s="20">
        <v>20</v>
      </c>
      <c r="O3805" s="20" t="s">
        <v>120</v>
      </c>
      <c r="P3805" s="20" t="s">
        <v>114</v>
      </c>
    </row>
    <row r="3806" spans="1:16" s="5" customFormat="1" ht="15.75">
      <c r="A3806" s="4" t="s">
        <v>13</v>
      </c>
      <c r="B3806" s="3">
        <f>SUM(B3800:B3805)</f>
        <v>22292886</v>
      </c>
      <c r="C3806" s="3"/>
      <c r="D3806" s="3">
        <f>SUM(D3800:D3805)</f>
        <v>22227236</v>
      </c>
      <c r="E3806" s="3"/>
      <c r="F3806" s="3">
        <f>SUM(F3800:F3805)</f>
        <v>22757496</v>
      </c>
      <c r="G3806" s="3"/>
      <c r="H3806" s="20" t="s">
        <v>132</v>
      </c>
      <c r="I3806" s="17">
        <v>2027085</v>
      </c>
      <c r="J3806" s="20"/>
      <c r="K3806" s="17">
        <v>1939928</v>
      </c>
      <c r="L3806" s="17"/>
      <c r="M3806" s="17">
        <v>2141113</v>
      </c>
      <c r="N3806" s="20">
        <v>21</v>
      </c>
      <c r="O3806" s="20" t="s">
        <v>121</v>
      </c>
      <c r="P3806" s="20" t="s">
        <v>115</v>
      </c>
    </row>
    <row r="3807" spans="1:16" s="5" customFormat="1" ht="15.75">
      <c r="A3807" s="4"/>
      <c r="B3807" s="3"/>
      <c r="C3807" s="3"/>
      <c r="D3807" s="3"/>
      <c r="E3807" s="3"/>
      <c r="F3807" s="3"/>
      <c r="G3807" s="3"/>
      <c r="H3807" s="20" t="s">
        <v>132</v>
      </c>
      <c r="I3807" s="17">
        <v>0</v>
      </c>
      <c r="J3807" s="20"/>
      <c r="K3807" s="17">
        <v>0</v>
      </c>
      <c r="L3807" s="17"/>
      <c r="M3807" s="17">
        <v>0</v>
      </c>
      <c r="N3807" s="20">
        <v>22</v>
      </c>
      <c r="O3807" s="20" t="s">
        <v>148</v>
      </c>
      <c r="P3807" s="20" t="s">
        <v>116</v>
      </c>
    </row>
    <row r="3808" spans="1:16" s="5" customFormat="1" ht="15.75">
      <c r="A3808" s="4" t="s">
        <v>14</v>
      </c>
      <c r="B3808" s="3">
        <f aca="true" t="shared" si="424" ref="B3808:B3813">I3801</f>
        <v>13592616</v>
      </c>
      <c r="C3808" s="3"/>
      <c r="D3808" s="3">
        <f aca="true" t="shared" si="425" ref="D3808:D3813">K3801</f>
        <v>13004112</v>
      </c>
      <c r="E3808" s="3"/>
      <c r="F3808" s="3">
        <f aca="true" t="shared" si="426" ref="F3808:F3813">M3801</f>
        <v>14501096</v>
      </c>
      <c r="G3808" s="3"/>
      <c r="H3808" s="20" t="s">
        <v>132</v>
      </c>
      <c r="I3808" s="17">
        <v>6353813</v>
      </c>
      <c r="J3808" s="20"/>
      <c r="K3808" s="17">
        <v>6068151</v>
      </c>
      <c r="L3808" s="17"/>
      <c r="M3808" s="17">
        <v>6361558</v>
      </c>
      <c r="N3808" s="20">
        <v>23</v>
      </c>
      <c r="O3808" s="20" t="s">
        <v>149</v>
      </c>
      <c r="P3808" s="20" t="s">
        <v>117</v>
      </c>
    </row>
    <row r="3809" spans="1:16" s="5" customFormat="1" ht="15.75">
      <c r="A3809" s="4" t="s">
        <v>90</v>
      </c>
      <c r="B3809" s="3">
        <f t="shared" si="424"/>
        <v>0</v>
      </c>
      <c r="C3809" s="3"/>
      <c r="D3809" s="3">
        <f t="shared" si="425"/>
        <v>127865</v>
      </c>
      <c r="E3809" s="3"/>
      <c r="F3809" s="3">
        <f t="shared" si="426"/>
        <v>107213</v>
      </c>
      <c r="G3809" s="3"/>
      <c r="H3809" s="20" t="s">
        <v>132</v>
      </c>
      <c r="I3809" s="17">
        <v>14120413</v>
      </c>
      <c r="J3809" s="20"/>
      <c r="K3809" s="17">
        <v>13486727</v>
      </c>
      <c r="L3809" s="17"/>
      <c r="M3809" s="17">
        <v>14132366</v>
      </c>
      <c r="N3809" s="20">
        <v>24</v>
      </c>
      <c r="O3809" s="20" t="s">
        <v>150</v>
      </c>
      <c r="P3809" s="20" t="s">
        <v>118</v>
      </c>
    </row>
    <row r="3810" spans="1:16" s="5" customFormat="1" ht="15.75">
      <c r="A3810" s="4" t="s">
        <v>89</v>
      </c>
      <c r="B3810" s="3">
        <f t="shared" si="424"/>
        <v>550974</v>
      </c>
      <c r="C3810" s="3"/>
      <c r="D3810" s="3">
        <f t="shared" si="425"/>
        <v>527286</v>
      </c>
      <c r="E3810" s="3"/>
      <c r="F3810" s="3">
        <f t="shared" si="426"/>
        <v>550974</v>
      </c>
      <c r="G3810" s="3"/>
      <c r="H3810" s="20" t="s">
        <v>132</v>
      </c>
      <c r="I3810" s="17">
        <v>3235529</v>
      </c>
      <c r="J3810" s="20"/>
      <c r="K3810" s="17">
        <v>1921653</v>
      </c>
      <c r="L3810" s="17"/>
      <c r="M3810" s="17">
        <v>2001722</v>
      </c>
      <c r="N3810" s="20">
        <v>25</v>
      </c>
      <c r="O3810" s="20" t="s">
        <v>151</v>
      </c>
      <c r="P3810" s="20" t="s">
        <v>119</v>
      </c>
    </row>
    <row r="3811" spans="1:16" s="5" customFormat="1" ht="15.75">
      <c r="A3811" s="4" t="s">
        <v>88</v>
      </c>
      <c r="B3811" s="3">
        <f t="shared" si="424"/>
        <v>116350</v>
      </c>
      <c r="C3811" s="3"/>
      <c r="D3811" s="3">
        <f t="shared" si="425"/>
        <v>112113</v>
      </c>
      <c r="E3811" s="3"/>
      <c r="F3811" s="3">
        <f t="shared" si="426"/>
        <v>123731</v>
      </c>
      <c r="G3811" s="3"/>
      <c r="H3811" s="20" t="s">
        <v>132</v>
      </c>
      <c r="I3811" s="21">
        <v>681024</v>
      </c>
      <c r="J3811" s="20"/>
      <c r="K3811" s="21">
        <v>649785</v>
      </c>
      <c r="L3811" s="17"/>
      <c r="M3811" s="21">
        <v>678989</v>
      </c>
      <c r="N3811" s="20">
        <v>26</v>
      </c>
      <c r="O3811" s="20" t="s">
        <v>152</v>
      </c>
      <c r="P3811" s="20" t="s">
        <v>120</v>
      </c>
    </row>
    <row r="3812" spans="1:16" s="5" customFormat="1" ht="15.75">
      <c r="A3812" s="4" t="s">
        <v>92</v>
      </c>
      <c r="B3812" s="3">
        <f t="shared" si="424"/>
        <v>0</v>
      </c>
      <c r="C3812" s="3"/>
      <c r="D3812" s="3">
        <f t="shared" si="425"/>
        <v>0</v>
      </c>
      <c r="E3812" s="3"/>
      <c r="F3812" s="3">
        <f t="shared" si="426"/>
        <v>125724</v>
      </c>
      <c r="G3812" s="3"/>
      <c r="H3812" s="20" t="s">
        <v>132</v>
      </c>
      <c r="I3812" s="17">
        <v>0</v>
      </c>
      <c r="J3812" s="20"/>
      <c r="K3812" s="17">
        <v>0</v>
      </c>
      <c r="L3812" s="17"/>
      <c r="M3812" s="17">
        <v>153325</v>
      </c>
      <c r="N3812" s="20">
        <v>27</v>
      </c>
      <c r="O3812" s="20" t="s">
        <v>153</v>
      </c>
      <c r="P3812" s="20" t="s">
        <v>121</v>
      </c>
    </row>
    <row r="3813" spans="1:16" s="5" customFormat="1" ht="15.75">
      <c r="A3813" s="4" t="s">
        <v>15</v>
      </c>
      <c r="B3813" s="10">
        <f t="shared" si="424"/>
        <v>2027085</v>
      </c>
      <c r="C3813" s="3"/>
      <c r="D3813" s="10">
        <f t="shared" si="425"/>
        <v>1939928</v>
      </c>
      <c r="E3813" s="3"/>
      <c r="F3813" s="10">
        <f t="shared" si="426"/>
        <v>2141113</v>
      </c>
      <c r="G3813" s="3"/>
      <c r="H3813" s="20" t="s">
        <v>132</v>
      </c>
      <c r="I3813" s="17">
        <v>0</v>
      </c>
      <c r="J3813" s="20"/>
      <c r="K3813" s="17">
        <v>136702</v>
      </c>
      <c r="L3813" s="17"/>
      <c r="M3813" s="17">
        <v>218067</v>
      </c>
      <c r="N3813" s="20">
        <v>28</v>
      </c>
      <c r="O3813" s="20" t="s">
        <v>154</v>
      </c>
      <c r="P3813" s="20" t="s">
        <v>122</v>
      </c>
    </row>
    <row r="3814" spans="1:16" s="5" customFormat="1" ht="15.75">
      <c r="A3814" s="4"/>
      <c r="B3814" s="3"/>
      <c r="C3814" s="3"/>
      <c r="D3814" s="3"/>
      <c r="E3814" s="3"/>
      <c r="F3814" s="3"/>
      <c r="G3814" s="3"/>
      <c r="H3814" s="20"/>
      <c r="I3814" s="17"/>
      <c r="J3814" s="20"/>
      <c r="K3814" s="17"/>
      <c r="L3814" s="17"/>
      <c r="M3814" s="17"/>
      <c r="N3814" s="20"/>
      <c r="O3814" s="20"/>
      <c r="P3814" s="20"/>
    </row>
    <row r="3815" spans="1:16" s="5" customFormat="1" ht="15.75">
      <c r="A3815" s="4" t="s">
        <v>16</v>
      </c>
      <c r="B3815" s="3">
        <f>SUM(B3807:B3814)</f>
        <v>16287025</v>
      </c>
      <c r="C3815" s="3"/>
      <c r="D3815" s="3">
        <f>SUM(D3807:D3814)</f>
        <v>15711304</v>
      </c>
      <c r="E3815" s="3"/>
      <c r="F3815" s="3">
        <f>SUM(F3807:F3814)</f>
        <v>17549851</v>
      </c>
      <c r="G3815" s="3"/>
      <c r="H3815" s="20"/>
      <c r="I3815" s="17"/>
      <c r="J3815" s="20"/>
      <c r="K3815" s="17"/>
      <c r="L3815" s="17"/>
      <c r="M3815" s="17"/>
      <c r="N3815" s="17"/>
      <c r="O3815" s="20"/>
      <c r="P3815" s="20"/>
    </row>
    <row r="3816" spans="1:16" s="5" customFormat="1" ht="15.75">
      <c r="A3816" s="4"/>
      <c r="B3816" s="3"/>
      <c r="C3816" s="3"/>
      <c r="D3816" s="3"/>
      <c r="E3816" s="3"/>
      <c r="F3816" s="3"/>
      <c r="G3816" s="3"/>
      <c r="H3816" s="20"/>
      <c r="I3816" s="17"/>
      <c r="J3816" s="20"/>
      <c r="K3816" s="17"/>
      <c r="L3816" s="17"/>
      <c r="M3816" s="17"/>
      <c r="N3816" s="17"/>
      <c r="O3816" s="20"/>
      <c r="P3816" s="20"/>
    </row>
    <row r="3817" spans="1:16" s="5" customFormat="1" ht="15.75">
      <c r="A3817" s="4" t="s">
        <v>17</v>
      </c>
      <c r="B3817" s="3">
        <f aca="true" t="shared" si="427" ref="B3817:B3823">I3807</f>
        <v>0</v>
      </c>
      <c r="C3817" s="3"/>
      <c r="D3817" s="3">
        <f aca="true" t="shared" si="428" ref="D3817:D3823">K3807</f>
        <v>0</v>
      </c>
      <c r="E3817" s="3"/>
      <c r="F3817" s="3">
        <f aca="true" t="shared" si="429" ref="F3817:F3823">M3807</f>
        <v>0</v>
      </c>
      <c r="G3817" s="3"/>
      <c r="H3817" s="20"/>
      <c r="I3817" s="17"/>
      <c r="J3817" s="20"/>
      <c r="K3817" s="17"/>
      <c r="L3817" s="17"/>
      <c r="M3817" s="17"/>
      <c r="N3817" s="17"/>
      <c r="O3817" s="20"/>
      <c r="P3817" s="20"/>
    </row>
    <row r="3818" spans="1:16" s="5" customFormat="1" ht="15.75">
      <c r="A3818" s="4" t="s">
        <v>18</v>
      </c>
      <c r="B3818" s="3">
        <f t="shared" si="427"/>
        <v>6353813</v>
      </c>
      <c r="C3818" s="3"/>
      <c r="D3818" s="3">
        <f t="shared" si="428"/>
        <v>6068151</v>
      </c>
      <c r="E3818" s="3"/>
      <c r="F3818" s="3">
        <f t="shared" si="429"/>
        <v>6361558</v>
      </c>
      <c r="G3818" s="3"/>
      <c r="H3818" s="20"/>
      <c r="I3818" s="17"/>
      <c r="J3818" s="20"/>
      <c r="K3818" s="17"/>
      <c r="L3818" s="17"/>
      <c r="M3818" s="17"/>
      <c r="N3818" s="17"/>
      <c r="O3818" s="20"/>
      <c r="P3818" s="20"/>
    </row>
    <row r="3819" spans="1:16" s="5" customFormat="1" ht="15.75">
      <c r="A3819" s="4" t="s">
        <v>19</v>
      </c>
      <c r="B3819" s="3">
        <f t="shared" si="427"/>
        <v>14120413</v>
      </c>
      <c r="C3819" s="3"/>
      <c r="D3819" s="3">
        <f t="shared" si="428"/>
        <v>13486727</v>
      </c>
      <c r="E3819" s="3"/>
      <c r="F3819" s="3">
        <f t="shared" si="429"/>
        <v>14132366</v>
      </c>
      <c r="G3819" s="3"/>
      <c r="H3819" s="20"/>
      <c r="I3819" s="17"/>
      <c r="J3819" s="20"/>
      <c r="K3819" s="17"/>
      <c r="L3819" s="17"/>
      <c r="M3819" s="17"/>
      <c r="N3819" s="20"/>
      <c r="O3819" s="20"/>
      <c r="P3819" s="20"/>
    </row>
    <row r="3820" spans="1:16" s="5" customFormat="1" ht="15.75">
      <c r="A3820" s="4" t="s">
        <v>20</v>
      </c>
      <c r="B3820" s="3">
        <f t="shared" si="427"/>
        <v>3235529</v>
      </c>
      <c r="C3820" s="3"/>
      <c r="D3820" s="3">
        <f t="shared" si="428"/>
        <v>1921653</v>
      </c>
      <c r="E3820" s="3"/>
      <c r="F3820" s="3">
        <f t="shared" si="429"/>
        <v>2001722</v>
      </c>
      <c r="G3820" s="3"/>
      <c r="H3820" s="20"/>
      <c r="I3820" s="17"/>
      <c r="J3820" s="20"/>
      <c r="K3820" s="17"/>
      <c r="L3820" s="17"/>
      <c r="M3820" s="17"/>
      <c r="N3820" s="20"/>
      <c r="O3820" s="20"/>
      <c r="P3820" s="20"/>
    </row>
    <row r="3821" spans="1:7" s="5" customFormat="1" ht="15.75">
      <c r="A3821" s="4" t="s">
        <v>21</v>
      </c>
      <c r="B3821" s="3">
        <f t="shared" si="427"/>
        <v>681024</v>
      </c>
      <c r="C3821" s="3"/>
      <c r="D3821" s="3">
        <f t="shared" si="428"/>
        <v>649785</v>
      </c>
      <c r="E3821" s="3"/>
      <c r="F3821" s="3">
        <f t="shared" si="429"/>
        <v>678989</v>
      </c>
      <c r="G3821" s="3"/>
    </row>
    <row r="3822" spans="1:7" s="5" customFormat="1" ht="15.75">
      <c r="A3822" s="4" t="s">
        <v>22</v>
      </c>
      <c r="B3822" s="3">
        <f t="shared" si="427"/>
        <v>0</v>
      </c>
      <c r="C3822" s="3"/>
      <c r="D3822" s="3">
        <f t="shared" si="428"/>
        <v>0</v>
      </c>
      <c r="E3822" s="3"/>
      <c r="F3822" s="3">
        <f t="shared" si="429"/>
        <v>153325</v>
      </c>
      <c r="G3822" s="3"/>
    </row>
    <row r="3823" spans="1:7" s="5" customFormat="1" ht="15.75">
      <c r="A3823" s="4" t="s">
        <v>87</v>
      </c>
      <c r="B3823" s="10">
        <f t="shared" si="427"/>
        <v>0</v>
      </c>
      <c r="C3823" s="3"/>
      <c r="D3823" s="10">
        <f t="shared" si="428"/>
        <v>136702</v>
      </c>
      <c r="E3823" s="3"/>
      <c r="F3823" s="10">
        <f t="shared" si="429"/>
        <v>218067</v>
      </c>
      <c r="G3823" s="3"/>
    </row>
    <row r="3824" spans="1:7" s="5" customFormat="1" ht="15.75">
      <c r="A3824" s="12"/>
      <c r="B3824" s="3"/>
      <c r="C3824" s="3"/>
      <c r="D3824" s="3"/>
      <c r="E3824" s="3"/>
      <c r="F3824" s="3"/>
      <c r="G3824" s="3"/>
    </row>
    <row r="3825" spans="1:7" s="5" customFormat="1" ht="15.75">
      <c r="A3825" s="17" t="s">
        <v>23</v>
      </c>
      <c r="B3825" s="3">
        <f>SUM(B3785:B3794)+B3799+B3806+SUM(B3814:B3824)</f>
        <v>197227996</v>
      </c>
      <c r="C3825" s="3"/>
      <c r="D3825" s="3">
        <f>SUM(D3785:D3794)+D3799+D3806+SUM(D3814:D3824)</f>
        <v>195143952</v>
      </c>
      <c r="E3825" s="3"/>
      <c r="F3825" s="3">
        <f>SUM(F3785:F3794)+F3799+F3806+SUM(F3814:F3824)</f>
        <v>208040401</v>
      </c>
      <c r="G3825" s="3"/>
    </row>
    <row r="3826" spans="1:7" s="5" customFormat="1" ht="15.75">
      <c r="A3826" s="4"/>
      <c r="B3826" s="3"/>
      <c r="C3826" s="3"/>
      <c r="D3826" s="3"/>
      <c r="E3826" s="3"/>
      <c r="F3826" s="3"/>
      <c r="G3826" s="3"/>
    </row>
    <row r="3827" spans="1:7" s="5" customFormat="1" ht="15.75">
      <c r="A3827" s="4"/>
      <c r="B3827" s="3"/>
      <c r="C3827" s="3"/>
      <c r="D3827" s="3"/>
      <c r="E3827" s="3"/>
      <c r="F3827" s="3"/>
      <c r="G3827" s="3"/>
    </row>
    <row r="3828" spans="1:7" s="5" customFormat="1" ht="15.75">
      <c r="A3828" s="4"/>
      <c r="B3828" s="3"/>
      <c r="C3828" s="3"/>
      <c r="D3828" s="3"/>
      <c r="E3828" s="3"/>
      <c r="F3828" s="3"/>
      <c r="G3828" s="3"/>
    </row>
    <row r="3829" spans="1:7" s="5" customFormat="1" ht="15.75">
      <c r="A3829" s="4"/>
      <c r="B3829" s="3"/>
      <c r="C3829" s="3"/>
      <c r="D3829" s="3"/>
      <c r="E3829" s="3"/>
      <c r="F3829" s="3"/>
      <c r="G3829" s="3"/>
    </row>
    <row r="3830" spans="1:7" s="5" customFormat="1" ht="15.75">
      <c r="A3830" s="4"/>
      <c r="B3830" s="3"/>
      <c r="C3830" s="3"/>
      <c r="D3830" s="3"/>
      <c r="E3830" s="3"/>
      <c r="F3830" s="3"/>
      <c r="G3830" s="3"/>
    </row>
    <row r="3831" spans="1:7" s="5" customFormat="1" ht="15.75">
      <c r="A3831" s="4"/>
      <c r="B3831" s="3"/>
      <c r="C3831" s="3"/>
      <c r="D3831" s="3"/>
      <c r="E3831" s="3"/>
      <c r="F3831" s="3"/>
      <c r="G3831" s="3"/>
    </row>
    <row r="3832" spans="1:7" s="5" customFormat="1" ht="15.75">
      <c r="A3832" s="4"/>
      <c r="B3832" s="3"/>
      <c r="C3832" s="3"/>
      <c r="D3832" s="3"/>
      <c r="E3832" s="3"/>
      <c r="F3832" s="3"/>
      <c r="G3832" s="3"/>
    </row>
    <row r="3833" spans="1:7" s="5" customFormat="1" ht="15.75">
      <c r="A3833" s="4"/>
      <c r="B3833" s="3"/>
      <c r="C3833" s="3"/>
      <c r="D3833" s="3"/>
      <c r="E3833" s="3"/>
      <c r="F3833" s="3"/>
      <c r="G3833" s="3"/>
    </row>
    <row r="3834" spans="1:7" s="5" customFormat="1" ht="15.75">
      <c r="A3834" s="4"/>
      <c r="B3834" s="3"/>
      <c r="C3834" s="3"/>
      <c r="D3834" s="3"/>
      <c r="E3834" s="3"/>
      <c r="F3834" s="3"/>
      <c r="G3834" s="3"/>
    </row>
    <row r="3835" spans="1:7" s="5" customFormat="1" ht="15.75">
      <c r="A3835" s="12"/>
      <c r="B3835" s="3"/>
      <c r="C3835" s="3"/>
      <c r="D3835" s="3"/>
      <c r="E3835" s="3"/>
      <c r="F3835" s="3"/>
      <c r="G3835" s="3"/>
    </row>
    <row r="3836" spans="1:7" s="5" customFormat="1" ht="15.75">
      <c r="A3836" s="17"/>
      <c r="B3836" s="4"/>
      <c r="C3836" s="4"/>
      <c r="D3836" s="4"/>
      <c r="E3836" s="4"/>
      <c r="F3836" s="4"/>
      <c r="G3836" s="3"/>
    </row>
    <row r="3837" spans="1:7" s="5" customFormat="1" ht="15.75">
      <c r="A3837" s="4"/>
      <c r="B3837" s="3"/>
      <c r="C3837" s="3"/>
      <c r="D3837" s="3"/>
      <c r="E3837" s="3"/>
      <c r="F3837" s="3"/>
      <c r="G3837" s="3"/>
    </row>
    <row r="3838" spans="1:7" s="5" customFormat="1" ht="15.75">
      <c r="A3838" s="4"/>
      <c r="B3838" s="3"/>
      <c r="C3838" s="3"/>
      <c r="D3838" s="3"/>
      <c r="E3838" s="3"/>
      <c r="F3838" s="3"/>
      <c r="G3838" s="3"/>
    </row>
    <row r="3839" spans="1:7" s="5" customFormat="1" ht="15.75">
      <c r="A3839" s="4"/>
      <c r="B3839" s="4"/>
      <c r="C3839" s="4"/>
      <c r="D3839" s="4"/>
      <c r="E3839" s="4"/>
      <c r="F3839" s="4"/>
      <c r="G3839" s="4"/>
    </row>
    <row r="3840" spans="1:7" s="5" customFormat="1" ht="15.75">
      <c r="A3840" s="12"/>
      <c r="B3840" s="3"/>
      <c r="C3840" s="3"/>
      <c r="D3840" s="3"/>
      <c r="E3840" s="3"/>
      <c r="F3840" s="3"/>
      <c r="G3840" s="3"/>
    </row>
    <row r="3841" spans="1:7" s="5" customFormat="1" ht="15.75">
      <c r="A3841" s="17"/>
      <c r="B3841" s="4"/>
      <c r="C3841" s="4"/>
      <c r="D3841" s="4"/>
      <c r="E3841" s="4"/>
      <c r="F3841" s="4"/>
      <c r="G3841" s="4"/>
    </row>
    <row r="3842" spans="1:7" s="5" customFormat="1" ht="15.75">
      <c r="A3842" s="4"/>
      <c r="B3842" s="3"/>
      <c r="C3842" s="3"/>
      <c r="D3842" s="3"/>
      <c r="E3842" s="3"/>
      <c r="F3842" s="3"/>
      <c r="G3842" s="3"/>
    </row>
    <row r="3843" spans="1:7" s="5" customFormat="1" ht="15.75">
      <c r="A3843" s="4"/>
      <c r="B3843" s="3"/>
      <c r="C3843" s="3"/>
      <c r="D3843" s="3"/>
      <c r="E3843" s="3"/>
      <c r="F3843" s="3"/>
      <c r="G3843" s="3"/>
    </row>
    <row r="3844" spans="1:7" s="5" customFormat="1" ht="15.75">
      <c r="A3844" s="4"/>
      <c r="B3844" s="4"/>
      <c r="C3844" s="4"/>
      <c r="D3844" s="4"/>
      <c r="E3844" s="4"/>
      <c r="F3844" s="4"/>
      <c r="G3844" s="4"/>
    </row>
    <row r="3845" spans="1:7" s="5" customFormat="1" ht="15.75">
      <c r="A3845" s="4"/>
      <c r="B3845" s="3"/>
      <c r="C3845" s="3"/>
      <c r="D3845" s="3"/>
      <c r="E3845" s="3"/>
      <c r="F3845" s="3"/>
      <c r="G3845" s="3"/>
    </row>
    <row r="3846" spans="1:7" s="5" customFormat="1" ht="15.75">
      <c r="A3846" s="4"/>
      <c r="B3846" s="3"/>
      <c r="C3846" s="3"/>
      <c r="D3846" s="3"/>
      <c r="E3846" s="3"/>
      <c r="F3846" s="3"/>
      <c r="G3846" s="3"/>
    </row>
    <row r="3847" spans="1:7" s="5" customFormat="1" ht="15.75">
      <c r="A3847" s="12"/>
      <c r="B3847" s="3"/>
      <c r="C3847" s="3"/>
      <c r="D3847" s="3"/>
      <c r="E3847" s="3"/>
      <c r="F3847" s="3"/>
      <c r="G3847" s="3"/>
    </row>
    <row r="3848" spans="1:7" s="5" customFormat="1" ht="15.75">
      <c r="A3848" s="17"/>
      <c r="B3848" s="3"/>
      <c r="C3848" s="3"/>
      <c r="D3848" s="3"/>
      <c r="E3848" s="3"/>
      <c r="F3848" s="3"/>
      <c r="G3848" s="3"/>
    </row>
    <row r="3849" spans="1:7" s="5" customFormat="1" ht="15.75">
      <c r="A3849" s="11"/>
      <c r="B3849" s="3"/>
      <c r="C3849" s="3"/>
      <c r="D3849" s="3"/>
      <c r="E3849" s="3"/>
      <c r="F3849" s="3"/>
      <c r="G3849" s="3"/>
    </row>
    <row r="3850" spans="1:7" s="5" customFormat="1" ht="15.75">
      <c r="A3850" s="12"/>
      <c r="B3850" s="3"/>
      <c r="C3850" s="3"/>
      <c r="D3850" s="3"/>
      <c r="E3850" s="3"/>
      <c r="F3850" s="3"/>
      <c r="G3850" s="3"/>
    </row>
    <row r="3851" spans="1:7" s="5" customFormat="1" ht="15.75">
      <c r="A3851" s="12"/>
      <c r="B3851" s="3"/>
      <c r="C3851" s="3"/>
      <c r="D3851" s="3"/>
      <c r="E3851" s="3"/>
      <c r="F3851" s="3"/>
      <c r="G3851" s="3"/>
    </row>
    <row r="3852" spans="1:7" s="5" customFormat="1" ht="15.75">
      <c r="A3852" s="12"/>
      <c r="B3852" s="3"/>
      <c r="C3852" s="3"/>
      <c r="D3852" s="3"/>
      <c r="E3852" s="3"/>
      <c r="F3852" s="3"/>
      <c r="G3852" s="3"/>
    </row>
    <row r="3853" spans="1:7" s="5" customFormat="1" ht="15.75">
      <c r="A3853" s="12"/>
      <c r="B3853" s="3"/>
      <c r="C3853" s="3"/>
      <c r="D3853" s="3"/>
      <c r="E3853" s="3"/>
      <c r="F3853" s="3"/>
      <c r="G3853" s="3"/>
    </row>
    <row r="3854" spans="1:6" s="5" customFormat="1" ht="15.75">
      <c r="A3854" s="13"/>
      <c r="B3854" s="4"/>
      <c r="C3854" s="3"/>
      <c r="D3854" s="4"/>
      <c r="E3854" s="3"/>
      <c r="F3854" s="4"/>
    </row>
    <row r="3855" spans="1:6" s="5" customFormat="1" ht="15.75">
      <c r="A3855" s="14" t="s">
        <v>93</v>
      </c>
      <c r="B3855" s="4"/>
      <c r="C3855" s="3"/>
      <c r="D3855" s="4"/>
      <c r="E3855" s="3"/>
      <c r="F3855" s="4"/>
    </row>
    <row r="3856" spans="1:6" s="5" customFormat="1" ht="15.75">
      <c r="A3856" s="4"/>
      <c r="B3856" s="4"/>
      <c r="C3856" s="3"/>
      <c r="D3856" s="4"/>
      <c r="E3856" s="3"/>
      <c r="F3856" s="4"/>
    </row>
    <row r="3857" spans="1:7" s="5" customFormat="1" ht="15.75">
      <c r="A3857" s="23" t="s">
        <v>138</v>
      </c>
      <c r="B3857" s="23"/>
      <c r="C3857" s="23"/>
      <c r="D3857" s="23"/>
      <c r="E3857" s="23"/>
      <c r="F3857" s="23"/>
      <c r="G3857" s="23"/>
    </row>
    <row r="3858" spans="1:6" s="5" customFormat="1" ht="15.75">
      <c r="A3858" s="4"/>
      <c r="B3858" s="4"/>
      <c r="C3858" s="3"/>
      <c r="D3858" s="4"/>
      <c r="E3858" s="3"/>
      <c r="F3858" s="4"/>
    </row>
    <row r="3859" spans="1:7" s="5" customFormat="1" ht="15.75">
      <c r="A3859" s="23" t="s">
        <v>139</v>
      </c>
      <c r="B3859" s="23"/>
      <c r="C3859" s="23"/>
      <c r="D3859" s="23"/>
      <c r="E3859" s="23"/>
      <c r="F3859" s="23"/>
      <c r="G3859" s="23"/>
    </row>
    <row r="3860" spans="1:7" s="5" customFormat="1" ht="15.75">
      <c r="A3860" s="23" t="s">
        <v>133</v>
      </c>
      <c r="B3860" s="23"/>
      <c r="C3860" s="23"/>
      <c r="D3860" s="23"/>
      <c r="E3860" s="23"/>
      <c r="F3860" s="23"/>
      <c r="G3860" s="23"/>
    </row>
    <row r="3861" spans="1:6" s="5" customFormat="1" ht="15.75">
      <c r="A3861" s="4"/>
      <c r="B3861" s="4"/>
      <c r="C3861" s="3"/>
      <c r="D3861" s="6"/>
      <c r="E3861" s="7"/>
      <c r="F3861" s="6"/>
    </row>
    <row r="3862" spans="1:6" s="5" customFormat="1" ht="15.75">
      <c r="A3862" s="4"/>
      <c r="B3862" s="8"/>
      <c r="C3862" s="9"/>
      <c r="D3862" s="8"/>
      <c r="E3862" s="9"/>
      <c r="F3862" s="8"/>
    </row>
    <row r="3863" spans="1:7" s="5" customFormat="1" ht="15.75">
      <c r="A3863" s="4"/>
      <c r="B3863" s="2">
        <v>1985</v>
      </c>
      <c r="C3863" s="1"/>
      <c r="D3863" s="2">
        <v>1986</v>
      </c>
      <c r="E3863" s="1"/>
      <c r="F3863" s="2">
        <v>1987</v>
      </c>
      <c r="G3863" s="1"/>
    </row>
    <row r="3864" spans="1:7" s="5" customFormat="1" ht="15.75">
      <c r="A3864" s="4"/>
      <c r="B3864" s="3"/>
      <c r="C3864" s="3"/>
      <c r="D3864" s="3"/>
      <c r="E3864" s="3"/>
      <c r="F3864" s="3"/>
      <c r="G3864" s="3"/>
    </row>
    <row r="3865" spans="1:16" s="5" customFormat="1" ht="15.75">
      <c r="A3865" s="4" t="s">
        <v>0</v>
      </c>
      <c r="B3865" s="3">
        <f aca="true" t="shared" si="430" ref="B3865:B3872">I3865</f>
        <v>13159801</v>
      </c>
      <c r="C3865" s="3"/>
      <c r="D3865" s="3">
        <f aca="true" t="shared" si="431" ref="D3865:D3872">K3865</f>
        <v>12510144</v>
      </c>
      <c r="E3865" s="3"/>
      <c r="F3865" s="3">
        <f aca="true" t="shared" si="432" ref="F3865:F3872">M3865</f>
        <v>14131007</v>
      </c>
      <c r="G3865" s="3"/>
      <c r="H3865" s="20" t="s">
        <v>133</v>
      </c>
      <c r="I3865" s="17">
        <v>13159801</v>
      </c>
      <c r="J3865" s="20"/>
      <c r="K3865" s="17">
        <v>12510144</v>
      </c>
      <c r="L3865" s="17"/>
      <c r="M3865" s="17">
        <v>14131007</v>
      </c>
      <c r="N3865" s="20">
        <v>1</v>
      </c>
      <c r="O3865" s="20" t="s">
        <v>95</v>
      </c>
      <c r="P3865" s="20" t="s">
        <v>95</v>
      </c>
    </row>
    <row r="3866" spans="1:16" s="5" customFormat="1" ht="15.75">
      <c r="A3866" s="4" t="s">
        <v>1</v>
      </c>
      <c r="B3866" s="3">
        <f t="shared" si="430"/>
        <v>2306155</v>
      </c>
      <c r="C3866" s="3"/>
      <c r="D3866" s="3">
        <f t="shared" si="431"/>
        <v>2446605</v>
      </c>
      <c r="E3866" s="3"/>
      <c r="F3866" s="3">
        <f t="shared" si="432"/>
        <v>2700552</v>
      </c>
      <c r="G3866" s="3"/>
      <c r="H3866" s="20" t="s">
        <v>133</v>
      </c>
      <c r="I3866" s="17">
        <v>2306155</v>
      </c>
      <c r="J3866" s="20"/>
      <c r="K3866" s="17">
        <v>2446605</v>
      </c>
      <c r="L3866" s="17"/>
      <c r="M3866" s="17">
        <v>2700552</v>
      </c>
      <c r="N3866" s="20">
        <v>2</v>
      </c>
      <c r="O3866" s="20" t="s">
        <v>145</v>
      </c>
      <c r="P3866" s="20" t="s">
        <v>96</v>
      </c>
    </row>
    <row r="3867" spans="1:16" s="5" customFormat="1" ht="15.75">
      <c r="A3867" s="4" t="s">
        <v>86</v>
      </c>
      <c r="B3867" s="3">
        <f t="shared" si="430"/>
        <v>445500</v>
      </c>
      <c r="C3867" s="3"/>
      <c r="D3867" s="3">
        <f t="shared" si="431"/>
        <v>193758</v>
      </c>
      <c r="E3867" s="3"/>
      <c r="F3867" s="3">
        <f t="shared" si="432"/>
        <v>360000</v>
      </c>
      <c r="G3867" s="3"/>
      <c r="H3867" s="20" t="s">
        <v>133</v>
      </c>
      <c r="I3867" s="17">
        <v>445500</v>
      </c>
      <c r="J3867" s="20"/>
      <c r="K3867" s="17">
        <v>193758</v>
      </c>
      <c r="L3867" s="17"/>
      <c r="M3867" s="17">
        <v>360000</v>
      </c>
      <c r="N3867" s="20">
        <v>3</v>
      </c>
      <c r="O3867" s="20" t="s">
        <v>102</v>
      </c>
      <c r="P3867" s="20" t="s">
        <v>97</v>
      </c>
    </row>
    <row r="3868" spans="1:16" s="5" customFormat="1" ht="15.75">
      <c r="A3868" s="4" t="s">
        <v>91</v>
      </c>
      <c r="B3868" s="3">
        <f t="shared" si="430"/>
        <v>2473405</v>
      </c>
      <c r="C3868" s="3"/>
      <c r="D3868" s="3">
        <f t="shared" si="431"/>
        <v>2366706</v>
      </c>
      <c r="E3868" s="3"/>
      <c r="F3868" s="3">
        <f t="shared" si="432"/>
        <v>2473533</v>
      </c>
      <c r="G3868" s="3"/>
      <c r="H3868" s="20" t="s">
        <v>133</v>
      </c>
      <c r="I3868" s="17">
        <v>2473405</v>
      </c>
      <c r="J3868" s="20"/>
      <c r="K3868" s="17">
        <v>2366706</v>
      </c>
      <c r="L3868" s="17"/>
      <c r="M3868" s="17">
        <v>2473533</v>
      </c>
      <c r="N3868" s="20">
        <v>4</v>
      </c>
      <c r="O3868" s="20" t="s">
        <v>103</v>
      </c>
      <c r="P3868" s="20" t="s">
        <v>98</v>
      </c>
    </row>
    <row r="3869" spans="1:16" s="5" customFormat="1" ht="15.75">
      <c r="A3869" s="4" t="s">
        <v>2</v>
      </c>
      <c r="B3869" s="3">
        <f t="shared" si="430"/>
        <v>0</v>
      </c>
      <c r="C3869" s="3"/>
      <c r="D3869" s="3">
        <f t="shared" si="431"/>
        <v>0</v>
      </c>
      <c r="E3869" s="3"/>
      <c r="F3869" s="3">
        <f t="shared" si="432"/>
        <v>795505</v>
      </c>
      <c r="G3869" s="3"/>
      <c r="H3869" s="20" t="s">
        <v>133</v>
      </c>
      <c r="I3869" s="17">
        <v>0</v>
      </c>
      <c r="J3869" s="20"/>
      <c r="K3869" s="17">
        <v>0</v>
      </c>
      <c r="L3869" s="17"/>
      <c r="M3869" s="17">
        <v>795505</v>
      </c>
      <c r="N3869" s="20">
        <v>5</v>
      </c>
      <c r="O3869" s="20" t="s">
        <v>104</v>
      </c>
      <c r="P3869" s="20" t="s">
        <v>99</v>
      </c>
    </row>
    <row r="3870" spans="1:16" s="5" customFormat="1" ht="15.75">
      <c r="A3870" s="4" t="s">
        <v>144</v>
      </c>
      <c r="B3870" s="3">
        <f t="shared" si="430"/>
        <v>0</v>
      </c>
      <c r="C3870" s="3"/>
      <c r="D3870" s="3">
        <f t="shared" si="431"/>
        <v>0</v>
      </c>
      <c r="E3870" s="3"/>
      <c r="F3870" s="3">
        <f t="shared" si="432"/>
        <v>396800</v>
      </c>
      <c r="G3870" s="3"/>
      <c r="H3870" s="20" t="s">
        <v>133</v>
      </c>
      <c r="I3870" s="17">
        <v>0</v>
      </c>
      <c r="J3870" s="20"/>
      <c r="K3870" s="17">
        <v>0</v>
      </c>
      <c r="L3870" s="17"/>
      <c r="M3870" s="17">
        <v>396800</v>
      </c>
      <c r="N3870" s="20">
        <v>6</v>
      </c>
      <c r="O3870" s="20" t="s">
        <v>146</v>
      </c>
      <c r="P3870" s="20" t="s">
        <v>100</v>
      </c>
    </row>
    <row r="3871" spans="1:16" s="5" customFormat="1" ht="15.75">
      <c r="A3871" s="4" t="s">
        <v>3</v>
      </c>
      <c r="B3871" s="3">
        <f t="shared" si="430"/>
        <v>27236</v>
      </c>
      <c r="C3871" s="3"/>
      <c r="D3871" s="3">
        <f t="shared" si="431"/>
        <v>33879</v>
      </c>
      <c r="E3871" s="3"/>
      <c r="F3871" s="3">
        <f t="shared" si="432"/>
        <v>35610</v>
      </c>
      <c r="G3871" s="3"/>
      <c r="H3871" s="20" t="s">
        <v>133</v>
      </c>
      <c r="I3871" s="17">
        <v>27236</v>
      </c>
      <c r="J3871" s="20"/>
      <c r="K3871" s="17">
        <v>33879</v>
      </c>
      <c r="L3871" s="17"/>
      <c r="M3871" s="17">
        <v>35610</v>
      </c>
      <c r="N3871" s="20">
        <v>7</v>
      </c>
      <c r="O3871" s="20" t="s">
        <v>106</v>
      </c>
      <c r="P3871" s="20" t="s">
        <v>101</v>
      </c>
    </row>
    <row r="3872" spans="1:16" s="5" customFormat="1" ht="15.75">
      <c r="A3872" s="4" t="s">
        <v>4</v>
      </c>
      <c r="B3872" s="3">
        <f t="shared" si="430"/>
        <v>223161</v>
      </c>
      <c r="C3872" s="3"/>
      <c r="D3872" s="3">
        <f t="shared" si="431"/>
        <v>184954</v>
      </c>
      <c r="E3872" s="3"/>
      <c r="F3872" s="3">
        <f t="shared" si="432"/>
        <v>254955</v>
      </c>
      <c r="G3872" s="3"/>
      <c r="H3872" s="20" t="s">
        <v>133</v>
      </c>
      <c r="I3872" s="17">
        <v>223161</v>
      </c>
      <c r="J3872" s="20"/>
      <c r="K3872" s="17">
        <v>184954</v>
      </c>
      <c r="L3872" s="17"/>
      <c r="M3872" s="17">
        <v>254955</v>
      </c>
      <c r="N3872" s="20">
        <v>8</v>
      </c>
      <c r="O3872" s="20" t="s">
        <v>107</v>
      </c>
      <c r="P3872" s="20" t="s">
        <v>102</v>
      </c>
    </row>
    <row r="3873" spans="1:16" s="5" customFormat="1" ht="15.75">
      <c r="A3873" s="4"/>
      <c r="B3873" s="3"/>
      <c r="C3873" s="3"/>
      <c r="D3873" s="3"/>
      <c r="E3873" s="3"/>
      <c r="F3873" s="3"/>
      <c r="G3873" s="3"/>
      <c r="H3873" s="20" t="s">
        <v>133</v>
      </c>
      <c r="I3873" s="17">
        <v>4938070</v>
      </c>
      <c r="J3873" s="20"/>
      <c r="K3873" s="17">
        <v>5160477</v>
      </c>
      <c r="L3873" s="17"/>
      <c r="M3873" s="17">
        <v>5901856</v>
      </c>
      <c r="N3873" s="20">
        <v>9</v>
      </c>
      <c r="O3873" s="20" t="s">
        <v>108</v>
      </c>
      <c r="P3873" s="20" t="s">
        <v>103</v>
      </c>
    </row>
    <row r="3874" spans="1:16" s="5" customFormat="1" ht="15.75">
      <c r="A3874" s="4" t="s">
        <v>5</v>
      </c>
      <c r="B3874" s="3">
        <f>I3873</f>
        <v>4938070</v>
      </c>
      <c r="C3874" s="3"/>
      <c r="D3874" s="3">
        <f>K3873</f>
        <v>5160477</v>
      </c>
      <c r="E3874" s="3"/>
      <c r="F3874" s="3">
        <f>M3873</f>
        <v>5901856</v>
      </c>
      <c r="G3874" s="3"/>
      <c r="H3874" s="20" t="s">
        <v>133</v>
      </c>
      <c r="I3874" s="17">
        <v>131911</v>
      </c>
      <c r="J3874" s="20"/>
      <c r="K3874" s="17">
        <v>130856</v>
      </c>
      <c r="L3874" s="17"/>
      <c r="M3874" s="17">
        <v>850454</v>
      </c>
      <c r="N3874" s="20">
        <v>10</v>
      </c>
      <c r="O3874" s="20" t="s">
        <v>109</v>
      </c>
      <c r="P3874" s="20" t="s">
        <v>104</v>
      </c>
    </row>
    <row r="3875" spans="1:16" s="5" customFormat="1" ht="15.75">
      <c r="A3875" s="4" t="s">
        <v>6</v>
      </c>
      <c r="B3875" s="3">
        <f>I3874</f>
        <v>131911</v>
      </c>
      <c r="C3875" s="3"/>
      <c r="D3875" s="3">
        <f>K3874</f>
        <v>130856</v>
      </c>
      <c r="E3875" s="3"/>
      <c r="F3875" s="3">
        <f>M3874</f>
        <v>850454</v>
      </c>
      <c r="G3875" s="3"/>
      <c r="H3875" s="20" t="s">
        <v>133</v>
      </c>
      <c r="I3875" s="17">
        <v>0</v>
      </c>
      <c r="J3875" s="20"/>
      <c r="K3875" s="17">
        <v>0</v>
      </c>
      <c r="L3875" s="17"/>
      <c r="M3875" s="17">
        <v>244444</v>
      </c>
      <c r="N3875" s="20">
        <v>11</v>
      </c>
      <c r="O3875" s="20" t="s">
        <v>110</v>
      </c>
      <c r="P3875" s="20" t="s">
        <v>105</v>
      </c>
    </row>
    <row r="3876" spans="1:16" s="5" customFormat="1" ht="15.75">
      <c r="A3876" s="4" t="s">
        <v>7</v>
      </c>
      <c r="B3876" s="10">
        <f>I3875</f>
        <v>0</v>
      </c>
      <c r="C3876" s="3"/>
      <c r="D3876" s="10">
        <f>K3875</f>
        <v>0</v>
      </c>
      <c r="E3876" s="3"/>
      <c r="F3876" s="10">
        <f>M3875</f>
        <v>244444</v>
      </c>
      <c r="G3876" s="3"/>
      <c r="H3876" s="20" t="s">
        <v>133</v>
      </c>
      <c r="I3876" s="17">
        <v>4715609</v>
      </c>
      <c r="J3876" s="20"/>
      <c r="K3876" s="17">
        <v>4179750</v>
      </c>
      <c r="L3876" s="17"/>
      <c r="M3876" s="17">
        <v>4994682</v>
      </c>
      <c r="N3876" s="20">
        <v>12</v>
      </c>
      <c r="O3876" s="20" t="s">
        <v>147</v>
      </c>
      <c r="P3876" s="20" t="s">
        <v>106</v>
      </c>
    </row>
    <row r="3877" spans="1:16" s="5" customFormat="1" ht="15.75">
      <c r="A3877" s="4"/>
      <c r="B3877" s="3"/>
      <c r="C3877" s="3"/>
      <c r="D3877" s="3"/>
      <c r="E3877" s="3"/>
      <c r="F3877" s="3"/>
      <c r="G3877" s="3"/>
      <c r="H3877" s="20" t="s">
        <v>133</v>
      </c>
      <c r="I3877" s="17">
        <v>0</v>
      </c>
      <c r="J3877" s="20"/>
      <c r="K3877" s="17">
        <v>50244</v>
      </c>
      <c r="L3877" s="17"/>
      <c r="M3877" s="17">
        <v>62306</v>
      </c>
      <c r="N3877" s="20">
        <v>13</v>
      </c>
      <c r="O3877" s="20" t="s">
        <v>113</v>
      </c>
      <c r="P3877" s="20" t="s">
        <v>107</v>
      </c>
    </row>
    <row r="3878" spans="1:16" s="5" customFormat="1" ht="15.75">
      <c r="A3878" s="4" t="s">
        <v>8</v>
      </c>
      <c r="B3878" s="3">
        <f>SUM(B3873:B3877)</f>
        <v>5069981</v>
      </c>
      <c r="C3878" s="3"/>
      <c r="D3878" s="3">
        <f>SUM(D3873:D3877)</f>
        <v>5291333</v>
      </c>
      <c r="E3878" s="3"/>
      <c r="F3878" s="3">
        <f>SUM(F3873:F3877)</f>
        <v>6996754</v>
      </c>
      <c r="G3878" s="3"/>
      <c r="H3878" s="20" t="s">
        <v>133</v>
      </c>
      <c r="I3878" s="17">
        <v>0</v>
      </c>
      <c r="J3878" s="20"/>
      <c r="K3878" s="17">
        <v>0</v>
      </c>
      <c r="L3878" s="17"/>
      <c r="M3878" s="17">
        <v>250186</v>
      </c>
      <c r="N3878" s="20">
        <v>14</v>
      </c>
      <c r="O3878" s="20" t="s">
        <v>114</v>
      </c>
      <c r="P3878" s="20" t="s">
        <v>108</v>
      </c>
    </row>
    <row r="3879" spans="1:16" s="5" customFormat="1" ht="15.75">
      <c r="A3879" s="4"/>
      <c r="B3879" s="3"/>
      <c r="C3879" s="3"/>
      <c r="D3879" s="3"/>
      <c r="E3879" s="3"/>
      <c r="F3879" s="3"/>
      <c r="G3879" s="3"/>
      <c r="H3879" s="20" t="s">
        <v>133</v>
      </c>
      <c r="I3879" s="17">
        <v>0</v>
      </c>
      <c r="J3879" s="20"/>
      <c r="K3879" s="17">
        <v>200000</v>
      </c>
      <c r="L3879" s="17"/>
      <c r="M3879" s="17">
        <v>200000</v>
      </c>
      <c r="N3879" s="20">
        <v>15</v>
      </c>
      <c r="O3879" s="20" t="s">
        <v>115</v>
      </c>
      <c r="P3879" s="20" t="s">
        <v>109</v>
      </c>
    </row>
    <row r="3880" spans="1:16" s="5" customFormat="1" ht="15.75">
      <c r="A3880" s="4" t="s">
        <v>9</v>
      </c>
      <c r="B3880" s="3">
        <f>I3876</f>
        <v>4715609</v>
      </c>
      <c r="C3880" s="3"/>
      <c r="D3880" s="3">
        <f>K3876</f>
        <v>4179750</v>
      </c>
      <c r="E3880" s="3"/>
      <c r="F3880" s="3">
        <f>M3876</f>
        <v>4994682</v>
      </c>
      <c r="G3880" s="3"/>
      <c r="H3880" s="20" t="s">
        <v>133</v>
      </c>
      <c r="I3880" s="17">
        <v>3910600</v>
      </c>
      <c r="J3880" s="20"/>
      <c r="K3880" s="17">
        <v>3741287</v>
      </c>
      <c r="L3880" s="17"/>
      <c r="M3880" s="17">
        <v>4038399</v>
      </c>
      <c r="N3880" s="20">
        <v>16</v>
      </c>
      <c r="O3880" s="20" t="s">
        <v>116</v>
      </c>
      <c r="P3880" s="20" t="s">
        <v>110</v>
      </c>
    </row>
    <row r="3881" spans="1:16" s="5" customFormat="1" ht="15.75">
      <c r="A3881" s="4" t="s">
        <v>10</v>
      </c>
      <c r="B3881" s="3">
        <f>I3877</f>
        <v>0</v>
      </c>
      <c r="C3881" s="3"/>
      <c r="D3881" s="3">
        <f>K3877</f>
        <v>50244</v>
      </c>
      <c r="E3881" s="3"/>
      <c r="F3881" s="3">
        <f>M3877</f>
        <v>62306</v>
      </c>
      <c r="G3881" s="4"/>
      <c r="H3881" s="20" t="s">
        <v>133</v>
      </c>
      <c r="I3881" s="17">
        <v>0</v>
      </c>
      <c r="J3881" s="20"/>
      <c r="K3881" s="17">
        <v>35890</v>
      </c>
      <c r="L3881" s="17"/>
      <c r="M3881" s="17">
        <v>29937</v>
      </c>
      <c r="N3881" s="20">
        <v>17</v>
      </c>
      <c r="O3881" s="20" t="s">
        <v>117</v>
      </c>
      <c r="P3881" s="20" t="s">
        <v>111</v>
      </c>
    </row>
    <row r="3882" spans="1:16" s="5" customFormat="1" ht="15.75">
      <c r="A3882" s="4" t="s">
        <v>11</v>
      </c>
      <c r="B3882" s="3">
        <f>I3878</f>
        <v>0</v>
      </c>
      <c r="C3882" s="3"/>
      <c r="D3882" s="3">
        <f>K3878</f>
        <v>0</v>
      </c>
      <c r="E3882" s="3"/>
      <c r="F3882" s="3">
        <f>M3878</f>
        <v>250186</v>
      </c>
      <c r="G3882" s="3"/>
      <c r="H3882" s="20" t="s">
        <v>133</v>
      </c>
      <c r="I3882" s="17">
        <v>135732</v>
      </c>
      <c r="J3882" s="20"/>
      <c r="K3882" s="17">
        <v>129897</v>
      </c>
      <c r="L3882" s="17"/>
      <c r="M3882" s="17">
        <v>135732</v>
      </c>
      <c r="N3882" s="20">
        <v>18</v>
      </c>
      <c r="O3882" s="20" t="s">
        <v>118</v>
      </c>
      <c r="P3882" s="20" t="s">
        <v>112</v>
      </c>
    </row>
    <row r="3883" spans="1:16" s="5" customFormat="1" ht="15.75">
      <c r="A3883" s="4" t="s">
        <v>12</v>
      </c>
      <c r="B3883" s="10">
        <f>I3879</f>
        <v>0</v>
      </c>
      <c r="C3883" s="3"/>
      <c r="D3883" s="10">
        <f>K3879</f>
        <v>200000</v>
      </c>
      <c r="E3883" s="3"/>
      <c r="F3883" s="10">
        <f>M3879</f>
        <v>200000</v>
      </c>
      <c r="G3883" s="3"/>
      <c r="H3883" s="20" t="s">
        <v>133</v>
      </c>
      <c r="I3883" s="17">
        <v>116350</v>
      </c>
      <c r="J3883" s="20"/>
      <c r="K3883" s="17">
        <v>112113</v>
      </c>
      <c r="L3883" s="17"/>
      <c r="M3883" s="17">
        <v>120000</v>
      </c>
      <c r="N3883" s="20">
        <v>19</v>
      </c>
      <c r="O3883" s="20" t="s">
        <v>119</v>
      </c>
      <c r="P3883" s="20" t="s">
        <v>113</v>
      </c>
    </row>
    <row r="3884" spans="1:16" s="5" customFormat="1" ht="15.75">
      <c r="A3884" s="4"/>
      <c r="B3884" s="3"/>
      <c r="C3884" s="3"/>
      <c r="D3884" s="3"/>
      <c r="E3884" s="3"/>
      <c r="F3884" s="3"/>
      <c r="G3884" s="3"/>
      <c r="H3884" s="20" t="s">
        <v>133</v>
      </c>
      <c r="I3884" s="17">
        <v>0</v>
      </c>
      <c r="J3884" s="20"/>
      <c r="K3884" s="17">
        <v>0</v>
      </c>
      <c r="L3884" s="17"/>
      <c r="M3884" s="17">
        <v>75000</v>
      </c>
      <c r="N3884" s="20">
        <v>20</v>
      </c>
      <c r="O3884" s="20" t="s">
        <v>120</v>
      </c>
      <c r="P3884" s="20" t="s">
        <v>114</v>
      </c>
    </row>
    <row r="3885" spans="1:16" s="5" customFormat="1" ht="15.75">
      <c r="A3885" s="4" t="s">
        <v>13</v>
      </c>
      <c r="B3885" s="3">
        <f>SUM(B3879:B3884)</f>
        <v>4715609</v>
      </c>
      <c r="C3885" s="3"/>
      <c r="D3885" s="3">
        <f>SUM(D3879:D3884)</f>
        <v>4429994</v>
      </c>
      <c r="E3885" s="3"/>
      <c r="F3885" s="3">
        <f>SUM(F3879:F3884)</f>
        <v>5507174</v>
      </c>
      <c r="G3885" s="3"/>
      <c r="H3885" s="20" t="s">
        <v>133</v>
      </c>
      <c r="I3885" s="17">
        <v>648582</v>
      </c>
      <c r="J3885" s="20"/>
      <c r="K3885" s="17">
        <v>620696</v>
      </c>
      <c r="L3885" s="17"/>
      <c r="M3885" s="17">
        <v>677370</v>
      </c>
      <c r="N3885" s="20">
        <v>21</v>
      </c>
      <c r="O3885" s="20" t="s">
        <v>121</v>
      </c>
      <c r="P3885" s="20" t="s">
        <v>115</v>
      </c>
    </row>
    <row r="3886" spans="1:16" s="5" customFormat="1" ht="15.75">
      <c r="A3886" s="4"/>
      <c r="B3886" s="3"/>
      <c r="C3886" s="3"/>
      <c r="D3886" s="3"/>
      <c r="E3886" s="3"/>
      <c r="F3886" s="3"/>
      <c r="G3886" s="3"/>
      <c r="H3886" s="20" t="s">
        <v>133</v>
      </c>
      <c r="I3886" s="17">
        <v>13419626</v>
      </c>
      <c r="J3886" s="20"/>
      <c r="K3886" s="17">
        <v>10715909</v>
      </c>
      <c r="L3886" s="17"/>
      <c r="M3886" s="17">
        <v>11099944</v>
      </c>
      <c r="N3886" s="20">
        <v>22</v>
      </c>
      <c r="O3886" s="20" t="s">
        <v>148</v>
      </c>
      <c r="P3886" s="20" t="s">
        <v>116</v>
      </c>
    </row>
    <row r="3887" spans="1:16" s="5" customFormat="1" ht="15.75">
      <c r="A3887" s="4" t="s">
        <v>14</v>
      </c>
      <c r="B3887" s="3">
        <f aca="true" t="shared" si="433" ref="B3887:B3892">I3880</f>
        <v>3910600</v>
      </c>
      <c r="C3887" s="3"/>
      <c r="D3887" s="3">
        <f aca="true" t="shared" si="434" ref="D3887:D3892">K3880</f>
        <v>3741287</v>
      </c>
      <c r="E3887" s="3"/>
      <c r="F3887" s="3">
        <f aca="true" t="shared" si="435" ref="F3887:F3892">M3880</f>
        <v>4038399</v>
      </c>
      <c r="G3887" s="3"/>
      <c r="H3887" s="20" t="s">
        <v>133</v>
      </c>
      <c r="I3887" s="17">
        <v>4062110</v>
      </c>
      <c r="J3887" s="20"/>
      <c r="K3887" s="17">
        <v>3879488</v>
      </c>
      <c r="L3887" s="17"/>
      <c r="M3887" s="17">
        <v>4067063</v>
      </c>
      <c r="N3887" s="20">
        <v>23</v>
      </c>
      <c r="O3887" s="20" t="s">
        <v>149</v>
      </c>
      <c r="P3887" s="20" t="s">
        <v>117</v>
      </c>
    </row>
    <row r="3888" spans="1:16" s="5" customFormat="1" ht="15.75">
      <c r="A3888" s="4" t="s">
        <v>90</v>
      </c>
      <c r="B3888" s="3">
        <f t="shared" si="433"/>
        <v>0</v>
      </c>
      <c r="C3888" s="3"/>
      <c r="D3888" s="3">
        <f t="shared" si="434"/>
        <v>35890</v>
      </c>
      <c r="E3888" s="3"/>
      <c r="F3888" s="3">
        <f t="shared" si="435"/>
        <v>29937</v>
      </c>
      <c r="G3888" s="3"/>
      <c r="H3888" s="20" t="s">
        <v>133</v>
      </c>
      <c r="I3888" s="17">
        <v>5104532</v>
      </c>
      <c r="J3888" s="20"/>
      <c r="K3888" s="17">
        <v>4875455</v>
      </c>
      <c r="L3888" s="17"/>
      <c r="M3888" s="17">
        <v>5108855</v>
      </c>
      <c r="N3888" s="20">
        <v>24</v>
      </c>
      <c r="O3888" s="20" t="s">
        <v>150</v>
      </c>
      <c r="P3888" s="20" t="s">
        <v>118</v>
      </c>
    </row>
    <row r="3889" spans="1:16" s="5" customFormat="1" ht="15.75">
      <c r="A3889" s="4" t="s">
        <v>89</v>
      </c>
      <c r="B3889" s="3">
        <f t="shared" si="433"/>
        <v>135732</v>
      </c>
      <c r="C3889" s="3"/>
      <c r="D3889" s="3">
        <f t="shared" si="434"/>
        <v>129897</v>
      </c>
      <c r="E3889" s="3"/>
      <c r="F3889" s="3">
        <f t="shared" si="435"/>
        <v>135732</v>
      </c>
      <c r="G3889" s="3"/>
      <c r="H3889" s="20" t="s">
        <v>133</v>
      </c>
      <c r="I3889" s="17">
        <v>1013195</v>
      </c>
      <c r="J3889" s="20"/>
      <c r="K3889" s="17">
        <v>994890</v>
      </c>
      <c r="L3889" s="17"/>
      <c r="M3889" s="17">
        <v>1036344</v>
      </c>
      <c r="N3889" s="20">
        <v>25</v>
      </c>
      <c r="O3889" s="20" t="s">
        <v>151</v>
      </c>
      <c r="P3889" s="20" t="s">
        <v>119</v>
      </c>
    </row>
    <row r="3890" spans="1:16" s="5" customFormat="1" ht="15.75">
      <c r="A3890" s="4" t="s">
        <v>88</v>
      </c>
      <c r="B3890" s="3">
        <f t="shared" si="433"/>
        <v>116350</v>
      </c>
      <c r="C3890" s="3"/>
      <c r="D3890" s="3">
        <f t="shared" si="434"/>
        <v>112113</v>
      </c>
      <c r="E3890" s="3"/>
      <c r="F3890" s="3">
        <f t="shared" si="435"/>
        <v>120000</v>
      </c>
      <c r="G3890" s="3"/>
      <c r="H3890" s="20" t="s">
        <v>133</v>
      </c>
      <c r="I3890" s="17">
        <v>400829</v>
      </c>
      <c r="J3890" s="20"/>
      <c r="K3890" s="17">
        <v>383593</v>
      </c>
      <c r="L3890" s="17"/>
      <c r="M3890" s="17">
        <v>400833</v>
      </c>
      <c r="N3890" s="20">
        <v>26</v>
      </c>
      <c r="O3890" s="20" t="s">
        <v>152</v>
      </c>
      <c r="P3890" s="20" t="s">
        <v>120</v>
      </c>
    </row>
    <row r="3891" spans="1:16" s="5" customFormat="1" ht="15.75">
      <c r="A3891" s="4" t="s">
        <v>92</v>
      </c>
      <c r="B3891" s="3">
        <f t="shared" si="433"/>
        <v>0</v>
      </c>
      <c r="C3891" s="3"/>
      <c r="D3891" s="3">
        <f t="shared" si="434"/>
        <v>0</v>
      </c>
      <c r="E3891" s="3"/>
      <c r="F3891" s="3">
        <f t="shared" si="435"/>
        <v>75000</v>
      </c>
      <c r="G3891" s="3"/>
      <c r="H3891" s="20" t="s">
        <v>133</v>
      </c>
      <c r="I3891" s="17">
        <v>0</v>
      </c>
      <c r="J3891" s="20"/>
      <c r="K3891" s="17">
        <v>0</v>
      </c>
      <c r="L3891" s="17"/>
      <c r="M3891" s="17">
        <v>36775</v>
      </c>
      <c r="N3891" s="20">
        <v>27</v>
      </c>
      <c r="O3891" s="20" t="s">
        <v>153</v>
      </c>
      <c r="P3891" s="20" t="s">
        <v>121</v>
      </c>
    </row>
    <row r="3892" spans="1:16" s="5" customFormat="1" ht="15.75">
      <c r="A3892" s="4" t="s">
        <v>15</v>
      </c>
      <c r="B3892" s="10">
        <f t="shared" si="433"/>
        <v>648582</v>
      </c>
      <c r="C3892" s="3"/>
      <c r="D3892" s="10">
        <f t="shared" si="434"/>
        <v>620696</v>
      </c>
      <c r="E3892" s="3"/>
      <c r="F3892" s="10">
        <f t="shared" si="435"/>
        <v>677370</v>
      </c>
      <c r="G3892" s="3"/>
      <c r="H3892" s="20" t="s">
        <v>133</v>
      </c>
      <c r="I3892" s="17">
        <v>0</v>
      </c>
      <c r="J3892" s="20"/>
      <c r="K3892" s="17">
        <v>40064</v>
      </c>
      <c r="L3892" s="17"/>
      <c r="M3892" s="17">
        <v>64153</v>
      </c>
      <c r="N3892" s="20">
        <v>28</v>
      </c>
      <c r="O3892" s="20" t="s">
        <v>154</v>
      </c>
      <c r="P3892" s="20" t="s">
        <v>122</v>
      </c>
    </row>
    <row r="3893" spans="1:16" s="5" customFormat="1" ht="15.75">
      <c r="A3893" s="4"/>
      <c r="B3893" s="3"/>
      <c r="C3893" s="3"/>
      <c r="D3893" s="3"/>
      <c r="E3893" s="3"/>
      <c r="F3893" s="3"/>
      <c r="G3893" s="3"/>
      <c r="H3893" s="20"/>
      <c r="I3893" s="17"/>
      <c r="J3893" s="20"/>
      <c r="K3893" s="17"/>
      <c r="L3893" s="17"/>
      <c r="M3893" s="17"/>
      <c r="N3893" s="20"/>
      <c r="O3893" s="20"/>
      <c r="P3893" s="20"/>
    </row>
    <row r="3894" spans="1:16" s="5" customFormat="1" ht="15.75">
      <c r="A3894" s="4" t="s">
        <v>16</v>
      </c>
      <c r="B3894" s="3">
        <f>SUM(B3886:B3893)</f>
        <v>4811264</v>
      </c>
      <c r="C3894" s="3"/>
      <c r="D3894" s="3">
        <f>SUM(D3886:D3893)</f>
        <v>4639883</v>
      </c>
      <c r="E3894" s="3"/>
      <c r="F3894" s="3">
        <f>SUM(F3886:F3893)</f>
        <v>5076438</v>
      </c>
      <c r="G3894" s="3"/>
      <c r="H3894" s="20"/>
      <c r="I3894" s="17"/>
      <c r="J3894" s="20"/>
      <c r="K3894" s="17"/>
      <c r="L3894" s="17"/>
      <c r="M3894" s="17"/>
      <c r="N3894" s="17"/>
      <c r="O3894" s="20"/>
      <c r="P3894" s="20"/>
    </row>
    <row r="3895" spans="1:16" s="5" customFormat="1" ht="15.75">
      <c r="A3895" s="4"/>
      <c r="B3895" s="3"/>
      <c r="C3895" s="3"/>
      <c r="D3895" s="3"/>
      <c r="E3895" s="3"/>
      <c r="F3895" s="3"/>
      <c r="G3895" s="3"/>
      <c r="H3895" s="20"/>
      <c r="I3895" s="17"/>
      <c r="J3895" s="20"/>
      <c r="K3895" s="17"/>
      <c r="L3895" s="17"/>
      <c r="M3895" s="17"/>
      <c r="N3895" s="17"/>
      <c r="O3895" s="20"/>
      <c r="P3895" s="20"/>
    </row>
    <row r="3896" spans="1:16" s="5" customFormat="1" ht="15.75">
      <c r="A3896" s="4" t="s">
        <v>17</v>
      </c>
      <c r="B3896" s="3">
        <f aca="true" t="shared" si="436" ref="B3896:B3902">I3886</f>
        <v>13419626</v>
      </c>
      <c r="C3896" s="3"/>
      <c r="D3896" s="3">
        <f aca="true" t="shared" si="437" ref="D3896:D3902">K3886</f>
        <v>10715909</v>
      </c>
      <c r="E3896" s="3"/>
      <c r="F3896" s="3">
        <f aca="true" t="shared" si="438" ref="F3896:F3902">M3886</f>
        <v>11099944</v>
      </c>
      <c r="G3896" s="3"/>
      <c r="H3896" s="20"/>
      <c r="I3896" s="17"/>
      <c r="J3896" s="20"/>
      <c r="K3896" s="17"/>
      <c r="L3896" s="17"/>
      <c r="M3896" s="17"/>
      <c r="N3896" s="17"/>
      <c r="O3896" s="20"/>
      <c r="P3896" s="20"/>
    </row>
    <row r="3897" spans="1:16" s="5" customFormat="1" ht="15.75">
      <c r="A3897" s="4" t="s">
        <v>18</v>
      </c>
      <c r="B3897" s="3">
        <f t="shared" si="436"/>
        <v>4062110</v>
      </c>
      <c r="C3897" s="3"/>
      <c r="D3897" s="3">
        <f t="shared" si="437"/>
        <v>3879488</v>
      </c>
      <c r="E3897" s="3"/>
      <c r="F3897" s="3">
        <f t="shared" si="438"/>
        <v>4067063</v>
      </c>
      <c r="G3897" s="3"/>
      <c r="H3897" s="20"/>
      <c r="I3897" s="17"/>
      <c r="J3897" s="20"/>
      <c r="K3897" s="17"/>
      <c r="L3897" s="17"/>
      <c r="M3897" s="17"/>
      <c r="N3897" s="17"/>
      <c r="O3897" s="20"/>
      <c r="P3897" s="20"/>
    </row>
    <row r="3898" spans="1:16" s="5" customFormat="1" ht="15.75">
      <c r="A3898" s="4" t="s">
        <v>19</v>
      </c>
      <c r="B3898" s="3">
        <f t="shared" si="436"/>
        <v>5104532</v>
      </c>
      <c r="C3898" s="3"/>
      <c r="D3898" s="3">
        <f t="shared" si="437"/>
        <v>4875455</v>
      </c>
      <c r="E3898" s="3"/>
      <c r="F3898" s="3">
        <f t="shared" si="438"/>
        <v>5108855</v>
      </c>
      <c r="G3898" s="3"/>
      <c r="H3898" s="20"/>
      <c r="I3898" s="17"/>
      <c r="J3898" s="20"/>
      <c r="K3898" s="17"/>
      <c r="L3898" s="17"/>
      <c r="M3898" s="17"/>
      <c r="N3898" s="20"/>
      <c r="O3898" s="20"/>
      <c r="P3898" s="20"/>
    </row>
    <row r="3899" spans="1:16" s="5" customFormat="1" ht="15.75">
      <c r="A3899" s="4" t="s">
        <v>20</v>
      </c>
      <c r="B3899" s="3">
        <f t="shared" si="436"/>
        <v>1013195</v>
      </c>
      <c r="C3899" s="3"/>
      <c r="D3899" s="3">
        <f t="shared" si="437"/>
        <v>994890</v>
      </c>
      <c r="E3899" s="3"/>
      <c r="F3899" s="3">
        <f t="shared" si="438"/>
        <v>1036344</v>
      </c>
      <c r="G3899" s="3"/>
      <c r="H3899" s="20"/>
      <c r="I3899" s="17"/>
      <c r="J3899" s="20"/>
      <c r="K3899" s="17"/>
      <c r="L3899" s="17"/>
      <c r="M3899" s="17"/>
      <c r="N3899" s="20"/>
      <c r="O3899" s="20"/>
      <c r="P3899" s="20"/>
    </row>
    <row r="3900" spans="1:7" s="5" customFormat="1" ht="15.75">
      <c r="A3900" s="4" t="s">
        <v>21</v>
      </c>
      <c r="B3900" s="3">
        <f t="shared" si="436"/>
        <v>400829</v>
      </c>
      <c r="C3900" s="3"/>
      <c r="D3900" s="3">
        <f t="shared" si="437"/>
        <v>383593</v>
      </c>
      <c r="E3900" s="3"/>
      <c r="F3900" s="3">
        <f t="shared" si="438"/>
        <v>400833</v>
      </c>
      <c r="G3900" s="3"/>
    </row>
    <row r="3901" spans="1:7" s="5" customFormat="1" ht="15.75">
      <c r="A3901" s="4" t="s">
        <v>22</v>
      </c>
      <c r="B3901" s="3">
        <f t="shared" si="436"/>
        <v>0</v>
      </c>
      <c r="C3901" s="3"/>
      <c r="D3901" s="3">
        <f t="shared" si="437"/>
        <v>0</v>
      </c>
      <c r="E3901" s="3"/>
      <c r="F3901" s="3">
        <f t="shared" si="438"/>
        <v>36775</v>
      </c>
      <c r="G3901" s="3"/>
    </row>
    <row r="3902" spans="1:7" s="5" customFormat="1" ht="15.75">
      <c r="A3902" s="4" t="s">
        <v>87</v>
      </c>
      <c r="B3902" s="10">
        <f t="shared" si="436"/>
        <v>0</v>
      </c>
      <c r="C3902" s="3"/>
      <c r="D3902" s="10">
        <f t="shared" si="437"/>
        <v>40064</v>
      </c>
      <c r="E3902" s="3"/>
      <c r="F3902" s="10">
        <f t="shared" si="438"/>
        <v>64153</v>
      </c>
      <c r="G3902" s="3"/>
    </row>
    <row r="3903" spans="1:7" s="5" customFormat="1" ht="15.75">
      <c r="A3903" s="12"/>
      <c r="B3903" s="3"/>
      <c r="C3903" s="3"/>
      <c r="D3903" s="3"/>
      <c r="E3903" s="3"/>
      <c r="F3903" s="3"/>
      <c r="G3903" s="3"/>
    </row>
    <row r="3904" spans="1:7" s="5" customFormat="1" ht="15.75">
      <c r="A3904" s="17" t="s">
        <v>23</v>
      </c>
      <c r="B3904" s="3">
        <f>SUM(B3864:B3873)+B3878+B3885+SUM(B3893:B3903)</f>
        <v>57232404</v>
      </c>
      <c r="C3904" s="3"/>
      <c r="D3904" s="3">
        <f>SUM(D3864:D3873)+D3878+D3885+SUM(D3893:D3903)</f>
        <v>52986655</v>
      </c>
      <c r="E3904" s="3"/>
      <c r="F3904" s="3">
        <f>SUM(F3864:F3873)+F3878+F3885+SUM(F3893:F3903)</f>
        <v>60542295</v>
      </c>
      <c r="G3904" s="3"/>
    </row>
    <row r="3905" spans="1:7" s="5" customFormat="1" ht="15.75">
      <c r="A3905" s="4"/>
      <c r="B3905" s="3"/>
      <c r="C3905" s="3"/>
      <c r="D3905" s="3"/>
      <c r="E3905" s="3"/>
      <c r="F3905" s="3"/>
      <c r="G3905" s="3"/>
    </row>
    <row r="3906" spans="1:7" s="5" customFormat="1" ht="15.75">
      <c r="A3906" s="4"/>
      <c r="B3906" s="3"/>
      <c r="C3906" s="3"/>
      <c r="D3906" s="3"/>
      <c r="E3906" s="3"/>
      <c r="F3906" s="3"/>
      <c r="G3906" s="3"/>
    </row>
    <row r="3907" spans="1:7" s="5" customFormat="1" ht="15.75">
      <c r="A3907" s="4"/>
      <c r="B3907" s="3"/>
      <c r="C3907" s="3"/>
      <c r="D3907" s="3"/>
      <c r="E3907" s="3"/>
      <c r="F3907" s="3"/>
      <c r="G3907" s="3"/>
    </row>
    <row r="3908" spans="1:7" s="5" customFormat="1" ht="15.75">
      <c r="A3908" s="4"/>
      <c r="B3908" s="3"/>
      <c r="C3908" s="3"/>
      <c r="D3908" s="3"/>
      <c r="E3908" s="3"/>
      <c r="F3908" s="3"/>
      <c r="G3908" s="3"/>
    </row>
    <row r="3909" spans="1:7" s="5" customFormat="1" ht="15.75">
      <c r="A3909" s="4"/>
      <c r="B3909" s="3"/>
      <c r="C3909" s="3"/>
      <c r="D3909" s="3"/>
      <c r="E3909" s="3"/>
      <c r="F3909" s="3"/>
      <c r="G3909" s="3"/>
    </row>
    <row r="3910" spans="1:7" s="5" customFormat="1" ht="15.75">
      <c r="A3910" s="4"/>
      <c r="B3910" s="3"/>
      <c r="C3910" s="3"/>
      <c r="D3910" s="3"/>
      <c r="E3910" s="3"/>
      <c r="F3910" s="3"/>
      <c r="G3910" s="3"/>
    </row>
    <row r="3911" spans="1:7" s="5" customFormat="1" ht="15.75">
      <c r="A3911" s="4"/>
      <c r="B3911" s="3"/>
      <c r="C3911" s="3"/>
      <c r="D3911" s="3"/>
      <c r="E3911" s="3"/>
      <c r="F3911" s="3"/>
      <c r="G3911" s="3"/>
    </row>
    <row r="3912" spans="1:7" s="5" customFormat="1" ht="15.75">
      <c r="A3912" s="4"/>
      <c r="B3912" s="3"/>
      <c r="C3912" s="3"/>
      <c r="D3912" s="3"/>
      <c r="E3912" s="3"/>
      <c r="F3912" s="3"/>
      <c r="G3912" s="3"/>
    </row>
    <row r="3913" spans="1:7" s="5" customFormat="1" ht="15.75">
      <c r="A3913" s="4"/>
      <c r="B3913" s="3"/>
      <c r="C3913" s="3"/>
      <c r="D3913" s="3"/>
      <c r="E3913" s="3"/>
      <c r="F3913" s="3"/>
      <c r="G3913" s="3"/>
    </row>
    <row r="3914" spans="1:7" s="5" customFormat="1" ht="15.75">
      <c r="A3914" s="12"/>
      <c r="B3914" s="3"/>
      <c r="C3914" s="3"/>
      <c r="D3914" s="3"/>
      <c r="E3914" s="3"/>
      <c r="F3914" s="3"/>
      <c r="G3914" s="3"/>
    </row>
    <row r="3915" spans="1:7" s="5" customFormat="1" ht="15.75">
      <c r="A3915" s="17"/>
      <c r="B3915" s="4"/>
      <c r="C3915" s="4"/>
      <c r="D3915" s="4"/>
      <c r="E3915" s="4"/>
      <c r="F3915" s="4"/>
      <c r="G3915" s="3"/>
    </row>
    <row r="3916" spans="1:7" s="5" customFormat="1" ht="15.75">
      <c r="A3916" s="4"/>
      <c r="B3916" s="3"/>
      <c r="C3916" s="3"/>
      <c r="D3916" s="3"/>
      <c r="E3916" s="3"/>
      <c r="F3916" s="3"/>
      <c r="G3916" s="3"/>
    </row>
    <row r="3917" spans="1:7" s="5" customFormat="1" ht="15.75">
      <c r="A3917" s="4"/>
      <c r="B3917" s="3"/>
      <c r="C3917" s="3"/>
      <c r="D3917" s="3"/>
      <c r="E3917" s="3"/>
      <c r="F3917" s="3"/>
      <c r="G3917" s="3"/>
    </row>
    <row r="3918" spans="1:7" s="5" customFormat="1" ht="15.75">
      <c r="A3918" s="4"/>
      <c r="B3918" s="4"/>
      <c r="C3918" s="4"/>
      <c r="D3918" s="4"/>
      <c r="E3918" s="4"/>
      <c r="F3918" s="4"/>
      <c r="G3918" s="4"/>
    </row>
    <row r="3919" spans="1:7" s="5" customFormat="1" ht="15.75">
      <c r="A3919" s="12"/>
      <c r="B3919" s="3"/>
      <c r="C3919" s="3"/>
      <c r="D3919" s="3"/>
      <c r="E3919" s="3"/>
      <c r="F3919" s="3"/>
      <c r="G3919" s="3"/>
    </row>
    <row r="3920" spans="1:7" s="5" customFormat="1" ht="15.75">
      <c r="A3920" s="17"/>
      <c r="B3920" s="4"/>
      <c r="C3920" s="4"/>
      <c r="D3920" s="4"/>
      <c r="E3920" s="4"/>
      <c r="F3920" s="4"/>
      <c r="G3920" s="4"/>
    </row>
    <row r="3921" spans="1:7" s="5" customFormat="1" ht="15.75">
      <c r="A3921" s="4"/>
      <c r="B3921" s="3"/>
      <c r="C3921" s="3"/>
      <c r="D3921" s="3"/>
      <c r="E3921" s="3"/>
      <c r="F3921" s="3"/>
      <c r="G3921" s="3"/>
    </row>
    <row r="3922" spans="1:7" s="5" customFormat="1" ht="15.75">
      <c r="A3922" s="4"/>
      <c r="B3922" s="3"/>
      <c r="C3922" s="3"/>
      <c r="D3922" s="3"/>
      <c r="E3922" s="3"/>
      <c r="F3922" s="3"/>
      <c r="G3922" s="3"/>
    </row>
    <row r="3923" spans="1:7" s="5" customFormat="1" ht="15.75">
      <c r="A3923" s="4"/>
      <c r="B3923" s="4"/>
      <c r="C3923" s="4"/>
      <c r="D3923" s="4"/>
      <c r="E3923" s="4"/>
      <c r="F3923" s="4"/>
      <c r="G3923" s="4"/>
    </row>
    <row r="3924" spans="1:7" s="5" customFormat="1" ht="15.75">
      <c r="A3924" s="4"/>
      <c r="B3924" s="3"/>
      <c r="C3924" s="3"/>
      <c r="D3924" s="3"/>
      <c r="E3924" s="3"/>
      <c r="F3924" s="3"/>
      <c r="G3924" s="3"/>
    </row>
    <row r="3925" spans="1:7" s="5" customFormat="1" ht="15.75">
      <c r="A3925" s="4"/>
      <c r="B3925" s="3"/>
      <c r="C3925" s="3"/>
      <c r="D3925" s="3"/>
      <c r="E3925" s="3"/>
      <c r="F3925" s="3"/>
      <c r="G3925" s="3"/>
    </row>
    <row r="3926" spans="1:7" s="5" customFormat="1" ht="15.75">
      <c r="A3926" s="12"/>
      <c r="B3926" s="3"/>
      <c r="C3926" s="3"/>
      <c r="D3926" s="3"/>
      <c r="E3926" s="3"/>
      <c r="F3926" s="3"/>
      <c r="G3926" s="3"/>
    </row>
    <row r="3927" spans="1:7" s="5" customFormat="1" ht="15.75">
      <c r="A3927" s="17"/>
      <c r="B3927" s="3"/>
      <c r="C3927" s="3"/>
      <c r="D3927" s="3"/>
      <c r="E3927" s="3"/>
      <c r="F3927" s="3"/>
      <c r="G3927" s="3"/>
    </row>
    <row r="3928" spans="1:7" s="5" customFormat="1" ht="15.75">
      <c r="A3928" s="11"/>
      <c r="B3928" s="3"/>
      <c r="C3928" s="3"/>
      <c r="D3928" s="3"/>
      <c r="E3928" s="3"/>
      <c r="F3928" s="3"/>
      <c r="G3928" s="3"/>
    </row>
    <row r="3929" spans="1:7" s="5" customFormat="1" ht="15.75">
      <c r="A3929" s="12"/>
      <c r="B3929" s="3"/>
      <c r="C3929" s="3"/>
      <c r="D3929" s="3"/>
      <c r="E3929" s="3"/>
      <c r="F3929" s="3"/>
      <c r="G3929" s="3"/>
    </row>
    <row r="3930" spans="1:7" s="5" customFormat="1" ht="15.75">
      <c r="A3930" s="12"/>
      <c r="B3930" s="3"/>
      <c r="C3930" s="3"/>
      <c r="D3930" s="3"/>
      <c r="E3930" s="3"/>
      <c r="F3930" s="3"/>
      <c r="G3930" s="3"/>
    </row>
    <row r="3931" spans="1:7" s="5" customFormat="1" ht="15.75">
      <c r="A3931" s="12"/>
      <c r="B3931" s="3"/>
      <c r="C3931" s="3"/>
      <c r="D3931" s="3"/>
      <c r="E3931" s="3"/>
      <c r="F3931" s="3"/>
      <c r="G3931" s="3"/>
    </row>
    <row r="3932" spans="1:7" s="5" customFormat="1" ht="15.75">
      <c r="A3932" s="12"/>
      <c r="B3932" s="3"/>
      <c r="C3932" s="3"/>
      <c r="D3932" s="3"/>
      <c r="E3932" s="3"/>
      <c r="F3932" s="3"/>
      <c r="G3932" s="3"/>
    </row>
    <row r="3933" spans="1:6" s="5" customFormat="1" ht="15.75">
      <c r="A3933" s="13"/>
      <c r="B3933" s="4"/>
      <c r="C3933" s="3"/>
      <c r="D3933" s="4"/>
      <c r="E3933" s="3"/>
      <c r="F3933" s="4"/>
    </row>
    <row r="3934" spans="1:6" s="5" customFormat="1" ht="15.75">
      <c r="A3934" s="14" t="s">
        <v>93</v>
      </c>
      <c r="B3934" s="4"/>
      <c r="C3934" s="3"/>
      <c r="D3934" s="4"/>
      <c r="E3934" s="3"/>
      <c r="F3934" s="4"/>
    </row>
    <row r="3935" spans="1:6" s="5" customFormat="1" ht="15.75">
      <c r="A3935" s="4"/>
      <c r="B3935" s="4"/>
      <c r="C3935" s="3"/>
      <c r="D3935" s="4"/>
      <c r="E3935" s="3"/>
      <c r="F3935" s="4"/>
    </row>
    <row r="3936" spans="1:7" s="5" customFormat="1" ht="15.75">
      <c r="A3936" s="23" t="s">
        <v>138</v>
      </c>
      <c r="B3936" s="23"/>
      <c r="C3936" s="23"/>
      <c r="D3936" s="23"/>
      <c r="E3936" s="23"/>
      <c r="F3936" s="23"/>
      <c r="G3936" s="23"/>
    </row>
    <row r="3937" spans="1:6" s="5" customFormat="1" ht="15.75">
      <c r="A3937" s="4"/>
      <c r="B3937" s="4"/>
      <c r="C3937" s="3"/>
      <c r="D3937" s="4"/>
      <c r="E3937" s="3"/>
      <c r="F3937" s="4"/>
    </row>
    <row r="3938" spans="1:7" s="5" customFormat="1" ht="15.75">
      <c r="A3938" s="23" t="s">
        <v>139</v>
      </c>
      <c r="B3938" s="23"/>
      <c r="C3938" s="23"/>
      <c r="D3938" s="23"/>
      <c r="E3938" s="23"/>
      <c r="F3938" s="23"/>
      <c r="G3938" s="23"/>
    </row>
    <row r="3939" spans="1:7" s="5" customFormat="1" ht="15.75">
      <c r="A3939" s="23" t="s">
        <v>134</v>
      </c>
      <c r="B3939" s="23"/>
      <c r="C3939" s="23"/>
      <c r="D3939" s="23"/>
      <c r="E3939" s="23"/>
      <c r="F3939" s="23"/>
      <c r="G3939" s="23"/>
    </row>
    <row r="3940" spans="1:6" s="5" customFormat="1" ht="15.75">
      <c r="A3940" s="4"/>
      <c r="B3940" s="4"/>
      <c r="C3940" s="3"/>
      <c r="D3940" s="6"/>
      <c r="E3940" s="7"/>
      <c r="F3940" s="6"/>
    </row>
    <row r="3941" spans="1:6" s="5" customFormat="1" ht="15.75">
      <c r="A3941" s="4"/>
      <c r="B3941" s="8"/>
      <c r="C3941" s="9"/>
      <c r="D3941" s="8"/>
      <c r="E3941" s="9"/>
      <c r="F3941" s="8"/>
    </row>
    <row r="3942" spans="1:7" s="5" customFormat="1" ht="15.75">
      <c r="A3942" s="4"/>
      <c r="B3942" s="2">
        <v>1985</v>
      </c>
      <c r="C3942" s="1"/>
      <c r="D3942" s="2">
        <v>1986</v>
      </c>
      <c r="E3942" s="1"/>
      <c r="F3942" s="2">
        <v>1987</v>
      </c>
      <c r="G3942" s="1"/>
    </row>
    <row r="3943" spans="1:7" s="5" customFormat="1" ht="15.75">
      <c r="A3943" s="4"/>
      <c r="B3943" s="3"/>
      <c r="C3943" s="3"/>
      <c r="D3943" s="3"/>
      <c r="E3943" s="3"/>
      <c r="F3943" s="3"/>
      <c r="G3943" s="3"/>
    </row>
    <row r="3944" spans="1:16" s="5" customFormat="1" ht="15.75">
      <c r="A3944" s="4" t="s">
        <v>0</v>
      </c>
      <c r="B3944" s="3">
        <f aca="true" t="shared" si="439" ref="B3944:B3951">I3944</f>
        <v>51546694</v>
      </c>
      <c r="C3944" s="3"/>
      <c r="D3944" s="3">
        <f aca="true" t="shared" si="440" ref="D3944:D3951">K3944</f>
        <v>49128813</v>
      </c>
      <c r="E3944" s="3"/>
      <c r="F3944" s="3">
        <f aca="true" t="shared" si="441" ref="F3944:F3951">M3944</f>
        <v>55323085</v>
      </c>
      <c r="G3944" s="3"/>
      <c r="H3944" s="20" t="s">
        <v>134</v>
      </c>
      <c r="I3944" s="17">
        <v>51546694</v>
      </c>
      <c r="J3944" s="20"/>
      <c r="K3944" s="17">
        <v>49128813</v>
      </c>
      <c r="L3944" s="17"/>
      <c r="M3944" s="17">
        <v>55323085</v>
      </c>
      <c r="N3944" s="20">
        <v>1</v>
      </c>
      <c r="O3944" s="20" t="s">
        <v>95</v>
      </c>
      <c r="P3944" s="20" t="s">
        <v>95</v>
      </c>
    </row>
    <row r="3945" spans="1:16" s="5" customFormat="1" ht="15.75">
      <c r="A3945" s="4" t="s">
        <v>1</v>
      </c>
      <c r="B3945" s="3">
        <f t="shared" si="439"/>
        <v>4699430</v>
      </c>
      <c r="C3945" s="3"/>
      <c r="D3945" s="3">
        <f t="shared" si="440"/>
        <v>4503640</v>
      </c>
      <c r="E3945" s="3"/>
      <c r="F3945" s="3">
        <f t="shared" si="441"/>
        <v>6744762</v>
      </c>
      <c r="G3945" s="3"/>
      <c r="H3945" s="20" t="s">
        <v>134</v>
      </c>
      <c r="I3945" s="17">
        <v>4699430</v>
      </c>
      <c r="J3945" s="20"/>
      <c r="K3945" s="17">
        <v>4503640</v>
      </c>
      <c r="L3945" s="17"/>
      <c r="M3945" s="17">
        <v>6744762</v>
      </c>
      <c r="N3945" s="20">
        <v>2</v>
      </c>
      <c r="O3945" s="20" t="s">
        <v>145</v>
      </c>
      <c r="P3945" s="20" t="s">
        <v>96</v>
      </c>
    </row>
    <row r="3946" spans="1:16" s="5" customFormat="1" ht="15.75">
      <c r="A3946" s="4" t="s">
        <v>86</v>
      </c>
      <c r="B3946" s="3">
        <f t="shared" si="439"/>
        <v>1277859</v>
      </c>
      <c r="C3946" s="3"/>
      <c r="D3946" s="3">
        <f t="shared" si="440"/>
        <v>557631</v>
      </c>
      <c r="E3946" s="3"/>
      <c r="F3946" s="3">
        <f t="shared" si="441"/>
        <v>1019991</v>
      </c>
      <c r="G3946" s="3"/>
      <c r="H3946" s="20" t="s">
        <v>134</v>
      </c>
      <c r="I3946" s="17">
        <v>1277859</v>
      </c>
      <c r="J3946" s="20"/>
      <c r="K3946" s="17">
        <v>557631</v>
      </c>
      <c r="L3946" s="17"/>
      <c r="M3946" s="17">
        <v>1019991</v>
      </c>
      <c r="N3946" s="20">
        <v>3</v>
      </c>
      <c r="O3946" s="20" t="s">
        <v>102</v>
      </c>
      <c r="P3946" s="20" t="s">
        <v>97</v>
      </c>
    </row>
    <row r="3947" spans="1:16" s="5" customFormat="1" ht="15.75">
      <c r="A3947" s="4" t="s">
        <v>91</v>
      </c>
      <c r="B3947" s="3">
        <f t="shared" si="439"/>
        <v>7088576</v>
      </c>
      <c r="C3947" s="3"/>
      <c r="D3947" s="3">
        <f t="shared" si="440"/>
        <v>6811332</v>
      </c>
      <c r="E3947" s="3"/>
      <c r="F3947" s="3">
        <f t="shared" si="441"/>
        <v>7008279</v>
      </c>
      <c r="G3947" s="3"/>
      <c r="H3947" s="20" t="s">
        <v>134</v>
      </c>
      <c r="I3947" s="17">
        <v>7088576</v>
      </c>
      <c r="J3947" s="20"/>
      <c r="K3947" s="17">
        <v>6811332</v>
      </c>
      <c r="L3947" s="17"/>
      <c r="M3947" s="17">
        <v>7008279</v>
      </c>
      <c r="N3947" s="20">
        <v>4</v>
      </c>
      <c r="O3947" s="20" t="s">
        <v>103</v>
      </c>
      <c r="P3947" s="20" t="s">
        <v>98</v>
      </c>
    </row>
    <row r="3948" spans="1:16" s="5" customFormat="1" ht="15.75">
      <c r="A3948" s="4" t="s">
        <v>2</v>
      </c>
      <c r="B3948" s="3">
        <f t="shared" si="439"/>
        <v>0</v>
      </c>
      <c r="C3948" s="3"/>
      <c r="D3948" s="3">
        <f t="shared" si="440"/>
        <v>0</v>
      </c>
      <c r="E3948" s="3"/>
      <c r="F3948" s="3">
        <f t="shared" si="441"/>
        <v>2289448</v>
      </c>
      <c r="G3948" s="3"/>
      <c r="H3948" s="20" t="s">
        <v>134</v>
      </c>
      <c r="I3948" s="17">
        <v>0</v>
      </c>
      <c r="J3948" s="20"/>
      <c r="K3948" s="17">
        <v>0</v>
      </c>
      <c r="L3948" s="17"/>
      <c r="M3948" s="17">
        <v>2289448</v>
      </c>
      <c r="N3948" s="20">
        <v>5</v>
      </c>
      <c r="O3948" s="20" t="s">
        <v>104</v>
      </c>
      <c r="P3948" s="20" t="s">
        <v>99</v>
      </c>
    </row>
    <row r="3949" spans="1:16" s="5" customFormat="1" ht="15.75">
      <c r="A3949" s="4" t="s">
        <v>144</v>
      </c>
      <c r="B3949" s="3">
        <f t="shared" si="439"/>
        <v>0</v>
      </c>
      <c r="C3949" s="3"/>
      <c r="D3949" s="3">
        <f t="shared" si="440"/>
        <v>0</v>
      </c>
      <c r="E3949" s="3"/>
      <c r="F3949" s="3">
        <f t="shared" si="441"/>
        <v>21800</v>
      </c>
      <c r="G3949" s="3"/>
      <c r="H3949" s="20" t="s">
        <v>134</v>
      </c>
      <c r="I3949" s="17">
        <v>0</v>
      </c>
      <c r="J3949" s="20"/>
      <c r="K3949" s="17">
        <v>0</v>
      </c>
      <c r="L3949" s="17"/>
      <c r="M3949" s="17">
        <v>21800</v>
      </c>
      <c r="N3949" s="20">
        <v>6</v>
      </c>
      <c r="O3949" s="20" t="s">
        <v>146</v>
      </c>
      <c r="P3949" s="20" t="s">
        <v>100</v>
      </c>
    </row>
    <row r="3950" spans="1:16" s="5" customFormat="1" ht="15.75">
      <c r="A3950" s="4" t="s">
        <v>3</v>
      </c>
      <c r="B3950" s="3">
        <f t="shared" si="439"/>
        <v>0</v>
      </c>
      <c r="C3950" s="3"/>
      <c r="D3950" s="3">
        <f t="shared" si="440"/>
        <v>7707</v>
      </c>
      <c r="E3950" s="3"/>
      <c r="F3950" s="3">
        <f t="shared" si="441"/>
        <v>0</v>
      </c>
      <c r="G3950" s="3"/>
      <c r="H3950" s="20" t="s">
        <v>134</v>
      </c>
      <c r="I3950" s="17">
        <v>0</v>
      </c>
      <c r="J3950" s="20"/>
      <c r="K3950" s="17">
        <v>7707</v>
      </c>
      <c r="L3950" s="17"/>
      <c r="M3950" s="17">
        <v>0</v>
      </c>
      <c r="N3950" s="20">
        <v>7</v>
      </c>
      <c r="O3950" s="20" t="s">
        <v>106</v>
      </c>
      <c r="P3950" s="20" t="s">
        <v>101</v>
      </c>
    </row>
    <row r="3951" spans="1:16" s="5" customFormat="1" ht="15.75">
      <c r="A3951" s="4" t="s">
        <v>4</v>
      </c>
      <c r="B3951" s="3">
        <f t="shared" si="439"/>
        <v>0</v>
      </c>
      <c r="C3951" s="3"/>
      <c r="D3951" s="3">
        <f t="shared" si="440"/>
        <v>0</v>
      </c>
      <c r="E3951" s="3"/>
      <c r="F3951" s="3">
        <f t="shared" si="441"/>
        <v>0</v>
      </c>
      <c r="G3951" s="3"/>
      <c r="H3951" s="20" t="s">
        <v>134</v>
      </c>
      <c r="I3951" s="17">
        <v>0</v>
      </c>
      <c r="J3951" s="20"/>
      <c r="K3951" s="17">
        <v>0</v>
      </c>
      <c r="L3951" s="17"/>
      <c r="M3951" s="17">
        <v>0</v>
      </c>
      <c r="N3951" s="20">
        <v>8</v>
      </c>
      <c r="O3951" s="20" t="s">
        <v>107</v>
      </c>
      <c r="P3951" s="20" t="s">
        <v>102</v>
      </c>
    </row>
    <row r="3952" spans="1:16" s="5" customFormat="1" ht="15.75">
      <c r="A3952" s="4"/>
      <c r="B3952" s="3"/>
      <c r="C3952" s="3"/>
      <c r="D3952" s="3"/>
      <c r="E3952" s="3"/>
      <c r="F3952" s="3"/>
      <c r="G3952" s="3"/>
      <c r="H3952" s="20" t="s">
        <v>134</v>
      </c>
      <c r="I3952" s="17">
        <v>19513793</v>
      </c>
      <c r="J3952" s="20"/>
      <c r="K3952" s="17">
        <v>19794130</v>
      </c>
      <c r="L3952" s="17"/>
      <c r="M3952" s="17">
        <v>22824926</v>
      </c>
      <c r="N3952" s="20">
        <v>9</v>
      </c>
      <c r="O3952" s="20" t="s">
        <v>108</v>
      </c>
      <c r="P3952" s="20" t="s">
        <v>103</v>
      </c>
    </row>
    <row r="3953" spans="1:16" s="5" customFormat="1" ht="15.75">
      <c r="A3953" s="4" t="s">
        <v>5</v>
      </c>
      <c r="B3953" s="3">
        <f>I3952</f>
        <v>19513793</v>
      </c>
      <c r="C3953" s="3"/>
      <c r="D3953" s="3">
        <f>K3952</f>
        <v>19794130</v>
      </c>
      <c r="E3953" s="3"/>
      <c r="F3953" s="3">
        <f>M3952</f>
        <v>22824926</v>
      </c>
      <c r="G3953" s="3"/>
      <c r="H3953" s="20" t="s">
        <v>134</v>
      </c>
      <c r="I3953" s="17">
        <v>559055</v>
      </c>
      <c r="J3953" s="20"/>
      <c r="K3953" s="17">
        <v>573498</v>
      </c>
      <c r="L3953" s="17"/>
      <c r="M3953" s="17">
        <v>5304500</v>
      </c>
      <c r="N3953" s="20">
        <v>10</v>
      </c>
      <c r="O3953" s="20" t="s">
        <v>109</v>
      </c>
      <c r="P3953" s="20" t="s">
        <v>104</v>
      </c>
    </row>
    <row r="3954" spans="1:16" s="5" customFormat="1" ht="15.75">
      <c r="A3954" s="4" t="s">
        <v>6</v>
      </c>
      <c r="B3954" s="3">
        <f>I3953</f>
        <v>559055</v>
      </c>
      <c r="C3954" s="3"/>
      <c r="D3954" s="3">
        <f>K3953</f>
        <v>573498</v>
      </c>
      <c r="E3954" s="3"/>
      <c r="F3954" s="3">
        <f>M3953</f>
        <v>5304500</v>
      </c>
      <c r="G3954" s="3"/>
      <c r="H3954" s="20" t="s">
        <v>134</v>
      </c>
      <c r="I3954" s="17">
        <v>0</v>
      </c>
      <c r="J3954" s="20"/>
      <c r="K3954" s="17">
        <v>0</v>
      </c>
      <c r="L3954" s="17"/>
      <c r="M3954" s="17">
        <v>655102</v>
      </c>
      <c r="N3954" s="20">
        <v>11</v>
      </c>
      <c r="O3954" s="20" t="s">
        <v>110</v>
      </c>
      <c r="P3954" s="20" t="s">
        <v>105</v>
      </c>
    </row>
    <row r="3955" spans="1:16" s="5" customFormat="1" ht="15.75">
      <c r="A3955" s="4" t="s">
        <v>7</v>
      </c>
      <c r="B3955" s="10">
        <f>I3954</f>
        <v>0</v>
      </c>
      <c r="C3955" s="3"/>
      <c r="D3955" s="10">
        <f>K3954</f>
        <v>0</v>
      </c>
      <c r="E3955" s="3"/>
      <c r="F3955" s="10">
        <f>M3954</f>
        <v>655102</v>
      </c>
      <c r="G3955" s="3"/>
      <c r="H3955" s="20" t="s">
        <v>134</v>
      </c>
      <c r="I3955" s="17">
        <v>20400528</v>
      </c>
      <c r="J3955" s="20"/>
      <c r="K3955" s="17">
        <v>21102458</v>
      </c>
      <c r="L3955" s="17"/>
      <c r="M3955" s="17">
        <v>23771826</v>
      </c>
      <c r="N3955" s="20">
        <v>12</v>
      </c>
      <c r="O3955" s="20" t="s">
        <v>147</v>
      </c>
      <c r="P3955" s="20" t="s">
        <v>106</v>
      </c>
    </row>
    <row r="3956" spans="1:16" s="5" customFormat="1" ht="15.75">
      <c r="A3956" s="4"/>
      <c r="B3956" s="3"/>
      <c r="C3956" s="3"/>
      <c r="D3956" s="3"/>
      <c r="E3956" s="3"/>
      <c r="F3956" s="3"/>
      <c r="G3956" s="3"/>
      <c r="H3956" s="20" t="s">
        <v>134</v>
      </c>
      <c r="I3956" s="17">
        <v>0</v>
      </c>
      <c r="J3956" s="20"/>
      <c r="K3956" s="17">
        <v>79793</v>
      </c>
      <c r="L3956" s="17"/>
      <c r="M3956" s="17">
        <v>94169</v>
      </c>
      <c r="N3956" s="20">
        <v>13</v>
      </c>
      <c r="O3956" s="20" t="s">
        <v>113</v>
      </c>
      <c r="P3956" s="20" t="s">
        <v>107</v>
      </c>
    </row>
    <row r="3957" spans="1:16" s="5" customFormat="1" ht="15.75">
      <c r="A3957" s="4" t="s">
        <v>8</v>
      </c>
      <c r="B3957" s="3">
        <f>SUM(B3952:B3956)</f>
        <v>20072848</v>
      </c>
      <c r="C3957" s="3"/>
      <c r="D3957" s="3">
        <f>SUM(D3952:D3956)</f>
        <v>20367628</v>
      </c>
      <c r="E3957" s="3"/>
      <c r="F3957" s="3">
        <f>SUM(F3952:F3956)</f>
        <v>28784528</v>
      </c>
      <c r="G3957" s="3"/>
      <c r="H3957" s="20" t="s">
        <v>134</v>
      </c>
      <c r="I3957" s="17">
        <v>0</v>
      </c>
      <c r="J3957" s="20"/>
      <c r="K3957" s="17">
        <v>0</v>
      </c>
      <c r="L3957" s="17"/>
      <c r="M3957" s="17">
        <v>303034</v>
      </c>
      <c r="N3957" s="20">
        <v>14</v>
      </c>
      <c r="O3957" s="20" t="s">
        <v>114</v>
      </c>
      <c r="P3957" s="20" t="s">
        <v>108</v>
      </c>
    </row>
    <row r="3958" spans="1:16" s="5" customFormat="1" ht="15.75">
      <c r="A3958" s="4"/>
      <c r="B3958" s="3"/>
      <c r="C3958" s="3"/>
      <c r="D3958" s="3"/>
      <c r="E3958" s="3"/>
      <c r="F3958" s="3"/>
      <c r="G3958" s="3"/>
      <c r="H3958" s="20" t="s">
        <v>134</v>
      </c>
      <c r="I3958" s="17">
        <v>102005</v>
      </c>
      <c r="J3958" s="20"/>
      <c r="K3958" s="17">
        <v>204945</v>
      </c>
      <c r="L3958" s="17"/>
      <c r="M3958" s="17">
        <v>211000</v>
      </c>
      <c r="N3958" s="20">
        <v>15</v>
      </c>
      <c r="O3958" s="20" t="s">
        <v>115</v>
      </c>
      <c r="P3958" s="20" t="s">
        <v>109</v>
      </c>
    </row>
    <row r="3959" spans="1:16" s="5" customFormat="1" ht="15.75">
      <c r="A3959" s="4" t="s">
        <v>9</v>
      </c>
      <c r="B3959" s="3">
        <f>I3955</f>
        <v>20400528</v>
      </c>
      <c r="C3959" s="3"/>
      <c r="D3959" s="3">
        <f>K3955</f>
        <v>21102458</v>
      </c>
      <c r="E3959" s="3"/>
      <c r="F3959" s="3">
        <f>M3955</f>
        <v>23771826</v>
      </c>
      <c r="G3959" s="3"/>
      <c r="H3959" s="20" t="s">
        <v>134</v>
      </c>
      <c r="I3959" s="17">
        <v>13292731</v>
      </c>
      <c r="J3959" s="20"/>
      <c r="K3959" s="17">
        <v>12717210</v>
      </c>
      <c r="L3959" s="17"/>
      <c r="M3959" s="17">
        <v>13755208</v>
      </c>
      <c r="N3959" s="20">
        <v>16</v>
      </c>
      <c r="O3959" s="20" t="s">
        <v>116</v>
      </c>
      <c r="P3959" s="20" t="s">
        <v>110</v>
      </c>
    </row>
    <row r="3960" spans="1:16" s="5" customFormat="1" ht="15.75">
      <c r="A3960" s="4" t="s">
        <v>10</v>
      </c>
      <c r="B3960" s="3">
        <f>I3956</f>
        <v>0</v>
      </c>
      <c r="C3960" s="3"/>
      <c r="D3960" s="3">
        <f>K3956</f>
        <v>79793</v>
      </c>
      <c r="E3960" s="3"/>
      <c r="F3960" s="3">
        <f>M3956</f>
        <v>94169</v>
      </c>
      <c r="G3960" s="4"/>
      <c r="H3960" s="20" t="s">
        <v>134</v>
      </c>
      <c r="I3960" s="17">
        <v>0</v>
      </c>
      <c r="J3960" s="20"/>
      <c r="K3960" s="17">
        <v>121286</v>
      </c>
      <c r="L3960" s="17"/>
      <c r="M3960" s="17">
        <v>101698</v>
      </c>
      <c r="N3960" s="20">
        <v>17</v>
      </c>
      <c r="O3960" s="20" t="s">
        <v>117</v>
      </c>
      <c r="P3960" s="20" t="s">
        <v>111</v>
      </c>
    </row>
    <row r="3961" spans="1:16" s="5" customFormat="1" ht="15.75">
      <c r="A3961" s="4" t="s">
        <v>11</v>
      </c>
      <c r="B3961" s="3">
        <f>I3957</f>
        <v>0</v>
      </c>
      <c r="C3961" s="3"/>
      <c r="D3961" s="3">
        <f>K3957</f>
        <v>0</v>
      </c>
      <c r="E3961" s="3"/>
      <c r="F3961" s="3">
        <f>M3957</f>
        <v>303034</v>
      </c>
      <c r="G3961" s="3"/>
      <c r="H3961" s="20" t="s">
        <v>134</v>
      </c>
      <c r="I3961" s="17">
        <v>546554</v>
      </c>
      <c r="J3961" s="20"/>
      <c r="K3961" s="17">
        <v>523057</v>
      </c>
      <c r="L3961" s="17"/>
      <c r="M3961" s="17">
        <v>546554</v>
      </c>
      <c r="N3961" s="20">
        <v>18</v>
      </c>
      <c r="O3961" s="20" t="s">
        <v>118</v>
      </c>
      <c r="P3961" s="20" t="s">
        <v>112</v>
      </c>
    </row>
    <row r="3962" spans="1:16" s="5" customFormat="1" ht="15.75">
      <c r="A3962" s="4" t="s">
        <v>12</v>
      </c>
      <c r="B3962" s="10">
        <f>I3958</f>
        <v>102005</v>
      </c>
      <c r="C3962" s="3"/>
      <c r="D3962" s="10">
        <f>K3958</f>
        <v>204945</v>
      </c>
      <c r="E3962" s="3"/>
      <c r="F3962" s="10">
        <f>M3958</f>
        <v>211000</v>
      </c>
      <c r="G3962" s="3"/>
      <c r="H3962" s="20" t="s">
        <v>134</v>
      </c>
      <c r="I3962" s="17">
        <v>116350</v>
      </c>
      <c r="J3962" s="20"/>
      <c r="K3962" s="17">
        <v>112113</v>
      </c>
      <c r="L3962" s="17"/>
      <c r="M3962" s="17">
        <v>121768</v>
      </c>
      <c r="N3962" s="20">
        <v>19</v>
      </c>
      <c r="O3962" s="20" t="s">
        <v>119</v>
      </c>
      <c r="P3962" s="20" t="s">
        <v>113</v>
      </c>
    </row>
    <row r="3963" spans="1:16" s="5" customFormat="1" ht="15.75">
      <c r="A3963" s="4"/>
      <c r="B3963" s="3"/>
      <c r="C3963" s="3"/>
      <c r="D3963" s="3"/>
      <c r="E3963" s="3"/>
      <c r="F3963" s="3"/>
      <c r="G3963" s="3"/>
      <c r="H3963" s="20" t="s">
        <v>134</v>
      </c>
      <c r="I3963" s="17">
        <v>0</v>
      </c>
      <c r="J3963" s="20"/>
      <c r="K3963" s="17">
        <v>0</v>
      </c>
      <c r="L3963" s="17"/>
      <c r="M3963" s="17">
        <v>101891</v>
      </c>
      <c r="N3963" s="20">
        <v>20</v>
      </c>
      <c r="O3963" s="20" t="s">
        <v>120</v>
      </c>
      <c r="P3963" s="20" t="s">
        <v>114</v>
      </c>
    </row>
    <row r="3964" spans="1:16" s="5" customFormat="1" ht="15.75">
      <c r="A3964" s="4" t="s">
        <v>13</v>
      </c>
      <c r="B3964" s="3">
        <f>SUM(B3958:B3963)</f>
        <v>20502533</v>
      </c>
      <c r="C3964" s="3"/>
      <c r="D3964" s="3">
        <f>SUM(D3958:D3963)</f>
        <v>21387196</v>
      </c>
      <c r="E3964" s="3"/>
      <c r="F3964" s="3">
        <f>SUM(F3958:F3963)</f>
        <v>24380029</v>
      </c>
      <c r="G3964" s="3"/>
      <c r="H3964" s="20" t="s">
        <v>134</v>
      </c>
      <c r="I3964" s="17">
        <v>1728067</v>
      </c>
      <c r="J3964" s="20"/>
      <c r="K3964" s="17">
        <v>1653767</v>
      </c>
      <c r="L3964" s="17"/>
      <c r="M3964" s="17">
        <v>1823605</v>
      </c>
      <c r="N3964" s="20">
        <v>21</v>
      </c>
      <c r="O3964" s="20" t="s">
        <v>121</v>
      </c>
      <c r="P3964" s="20" t="s">
        <v>115</v>
      </c>
    </row>
    <row r="3965" spans="1:16" s="5" customFormat="1" ht="15.75">
      <c r="A3965" s="4"/>
      <c r="B3965" s="3"/>
      <c r="C3965" s="3"/>
      <c r="D3965" s="3"/>
      <c r="E3965" s="3"/>
      <c r="F3965" s="3"/>
      <c r="G3965" s="3"/>
      <c r="H3965" s="20" t="s">
        <v>134</v>
      </c>
      <c r="I3965" s="17">
        <v>40897581</v>
      </c>
      <c r="J3965" s="20"/>
      <c r="K3965" s="17">
        <v>38198371</v>
      </c>
      <c r="L3965" s="17"/>
      <c r="M3965" s="17">
        <v>41940544</v>
      </c>
      <c r="N3965" s="20">
        <v>22</v>
      </c>
      <c r="O3965" s="20" t="s">
        <v>148</v>
      </c>
      <c r="P3965" s="20" t="s">
        <v>116</v>
      </c>
    </row>
    <row r="3966" spans="1:16" s="5" customFormat="1" ht="15.75">
      <c r="A3966" s="4" t="s">
        <v>14</v>
      </c>
      <c r="B3966" s="3">
        <f aca="true" t="shared" si="442" ref="B3966:B3971">I3959</f>
        <v>13292731</v>
      </c>
      <c r="C3966" s="3"/>
      <c r="D3966" s="3">
        <f aca="true" t="shared" si="443" ref="D3966:D3971">K3959</f>
        <v>12717210</v>
      </c>
      <c r="E3966" s="3"/>
      <c r="F3966" s="3">
        <f aca="true" t="shared" si="444" ref="F3966:F3971">M3959</f>
        <v>13755208</v>
      </c>
      <c r="G3966" s="3"/>
      <c r="H3966" s="20" t="s">
        <v>134</v>
      </c>
      <c r="I3966" s="17">
        <v>4870741</v>
      </c>
      <c r="J3966" s="20"/>
      <c r="K3966" s="17">
        <v>4651762</v>
      </c>
      <c r="L3966" s="17"/>
      <c r="M3966" s="17">
        <v>4876724</v>
      </c>
      <c r="N3966" s="20">
        <v>23</v>
      </c>
      <c r="O3966" s="20" t="s">
        <v>149</v>
      </c>
      <c r="P3966" s="20" t="s">
        <v>117</v>
      </c>
    </row>
    <row r="3967" spans="1:16" s="5" customFormat="1" ht="15.75">
      <c r="A3967" s="4" t="s">
        <v>90</v>
      </c>
      <c r="B3967" s="3">
        <f t="shared" si="442"/>
        <v>0</v>
      </c>
      <c r="C3967" s="3"/>
      <c r="D3967" s="3">
        <f t="shared" si="443"/>
        <v>121286</v>
      </c>
      <c r="E3967" s="3"/>
      <c r="F3967" s="3">
        <f t="shared" si="444"/>
        <v>101698</v>
      </c>
      <c r="G3967" s="3"/>
      <c r="H3967" s="20" t="s">
        <v>134</v>
      </c>
      <c r="I3967" s="17">
        <v>8701825</v>
      </c>
      <c r="J3967" s="20"/>
      <c r="K3967" s="17">
        <v>8311345</v>
      </c>
      <c r="L3967" s="17"/>
      <c r="M3967" s="17">
        <v>8709206</v>
      </c>
      <c r="N3967" s="20">
        <v>24</v>
      </c>
      <c r="O3967" s="20" t="s">
        <v>150</v>
      </c>
      <c r="P3967" s="20" t="s">
        <v>118</v>
      </c>
    </row>
    <row r="3968" spans="1:16" s="5" customFormat="1" ht="15.75">
      <c r="A3968" s="4" t="s">
        <v>89</v>
      </c>
      <c r="B3968" s="3">
        <f t="shared" si="442"/>
        <v>546554</v>
      </c>
      <c r="C3968" s="3"/>
      <c r="D3968" s="3">
        <f t="shared" si="443"/>
        <v>523057</v>
      </c>
      <c r="E3968" s="3"/>
      <c r="F3968" s="3">
        <f t="shared" si="444"/>
        <v>546554</v>
      </c>
      <c r="G3968" s="3"/>
      <c r="H3968" s="20" t="s">
        <v>134</v>
      </c>
      <c r="I3968" s="17">
        <v>1967281</v>
      </c>
      <c r="J3968" s="20"/>
      <c r="K3968" s="17">
        <v>1854695</v>
      </c>
      <c r="L3968" s="17"/>
      <c r="M3968" s="17">
        <v>1931973</v>
      </c>
      <c r="N3968" s="20">
        <v>25</v>
      </c>
      <c r="O3968" s="20" t="s">
        <v>151</v>
      </c>
      <c r="P3968" s="20" t="s">
        <v>119</v>
      </c>
    </row>
    <row r="3969" spans="1:16" s="5" customFormat="1" ht="15.75">
      <c r="A3969" s="4" t="s">
        <v>88</v>
      </c>
      <c r="B3969" s="3">
        <f t="shared" si="442"/>
        <v>116350</v>
      </c>
      <c r="C3969" s="3"/>
      <c r="D3969" s="3">
        <f t="shared" si="443"/>
        <v>112113</v>
      </c>
      <c r="E3969" s="3"/>
      <c r="F3969" s="3">
        <f t="shared" si="444"/>
        <v>121768</v>
      </c>
      <c r="G3969" s="3"/>
      <c r="H3969" s="20" t="s">
        <v>134</v>
      </c>
      <c r="I3969" s="17">
        <v>827308</v>
      </c>
      <c r="J3969" s="20"/>
      <c r="K3969" s="17">
        <v>787758</v>
      </c>
      <c r="L3969" s="17"/>
      <c r="M3969" s="17">
        <v>821664</v>
      </c>
      <c r="N3969" s="20">
        <v>26</v>
      </c>
      <c r="O3969" s="20" t="s">
        <v>152</v>
      </c>
      <c r="P3969" s="20" t="s">
        <v>120</v>
      </c>
    </row>
    <row r="3970" spans="1:16" s="5" customFormat="1" ht="15.75">
      <c r="A3970" s="4" t="s">
        <v>92</v>
      </c>
      <c r="B3970" s="3">
        <f t="shared" si="442"/>
        <v>0</v>
      </c>
      <c r="C3970" s="3"/>
      <c r="D3970" s="3">
        <f t="shared" si="443"/>
        <v>0</v>
      </c>
      <c r="E3970" s="3"/>
      <c r="F3970" s="3">
        <f t="shared" si="444"/>
        <v>101891</v>
      </c>
      <c r="G3970" s="3"/>
      <c r="H3970" s="20" t="s">
        <v>134</v>
      </c>
      <c r="I3970" s="17">
        <v>0</v>
      </c>
      <c r="J3970" s="20"/>
      <c r="K3970" s="17">
        <v>0</v>
      </c>
      <c r="L3970" s="17"/>
      <c r="M3970" s="17">
        <v>120250</v>
      </c>
      <c r="N3970" s="20">
        <v>27</v>
      </c>
      <c r="O3970" s="20" t="s">
        <v>153</v>
      </c>
      <c r="P3970" s="20" t="s">
        <v>121</v>
      </c>
    </row>
    <row r="3971" spans="1:16" s="5" customFormat="1" ht="15.75">
      <c r="A3971" s="4" t="s">
        <v>15</v>
      </c>
      <c r="B3971" s="10">
        <f t="shared" si="442"/>
        <v>1728067</v>
      </c>
      <c r="C3971" s="3"/>
      <c r="D3971" s="10">
        <f t="shared" si="443"/>
        <v>1653767</v>
      </c>
      <c r="E3971" s="3"/>
      <c r="F3971" s="10">
        <f t="shared" si="444"/>
        <v>1823605</v>
      </c>
      <c r="G3971" s="3"/>
      <c r="H3971" s="20" t="s">
        <v>134</v>
      </c>
      <c r="I3971" s="17">
        <v>0</v>
      </c>
      <c r="J3971" s="20"/>
      <c r="K3971" s="17">
        <v>136451</v>
      </c>
      <c r="L3971" s="17"/>
      <c r="M3971" s="17">
        <v>220201</v>
      </c>
      <c r="N3971" s="20">
        <v>28</v>
      </c>
      <c r="O3971" s="20" t="s">
        <v>154</v>
      </c>
      <c r="P3971" s="20" t="s">
        <v>122</v>
      </c>
    </row>
    <row r="3972" spans="1:16" s="5" customFormat="1" ht="15.75">
      <c r="A3972" s="4"/>
      <c r="B3972" s="3"/>
      <c r="C3972" s="3"/>
      <c r="D3972" s="3"/>
      <c r="E3972" s="3"/>
      <c r="F3972" s="3"/>
      <c r="G3972" s="3"/>
      <c r="H3972" s="20"/>
      <c r="I3972" s="17"/>
      <c r="J3972" s="20"/>
      <c r="K3972" s="17"/>
      <c r="L3972" s="17"/>
      <c r="M3972" s="17"/>
      <c r="N3972" s="20"/>
      <c r="O3972" s="20"/>
      <c r="P3972" s="20"/>
    </row>
    <row r="3973" spans="1:16" s="5" customFormat="1" ht="15.75">
      <c r="A3973" s="4" t="s">
        <v>16</v>
      </c>
      <c r="B3973" s="3">
        <f>SUM(B3965:B3972)</f>
        <v>15683702</v>
      </c>
      <c r="C3973" s="3"/>
      <c r="D3973" s="3">
        <f>SUM(D3965:D3972)</f>
        <v>15127433</v>
      </c>
      <c r="E3973" s="3"/>
      <c r="F3973" s="3">
        <f>SUM(F3965:F3972)</f>
        <v>16450724</v>
      </c>
      <c r="G3973" s="3"/>
      <c r="H3973" s="20"/>
      <c r="I3973" s="17"/>
      <c r="J3973" s="20"/>
      <c r="K3973" s="17"/>
      <c r="L3973" s="17"/>
      <c r="M3973" s="17"/>
      <c r="N3973" s="17"/>
      <c r="O3973" s="20"/>
      <c r="P3973" s="20"/>
    </row>
    <row r="3974" spans="1:16" s="5" customFormat="1" ht="15.75">
      <c r="A3974" s="4"/>
      <c r="B3974" s="3"/>
      <c r="C3974" s="3"/>
      <c r="D3974" s="3"/>
      <c r="E3974" s="3"/>
      <c r="F3974" s="3"/>
      <c r="G3974" s="3"/>
      <c r="H3974" s="20"/>
      <c r="I3974" s="17"/>
      <c r="J3974" s="20"/>
      <c r="K3974" s="17"/>
      <c r="L3974" s="17"/>
      <c r="M3974" s="17"/>
      <c r="N3974" s="17"/>
      <c r="O3974" s="20"/>
      <c r="P3974" s="20"/>
    </row>
    <row r="3975" spans="1:16" s="5" customFormat="1" ht="15.75">
      <c r="A3975" s="4" t="s">
        <v>17</v>
      </c>
      <c r="B3975" s="3">
        <f aca="true" t="shared" si="445" ref="B3975:B3981">I3965</f>
        <v>40897581</v>
      </c>
      <c r="C3975" s="3"/>
      <c r="D3975" s="3">
        <f aca="true" t="shared" si="446" ref="D3975:D3981">K3965</f>
        <v>38198371</v>
      </c>
      <c r="E3975" s="3"/>
      <c r="F3975" s="3">
        <f aca="true" t="shared" si="447" ref="F3975:F3981">M3965</f>
        <v>41940544</v>
      </c>
      <c r="G3975" s="3"/>
      <c r="H3975" s="20"/>
      <c r="I3975" s="17"/>
      <c r="J3975" s="20"/>
      <c r="K3975" s="17"/>
      <c r="L3975" s="17"/>
      <c r="M3975" s="17"/>
      <c r="N3975" s="17"/>
      <c r="O3975" s="20"/>
      <c r="P3975" s="20"/>
    </row>
    <row r="3976" spans="1:16" s="5" customFormat="1" ht="15.75">
      <c r="A3976" s="4" t="s">
        <v>18</v>
      </c>
      <c r="B3976" s="3">
        <f t="shared" si="445"/>
        <v>4870741</v>
      </c>
      <c r="C3976" s="3"/>
      <c r="D3976" s="3">
        <f t="shared" si="446"/>
        <v>4651762</v>
      </c>
      <c r="E3976" s="3"/>
      <c r="F3976" s="3">
        <f t="shared" si="447"/>
        <v>4876724</v>
      </c>
      <c r="G3976" s="3"/>
      <c r="H3976" s="20"/>
      <c r="I3976" s="17"/>
      <c r="J3976" s="20"/>
      <c r="K3976" s="17"/>
      <c r="L3976" s="17"/>
      <c r="M3976" s="17"/>
      <c r="N3976" s="17"/>
      <c r="O3976" s="20"/>
      <c r="P3976" s="20"/>
    </row>
    <row r="3977" spans="1:16" s="5" customFormat="1" ht="15.75">
      <c r="A3977" s="4" t="s">
        <v>19</v>
      </c>
      <c r="B3977" s="3">
        <f t="shared" si="445"/>
        <v>8701825</v>
      </c>
      <c r="C3977" s="3"/>
      <c r="D3977" s="3">
        <f t="shared" si="446"/>
        <v>8311345</v>
      </c>
      <c r="E3977" s="3"/>
      <c r="F3977" s="3">
        <f t="shared" si="447"/>
        <v>8709206</v>
      </c>
      <c r="G3977" s="3"/>
      <c r="H3977" s="20"/>
      <c r="I3977" s="17"/>
      <c r="J3977" s="20"/>
      <c r="K3977" s="17"/>
      <c r="L3977" s="17"/>
      <c r="M3977" s="17"/>
      <c r="N3977" s="20"/>
      <c r="O3977" s="20"/>
      <c r="P3977" s="20"/>
    </row>
    <row r="3978" spans="1:16" s="5" customFormat="1" ht="15.75">
      <c r="A3978" s="4" t="s">
        <v>20</v>
      </c>
      <c r="B3978" s="3">
        <f t="shared" si="445"/>
        <v>1967281</v>
      </c>
      <c r="C3978" s="3"/>
      <c r="D3978" s="3">
        <f t="shared" si="446"/>
        <v>1854695</v>
      </c>
      <c r="E3978" s="3"/>
      <c r="F3978" s="3">
        <f t="shared" si="447"/>
        <v>1931973</v>
      </c>
      <c r="G3978" s="3"/>
      <c r="H3978" s="20"/>
      <c r="I3978" s="17"/>
      <c r="J3978" s="20"/>
      <c r="K3978" s="17"/>
      <c r="L3978" s="17"/>
      <c r="M3978" s="17"/>
      <c r="N3978" s="20"/>
      <c r="O3978" s="20"/>
      <c r="P3978" s="20"/>
    </row>
    <row r="3979" spans="1:7" s="5" customFormat="1" ht="15.75">
      <c r="A3979" s="4" t="s">
        <v>21</v>
      </c>
      <c r="B3979" s="3">
        <f t="shared" si="445"/>
        <v>827308</v>
      </c>
      <c r="C3979" s="3"/>
      <c r="D3979" s="3">
        <f t="shared" si="446"/>
        <v>787758</v>
      </c>
      <c r="E3979" s="3"/>
      <c r="F3979" s="3">
        <f t="shared" si="447"/>
        <v>821664</v>
      </c>
      <c r="G3979" s="3"/>
    </row>
    <row r="3980" spans="1:7" s="5" customFormat="1" ht="15.75">
      <c r="A3980" s="4" t="s">
        <v>22</v>
      </c>
      <c r="B3980" s="3">
        <f t="shared" si="445"/>
        <v>0</v>
      </c>
      <c r="C3980" s="3"/>
      <c r="D3980" s="3">
        <f t="shared" si="446"/>
        <v>0</v>
      </c>
      <c r="E3980" s="3"/>
      <c r="F3980" s="3">
        <f t="shared" si="447"/>
        <v>120250</v>
      </c>
      <c r="G3980" s="3"/>
    </row>
    <row r="3981" spans="1:7" s="5" customFormat="1" ht="15.75">
      <c r="A3981" s="4" t="s">
        <v>87</v>
      </c>
      <c r="B3981" s="10">
        <f t="shared" si="445"/>
        <v>0</v>
      </c>
      <c r="C3981" s="3"/>
      <c r="D3981" s="10">
        <f t="shared" si="446"/>
        <v>136451</v>
      </c>
      <c r="E3981" s="3"/>
      <c r="F3981" s="10">
        <f t="shared" si="447"/>
        <v>220201</v>
      </c>
      <c r="G3981" s="3"/>
    </row>
    <row r="3982" spans="1:7" s="5" customFormat="1" ht="15.75">
      <c r="A3982" s="12"/>
      <c r="B3982" s="3"/>
      <c r="C3982" s="3"/>
      <c r="D3982" s="3"/>
      <c r="E3982" s="3"/>
      <c r="F3982" s="3"/>
      <c r="G3982" s="3"/>
    </row>
    <row r="3983" spans="1:7" s="5" customFormat="1" ht="15.75">
      <c r="A3983" s="17" t="s">
        <v>23</v>
      </c>
      <c r="B3983" s="3">
        <f>SUM(B3943:B3952)+B3957+B3964+SUM(B3972:B3982)</f>
        <v>178136378</v>
      </c>
      <c r="C3983" s="3"/>
      <c r="D3983" s="3">
        <f>SUM(D3943:D3952)+D3957+D3964+SUM(D3972:D3982)</f>
        <v>171831762</v>
      </c>
      <c r="E3983" s="3"/>
      <c r="F3983" s="3">
        <f>SUM(F3943:F3952)+F3957+F3964+SUM(F3972:F3982)</f>
        <v>200643208</v>
      </c>
      <c r="G3983" s="3"/>
    </row>
    <row r="3984" spans="1:7" s="5" customFormat="1" ht="15.75">
      <c r="A3984" s="4"/>
      <c r="B3984" s="3"/>
      <c r="C3984" s="3"/>
      <c r="D3984" s="3"/>
      <c r="E3984" s="3"/>
      <c r="F3984" s="3"/>
      <c r="G3984" s="3"/>
    </row>
    <row r="3985" spans="1:7" s="5" customFormat="1" ht="15.75">
      <c r="A3985" s="4"/>
      <c r="B3985" s="3"/>
      <c r="C3985" s="3"/>
      <c r="D3985" s="3"/>
      <c r="E3985" s="3"/>
      <c r="F3985" s="3"/>
      <c r="G3985" s="3"/>
    </row>
    <row r="3986" spans="1:7" s="5" customFormat="1" ht="15.75">
      <c r="A3986" s="4"/>
      <c r="B3986" s="3"/>
      <c r="C3986" s="3"/>
      <c r="D3986" s="3"/>
      <c r="E3986" s="3"/>
      <c r="F3986" s="3"/>
      <c r="G3986" s="3"/>
    </row>
    <row r="3987" spans="1:7" s="5" customFormat="1" ht="15.75">
      <c r="A3987" s="4"/>
      <c r="B3987" s="3"/>
      <c r="C3987" s="3"/>
      <c r="D3987" s="3"/>
      <c r="E3987" s="3"/>
      <c r="F3987" s="3"/>
      <c r="G3987" s="3"/>
    </row>
    <row r="3988" spans="1:7" s="5" customFormat="1" ht="15.75">
      <c r="A3988" s="4"/>
      <c r="B3988" s="3"/>
      <c r="C3988" s="3"/>
      <c r="D3988" s="3"/>
      <c r="E3988" s="3"/>
      <c r="F3988" s="3"/>
      <c r="G3988" s="3"/>
    </row>
    <row r="3989" spans="1:7" s="5" customFormat="1" ht="15.75">
      <c r="A3989" s="4"/>
      <c r="B3989" s="3"/>
      <c r="C3989" s="3"/>
      <c r="D3989" s="3"/>
      <c r="E3989" s="3"/>
      <c r="F3989" s="3"/>
      <c r="G3989" s="3"/>
    </row>
    <row r="3990" spans="1:7" s="5" customFormat="1" ht="15.75">
      <c r="A3990" s="4"/>
      <c r="B3990" s="3"/>
      <c r="C3990" s="3"/>
      <c r="D3990" s="3"/>
      <c r="E3990" s="3"/>
      <c r="F3990" s="3"/>
      <c r="G3990" s="3"/>
    </row>
    <row r="3991" spans="1:7" s="5" customFormat="1" ht="15.75">
      <c r="A3991" s="4"/>
      <c r="B3991" s="3"/>
      <c r="C3991" s="3"/>
      <c r="D3991" s="3"/>
      <c r="E3991" s="3"/>
      <c r="F3991" s="3"/>
      <c r="G3991" s="3"/>
    </row>
    <row r="3992" spans="1:7" s="5" customFormat="1" ht="15.75">
      <c r="A3992" s="4"/>
      <c r="B3992" s="3"/>
      <c r="C3992" s="3"/>
      <c r="D3992" s="3"/>
      <c r="E3992" s="3"/>
      <c r="F3992" s="3"/>
      <c r="G3992" s="3"/>
    </row>
    <row r="3993" spans="1:7" s="5" customFormat="1" ht="15.75">
      <c r="A3993" s="12"/>
      <c r="B3993" s="3"/>
      <c r="C3993" s="3"/>
      <c r="D3993" s="3"/>
      <c r="E3993" s="3"/>
      <c r="F3993" s="3"/>
      <c r="G3993" s="3"/>
    </row>
    <row r="3994" spans="1:7" s="5" customFormat="1" ht="15.75">
      <c r="A3994" s="17"/>
      <c r="B3994" s="4"/>
      <c r="C3994" s="4"/>
      <c r="D3994" s="4"/>
      <c r="E3994" s="4"/>
      <c r="F3994" s="4"/>
      <c r="G3994" s="3"/>
    </row>
    <row r="3995" spans="1:7" s="5" customFormat="1" ht="15.75">
      <c r="A3995" s="4"/>
      <c r="B3995" s="3"/>
      <c r="C3995" s="3"/>
      <c r="D3995" s="3"/>
      <c r="E3995" s="3"/>
      <c r="F3995" s="3"/>
      <c r="G3995" s="3"/>
    </row>
    <row r="3996" spans="1:7" s="5" customFormat="1" ht="15.75">
      <c r="A3996" s="4"/>
      <c r="B3996" s="3"/>
      <c r="C3996" s="3"/>
      <c r="D3996" s="3"/>
      <c r="E3996" s="3"/>
      <c r="F3996" s="3"/>
      <c r="G3996" s="3"/>
    </row>
    <row r="3997" spans="1:7" s="5" customFormat="1" ht="15.75">
      <c r="A3997" s="4"/>
      <c r="B3997" s="4"/>
      <c r="C3997" s="4"/>
      <c r="D3997" s="4"/>
      <c r="E3997" s="4"/>
      <c r="F3997" s="4"/>
      <c r="G3997" s="4"/>
    </row>
    <row r="3998" spans="1:7" s="5" customFormat="1" ht="15.75">
      <c r="A3998" s="12"/>
      <c r="B3998" s="3"/>
      <c r="C3998" s="3"/>
      <c r="D3998" s="3"/>
      <c r="E3998" s="3"/>
      <c r="F3998" s="3"/>
      <c r="G3998" s="3"/>
    </row>
    <row r="3999" spans="1:7" s="5" customFormat="1" ht="15.75">
      <c r="A3999" s="17"/>
      <c r="B3999" s="4"/>
      <c r="C3999" s="4"/>
      <c r="D3999" s="4"/>
      <c r="E3999" s="4"/>
      <c r="F3999" s="4"/>
      <c r="G3999" s="4"/>
    </row>
    <row r="4000" spans="1:7" s="5" customFormat="1" ht="15.75">
      <c r="A4000" s="4"/>
      <c r="B4000" s="3"/>
      <c r="C4000" s="3"/>
      <c r="D4000" s="3"/>
      <c r="E4000" s="3"/>
      <c r="F4000" s="3"/>
      <c r="G4000" s="3"/>
    </row>
    <row r="4001" spans="1:7" s="5" customFormat="1" ht="15.75">
      <c r="A4001" s="4"/>
      <c r="B4001" s="3"/>
      <c r="C4001" s="3"/>
      <c r="D4001" s="3"/>
      <c r="E4001" s="3"/>
      <c r="F4001" s="3"/>
      <c r="G4001" s="3"/>
    </row>
    <row r="4002" spans="1:7" s="5" customFormat="1" ht="15.75">
      <c r="A4002" s="4"/>
      <c r="B4002" s="4"/>
      <c r="C4002" s="4"/>
      <c r="D4002" s="4"/>
      <c r="E4002" s="4"/>
      <c r="F4002" s="4"/>
      <c r="G4002" s="4"/>
    </row>
    <row r="4003" spans="1:7" s="5" customFormat="1" ht="15.75">
      <c r="A4003" s="4"/>
      <c r="B4003" s="3"/>
      <c r="C4003" s="3"/>
      <c r="D4003" s="3"/>
      <c r="E4003" s="3"/>
      <c r="F4003" s="3"/>
      <c r="G4003" s="3"/>
    </row>
    <row r="4004" spans="1:7" s="5" customFormat="1" ht="15.75">
      <c r="A4004" s="4"/>
      <c r="B4004" s="3"/>
      <c r="C4004" s="3"/>
      <c r="D4004" s="3"/>
      <c r="E4004" s="3"/>
      <c r="F4004" s="3"/>
      <c r="G4004" s="3"/>
    </row>
    <row r="4005" spans="1:7" s="5" customFormat="1" ht="15.75">
      <c r="A4005" s="12"/>
      <c r="B4005" s="3"/>
      <c r="C4005" s="3"/>
      <c r="D4005" s="3"/>
      <c r="E4005" s="3"/>
      <c r="F4005" s="3"/>
      <c r="G4005" s="3"/>
    </row>
    <row r="4006" spans="1:7" s="5" customFormat="1" ht="15.75">
      <c r="A4006" s="17"/>
      <c r="B4006" s="3"/>
      <c r="C4006" s="3"/>
      <c r="D4006" s="3"/>
      <c r="E4006" s="3"/>
      <c r="F4006" s="3"/>
      <c r="G4006" s="3"/>
    </row>
    <row r="4007" spans="1:7" s="5" customFormat="1" ht="15.75">
      <c r="A4007" s="11"/>
      <c r="B4007" s="3"/>
      <c r="C4007" s="3"/>
      <c r="D4007" s="3"/>
      <c r="E4007" s="3"/>
      <c r="F4007" s="3"/>
      <c r="G4007" s="3"/>
    </row>
    <row r="4008" spans="1:7" s="5" customFormat="1" ht="15.75">
      <c r="A4008" s="12"/>
      <c r="B4008" s="3"/>
      <c r="C4008" s="3"/>
      <c r="D4008" s="3"/>
      <c r="E4008" s="3"/>
      <c r="F4008" s="3"/>
      <c r="G4008" s="3"/>
    </row>
    <row r="4009" spans="1:7" s="5" customFormat="1" ht="15.75">
      <c r="A4009" s="12"/>
      <c r="B4009" s="3"/>
      <c r="C4009" s="3"/>
      <c r="D4009" s="3"/>
      <c r="E4009" s="3"/>
      <c r="F4009" s="3"/>
      <c r="G4009" s="3"/>
    </row>
    <row r="4010" spans="1:7" s="5" customFormat="1" ht="15.75">
      <c r="A4010" s="12"/>
      <c r="B4010" s="3"/>
      <c r="C4010" s="3"/>
      <c r="D4010" s="3"/>
      <c r="E4010" s="3"/>
      <c r="F4010" s="3"/>
      <c r="G4010" s="3"/>
    </row>
    <row r="4011" spans="1:7" s="5" customFormat="1" ht="15.75">
      <c r="A4011" s="12"/>
      <c r="B4011" s="3"/>
      <c r="C4011" s="3"/>
      <c r="D4011" s="3"/>
      <c r="E4011" s="3"/>
      <c r="F4011" s="3"/>
      <c r="G4011" s="3"/>
    </row>
    <row r="4012" spans="1:6" s="5" customFormat="1" ht="15.75">
      <c r="A4012" s="13"/>
      <c r="B4012" s="4"/>
      <c r="C4012" s="3"/>
      <c r="D4012" s="4"/>
      <c r="E4012" s="3"/>
      <c r="F4012" s="4"/>
    </row>
    <row r="4013" spans="1:6" s="5" customFormat="1" ht="15.75">
      <c r="A4013" s="14" t="s">
        <v>93</v>
      </c>
      <c r="B4013" s="4"/>
      <c r="C4013" s="3"/>
      <c r="D4013" s="4"/>
      <c r="E4013" s="3"/>
      <c r="F4013" s="4"/>
    </row>
    <row r="4014" spans="1:6" s="5" customFormat="1" ht="15.75">
      <c r="A4014" s="4"/>
      <c r="B4014" s="4"/>
      <c r="C4014" s="3"/>
      <c r="D4014" s="4"/>
      <c r="E4014" s="3"/>
      <c r="F4014" s="4"/>
    </row>
    <row r="4015" spans="1:7" s="5" customFormat="1" ht="15.75">
      <c r="A4015" s="23" t="s">
        <v>138</v>
      </c>
      <c r="B4015" s="23"/>
      <c r="C4015" s="23"/>
      <c r="D4015" s="23"/>
      <c r="E4015" s="23"/>
      <c r="F4015" s="23"/>
      <c r="G4015" s="23"/>
    </row>
    <row r="4016" spans="1:6" s="5" customFormat="1" ht="15.75">
      <c r="A4016" s="4"/>
      <c r="B4016" s="4"/>
      <c r="C4016" s="3"/>
      <c r="D4016" s="4"/>
      <c r="E4016" s="3"/>
      <c r="F4016" s="4"/>
    </row>
    <row r="4017" spans="1:7" s="5" customFormat="1" ht="15.75">
      <c r="A4017" s="23" t="s">
        <v>139</v>
      </c>
      <c r="B4017" s="23"/>
      <c r="C4017" s="23"/>
      <c r="D4017" s="23"/>
      <c r="E4017" s="23"/>
      <c r="F4017" s="23"/>
      <c r="G4017" s="23"/>
    </row>
    <row r="4018" spans="1:7" s="5" customFormat="1" ht="15.75">
      <c r="A4018" s="23" t="s">
        <v>135</v>
      </c>
      <c r="B4018" s="23"/>
      <c r="C4018" s="23"/>
      <c r="D4018" s="23"/>
      <c r="E4018" s="23"/>
      <c r="F4018" s="23"/>
      <c r="G4018" s="23"/>
    </row>
    <row r="4019" spans="1:6" s="5" customFormat="1" ht="15.75">
      <c r="A4019" s="4"/>
      <c r="B4019" s="4"/>
      <c r="C4019" s="3"/>
      <c r="D4019" s="6"/>
      <c r="E4019" s="7"/>
      <c r="F4019" s="6"/>
    </row>
    <row r="4020" spans="1:6" s="5" customFormat="1" ht="15.75">
      <c r="A4020" s="4"/>
      <c r="B4020" s="8"/>
      <c r="C4020" s="9"/>
      <c r="D4020" s="8"/>
      <c r="E4020" s="9"/>
      <c r="F4020" s="8"/>
    </row>
    <row r="4021" spans="1:7" s="5" customFormat="1" ht="15.75">
      <c r="A4021" s="4"/>
      <c r="B4021" s="2">
        <v>1985</v>
      </c>
      <c r="C4021" s="1"/>
      <c r="D4021" s="2">
        <v>1986</v>
      </c>
      <c r="E4021" s="1"/>
      <c r="F4021" s="2">
        <v>1987</v>
      </c>
      <c r="G4021" s="1"/>
    </row>
    <row r="4022" spans="1:7" s="5" customFormat="1" ht="15.75">
      <c r="A4022" s="4"/>
      <c r="B4022" s="3"/>
      <c r="C4022" s="3"/>
      <c r="D4022" s="3"/>
      <c r="E4022" s="3"/>
      <c r="F4022" s="3"/>
      <c r="G4022" s="3"/>
    </row>
    <row r="4023" spans="1:16" s="5" customFormat="1" ht="15.75">
      <c r="A4023" s="4" t="s">
        <v>0</v>
      </c>
      <c r="B4023" s="3">
        <f aca="true" t="shared" si="448" ref="B4023:B4030">I4023</f>
        <v>10238551</v>
      </c>
      <c r="C4023" s="3"/>
      <c r="D4023" s="3">
        <f aca="true" t="shared" si="449" ref="D4023:D4030">K4023</f>
        <v>9794967</v>
      </c>
      <c r="E4023" s="3"/>
      <c r="F4023" s="3">
        <f aca="true" t="shared" si="450" ref="F4023:F4030">M4023</f>
        <v>10683692</v>
      </c>
      <c r="G4023" s="3"/>
      <c r="H4023" s="20" t="s">
        <v>135</v>
      </c>
      <c r="I4023" s="17">
        <v>10238551</v>
      </c>
      <c r="J4023" s="20"/>
      <c r="K4023" s="17">
        <v>9794967</v>
      </c>
      <c r="L4023" s="17"/>
      <c r="M4023" s="17">
        <v>10683692</v>
      </c>
      <c r="N4023" s="20">
        <v>1</v>
      </c>
      <c r="O4023" s="20" t="s">
        <v>95</v>
      </c>
      <c r="P4023" s="20" t="s">
        <v>95</v>
      </c>
    </row>
    <row r="4024" spans="1:16" s="5" customFormat="1" ht="15.75">
      <c r="A4024" s="4" t="s">
        <v>1</v>
      </c>
      <c r="B4024" s="3">
        <f t="shared" si="448"/>
        <v>18955020</v>
      </c>
      <c r="C4024" s="3"/>
      <c r="D4024" s="3">
        <f t="shared" si="449"/>
        <v>19121849</v>
      </c>
      <c r="E4024" s="3"/>
      <c r="F4024" s="3">
        <f t="shared" si="450"/>
        <v>14010214</v>
      </c>
      <c r="G4024" s="3"/>
      <c r="H4024" s="20" t="s">
        <v>135</v>
      </c>
      <c r="I4024" s="17">
        <v>18955020</v>
      </c>
      <c r="J4024" s="20"/>
      <c r="K4024" s="17">
        <v>19121849</v>
      </c>
      <c r="L4024" s="17"/>
      <c r="M4024" s="17">
        <v>14010214</v>
      </c>
      <c r="N4024" s="20">
        <v>2</v>
      </c>
      <c r="O4024" s="20" t="s">
        <v>145</v>
      </c>
      <c r="P4024" s="20" t="s">
        <v>96</v>
      </c>
    </row>
    <row r="4025" spans="1:16" s="5" customFormat="1" ht="15.75">
      <c r="A4025" s="4" t="s">
        <v>86</v>
      </c>
      <c r="B4025" s="3">
        <f t="shared" si="448"/>
        <v>445500</v>
      </c>
      <c r="C4025" s="3"/>
      <c r="D4025" s="3">
        <f t="shared" si="449"/>
        <v>193758</v>
      </c>
      <c r="E4025" s="3"/>
      <c r="F4025" s="3">
        <f t="shared" si="450"/>
        <v>360000</v>
      </c>
      <c r="G4025" s="3"/>
      <c r="H4025" s="20" t="s">
        <v>135</v>
      </c>
      <c r="I4025" s="21">
        <v>445500</v>
      </c>
      <c r="J4025" s="20"/>
      <c r="K4025" s="21">
        <v>193758</v>
      </c>
      <c r="L4025" s="17"/>
      <c r="M4025" s="21">
        <v>360000</v>
      </c>
      <c r="N4025" s="20">
        <v>3</v>
      </c>
      <c r="O4025" s="20" t="s">
        <v>102</v>
      </c>
      <c r="P4025" s="20" t="s">
        <v>97</v>
      </c>
    </row>
    <row r="4026" spans="1:16" s="5" customFormat="1" ht="15.75">
      <c r="A4026" s="4" t="s">
        <v>91</v>
      </c>
      <c r="B4026" s="3">
        <f t="shared" si="448"/>
        <v>2473405</v>
      </c>
      <c r="C4026" s="3"/>
      <c r="D4026" s="3">
        <f t="shared" si="449"/>
        <v>2366706</v>
      </c>
      <c r="E4026" s="3"/>
      <c r="F4026" s="3">
        <f t="shared" si="450"/>
        <v>2473533</v>
      </c>
      <c r="G4026" s="3"/>
      <c r="H4026" s="20" t="s">
        <v>135</v>
      </c>
      <c r="I4026" s="17">
        <v>2473405</v>
      </c>
      <c r="J4026" s="20"/>
      <c r="K4026" s="17">
        <v>2366706</v>
      </c>
      <c r="L4026" s="17"/>
      <c r="M4026" s="17">
        <v>2473533</v>
      </c>
      <c r="N4026" s="20">
        <v>4</v>
      </c>
      <c r="O4026" s="20" t="s">
        <v>103</v>
      </c>
      <c r="P4026" s="20" t="s">
        <v>98</v>
      </c>
    </row>
    <row r="4027" spans="1:16" s="5" customFormat="1" ht="15.75">
      <c r="A4027" s="4" t="s">
        <v>2</v>
      </c>
      <c r="B4027" s="3">
        <f t="shared" si="448"/>
        <v>0</v>
      </c>
      <c r="C4027" s="3"/>
      <c r="D4027" s="3">
        <f t="shared" si="449"/>
        <v>0</v>
      </c>
      <c r="E4027" s="3"/>
      <c r="F4027" s="3">
        <f t="shared" si="450"/>
        <v>795505</v>
      </c>
      <c r="G4027" s="3"/>
      <c r="H4027" s="20" t="s">
        <v>135</v>
      </c>
      <c r="I4027" s="17">
        <v>0</v>
      </c>
      <c r="J4027" s="20"/>
      <c r="K4027" s="17">
        <v>0</v>
      </c>
      <c r="L4027" s="17"/>
      <c r="M4027" s="17">
        <v>795505</v>
      </c>
      <c r="N4027" s="20">
        <v>5</v>
      </c>
      <c r="O4027" s="20" t="s">
        <v>104</v>
      </c>
      <c r="P4027" s="20" t="s">
        <v>99</v>
      </c>
    </row>
    <row r="4028" spans="1:16" s="5" customFormat="1" ht="15.75">
      <c r="A4028" s="4" t="s">
        <v>144</v>
      </c>
      <c r="B4028" s="3">
        <f t="shared" si="448"/>
        <v>0</v>
      </c>
      <c r="C4028" s="3"/>
      <c r="D4028" s="3">
        <f t="shared" si="449"/>
        <v>0</v>
      </c>
      <c r="E4028" s="3"/>
      <c r="F4028" s="3">
        <f t="shared" si="450"/>
        <v>12000</v>
      </c>
      <c r="G4028" s="3"/>
      <c r="H4028" s="20" t="s">
        <v>135</v>
      </c>
      <c r="I4028" s="17">
        <v>0</v>
      </c>
      <c r="J4028" s="20"/>
      <c r="K4028" s="17">
        <v>0</v>
      </c>
      <c r="L4028" s="17"/>
      <c r="M4028" s="17">
        <v>12000</v>
      </c>
      <c r="N4028" s="20">
        <v>6</v>
      </c>
      <c r="O4028" s="20" t="s">
        <v>146</v>
      </c>
      <c r="P4028" s="20" t="s">
        <v>100</v>
      </c>
    </row>
    <row r="4029" spans="1:16" s="5" customFormat="1" ht="15.75">
      <c r="A4029" s="4" t="s">
        <v>3</v>
      </c>
      <c r="B4029" s="3">
        <f t="shared" si="448"/>
        <v>2503365</v>
      </c>
      <c r="C4029" s="3"/>
      <c r="D4029" s="3">
        <f t="shared" si="449"/>
        <v>2334807</v>
      </c>
      <c r="E4029" s="3"/>
      <c r="F4029" s="3">
        <f t="shared" si="450"/>
        <v>1931160</v>
      </c>
      <c r="G4029" s="3"/>
      <c r="H4029" s="20" t="s">
        <v>135</v>
      </c>
      <c r="I4029" s="17">
        <f>1334056+1169309</f>
        <v>2503365</v>
      </c>
      <c r="J4029" s="20"/>
      <c r="K4029" s="17">
        <f>1365045+969762</f>
        <v>2334807</v>
      </c>
      <c r="L4029" s="17"/>
      <c r="M4029" s="17">
        <f>1238543+692617</f>
        <v>1931160</v>
      </c>
      <c r="N4029" s="20">
        <v>7</v>
      </c>
      <c r="O4029" s="20" t="s">
        <v>106</v>
      </c>
      <c r="P4029" s="20" t="s">
        <v>101</v>
      </c>
    </row>
    <row r="4030" spans="1:16" s="5" customFormat="1" ht="15.75">
      <c r="A4030" s="4" t="s">
        <v>4</v>
      </c>
      <c r="B4030" s="3">
        <f t="shared" si="448"/>
        <v>0</v>
      </c>
      <c r="C4030" s="3"/>
      <c r="D4030" s="3">
        <f t="shared" si="449"/>
        <v>0</v>
      </c>
      <c r="E4030" s="3"/>
      <c r="F4030" s="3">
        <f t="shared" si="450"/>
        <v>0</v>
      </c>
      <c r="G4030" s="3"/>
      <c r="H4030" s="20" t="s">
        <v>135</v>
      </c>
      <c r="I4030" s="17">
        <v>0</v>
      </c>
      <c r="J4030" s="20"/>
      <c r="K4030" s="17">
        <v>0</v>
      </c>
      <c r="L4030" s="17"/>
      <c r="M4030" s="17">
        <v>0</v>
      </c>
      <c r="N4030" s="20">
        <v>8</v>
      </c>
      <c r="O4030" s="20" t="s">
        <v>107</v>
      </c>
      <c r="P4030" s="20" t="s">
        <v>102</v>
      </c>
    </row>
    <row r="4031" spans="1:16" s="5" customFormat="1" ht="15.75">
      <c r="A4031" s="4"/>
      <c r="B4031" s="3"/>
      <c r="C4031" s="3"/>
      <c r="D4031" s="3"/>
      <c r="E4031" s="3"/>
      <c r="F4031" s="3"/>
      <c r="G4031" s="3"/>
      <c r="H4031" s="20" t="s">
        <v>135</v>
      </c>
      <c r="I4031" s="17">
        <v>3386408</v>
      </c>
      <c r="J4031" s="20"/>
      <c r="K4031" s="17">
        <v>3643443</v>
      </c>
      <c r="L4031" s="17"/>
      <c r="M4031" s="17">
        <v>4270287</v>
      </c>
      <c r="N4031" s="20">
        <v>9</v>
      </c>
      <c r="O4031" s="20" t="s">
        <v>108</v>
      </c>
      <c r="P4031" s="20" t="s">
        <v>103</v>
      </c>
    </row>
    <row r="4032" spans="1:16" s="5" customFormat="1" ht="15.75">
      <c r="A4032" s="4" t="s">
        <v>5</v>
      </c>
      <c r="B4032" s="3">
        <f>I4031</f>
        <v>3386408</v>
      </c>
      <c r="C4032" s="3"/>
      <c r="D4032" s="3">
        <f>K4031</f>
        <v>3643443</v>
      </c>
      <c r="E4032" s="3"/>
      <c r="F4032" s="3">
        <f>M4031</f>
        <v>4270287</v>
      </c>
      <c r="G4032" s="3"/>
      <c r="H4032" s="20" t="s">
        <v>135</v>
      </c>
      <c r="I4032" s="17">
        <v>100051</v>
      </c>
      <c r="J4032" s="20"/>
      <c r="K4032" s="17">
        <v>219560</v>
      </c>
      <c r="L4032" s="17"/>
      <c r="M4032" s="17">
        <v>543900</v>
      </c>
      <c r="N4032" s="20">
        <v>10</v>
      </c>
      <c r="O4032" s="20" t="s">
        <v>109</v>
      </c>
      <c r="P4032" s="20" t="s">
        <v>104</v>
      </c>
    </row>
    <row r="4033" spans="1:16" s="5" customFormat="1" ht="15.75">
      <c r="A4033" s="4" t="s">
        <v>6</v>
      </c>
      <c r="B4033" s="3">
        <f>I4032</f>
        <v>100051</v>
      </c>
      <c r="C4033" s="3"/>
      <c r="D4033" s="3">
        <f>K4032</f>
        <v>219560</v>
      </c>
      <c r="E4033" s="3"/>
      <c r="F4033" s="3">
        <f>M4032</f>
        <v>543900</v>
      </c>
      <c r="G4033" s="3"/>
      <c r="H4033" s="20" t="s">
        <v>135</v>
      </c>
      <c r="I4033" s="17">
        <v>0</v>
      </c>
      <c r="J4033" s="20"/>
      <c r="K4033" s="17">
        <v>0</v>
      </c>
      <c r="L4033" s="17"/>
      <c r="M4033" s="17">
        <v>244444</v>
      </c>
      <c r="N4033" s="20">
        <v>11</v>
      </c>
      <c r="O4033" s="20" t="s">
        <v>110</v>
      </c>
      <c r="P4033" s="20" t="s">
        <v>105</v>
      </c>
    </row>
    <row r="4034" spans="1:16" s="5" customFormat="1" ht="15.75">
      <c r="A4034" s="4" t="s">
        <v>7</v>
      </c>
      <c r="B4034" s="10">
        <f>I4033</f>
        <v>0</v>
      </c>
      <c r="C4034" s="3"/>
      <c r="D4034" s="10">
        <f>K4033</f>
        <v>0</v>
      </c>
      <c r="E4034" s="3"/>
      <c r="F4034" s="10">
        <f>M4033</f>
        <v>244444</v>
      </c>
      <c r="G4034" s="3"/>
      <c r="H4034" s="20" t="s">
        <v>135</v>
      </c>
      <c r="I4034" s="17">
        <v>4067560</v>
      </c>
      <c r="J4034" s="20"/>
      <c r="K4034" s="17">
        <v>4210239</v>
      </c>
      <c r="L4034" s="17"/>
      <c r="M4034" s="17">
        <v>4711031</v>
      </c>
      <c r="N4034" s="20">
        <v>12</v>
      </c>
      <c r="O4034" s="20" t="s">
        <v>147</v>
      </c>
      <c r="P4034" s="20" t="s">
        <v>106</v>
      </c>
    </row>
    <row r="4035" spans="1:16" s="5" customFormat="1" ht="15.75">
      <c r="A4035" s="4"/>
      <c r="B4035" s="3"/>
      <c r="C4035" s="3"/>
      <c r="D4035" s="3"/>
      <c r="E4035" s="3"/>
      <c r="F4035" s="3"/>
      <c r="G4035" s="3"/>
      <c r="H4035" s="20" t="s">
        <v>135</v>
      </c>
      <c r="I4035" s="17">
        <v>0</v>
      </c>
      <c r="J4035" s="20"/>
      <c r="K4035" s="17">
        <v>50179</v>
      </c>
      <c r="L4035" s="17"/>
      <c r="M4035" s="17">
        <v>61736</v>
      </c>
      <c r="N4035" s="20">
        <v>13</v>
      </c>
      <c r="O4035" s="20" t="s">
        <v>113</v>
      </c>
      <c r="P4035" s="20" t="s">
        <v>107</v>
      </c>
    </row>
    <row r="4036" spans="1:16" s="5" customFormat="1" ht="15.75">
      <c r="A4036" s="4" t="s">
        <v>8</v>
      </c>
      <c r="B4036" s="3">
        <f>SUM(B4031:B4035)</f>
        <v>3486459</v>
      </c>
      <c r="C4036" s="3"/>
      <c r="D4036" s="3">
        <f>SUM(D4031:D4035)</f>
        <v>3863003</v>
      </c>
      <c r="E4036" s="3"/>
      <c r="F4036" s="3">
        <f>SUM(F4031:F4035)</f>
        <v>5058631</v>
      </c>
      <c r="G4036" s="3"/>
      <c r="H4036" s="20" t="s">
        <v>135</v>
      </c>
      <c r="I4036" s="17">
        <v>0</v>
      </c>
      <c r="J4036" s="20"/>
      <c r="K4036" s="17">
        <v>0</v>
      </c>
      <c r="L4036" s="17"/>
      <c r="M4036" s="17">
        <v>250136</v>
      </c>
      <c r="N4036" s="20">
        <v>14</v>
      </c>
      <c r="O4036" s="20" t="s">
        <v>114</v>
      </c>
      <c r="P4036" s="20" t="s">
        <v>108</v>
      </c>
    </row>
    <row r="4037" spans="1:16" s="5" customFormat="1" ht="15.75">
      <c r="A4037" s="4"/>
      <c r="B4037" s="3"/>
      <c r="C4037" s="3"/>
      <c r="D4037" s="3"/>
      <c r="E4037" s="3"/>
      <c r="F4037" s="3"/>
      <c r="G4037" s="3"/>
      <c r="H4037" s="20" t="s">
        <v>135</v>
      </c>
      <c r="I4037" s="17">
        <v>95553</v>
      </c>
      <c r="J4037" s="20"/>
      <c r="K4037" s="17">
        <v>200000</v>
      </c>
      <c r="L4037" s="17"/>
      <c r="M4037" s="17">
        <v>200000</v>
      </c>
      <c r="N4037" s="20">
        <v>15</v>
      </c>
      <c r="O4037" s="20" t="s">
        <v>115</v>
      </c>
      <c r="P4037" s="20" t="s">
        <v>109</v>
      </c>
    </row>
    <row r="4038" spans="1:16" s="5" customFormat="1" ht="15.75">
      <c r="A4038" s="4" t="s">
        <v>9</v>
      </c>
      <c r="B4038" s="3">
        <f>I4034</f>
        <v>4067560</v>
      </c>
      <c r="C4038" s="3"/>
      <c r="D4038" s="3">
        <f>K4034</f>
        <v>4210239</v>
      </c>
      <c r="E4038" s="3"/>
      <c r="F4038" s="3">
        <f>M4034</f>
        <v>4711031</v>
      </c>
      <c r="G4038" s="3"/>
      <c r="H4038" s="20" t="s">
        <v>135</v>
      </c>
      <c r="I4038" s="17">
        <v>3507697</v>
      </c>
      <c r="J4038" s="20"/>
      <c r="K4038" s="17">
        <v>3355828</v>
      </c>
      <c r="L4038" s="17"/>
      <c r="M4038" s="17">
        <v>4038399</v>
      </c>
      <c r="N4038" s="20">
        <v>16</v>
      </c>
      <c r="O4038" s="20" t="s">
        <v>116</v>
      </c>
      <c r="P4038" s="20" t="s">
        <v>110</v>
      </c>
    </row>
    <row r="4039" spans="1:16" s="5" customFormat="1" ht="15.75">
      <c r="A4039" s="4" t="s">
        <v>10</v>
      </c>
      <c r="B4039" s="3">
        <f>I4035</f>
        <v>0</v>
      </c>
      <c r="C4039" s="3"/>
      <c r="D4039" s="3">
        <f>K4035</f>
        <v>50179</v>
      </c>
      <c r="E4039" s="3"/>
      <c r="F4039" s="3">
        <f>M4035</f>
        <v>61736</v>
      </c>
      <c r="G4039" s="4"/>
      <c r="H4039" s="20" t="s">
        <v>135</v>
      </c>
      <c r="I4039" s="17">
        <v>0</v>
      </c>
      <c r="J4039" s="20"/>
      <c r="K4039" s="17">
        <v>35890</v>
      </c>
      <c r="L4039" s="17"/>
      <c r="M4039" s="17">
        <v>29937</v>
      </c>
      <c r="N4039" s="20">
        <v>17</v>
      </c>
      <c r="O4039" s="20" t="s">
        <v>117</v>
      </c>
      <c r="P4039" s="20" t="s">
        <v>111</v>
      </c>
    </row>
    <row r="4040" spans="1:16" s="5" customFormat="1" ht="15.75">
      <c r="A4040" s="4" t="s">
        <v>11</v>
      </c>
      <c r="B4040" s="3">
        <f>I4036</f>
        <v>0</v>
      </c>
      <c r="C4040" s="3"/>
      <c r="D4040" s="3">
        <f>K4036</f>
        <v>0</v>
      </c>
      <c r="E4040" s="3"/>
      <c r="F4040" s="3">
        <f>M4036</f>
        <v>250136</v>
      </c>
      <c r="G4040" s="3"/>
      <c r="H4040" s="20" t="s">
        <v>135</v>
      </c>
      <c r="I4040" s="17">
        <v>106418</v>
      </c>
      <c r="J4040" s="20"/>
      <c r="K4040" s="17">
        <v>101843</v>
      </c>
      <c r="L4040" s="17"/>
      <c r="M4040" s="17">
        <v>106418</v>
      </c>
      <c r="N4040" s="20">
        <v>18</v>
      </c>
      <c r="O4040" s="20" t="s">
        <v>118</v>
      </c>
      <c r="P4040" s="20" t="s">
        <v>112</v>
      </c>
    </row>
    <row r="4041" spans="1:16" s="5" customFormat="1" ht="15.75">
      <c r="A4041" s="4" t="s">
        <v>12</v>
      </c>
      <c r="B4041" s="10">
        <f>I4037</f>
        <v>95553</v>
      </c>
      <c r="C4041" s="3"/>
      <c r="D4041" s="10">
        <f>K4037</f>
        <v>200000</v>
      </c>
      <c r="E4041" s="3"/>
      <c r="F4041" s="10">
        <f>M4037</f>
        <v>200000</v>
      </c>
      <c r="G4041" s="3"/>
      <c r="H4041" s="20" t="s">
        <v>135</v>
      </c>
      <c r="I4041" s="17">
        <v>116350</v>
      </c>
      <c r="J4041" s="20"/>
      <c r="K4041" s="17">
        <v>112113</v>
      </c>
      <c r="L4041" s="17"/>
      <c r="M4041" s="17">
        <v>120000</v>
      </c>
      <c r="N4041" s="20">
        <v>19</v>
      </c>
      <c r="O4041" s="20" t="s">
        <v>119</v>
      </c>
      <c r="P4041" s="20" t="s">
        <v>113</v>
      </c>
    </row>
    <row r="4042" spans="1:16" s="5" customFormat="1" ht="15.75">
      <c r="A4042" s="4"/>
      <c r="B4042" s="3"/>
      <c r="C4042" s="3"/>
      <c r="D4042" s="3"/>
      <c r="E4042" s="3"/>
      <c r="F4042" s="3"/>
      <c r="G4042" s="3"/>
      <c r="H4042" s="20" t="s">
        <v>135</v>
      </c>
      <c r="I4042" s="17">
        <v>0</v>
      </c>
      <c r="J4042" s="20"/>
      <c r="K4042" s="17">
        <v>0</v>
      </c>
      <c r="L4042" s="17"/>
      <c r="M4042" s="17">
        <v>75000</v>
      </c>
      <c r="N4042" s="20">
        <v>20</v>
      </c>
      <c r="O4042" s="20" t="s">
        <v>120</v>
      </c>
      <c r="P4042" s="20" t="s">
        <v>114</v>
      </c>
    </row>
    <row r="4043" spans="1:16" s="5" customFormat="1" ht="15.75">
      <c r="A4043" s="4" t="s">
        <v>13</v>
      </c>
      <c r="B4043" s="3">
        <f>SUM(B4037:B4042)</f>
        <v>4163113</v>
      </c>
      <c r="C4043" s="3"/>
      <c r="D4043" s="3">
        <f>SUM(D4037:D4042)</f>
        <v>4460418</v>
      </c>
      <c r="E4043" s="3"/>
      <c r="F4043" s="3">
        <f>SUM(F4037:F4042)</f>
        <v>5222903</v>
      </c>
      <c r="G4043" s="3"/>
      <c r="H4043" s="20" t="s">
        <v>135</v>
      </c>
      <c r="I4043" s="17">
        <v>485381</v>
      </c>
      <c r="J4043" s="20"/>
      <c r="K4043" s="17">
        <v>464512</v>
      </c>
      <c r="L4043" s="17"/>
      <c r="M4043" s="17">
        <v>504077</v>
      </c>
      <c r="N4043" s="20">
        <v>21</v>
      </c>
      <c r="O4043" s="20" t="s">
        <v>121</v>
      </c>
      <c r="P4043" s="20" t="s">
        <v>115</v>
      </c>
    </row>
    <row r="4044" spans="1:16" s="5" customFormat="1" ht="15.75">
      <c r="A4044" s="4"/>
      <c r="B4044" s="3"/>
      <c r="C4044" s="3"/>
      <c r="D4044" s="3"/>
      <c r="E4044" s="3"/>
      <c r="F4044" s="3"/>
      <c r="G4044" s="3"/>
      <c r="H4044" s="20" t="s">
        <v>135</v>
      </c>
      <c r="I4044" s="17">
        <v>22792089</v>
      </c>
      <c r="J4044" s="20"/>
      <c r="K4044" s="17">
        <v>24246347</v>
      </c>
      <c r="L4044" s="17"/>
      <c r="M4044" s="17">
        <v>23466168</v>
      </c>
      <c r="N4044" s="20">
        <v>22</v>
      </c>
      <c r="O4044" s="20" t="s">
        <v>148</v>
      </c>
      <c r="P4044" s="20" t="s">
        <v>116</v>
      </c>
    </row>
    <row r="4045" spans="1:16" s="5" customFormat="1" ht="15.75">
      <c r="A4045" s="4" t="s">
        <v>14</v>
      </c>
      <c r="B4045" s="3">
        <f aca="true" t="shared" si="451" ref="B4045:B4050">I4038</f>
        <v>3507697</v>
      </c>
      <c r="C4045" s="3"/>
      <c r="D4045" s="3">
        <f aca="true" t="shared" si="452" ref="D4045:D4050">K4038</f>
        <v>3355828</v>
      </c>
      <c r="E4045" s="3"/>
      <c r="F4045" s="3">
        <f aca="true" t="shared" si="453" ref="F4045:F4050">M4038</f>
        <v>4038399</v>
      </c>
      <c r="G4045" s="3"/>
      <c r="H4045" s="20" t="s">
        <v>135</v>
      </c>
      <c r="I4045" s="17">
        <v>2511885</v>
      </c>
      <c r="J4045" s="20"/>
      <c r="K4045" s="17">
        <v>2398953</v>
      </c>
      <c r="L4045" s="17"/>
      <c r="M4045" s="17">
        <v>2514958</v>
      </c>
      <c r="N4045" s="20">
        <v>23</v>
      </c>
      <c r="O4045" s="20" t="s">
        <v>149</v>
      </c>
      <c r="P4045" s="20" t="s">
        <v>117</v>
      </c>
    </row>
    <row r="4046" spans="1:16" s="5" customFormat="1" ht="15.75">
      <c r="A4046" s="4" t="s">
        <v>90</v>
      </c>
      <c r="B4046" s="3">
        <f t="shared" si="451"/>
        <v>0</v>
      </c>
      <c r="C4046" s="3"/>
      <c r="D4046" s="3">
        <f t="shared" si="452"/>
        <v>35890</v>
      </c>
      <c r="E4046" s="3"/>
      <c r="F4046" s="3">
        <f t="shared" si="453"/>
        <v>29937</v>
      </c>
      <c r="G4046" s="3"/>
      <c r="H4046" s="20" t="s">
        <v>135</v>
      </c>
      <c r="I4046" s="17">
        <v>3620488</v>
      </c>
      <c r="J4046" s="20"/>
      <c r="K4046" s="17">
        <v>3458010</v>
      </c>
      <c r="L4046" s="17"/>
      <c r="M4046" s="17">
        <v>3623555</v>
      </c>
      <c r="N4046" s="20">
        <v>24</v>
      </c>
      <c r="O4046" s="20" t="s">
        <v>150</v>
      </c>
      <c r="P4046" s="20" t="s">
        <v>118</v>
      </c>
    </row>
    <row r="4047" spans="1:16" s="5" customFormat="1" ht="15.75">
      <c r="A4047" s="4" t="s">
        <v>89</v>
      </c>
      <c r="B4047" s="3">
        <f t="shared" si="451"/>
        <v>106418</v>
      </c>
      <c r="C4047" s="3"/>
      <c r="D4047" s="3">
        <f t="shared" si="452"/>
        <v>101843</v>
      </c>
      <c r="E4047" s="3"/>
      <c r="F4047" s="3">
        <f t="shared" si="453"/>
        <v>106418</v>
      </c>
      <c r="G4047" s="3"/>
      <c r="H4047" s="20" t="s">
        <v>135</v>
      </c>
      <c r="I4047" s="17">
        <v>853074</v>
      </c>
      <c r="J4047" s="20"/>
      <c r="K4047" s="17">
        <v>827192</v>
      </c>
      <c r="L4047" s="17"/>
      <c r="M4047" s="17">
        <v>861659</v>
      </c>
      <c r="N4047" s="20">
        <v>25</v>
      </c>
      <c r="O4047" s="20" t="s">
        <v>151</v>
      </c>
      <c r="P4047" s="20" t="s">
        <v>119</v>
      </c>
    </row>
    <row r="4048" spans="1:16" s="5" customFormat="1" ht="15.75">
      <c r="A4048" s="4" t="s">
        <v>88</v>
      </c>
      <c r="B4048" s="3">
        <f t="shared" si="451"/>
        <v>116350</v>
      </c>
      <c r="C4048" s="3"/>
      <c r="D4048" s="3">
        <f t="shared" si="452"/>
        <v>112113</v>
      </c>
      <c r="E4048" s="3"/>
      <c r="F4048" s="3">
        <f t="shared" si="453"/>
        <v>120000</v>
      </c>
      <c r="G4048" s="3"/>
      <c r="H4048" s="20" t="s">
        <v>135</v>
      </c>
      <c r="I4048" s="17">
        <v>215601</v>
      </c>
      <c r="J4048" s="20"/>
      <c r="K4048" s="17">
        <v>206330</v>
      </c>
      <c r="L4048" s="17"/>
      <c r="M4048" s="17">
        <v>215604</v>
      </c>
      <c r="N4048" s="20">
        <v>26</v>
      </c>
      <c r="O4048" s="20" t="s">
        <v>152</v>
      </c>
      <c r="P4048" s="20" t="s">
        <v>120</v>
      </c>
    </row>
    <row r="4049" spans="1:16" s="5" customFormat="1" ht="15.75">
      <c r="A4049" s="4" t="s">
        <v>92</v>
      </c>
      <c r="B4049" s="3">
        <f t="shared" si="451"/>
        <v>0</v>
      </c>
      <c r="C4049" s="3"/>
      <c r="D4049" s="3">
        <f t="shared" si="452"/>
        <v>0</v>
      </c>
      <c r="E4049" s="3"/>
      <c r="F4049" s="3">
        <f t="shared" si="453"/>
        <v>75000</v>
      </c>
      <c r="G4049" s="3"/>
      <c r="H4049" s="20" t="s">
        <v>135</v>
      </c>
      <c r="I4049" s="17">
        <v>0</v>
      </c>
      <c r="J4049" s="20"/>
      <c r="K4049" s="17">
        <v>0</v>
      </c>
      <c r="L4049" s="17"/>
      <c r="M4049" s="17">
        <v>33625</v>
      </c>
      <c r="N4049" s="20">
        <v>27</v>
      </c>
      <c r="O4049" s="20" t="s">
        <v>153</v>
      </c>
      <c r="P4049" s="20" t="s">
        <v>121</v>
      </c>
    </row>
    <row r="4050" spans="1:16" s="5" customFormat="1" ht="15.75">
      <c r="A4050" s="4" t="s">
        <v>15</v>
      </c>
      <c r="B4050" s="10">
        <f t="shared" si="451"/>
        <v>485381</v>
      </c>
      <c r="C4050" s="3"/>
      <c r="D4050" s="10">
        <f t="shared" si="452"/>
        <v>464512</v>
      </c>
      <c r="E4050" s="3"/>
      <c r="F4050" s="10">
        <f t="shared" si="453"/>
        <v>504077</v>
      </c>
      <c r="G4050" s="3"/>
      <c r="H4050" s="20" t="s">
        <v>135</v>
      </c>
      <c r="I4050" s="17">
        <v>0</v>
      </c>
      <c r="J4050" s="20"/>
      <c r="K4050" s="17">
        <v>29293</v>
      </c>
      <c r="L4050" s="17"/>
      <c r="M4050" s="17">
        <v>47014</v>
      </c>
      <c r="N4050" s="20">
        <v>28</v>
      </c>
      <c r="O4050" s="20" t="s">
        <v>154</v>
      </c>
      <c r="P4050" s="20" t="s">
        <v>122</v>
      </c>
    </row>
    <row r="4051" spans="1:16" s="5" customFormat="1" ht="15.75">
      <c r="A4051" s="4"/>
      <c r="B4051" s="3"/>
      <c r="C4051" s="3"/>
      <c r="D4051" s="3"/>
      <c r="E4051" s="3"/>
      <c r="F4051" s="3"/>
      <c r="G4051" s="3"/>
      <c r="H4051" s="20"/>
      <c r="I4051" s="17"/>
      <c r="J4051" s="20"/>
      <c r="K4051" s="17"/>
      <c r="L4051" s="17"/>
      <c r="M4051" s="17"/>
      <c r="N4051" s="20"/>
      <c r="O4051" s="20"/>
      <c r="P4051" s="20"/>
    </row>
    <row r="4052" spans="1:16" s="5" customFormat="1" ht="15.75">
      <c r="A4052" s="4" t="s">
        <v>16</v>
      </c>
      <c r="B4052" s="3">
        <f>SUM(B4044:B4051)</f>
        <v>4215846</v>
      </c>
      <c r="C4052" s="3"/>
      <c r="D4052" s="3">
        <f>SUM(D4044:D4051)</f>
        <v>4070186</v>
      </c>
      <c r="E4052" s="3"/>
      <c r="F4052" s="3">
        <f>SUM(F4044:F4051)</f>
        <v>4873831</v>
      </c>
      <c r="G4052" s="3"/>
      <c r="H4052" s="20"/>
      <c r="I4052" s="17"/>
      <c r="J4052" s="20"/>
      <c r="K4052" s="17"/>
      <c r="L4052" s="17"/>
      <c r="M4052" s="17"/>
      <c r="N4052" s="17"/>
      <c r="O4052" s="20"/>
      <c r="P4052" s="20"/>
    </row>
    <row r="4053" spans="1:16" s="5" customFormat="1" ht="15.75">
      <c r="A4053" s="4"/>
      <c r="B4053" s="3"/>
      <c r="C4053" s="3"/>
      <c r="D4053" s="3"/>
      <c r="E4053" s="3"/>
      <c r="F4053" s="3"/>
      <c r="G4053" s="3"/>
      <c r="H4053" s="20"/>
      <c r="I4053" s="17"/>
      <c r="J4053" s="20"/>
      <c r="K4053" s="17"/>
      <c r="L4053" s="17"/>
      <c r="M4053" s="17"/>
      <c r="N4053" s="17"/>
      <c r="O4053" s="20"/>
      <c r="P4053" s="20"/>
    </row>
    <row r="4054" spans="1:16" s="5" customFormat="1" ht="15.75">
      <c r="A4054" s="4" t="s">
        <v>17</v>
      </c>
      <c r="B4054" s="3">
        <f aca="true" t="shared" si="454" ref="B4054:B4060">I4044</f>
        <v>22792089</v>
      </c>
      <c r="C4054" s="3"/>
      <c r="D4054" s="3">
        <f aca="true" t="shared" si="455" ref="D4054:D4060">K4044</f>
        <v>24246347</v>
      </c>
      <c r="E4054" s="3"/>
      <c r="F4054" s="3">
        <f aca="true" t="shared" si="456" ref="F4054:F4060">M4044</f>
        <v>23466168</v>
      </c>
      <c r="G4054" s="3"/>
      <c r="H4054" s="20"/>
      <c r="I4054" s="17"/>
      <c r="J4054" s="20"/>
      <c r="K4054" s="17"/>
      <c r="L4054" s="17"/>
      <c r="M4054" s="17"/>
      <c r="N4054" s="17"/>
      <c r="O4054" s="20"/>
      <c r="P4054" s="20"/>
    </row>
    <row r="4055" spans="1:16" s="5" customFormat="1" ht="15.75">
      <c r="A4055" s="4" t="s">
        <v>18</v>
      </c>
      <c r="B4055" s="3">
        <f t="shared" si="454"/>
        <v>2511885</v>
      </c>
      <c r="C4055" s="3"/>
      <c r="D4055" s="3">
        <f t="shared" si="455"/>
        <v>2398953</v>
      </c>
      <c r="E4055" s="3"/>
      <c r="F4055" s="3">
        <f t="shared" si="456"/>
        <v>2514958</v>
      </c>
      <c r="G4055" s="3"/>
      <c r="H4055" s="20"/>
      <c r="I4055" s="17"/>
      <c r="J4055" s="20"/>
      <c r="K4055" s="17"/>
      <c r="L4055" s="17"/>
      <c r="M4055" s="17"/>
      <c r="N4055" s="17"/>
      <c r="O4055" s="20"/>
      <c r="P4055" s="20"/>
    </row>
    <row r="4056" spans="1:16" s="5" customFormat="1" ht="15.75">
      <c r="A4056" s="4" t="s">
        <v>19</v>
      </c>
      <c r="B4056" s="3">
        <f t="shared" si="454"/>
        <v>3620488</v>
      </c>
      <c r="C4056" s="3"/>
      <c r="D4056" s="3">
        <f t="shared" si="455"/>
        <v>3458010</v>
      </c>
      <c r="E4056" s="3"/>
      <c r="F4056" s="3">
        <f t="shared" si="456"/>
        <v>3623555</v>
      </c>
      <c r="G4056" s="3"/>
      <c r="H4056" s="20"/>
      <c r="I4056" s="17"/>
      <c r="J4056" s="20"/>
      <c r="K4056" s="17"/>
      <c r="L4056" s="17"/>
      <c r="M4056" s="17"/>
      <c r="N4056" s="20"/>
      <c r="O4056" s="20"/>
      <c r="P4056" s="20"/>
    </row>
    <row r="4057" spans="1:16" s="5" customFormat="1" ht="15.75">
      <c r="A4057" s="4" t="s">
        <v>20</v>
      </c>
      <c r="B4057" s="3">
        <f t="shared" si="454"/>
        <v>853074</v>
      </c>
      <c r="C4057" s="3"/>
      <c r="D4057" s="3">
        <f t="shared" si="455"/>
        <v>827192</v>
      </c>
      <c r="E4057" s="3"/>
      <c r="F4057" s="3">
        <f t="shared" si="456"/>
        <v>861659</v>
      </c>
      <c r="G4057" s="3"/>
      <c r="H4057" s="20"/>
      <c r="I4057" s="17"/>
      <c r="J4057" s="20"/>
      <c r="K4057" s="17"/>
      <c r="L4057" s="17"/>
      <c r="M4057" s="17"/>
      <c r="N4057" s="20"/>
      <c r="O4057" s="20"/>
      <c r="P4057" s="20"/>
    </row>
    <row r="4058" spans="1:7" s="5" customFormat="1" ht="15.75">
      <c r="A4058" s="4" t="s">
        <v>21</v>
      </c>
      <c r="B4058" s="3">
        <f t="shared" si="454"/>
        <v>215601</v>
      </c>
      <c r="C4058" s="3"/>
      <c r="D4058" s="3">
        <f t="shared" si="455"/>
        <v>206330</v>
      </c>
      <c r="E4058" s="3"/>
      <c r="F4058" s="3">
        <f t="shared" si="456"/>
        <v>215604</v>
      </c>
      <c r="G4058" s="3"/>
    </row>
    <row r="4059" spans="1:7" s="5" customFormat="1" ht="15.75">
      <c r="A4059" s="4" t="s">
        <v>22</v>
      </c>
      <c r="B4059" s="3">
        <f t="shared" si="454"/>
        <v>0</v>
      </c>
      <c r="C4059" s="3"/>
      <c r="D4059" s="3">
        <f t="shared" si="455"/>
        <v>0</v>
      </c>
      <c r="E4059" s="3"/>
      <c r="F4059" s="3">
        <f t="shared" si="456"/>
        <v>33625</v>
      </c>
      <c r="G4059" s="3"/>
    </row>
    <row r="4060" spans="1:7" s="5" customFormat="1" ht="15.75">
      <c r="A4060" s="4" t="s">
        <v>87</v>
      </c>
      <c r="B4060" s="10">
        <f t="shared" si="454"/>
        <v>0</v>
      </c>
      <c r="C4060" s="3"/>
      <c r="D4060" s="10">
        <f t="shared" si="455"/>
        <v>29293</v>
      </c>
      <c r="E4060" s="3"/>
      <c r="F4060" s="10">
        <f t="shared" si="456"/>
        <v>47014</v>
      </c>
      <c r="G4060" s="3"/>
    </row>
    <row r="4061" spans="1:7" s="5" customFormat="1" ht="15.75">
      <c r="A4061" s="12"/>
      <c r="B4061" s="3"/>
      <c r="C4061" s="3"/>
      <c r="D4061" s="3"/>
      <c r="E4061" s="3"/>
      <c r="F4061" s="3"/>
      <c r="G4061" s="3"/>
    </row>
    <row r="4062" spans="1:7" s="5" customFormat="1" ht="15.75">
      <c r="A4062" s="17" t="s">
        <v>23</v>
      </c>
      <c r="B4062" s="3">
        <f>SUM(B4022:B4031)+B4036+B4043+SUM(B4051:B4061)</f>
        <v>76474396</v>
      </c>
      <c r="C4062" s="3"/>
      <c r="D4062" s="3">
        <f>SUM(D4022:D4031)+D4036+D4043+SUM(D4051:D4061)</f>
        <v>77371819</v>
      </c>
      <c r="E4062" s="3"/>
      <c r="F4062" s="3">
        <f>SUM(F4022:F4031)+F4036+F4043+SUM(F4051:F4061)</f>
        <v>76184052</v>
      </c>
      <c r="G4062" s="3"/>
    </row>
    <row r="4063" spans="1:7" s="5" customFormat="1" ht="15.75">
      <c r="A4063" s="4"/>
      <c r="B4063" s="3"/>
      <c r="C4063" s="3"/>
      <c r="D4063" s="3"/>
      <c r="E4063" s="3"/>
      <c r="F4063" s="3"/>
      <c r="G4063" s="3"/>
    </row>
    <row r="4064" spans="1:7" s="5" customFormat="1" ht="15.75">
      <c r="A4064" s="4"/>
      <c r="B4064" s="3"/>
      <c r="C4064" s="3"/>
      <c r="D4064" s="3"/>
      <c r="E4064" s="3"/>
      <c r="F4064" s="3"/>
      <c r="G4064" s="3"/>
    </row>
    <row r="4065" spans="1:7" s="5" customFormat="1" ht="15.75">
      <c r="A4065" s="4"/>
      <c r="B4065" s="3"/>
      <c r="C4065" s="3"/>
      <c r="D4065" s="3"/>
      <c r="E4065" s="3"/>
      <c r="F4065" s="3"/>
      <c r="G4065" s="3"/>
    </row>
    <row r="4066" spans="1:7" s="5" customFormat="1" ht="15.75">
      <c r="A4066" s="4"/>
      <c r="B4066" s="3"/>
      <c r="C4066" s="3"/>
      <c r="D4066" s="3"/>
      <c r="E4066" s="3"/>
      <c r="F4066" s="3"/>
      <c r="G4066" s="3"/>
    </row>
    <row r="4067" spans="1:7" s="5" customFormat="1" ht="15.75">
      <c r="A4067" s="4"/>
      <c r="B4067" s="3"/>
      <c r="C4067" s="3"/>
      <c r="D4067" s="3"/>
      <c r="E4067" s="3"/>
      <c r="F4067" s="3"/>
      <c r="G4067" s="3"/>
    </row>
    <row r="4068" spans="1:7" s="5" customFormat="1" ht="15.75">
      <c r="A4068" s="4"/>
      <c r="B4068" s="3"/>
      <c r="C4068" s="3"/>
      <c r="D4068" s="3"/>
      <c r="E4068" s="3"/>
      <c r="F4068" s="3"/>
      <c r="G4068" s="3"/>
    </row>
    <row r="4069" spans="1:7" s="5" customFormat="1" ht="15.75">
      <c r="A4069" s="4"/>
      <c r="B4069" s="3"/>
      <c r="C4069" s="3"/>
      <c r="D4069" s="3"/>
      <c r="E4069" s="3"/>
      <c r="F4069" s="3"/>
      <c r="G4069" s="3"/>
    </row>
    <row r="4070" spans="1:7" s="5" customFormat="1" ht="15.75">
      <c r="A4070" s="4"/>
      <c r="B4070" s="3"/>
      <c r="C4070" s="3"/>
      <c r="D4070" s="3"/>
      <c r="E4070" s="3"/>
      <c r="F4070" s="3"/>
      <c r="G4070" s="3"/>
    </row>
    <row r="4071" spans="1:7" s="5" customFormat="1" ht="15.75">
      <c r="A4071" s="4"/>
      <c r="B4071" s="3"/>
      <c r="C4071" s="3"/>
      <c r="D4071" s="3"/>
      <c r="E4071" s="3"/>
      <c r="F4071" s="3"/>
      <c r="G4071" s="3"/>
    </row>
    <row r="4072" spans="1:7" s="5" customFormat="1" ht="15.75">
      <c r="A4072" s="12"/>
      <c r="B4072" s="3"/>
      <c r="C4072" s="3"/>
      <c r="D4072" s="3"/>
      <c r="E4072" s="3"/>
      <c r="F4072" s="3"/>
      <c r="G4072" s="3"/>
    </row>
    <row r="4073" spans="1:7" s="5" customFormat="1" ht="15.75">
      <c r="A4073" s="17"/>
      <c r="B4073" s="4"/>
      <c r="C4073" s="4"/>
      <c r="D4073" s="4"/>
      <c r="E4073" s="4"/>
      <c r="F4073" s="4"/>
      <c r="G4073" s="3"/>
    </row>
    <row r="4074" spans="1:7" s="5" customFormat="1" ht="15.75">
      <c r="A4074" s="4"/>
      <c r="B4074" s="3"/>
      <c r="C4074" s="3"/>
      <c r="D4074" s="3"/>
      <c r="E4074" s="3"/>
      <c r="F4074" s="3"/>
      <c r="G4074" s="3"/>
    </row>
    <row r="4075" spans="1:7" s="5" customFormat="1" ht="15.75">
      <c r="A4075" s="4"/>
      <c r="B4075" s="3"/>
      <c r="C4075" s="3"/>
      <c r="D4075" s="3"/>
      <c r="E4075" s="3"/>
      <c r="F4075" s="3"/>
      <c r="G4075" s="3"/>
    </row>
    <row r="4076" spans="1:7" s="5" customFormat="1" ht="15.75">
      <c r="A4076" s="4"/>
      <c r="B4076" s="4"/>
      <c r="C4076" s="4"/>
      <c r="D4076" s="4"/>
      <c r="E4076" s="4"/>
      <c r="F4076" s="4"/>
      <c r="G4076" s="4"/>
    </row>
    <row r="4077" spans="1:7" s="5" customFormat="1" ht="15.75">
      <c r="A4077" s="12"/>
      <c r="B4077" s="3"/>
      <c r="C4077" s="3"/>
      <c r="D4077" s="3"/>
      <c r="E4077" s="3"/>
      <c r="F4077" s="3"/>
      <c r="G4077" s="3"/>
    </row>
    <row r="4078" spans="1:7" s="5" customFormat="1" ht="15.75">
      <c r="A4078" s="17"/>
      <c r="B4078" s="4"/>
      <c r="C4078" s="4"/>
      <c r="D4078" s="4"/>
      <c r="E4078" s="4"/>
      <c r="F4078" s="4"/>
      <c r="G4078" s="4"/>
    </row>
    <row r="4079" spans="1:7" s="5" customFormat="1" ht="15.75">
      <c r="A4079" s="4"/>
      <c r="B4079" s="3"/>
      <c r="C4079" s="3"/>
      <c r="D4079" s="3"/>
      <c r="E4079" s="3"/>
      <c r="F4079" s="3"/>
      <c r="G4079" s="3"/>
    </row>
    <row r="4080" spans="1:7" s="5" customFormat="1" ht="15.75">
      <c r="A4080" s="4"/>
      <c r="B4080" s="3"/>
      <c r="C4080" s="3"/>
      <c r="D4080" s="3"/>
      <c r="E4080" s="3"/>
      <c r="F4080" s="3"/>
      <c r="G4080" s="3"/>
    </row>
    <row r="4081" spans="1:7" s="5" customFormat="1" ht="15.75">
      <c r="A4081" s="4"/>
      <c r="B4081" s="4"/>
      <c r="C4081" s="4"/>
      <c r="D4081" s="4"/>
      <c r="E4081" s="4"/>
      <c r="F4081" s="4"/>
      <c r="G4081" s="4"/>
    </row>
    <row r="4082" spans="1:7" s="5" customFormat="1" ht="15.75">
      <c r="A4082" s="4"/>
      <c r="B4082" s="3"/>
      <c r="C4082" s="3"/>
      <c r="D4082" s="3"/>
      <c r="E4082" s="3"/>
      <c r="F4082" s="3"/>
      <c r="G4082" s="3"/>
    </row>
    <row r="4083" spans="1:7" s="5" customFormat="1" ht="15.75">
      <c r="A4083" s="4"/>
      <c r="B4083" s="3"/>
      <c r="C4083" s="3"/>
      <c r="D4083" s="3"/>
      <c r="E4083" s="3"/>
      <c r="F4083" s="3"/>
      <c r="G4083" s="3"/>
    </row>
    <row r="4084" spans="1:7" s="5" customFormat="1" ht="15.75">
      <c r="A4084" s="12"/>
      <c r="B4084" s="3"/>
      <c r="C4084" s="3"/>
      <c r="D4084" s="3"/>
      <c r="E4084" s="3"/>
      <c r="F4084" s="3"/>
      <c r="G4084" s="3"/>
    </row>
    <row r="4085" spans="1:7" s="5" customFormat="1" ht="15.75">
      <c r="A4085" s="17"/>
      <c r="B4085" s="3"/>
      <c r="C4085" s="3"/>
      <c r="D4085" s="3"/>
      <c r="E4085" s="3"/>
      <c r="F4085" s="3"/>
      <c r="G4085" s="3"/>
    </row>
    <row r="4086" spans="1:7" s="5" customFormat="1" ht="15.75">
      <c r="A4086" s="11"/>
      <c r="B4086" s="3"/>
      <c r="C4086" s="3"/>
      <c r="D4086" s="3"/>
      <c r="E4086" s="3"/>
      <c r="F4086" s="3"/>
      <c r="G4086" s="3"/>
    </row>
    <row r="4087" spans="1:7" s="5" customFormat="1" ht="15.75">
      <c r="A4087" s="12"/>
      <c r="B4087" s="3"/>
      <c r="C4087" s="3"/>
      <c r="D4087" s="3"/>
      <c r="E4087" s="3"/>
      <c r="F4087" s="3"/>
      <c r="G4087" s="3"/>
    </row>
    <row r="4088" spans="1:7" s="5" customFormat="1" ht="15.75">
      <c r="A4088" s="12"/>
      <c r="B4088" s="3"/>
      <c r="C4088" s="3"/>
      <c r="D4088" s="3"/>
      <c r="E4088" s="3"/>
      <c r="F4088" s="3"/>
      <c r="G4088" s="3"/>
    </row>
    <row r="4089" spans="1:7" s="5" customFormat="1" ht="15.75">
      <c r="A4089" s="12"/>
      <c r="B4089" s="3"/>
      <c r="C4089" s="3"/>
      <c r="D4089" s="3"/>
      <c r="E4089" s="3"/>
      <c r="F4089" s="3"/>
      <c r="G4089" s="3"/>
    </row>
    <row r="4090" spans="1:7" s="5" customFormat="1" ht="15.75">
      <c r="A4090" s="12"/>
      <c r="B4090" s="3"/>
      <c r="C4090" s="3"/>
      <c r="D4090" s="3"/>
      <c r="E4090" s="3"/>
      <c r="F4090" s="3"/>
      <c r="G4090" s="3"/>
    </row>
    <row r="4091" spans="1:6" s="5" customFormat="1" ht="15.75">
      <c r="A4091" s="13"/>
      <c r="B4091" s="4"/>
      <c r="C4091" s="3"/>
      <c r="D4091" s="4"/>
      <c r="E4091" s="3"/>
      <c r="F4091" s="4"/>
    </row>
    <row r="4092" spans="1:6" s="5" customFormat="1" ht="15.75">
      <c r="A4092" s="14" t="s">
        <v>93</v>
      </c>
      <c r="B4092" s="4"/>
      <c r="C4092" s="3"/>
      <c r="D4092" s="4"/>
      <c r="E4092" s="3"/>
      <c r="F4092" s="4"/>
    </row>
    <row r="4093" spans="1:6" s="5" customFormat="1" ht="15.75">
      <c r="A4093" s="4"/>
      <c r="B4093" s="4"/>
      <c r="C4093" s="3"/>
      <c r="D4093" s="4"/>
      <c r="E4093" s="3"/>
      <c r="F4093" s="4"/>
    </row>
    <row r="4094" spans="1:7" s="5" customFormat="1" ht="15.75">
      <c r="A4094" s="23" t="s">
        <v>138</v>
      </c>
      <c r="B4094" s="23"/>
      <c r="C4094" s="23"/>
      <c r="D4094" s="23"/>
      <c r="E4094" s="23"/>
      <c r="F4094" s="23"/>
      <c r="G4094" s="23"/>
    </row>
    <row r="4095" spans="1:6" s="5" customFormat="1" ht="15.75">
      <c r="A4095" s="4"/>
      <c r="B4095" s="4"/>
      <c r="C4095" s="3"/>
      <c r="D4095" s="4"/>
      <c r="E4095" s="3"/>
      <c r="F4095" s="4"/>
    </row>
    <row r="4096" spans="1:7" s="5" customFormat="1" ht="15.75">
      <c r="A4096" s="23" t="s">
        <v>139</v>
      </c>
      <c r="B4096" s="23"/>
      <c r="C4096" s="23"/>
      <c r="D4096" s="23"/>
      <c r="E4096" s="23"/>
      <c r="F4096" s="23"/>
      <c r="G4096" s="23"/>
    </row>
    <row r="4097" spans="1:7" s="5" customFormat="1" ht="15.75">
      <c r="A4097" s="23" t="s">
        <v>59</v>
      </c>
      <c r="B4097" s="23"/>
      <c r="C4097" s="23"/>
      <c r="D4097" s="23"/>
      <c r="E4097" s="23"/>
      <c r="F4097" s="23"/>
      <c r="G4097" s="23"/>
    </row>
    <row r="4098" spans="1:6" s="5" customFormat="1" ht="15.75">
      <c r="A4098" s="4"/>
      <c r="B4098" s="4"/>
      <c r="C4098" s="3"/>
      <c r="D4098" s="6"/>
      <c r="E4098" s="7"/>
      <c r="F4098" s="6"/>
    </row>
    <row r="4099" spans="1:6" s="5" customFormat="1" ht="15.75">
      <c r="A4099" s="4"/>
      <c r="B4099" s="8"/>
      <c r="C4099" s="9"/>
      <c r="D4099" s="8"/>
      <c r="E4099" s="9"/>
      <c r="F4099" s="8"/>
    </row>
    <row r="4100" spans="1:7" s="5" customFormat="1" ht="15.75">
      <c r="A4100" s="4"/>
      <c r="B4100" s="2">
        <v>1985</v>
      </c>
      <c r="C4100" s="1"/>
      <c r="D4100" s="2">
        <v>1986</v>
      </c>
      <c r="E4100" s="1"/>
      <c r="F4100" s="2">
        <v>1987</v>
      </c>
      <c r="G4100" s="1"/>
    </row>
    <row r="4101" spans="1:7" s="5" customFormat="1" ht="15.75">
      <c r="A4101" s="4"/>
      <c r="B4101" s="3"/>
      <c r="C4101" s="3"/>
      <c r="D4101" s="3"/>
      <c r="E4101" s="3"/>
      <c r="F4101" s="3"/>
      <c r="G4101" s="3"/>
    </row>
    <row r="4102" spans="1:16" s="5" customFormat="1" ht="15.75">
      <c r="A4102" s="4" t="s">
        <v>0</v>
      </c>
      <c r="B4102" s="3">
        <f aca="true" t="shared" si="457" ref="B4102:B4109">I4102</f>
        <v>69536977</v>
      </c>
      <c r="C4102" s="3"/>
      <c r="D4102" s="3">
        <f aca="true" t="shared" si="458" ref="D4102:D4109">K4102</f>
        <v>66308542</v>
      </c>
      <c r="E4102" s="3"/>
      <c r="F4102" s="3">
        <f aca="true" t="shared" si="459" ref="F4102:F4109">M4102</f>
        <v>75069456</v>
      </c>
      <c r="G4102" s="3"/>
      <c r="H4102" s="20" t="s">
        <v>59</v>
      </c>
      <c r="I4102" s="17">
        <v>69536977</v>
      </c>
      <c r="J4102" s="20"/>
      <c r="K4102" s="17">
        <v>66308542</v>
      </c>
      <c r="L4102" s="17"/>
      <c r="M4102" s="17">
        <v>75069456</v>
      </c>
      <c r="N4102" s="20">
        <v>1</v>
      </c>
      <c r="O4102" s="20" t="s">
        <v>95</v>
      </c>
      <c r="P4102" s="20" t="s">
        <v>95</v>
      </c>
    </row>
    <row r="4103" spans="1:16" s="5" customFormat="1" ht="15.75">
      <c r="A4103" s="4" t="s">
        <v>1</v>
      </c>
      <c r="B4103" s="3">
        <f t="shared" si="457"/>
        <v>2877389</v>
      </c>
      <c r="C4103" s="3"/>
      <c r="D4103" s="3">
        <f t="shared" si="458"/>
        <v>2548851</v>
      </c>
      <c r="E4103" s="3"/>
      <c r="F4103" s="3">
        <f t="shared" si="459"/>
        <v>3237458</v>
      </c>
      <c r="G4103" s="3"/>
      <c r="H4103" s="20" t="s">
        <v>59</v>
      </c>
      <c r="I4103" s="17">
        <v>2877389</v>
      </c>
      <c r="J4103" s="20"/>
      <c r="K4103" s="17">
        <v>2548851</v>
      </c>
      <c r="L4103" s="17"/>
      <c r="M4103" s="17">
        <v>3237458</v>
      </c>
      <c r="N4103" s="20">
        <v>2</v>
      </c>
      <c r="O4103" s="20" t="s">
        <v>145</v>
      </c>
      <c r="P4103" s="20" t="s">
        <v>96</v>
      </c>
    </row>
    <row r="4104" spans="1:16" s="5" customFormat="1" ht="15.75">
      <c r="A4104" s="4" t="s">
        <v>86</v>
      </c>
      <c r="B4104" s="3">
        <f t="shared" si="457"/>
        <v>1737208</v>
      </c>
      <c r="C4104" s="3"/>
      <c r="D4104" s="3">
        <f t="shared" si="458"/>
        <v>756726</v>
      </c>
      <c r="E4104" s="3"/>
      <c r="F4104" s="3">
        <f t="shared" si="459"/>
        <v>1393681</v>
      </c>
      <c r="G4104" s="3"/>
      <c r="H4104" s="20" t="s">
        <v>59</v>
      </c>
      <c r="I4104" s="17">
        <v>1737208</v>
      </c>
      <c r="J4104" s="20"/>
      <c r="K4104" s="17">
        <v>756726</v>
      </c>
      <c r="L4104" s="17"/>
      <c r="M4104" s="17">
        <v>1393681</v>
      </c>
      <c r="N4104" s="20">
        <v>3</v>
      </c>
      <c r="O4104" s="20" t="s">
        <v>102</v>
      </c>
      <c r="P4104" s="20" t="s">
        <v>97</v>
      </c>
    </row>
    <row r="4105" spans="1:16" s="5" customFormat="1" ht="15.75">
      <c r="A4105" s="4" t="s">
        <v>91</v>
      </c>
      <c r="B4105" s="3">
        <f t="shared" si="457"/>
        <v>9680434</v>
      </c>
      <c r="C4105" s="3"/>
      <c r="D4105" s="3">
        <f t="shared" si="458"/>
        <v>9243229</v>
      </c>
      <c r="E4105" s="3"/>
      <c r="F4105" s="3">
        <f t="shared" si="459"/>
        <v>9575877</v>
      </c>
      <c r="G4105" s="3"/>
      <c r="H4105" s="20" t="s">
        <v>59</v>
      </c>
      <c r="I4105" s="17">
        <v>9680434</v>
      </c>
      <c r="J4105" s="20"/>
      <c r="K4105" s="17">
        <v>9243229</v>
      </c>
      <c r="L4105" s="17"/>
      <c r="M4105" s="17">
        <v>9575877</v>
      </c>
      <c r="N4105" s="20">
        <v>4</v>
      </c>
      <c r="O4105" s="20" t="s">
        <v>103</v>
      </c>
      <c r="P4105" s="20" t="s">
        <v>98</v>
      </c>
    </row>
    <row r="4106" spans="1:16" s="5" customFormat="1" ht="15.75">
      <c r="A4106" s="4" t="s">
        <v>2</v>
      </c>
      <c r="B4106" s="3">
        <f t="shared" si="457"/>
        <v>0</v>
      </c>
      <c r="C4106" s="3"/>
      <c r="D4106" s="3">
        <f t="shared" si="458"/>
        <v>0</v>
      </c>
      <c r="E4106" s="3"/>
      <c r="F4106" s="3">
        <f t="shared" si="459"/>
        <v>3106865</v>
      </c>
      <c r="G4106" s="3"/>
      <c r="H4106" s="20" t="s">
        <v>59</v>
      </c>
      <c r="I4106" s="17">
        <v>0</v>
      </c>
      <c r="J4106" s="20"/>
      <c r="K4106" s="17">
        <v>0</v>
      </c>
      <c r="L4106" s="17"/>
      <c r="M4106" s="17">
        <v>3106865</v>
      </c>
      <c r="N4106" s="20">
        <v>5</v>
      </c>
      <c r="O4106" s="20" t="s">
        <v>104</v>
      </c>
      <c r="P4106" s="20" t="s">
        <v>99</v>
      </c>
    </row>
    <row r="4107" spans="1:16" s="5" customFormat="1" ht="15.75">
      <c r="A4107" s="4" t="s">
        <v>144</v>
      </c>
      <c r="B4107" s="3">
        <f t="shared" si="457"/>
        <v>0</v>
      </c>
      <c r="C4107" s="3"/>
      <c r="D4107" s="3">
        <f t="shared" si="458"/>
        <v>0</v>
      </c>
      <c r="E4107" s="3"/>
      <c r="F4107" s="3">
        <f t="shared" si="459"/>
        <v>219300</v>
      </c>
      <c r="G4107" s="3"/>
      <c r="H4107" s="20" t="s">
        <v>59</v>
      </c>
      <c r="I4107" s="17">
        <v>0</v>
      </c>
      <c r="J4107" s="20"/>
      <c r="K4107" s="17">
        <v>0</v>
      </c>
      <c r="L4107" s="17"/>
      <c r="M4107" s="17">
        <v>219300</v>
      </c>
      <c r="N4107" s="20">
        <v>6</v>
      </c>
      <c r="O4107" s="20" t="s">
        <v>146</v>
      </c>
      <c r="P4107" s="20" t="s">
        <v>100</v>
      </c>
    </row>
    <row r="4108" spans="1:16" s="5" customFormat="1" ht="15.75">
      <c r="A4108" s="4" t="s">
        <v>3</v>
      </c>
      <c r="B4108" s="3">
        <f t="shared" si="457"/>
        <v>0</v>
      </c>
      <c r="C4108" s="3"/>
      <c r="D4108" s="3">
        <f t="shared" si="458"/>
        <v>0</v>
      </c>
      <c r="E4108" s="3"/>
      <c r="F4108" s="3">
        <f t="shared" si="459"/>
        <v>0</v>
      </c>
      <c r="G4108" s="3"/>
      <c r="H4108" s="20" t="s">
        <v>59</v>
      </c>
      <c r="I4108" s="17">
        <v>0</v>
      </c>
      <c r="J4108" s="20"/>
      <c r="K4108" s="17">
        <v>0</v>
      </c>
      <c r="L4108" s="17"/>
      <c r="M4108" s="17">
        <v>0</v>
      </c>
      <c r="N4108" s="20">
        <v>7</v>
      </c>
      <c r="O4108" s="20" t="s">
        <v>106</v>
      </c>
      <c r="P4108" s="20" t="s">
        <v>101</v>
      </c>
    </row>
    <row r="4109" spans="1:16" s="5" customFormat="1" ht="15.75">
      <c r="A4109" s="4" t="s">
        <v>4</v>
      </c>
      <c r="B4109" s="3">
        <f t="shared" si="457"/>
        <v>70782</v>
      </c>
      <c r="C4109" s="3"/>
      <c r="D4109" s="3">
        <f t="shared" si="458"/>
        <v>93428</v>
      </c>
      <c r="E4109" s="3"/>
      <c r="F4109" s="3">
        <f t="shared" si="459"/>
        <v>92004</v>
      </c>
      <c r="G4109" s="3"/>
      <c r="H4109" s="20" t="s">
        <v>59</v>
      </c>
      <c r="I4109" s="17">
        <v>70782</v>
      </c>
      <c r="J4109" s="20"/>
      <c r="K4109" s="17">
        <v>93428</v>
      </c>
      <c r="L4109" s="17"/>
      <c r="M4109" s="17">
        <v>92004</v>
      </c>
      <c r="N4109" s="20">
        <v>8</v>
      </c>
      <c r="O4109" s="20" t="s">
        <v>107</v>
      </c>
      <c r="P4109" s="20" t="s">
        <v>102</v>
      </c>
    </row>
    <row r="4110" spans="1:16" s="5" customFormat="1" ht="15.75">
      <c r="A4110" s="4"/>
      <c r="B4110" s="3"/>
      <c r="C4110" s="3"/>
      <c r="D4110" s="3"/>
      <c r="E4110" s="3"/>
      <c r="F4110" s="3"/>
      <c r="G4110" s="3"/>
      <c r="H4110" s="20" t="s">
        <v>59</v>
      </c>
      <c r="I4110" s="17">
        <v>26528904</v>
      </c>
      <c r="J4110" s="20"/>
      <c r="K4110" s="17">
        <v>26205108</v>
      </c>
      <c r="L4110" s="17"/>
      <c r="M4110" s="17">
        <v>30027999</v>
      </c>
      <c r="N4110" s="20">
        <v>9</v>
      </c>
      <c r="O4110" s="20" t="s">
        <v>108</v>
      </c>
      <c r="P4110" s="20" t="s">
        <v>103</v>
      </c>
    </row>
    <row r="4111" spans="1:16" s="5" customFormat="1" ht="15.75">
      <c r="A4111" s="4" t="s">
        <v>5</v>
      </c>
      <c r="B4111" s="3">
        <f>I4110</f>
        <v>26528904</v>
      </c>
      <c r="C4111" s="3"/>
      <c r="D4111" s="3">
        <f>K4110</f>
        <v>26205108</v>
      </c>
      <c r="E4111" s="3"/>
      <c r="F4111" s="3">
        <f>M4110</f>
        <v>30027999</v>
      </c>
      <c r="G4111" s="3"/>
      <c r="H4111" s="20" t="s">
        <v>59</v>
      </c>
      <c r="I4111" s="17">
        <v>846240</v>
      </c>
      <c r="J4111" s="20"/>
      <c r="K4111" s="17">
        <v>713928</v>
      </c>
      <c r="L4111" s="17"/>
      <c r="M4111" s="17">
        <v>2837953</v>
      </c>
      <c r="N4111" s="20">
        <v>10</v>
      </c>
      <c r="O4111" s="20" t="s">
        <v>109</v>
      </c>
      <c r="P4111" s="20" t="s">
        <v>104</v>
      </c>
    </row>
    <row r="4112" spans="1:16" s="5" customFormat="1" ht="15.75">
      <c r="A4112" s="4" t="s">
        <v>6</v>
      </c>
      <c r="B4112" s="3">
        <f>I4111</f>
        <v>846240</v>
      </c>
      <c r="C4112" s="3"/>
      <c r="D4112" s="3">
        <f>K4111</f>
        <v>713928</v>
      </c>
      <c r="E4112" s="3"/>
      <c r="F4112" s="3">
        <f>M4111</f>
        <v>2837953</v>
      </c>
      <c r="G4112" s="3"/>
      <c r="H4112" s="20" t="s">
        <v>59</v>
      </c>
      <c r="I4112" s="17">
        <v>0</v>
      </c>
      <c r="J4112" s="20"/>
      <c r="K4112" s="17">
        <v>0</v>
      </c>
      <c r="L4112" s="17"/>
      <c r="M4112" s="17">
        <v>841654</v>
      </c>
      <c r="N4112" s="20">
        <v>11</v>
      </c>
      <c r="O4112" s="20" t="s">
        <v>110</v>
      </c>
      <c r="P4112" s="20" t="s">
        <v>105</v>
      </c>
    </row>
    <row r="4113" spans="1:16" s="5" customFormat="1" ht="15.75">
      <c r="A4113" s="4" t="s">
        <v>7</v>
      </c>
      <c r="B4113" s="10">
        <f>I4112</f>
        <v>0</v>
      </c>
      <c r="C4113" s="3"/>
      <c r="D4113" s="10">
        <f>K4112</f>
        <v>0</v>
      </c>
      <c r="E4113" s="3"/>
      <c r="F4113" s="10">
        <f>M4112</f>
        <v>841654</v>
      </c>
      <c r="G4113" s="3"/>
      <c r="H4113" s="20" t="s">
        <v>59</v>
      </c>
      <c r="I4113" s="17">
        <v>26652949</v>
      </c>
      <c r="J4113" s="20"/>
      <c r="K4113" s="17">
        <v>28678558</v>
      </c>
      <c r="L4113" s="17"/>
      <c r="M4113" s="17">
        <v>31478778</v>
      </c>
      <c r="N4113" s="20">
        <v>12</v>
      </c>
      <c r="O4113" s="20" t="s">
        <v>147</v>
      </c>
      <c r="P4113" s="20" t="s">
        <v>106</v>
      </c>
    </row>
    <row r="4114" spans="1:16" s="5" customFormat="1" ht="15.75">
      <c r="A4114" s="4"/>
      <c r="B4114" s="3"/>
      <c r="C4114" s="3"/>
      <c r="D4114" s="3"/>
      <c r="E4114" s="3"/>
      <c r="F4114" s="3"/>
      <c r="G4114" s="3"/>
      <c r="H4114" s="20" t="s">
        <v>59</v>
      </c>
      <c r="I4114" s="17">
        <v>0</v>
      </c>
      <c r="J4114" s="20"/>
      <c r="K4114" s="17">
        <v>115254</v>
      </c>
      <c r="L4114" s="17"/>
      <c r="M4114" s="17">
        <v>141866</v>
      </c>
      <c r="N4114" s="20">
        <v>13</v>
      </c>
      <c r="O4114" s="20" t="s">
        <v>113</v>
      </c>
      <c r="P4114" s="20" t="s">
        <v>107</v>
      </c>
    </row>
    <row r="4115" spans="1:16" s="5" customFormat="1" ht="15.75">
      <c r="A4115" s="4" t="s">
        <v>8</v>
      </c>
      <c r="B4115" s="3">
        <f>SUM(B4110:B4114)</f>
        <v>27375144</v>
      </c>
      <c r="C4115" s="3"/>
      <c r="D4115" s="3">
        <f>SUM(D4110:D4114)</f>
        <v>26919036</v>
      </c>
      <c r="E4115" s="3"/>
      <c r="F4115" s="3">
        <f>SUM(F4110:F4114)</f>
        <v>33707606</v>
      </c>
      <c r="G4115" s="3"/>
      <c r="H4115" s="20" t="s">
        <v>59</v>
      </c>
      <c r="I4115" s="17">
        <v>0</v>
      </c>
      <c r="J4115" s="20"/>
      <c r="K4115" s="17">
        <v>0</v>
      </c>
      <c r="L4115" s="17"/>
      <c r="M4115" s="17">
        <v>431147</v>
      </c>
      <c r="N4115" s="20">
        <v>14</v>
      </c>
      <c r="O4115" s="20" t="s">
        <v>114</v>
      </c>
      <c r="P4115" s="20" t="s">
        <v>108</v>
      </c>
    </row>
    <row r="4116" spans="1:16" s="5" customFormat="1" ht="15.75">
      <c r="A4116" s="4"/>
      <c r="B4116" s="3"/>
      <c r="C4116" s="3"/>
      <c r="D4116" s="3"/>
      <c r="E4116" s="3"/>
      <c r="F4116" s="3"/>
      <c r="G4116" s="3"/>
      <c r="H4116" s="20" t="s">
        <v>59</v>
      </c>
      <c r="I4116" s="17">
        <v>0</v>
      </c>
      <c r="J4116" s="20"/>
      <c r="K4116" s="17">
        <v>200000</v>
      </c>
      <c r="L4116" s="17"/>
      <c r="M4116" s="17">
        <v>200000</v>
      </c>
      <c r="N4116" s="20">
        <v>15</v>
      </c>
      <c r="O4116" s="20" t="s">
        <v>115</v>
      </c>
      <c r="P4116" s="20" t="s">
        <v>109</v>
      </c>
    </row>
    <row r="4117" spans="1:16" s="5" customFormat="1" ht="15.75">
      <c r="A4117" s="4" t="s">
        <v>9</v>
      </c>
      <c r="B4117" s="3">
        <f>I4113</f>
        <v>26652949</v>
      </c>
      <c r="C4117" s="3"/>
      <c r="D4117" s="3">
        <f>K4113</f>
        <v>28678558</v>
      </c>
      <c r="E4117" s="3"/>
      <c r="F4117" s="3">
        <f>M4113</f>
        <v>31478778</v>
      </c>
      <c r="G4117" s="3"/>
      <c r="H4117" s="20" t="s">
        <v>59</v>
      </c>
      <c r="I4117" s="17">
        <v>17849772</v>
      </c>
      <c r="J4117" s="20"/>
      <c r="K4117" s="17">
        <v>17076950</v>
      </c>
      <c r="L4117" s="17"/>
      <c r="M4117" s="17">
        <v>18472551</v>
      </c>
      <c r="N4117" s="20">
        <v>16</v>
      </c>
      <c r="O4117" s="20" t="s">
        <v>116</v>
      </c>
      <c r="P4117" s="20" t="s">
        <v>110</v>
      </c>
    </row>
    <row r="4118" spans="1:16" s="5" customFormat="1" ht="15.75">
      <c r="A4118" s="4" t="s">
        <v>10</v>
      </c>
      <c r="B4118" s="3">
        <f>I4114</f>
        <v>0</v>
      </c>
      <c r="C4118" s="3"/>
      <c r="D4118" s="3">
        <f>K4114</f>
        <v>115254</v>
      </c>
      <c r="E4118" s="3"/>
      <c r="F4118" s="3">
        <f>M4114</f>
        <v>141866</v>
      </c>
      <c r="G4118" s="4"/>
      <c r="H4118" s="20" t="s">
        <v>59</v>
      </c>
      <c r="I4118" s="17">
        <v>0</v>
      </c>
      <c r="J4118" s="20"/>
      <c r="K4118" s="17">
        <v>162169</v>
      </c>
      <c r="L4118" s="17"/>
      <c r="M4118" s="17">
        <v>136576</v>
      </c>
      <c r="N4118" s="20">
        <v>17</v>
      </c>
      <c r="O4118" s="20" t="s">
        <v>117</v>
      </c>
      <c r="P4118" s="20" t="s">
        <v>111</v>
      </c>
    </row>
    <row r="4119" spans="1:16" s="5" customFormat="1" ht="15.75">
      <c r="A4119" s="4" t="s">
        <v>11</v>
      </c>
      <c r="B4119" s="3">
        <f>I4115</f>
        <v>0</v>
      </c>
      <c r="C4119" s="3"/>
      <c r="D4119" s="3">
        <f>K4115</f>
        <v>0</v>
      </c>
      <c r="E4119" s="3"/>
      <c r="F4119" s="3">
        <f>M4115</f>
        <v>431147</v>
      </c>
      <c r="G4119" s="3"/>
      <c r="H4119" s="20" t="s">
        <v>59</v>
      </c>
      <c r="I4119" s="17">
        <v>744218</v>
      </c>
      <c r="J4119" s="20"/>
      <c r="K4119" s="17">
        <v>712222</v>
      </c>
      <c r="L4119" s="17"/>
      <c r="M4119" s="17">
        <v>744218</v>
      </c>
      <c r="N4119" s="20">
        <v>18</v>
      </c>
      <c r="O4119" s="20" t="s">
        <v>118</v>
      </c>
      <c r="P4119" s="20" t="s">
        <v>112</v>
      </c>
    </row>
    <row r="4120" spans="1:16" s="5" customFormat="1" ht="15.75">
      <c r="A4120" s="4" t="s">
        <v>12</v>
      </c>
      <c r="B4120" s="10">
        <f>I4116</f>
        <v>0</v>
      </c>
      <c r="C4120" s="3"/>
      <c r="D4120" s="10">
        <f>K4116</f>
        <v>200000</v>
      </c>
      <c r="E4120" s="3"/>
      <c r="F4120" s="10">
        <f>M4116</f>
        <v>200000</v>
      </c>
      <c r="G4120" s="3"/>
      <c r="H4120" s="20" t="s">
        <v>59</v>
      </c>
      <c r="I4120" s="17">
        <v>131032</v>
      </c>
      <c r="J4120" s="20"/>
      <c r="K4120" s="17">
        <v>126261</v>
      </c>
      <c r="L4120" s="17"/>
      <c r="M4120" s="17">
        <v>134162</v>
      </c>
      <c r="N4120" s="20">
        <v>19</v>
      </c>
      <c r="O4120" s="20" t="s">
        <v>119</v>
      </c>
      <c r="P4120" s="20" t="s">
        <v>113</v>
      </c>
    </row>
    <row r="4121" spans="1:16" s="5" customFormat="1" ht="15.75">
      <c r="A4121" s="4"/>
      <c r="B4121" s="3"/>
      <c r="C4121" s="3"/>
      <c r="D4121" s="3"/>
      <c r="E4121" s="3"/>
      <c r="F4121" s="3"/>
      <c r="G4121" s="3"/>
      <c r="H4121" s="20" t="s">
        <v>59</v>
      </c>
      <c r="I4121" s="17">
        <v>0</v>
      </c>
      <c r="J4121" s="20"/>
      <c r="K4121" s="17">
        <v>0</v>
      </c>
      <c r="L4121" s="17"/>
      <c r="M4121" s="17">
        <v>149443</v>
      </c>
      <c r="N4121" s="20">
        <v>20</v>
      </c>
      <c r="O4121" s="20" t="s">
        <v>120</v>
      </c>
      <c r="P4121" s="20" t="s">
        <v>114</v>
      </c>
    </row>
    <row r="4122" spans="1:16" s="5" customFormat="1" ht="15.75">
      <c r="A4122" s="4" t="s">
        <v>13</v>
      </c>
      <c r="B4122" s="3">
        <f>SUM(B4116:B4121)</f>
        <v>26652949</v>
      </c>
      <c r="C4122" s="3"/>
      <c r="D4122" s="3">
        <f>SUM(D4116:D4121)</f>
        <v>28993812</v>
      </c>
      <c r="E4122" s="3"/>
      <c r="F4122" s="3">
        <f>SUM(F4116:F4121)</f>
        <v>32251791</v>
      </c>
      <c r="G4122" s="3"/>
      <c r="H4122" s="20" t="s">
        <v>59</v>
      </c>
      <c r="I4122" s="17">
        <v>2409911</v>
      </c>
      <c r="J4122" s="20"/>
      <c r="K4122" s="17">
        <v>2306294</v>
      </c>
      <c r="L4122" s="17"/>
      <c r="M4122" s="17">
        <v>2528815</v>
      </c>
      <c r="N4122" s="20">
        <v>21</v>
      </c>
      <c r="O4122" s="20" t="s">
        <v>121</v>
      </c>
      <c r="P4122" s="20" t="s">
        <v>115</v>
      </c>
    </row>
    <row r="4123" spans="1:16" s="5" customFormat="1" ht="15.75">
      <c r="A4123" s="4"/>
      <c r="B4123" s="3"/>
      <c r="C4123" s="3"/>
      <c r="D4123" s="3"/>
      <c r="E4123" s="3"/>
      <c r="F4123" s="3"/>
      <c r="G4123" s="3"/>
      <c r="H4123" s="20" t="s">
        <v>59</v>
      </c>
      <c r="I4123" s="17">
        <v>70967238</v>
      </c>
      <c r="J4123" s="20"/>
      <c r="K4123" s="17">
        <v>64658929</v>
      </c>
      <c r="L4123" s="17"/>
      <c r="M4123" s="17">
        <v>72290240</v>
      </c>
      <c r="N4123" s="20">
        <v>22</v>
      </c>
      <c r="O4123" s="20" t="s">
        <v>148</v>
      </c>
      <c r="P4123" s="20" t="s">
        <v>116</v>
      </c>
    </row>
    <row r="4124" spans="1:16" s="5" customFormat="1" ht="15.75">
      <c r="A4124" s="4" t="s">
        <v>14</v>
      </c>
      <c r="B4124" s="3">
        <f aca="true" t="shared" si="460" ref="B4124:B4129">I4117</f>
        <v>17849772</v>
      </c>
      <c r="C4124" s="3"/>
      <c r="D4124" s="3">
        <f aca="true" t="shared" si="461" ref="D4124:D4129">K4117</f>
        <v>17076950</v>
      </c>
      <c r="E4124" s="3"/>
      <c r="F4124" s="3">
        <f aca="true" t="shared" si="462" ref="F4124:F4129">M4117</f>
        <v>18472551</v>
      </c>
      <c r="G4124" s="3"/>
      <c r="H4124" s="20" t="s">
        <v>59</v>
      </c>
      <c r="I4124" s="17">
        <v>6872215</v>
      </c>
      <c r="J4124" s="20"/>
      <c r="K4124" s="17">
        <v>6563268</v>
      </c>
      <c r="L4124" s="17"/>
      <c r="M4124" s="17">
        <v>6880654</v>
      </c>
      <c r="N4124" s="20">
        <v>23</v>
      </c>
      <c r="O4124" s="20" t="s">
        <v>149</v>
      </c>
      <c r="P4124" s="20" t="s">
        <v>117</v>
      </c>
    </row>
    <row r="4125" spans="1:16" s="5" customFormat="1" ht="15.75">
      <c r="A4125" s="4" t="s">
        <v>90</v>
      </c>
      <c r="B4125" s="3">
        <f t="shared" si="460"/>
        <v>0</v>
      </c>
      <c r="C4125" s="3"/>
      <c r="D4125" s="3">
        <f t="shared" si="461"/>
        <v>162169</v>
      </c>
      <c r="E4125" s="3"/>
      <c r="F4125" s="3">
        <f t="shared" si="462"/>
        <v>136576</v>
      </c>
      <c r="G4125" s="3"/>
      <c r="H4125" s="20" t="s">
        <v>59</v>
      </c>
      <c r="I4125" s="17">
        <v>11069404</v>
      </c>
      <c r="J4125" s="20"/>
      <c r="K4125" s="17">
        <v>10572658</v>
      </c>
      <c r="L4125" s="17"/>
      <c r="M4125" s="17">
        <v>11078786</v>
      </c>
      <c r="N4125" s="20">
        <v>24</v>
      </c>
      <c r="O4125" s="20" t="s">
        <v>150</v>
      </c>
      <c r="P4125" s="20" t="s">
        <v>118</v>
      </c>
    </row>
    <row r="4126" spans="1:16" s="5" customFormat="1" ht="15.75">
      <c r="A4126" s="4" t="s">
        <v>89</v>
      </c>
      <c r="B4126" s="3">
        <f t="shared" si="460"/>
        <v>744218</v>
      </c>
      <c r="C4126" s="3"/>
      <c r="D4126" s="3">
        <f t="shared" si="461"/>
        <v>712222</v>
      </c>
      <c r="E4126" s="3"/>
      <c r="F4126" s="3">
        <f t="shared" si="462"/>
        <v>744218</v>
      </c>
      <c r="G4126" s="3"/>
      <c r="H4126" s="20" t="s">
        <v>59</v>
      </c>
      <c r="I4126" s="17">
        <v>3438334</v>
      </c>
      <c r="J4126" s="20"/>
      <c r="K4126" s="17">
        <v>3034643</v>
      </c>
      <c r="L4126" s="17"/>
      <c r="M4126" s="17">
        <v>3161088</v>
      </c>
      <c r="N4126" s="20">
        <v>25</v>
      </c>
      <c r="O4126" s="20" t="s">
        <v>151</v>
      </c>
      <c r="P4126" s="20" t="s">
        <v>119</v>
      </c>
    </row>
    <row r="4127" spans="1:16" s="5" customFormat="1" ht="15.75">
      <c r="A4127" s="4" t="s">
        <v>88</v>
      </c>
      <c r="B4127" s="3">
        <f t="shared" si="460"/>
        <v>131032</v>
      </c>
      <c r="C4127" s="3"/>
      <c r="D4127" s="3">
        <f t="shared" si="461"/>
        <v>126261</v>
      </c>
      <c r="E4127" s="3"/>
      <c r="F4127" s="3">
        <f t="shared" si="462"/>
        <v>134162</v>
      </c>
      <c r="G4127" s="3"/>
      <c r="H4127" s="20" t="s">
        <v>59</v>
      </c>
      <c r="I4127" s="17">
        <v>1233504</v>
      </c>
      <c r="J4127" s="20"/>
      <c r="K4127" s="17">
        <v>1179565</v>
      </c>
      <c r="L4127" s="17"/>
      <c r="M4127" s="17">
        <v>1229823</v>
      </c>
      <c r="N4127" s="20">
        <v>26</v>
      </c>
      <c r="O4127" s="20" t="s">
        <v>152</v>
      </c>
      <c r="P4127" s="20" t="s">
        <v>120</v>
      </c>
    </row>
    <row r="4128" spans="1:16" s="5" customFormat="1" ht="15.75">
      <c r="A4128" s="4" t="s">
        <v>92</v>
      </c>
      <c r="B4128" s="3">
        <f t="shared" si="460"/>
        <v>0</v>
      </c>
      <c r="C4128" s="3"/>
      <c r="D4128" s="3">
        <f t="shared" si="461"/>
        <v>0</v>
      </c>
      <c r="E4128" s="3"/>
      <c r="F4128" s="3">
        <f t="shared" si="462"/>
        <v>149443</v>
      </c>
      <c r="G4128" s="3"/>
      <c r="H4128" s="20" t="s">
        <v>59</v>
      </c>
      <c r="I4128" s="17">
        <v>0</v>
      </c>
      <c r="J4128" s="20"/>
      <c r="K4128" s="17">
        <v>0</v>
      </c>
      <c r="L4128" s="17"/>
      <c r="M4128" s="17">
        <v>159625</v>
      </c>
      <c r="N4128" s="20">
        <v>27</v>
      </c>
      <c r="O4128" s="20" t="s">
        <v>153</v>
      </c>
      <c r="P4128" s="20" t="s">
        <v>121</v>
      </c>
    </row>
    <row r="4129" spans="1:16" s="5" customFormat="1" ht="15.75">
      <c r="A4129" s="4" t="s">
        <v>15</v>
      </c>
      <c r="B4129" s="10">
        <f t="shared" si="460"/>
        <v>2409911</v>
      </c>
      <c r="C4129" s="3"/>
      <c r="D4129" s="10">
        <f t="shared" si="461"/>
        <v>2306294</v>
      </c>
      <c r="E4129" s="3"/>
      <c r="F4129" s="10">
        <f t="shared" si="462"/>
        <v>2528815</v>
      </c>
      <c r="G4129" s="3"/>
      <c r="H4129" s="20" t="s">
        <v>59</v>
      </c>
      <c r="I4129" s="17">
        <v>0</v>
      </c>
      <c r="J4129" s="20"/>
      <c r="K4129" s="17">
        <v>195959</v>
      </c>
      <c r="L4129" s="17"/>
      <c r="M4129" s="17">
        <v>315163</v>
      </c>
      <c r="N4129" s="20">
        <v>28</v>
      </c>
      <c r="O4129" s="20" t="s">
        <v>154</v>
      </c>
      <c r="P4129" s="20" t="s">
        <v>122</v>
      </c>
    </row>
    <row r="4130" spans="1:16" s="5" customFormat="1" ht="15.75">
      <c r="A4130" s="4"/>
      <c r="B4130" s="3"/>
      <c r="C4130" s="3"/>
      <c r="D4130" s="3"/>
      <c r="E4130" s="3"/>
      <c r="F4130" s="3"/>
      <c r="G4130" s="3"/>
      <c r="H4130" s="20"/>
      <c r="I4130" s="17"/>
      <c r="J4130" s="20"/>
      <c r="K4130" s="17"/>
      <c r="L4130" s="17"/>
      <c r="M4130" s="17"/>
      <c r="N4130" s="20"/>
      <c r="O4130" s="20"/>
      <c r="P4130" s="20"/>
    </row>
    <row r="4131" spans="1:16" s="5" customFormat="1" ht="15.75">
      <c r="A4131" s="4" t="s">
        <v>16</v>
      </c>
      <c r="B4131" s="3">
        <f>SUM(B4123:B4130)</f>
        <v>21134933</v>
      </c>
      <c r="C4131" s="3"/>
      <c r="D4131" s="3">
        <f>SUM(D4123:D4130)</f>
        <v>20383896</v>
      </c>
      <c r="E4131" s="3"/>
      <c r="F4131" s="3">
        <f>SUM(F4123:F4130)</f>
        <v>22165765</v>
      </c>
      <c r="G4131" s="3"/>
      <c r="H4131" s="20"/>
      <c r="I4131" s="17"/>
      <c r="J4131" s="20"/>
      <c r="K4131" s="17"/>
      <c r="L4131" s="17"/>
      <c r="M4131" s="17"/>
      <c r="N4131" s="17"/>
      <c r="O4131" s="20"/>
      <c r="P4131" s="20"/>
    </row>
    <row r="4132" spans="1:16" s="5" customFormat="1" ht="15.75">
      <c r="A4132" s="4"/>
      <c r="B4132" s="3"/>
      <c r="C4132" s="3"/>
      <c r="D4132" s="3"/>
      <c r="E4132" s="3"/>
      <c r="F4132" s="3"/>
      <c r="G4132" s="3"/>
      <c r="H4132" s="20"/>
      <c r="I4132" s="17"/>
      <c r="J4132" s="20"/>
      <c r="K4132" s="17"/>
      <c r="L4132" s="17"/>
      <c r="M4132" s="17"/>
      <c r="N4132" s="17"/>
      <c r="O4132" s="20"/>
      <c r="P4132" s="20"/>
    </row>
    <row r="4133" spans="1:16" s="5" customFormat="1" ht="15.75">
      <c r="A4133" s="4" t="s">
        <v>17</v>
      </c>
      <c r="B4133" s="3">
        <f aca="true" t="shared" si="463" ref="B4133:B4139">I4123</f>
        <v>70967238</v>
      </c>
      <c r="C4133" s="3"/>
      <c r="D4133" s="3">
        <f aca="true" t="shared" si="464" ref="D4133:D4139">K4123</f>
        <v>64658929</v>
      </c>
      <c r="E4133" s="3"/>
      <c r="F4133" s="3">
        <f aca="true" t="shared" si="465" ref="F4133:F4139">M4123</f>
        <v>72290240</v>
      </c>
      <c r="G4133" s="3"/>
      <c r="H4133" s="20"/>
      <c r="I4133" s="17"/>
      <c r="J4133" s="20"/>
      <c r="K4133" s="17"/>
      <c r="L4133" s="17"/>
      <c r="M4133" s="17"/>
      <c r="N4133" s="17"/>
      <c r="O4133" s="20"/>
      <c r="P4133" s="20"/>
    </row>
    <row r="4134" spans="1:16" s="5" customFormat="1" ht="15.75">
      <c r="A4134" s="4" t="s">
        <v>18</v>
      </c>
      <c r="B4134" s="3">
        <f t="shared" si="463"/>
        <v>6872215</v>
      </c>
      <c r="C4134" s="3"/>
      <c r="D4134" s="3">
        <f t="shared" si="464"/>
        <v>6563268</v>
      </c>
      <c r="E4134" s="3"/>
      <c r="F4134" s="3">
        <f t="shared" si="465"/>
        <v>6880654</v>
      </c>
      <c r="G4134" s="3"/>
      <c r="H4134" s="20"/>
      <c r="I4134" s="17"/>
      <c r="J4134" s="20"/>
      <c r="K4134" s="17"/>
      <c r="L4134" s="17"/>
      <c r="M4134" s="17"/>
      <c r="N4134" s="17"/>
      <c r="O4134" s="20"/>
      <c r="P4134" s="20"/>
    </row>
    <row r="4135" spans="1:16" s="5" customFormat="1" ht="15.75">
      <c r="A4135" s="4" t="s">
        <v>19</v>
      </c>
      <c r="B4135" s="3">
        <f t="shared" si="463"/>
        <v>11069404</v>
      </c>
      <c r="C4135" s="3"/>
      <c r="D4135" s="3">
        <f t="shared" si="464"/>
        <v>10572658</v>
      </c>
      <c r="E4135" s="3"/>
      <c r="F4135" s="3">
        <f t="shared" si="465"/>
        <v>11078786</v>
      </c>
      <c r="G4135" s="3"/>
      <c r="H4135" s="20"/>
      <c r="I4135" s="17"/>
      <c r="J4135" s="20"/>
      <c r="K4135" s="17"/>
      <c r="L4135" s="17"/>
      <c r="M4135" s="17"/>
      <c r="N4135" s="20"/>
      <c r="O4135" s="20"/>
      <c r="P4135" s="20"/>
    </row>
    <row r="4136" spans="1:16" s="5" customFormat="1" ht="15.75">
      <c r="A4136" s="4" t="s">
        <v>20</v>
      </c>
      <c r="B4136" s="3">
        <f t="shared" si="463"/>
        <v>3438334</v>
      </c>
      <c r="C4136" s="3"/>
      <c r="D4136" s="3">
        <f t="shared" si="464"/>
        <v>3034643</v>
      </c>
      <c r="E4136" s="3"/>
      <c r="F4136" s="3">
        <f t="shared" si="465"/>
        <v>3161088</v>
      </c>
      <c r="G4136" s="3"/>
      <c r="H4136" s="20"/>
      <c r="I4136" s="17"/>
      <c r="J4136" s="20"/>
      <c r="K4136" s="17"/>
      <c r="L4136" s="17"/>
      <c r="M4136" s="17"/>
      <c r="N4136" s="20"/>
      <c r="O4136" s="20"/>
      <c r="P4136" s="20"/>
    </row>
    <row r="4137" spans="1:7" s="5" customFormat="1" ht="15.75">
      <c r="A4137" s="4" t="s">
        <v>21</v>
      </c>
      <c r="B4137" s="3">
        <f t="shared" si="463"/>
        <v>1233504</v>
      </c>
      <c r="C4137" s="3"/>
      <c r="D4137" s="3">
        <f t="shared" si="464"/>
        <v>1179565</v>
      </c>
      <c r="E4137" s="3"/>
      <c r="F4137" s="3">
        <f t="shared" si="465"/>
        <v>1229823</v>
      </c>
      <c r="G4137" s="3"/>
    </row>
    <row r="4138" spans="1:7" s="5" customFormat="1" ht="15.75">
      <c r="A4138" s="4" t="s">
        <v>22</v>
      </c>
      <c r="B4138" s="3">
        <f t="shared" si="463"/>
        <v>0</v>
      </c>
      <c r="C4138" s="3"/>
      <c r="D4138" s="3">
        <f t="shared" si="464"/>
        <v>0</v>
      </c>
      <c r="E4138" s="3"/>
      <c r="F4138" s="3">
        <f t="shared" si="465"/>
        <v>159625</v>
      </c>
      <c r="G4138" s="3"/>
    </row>
    <row r="4139" spans="1:7" s="5" customFormat="1" ht="15.75">
      <c r="A4139" s="4" t="s">
        <v>87</v>
      </c>
      <c r="B4139" s="10">
        <f t="shared" si="463"/>
        <v>0</v>
      </c>
      <c r="C4139" s="3"/>
      <c r="D4139" s="10">
        <f t="shared" si="464"/>
        <v>195959</v>
      </c>
      <c r="E4139" s="3"/>
      <c r="F4139" s="10">
        <f t="shared" si="465"/>
        <v>315163</v>
      </c>
      <c r="G4139" s="3"/>
    </row>
    <row r="4140" spans="1:7" s="5" customFormat="1" ht="15.75">
      <c r="A4140" s="12"/>
      <c r="B4140" s="3"/>
      <c r="C4140" s="3"/>
      <c r="D4140" s="3"/>
      <c r="E4140" s="3"/>
      <c r="F4140" s="3"/>
      <c r="G4140" s="3"/>
    </row>
    <row r="4141" spans="1:7" s="5" customFormat="1" ht="15.75">
      <c r="A4141" s="17" t="s">
        <v>23</v>
      </c>
      <c r="B4141" s="3">
        <f>SUM(B4101:B4110)+B4115+B4122+SUM(B4130:B4140)</f>
        <v>252646511</v>
      </c>
      <c r="C4141" s="3"/>
      <c r="D4141" s="3">
        <f>SUM(D4101:D4110)+D4115+D4122+SUM(D4130:D4140)</f>
        <v>241452542</v>
      </c>
      <c r="E4141" s="3"/>
      <c r="F4141" s="3">
        <f>SUM(F4101:F4110)+F4115+F4122+SUM(F4130:F4140)</f>
        <v>275935182</v>
      </c>
      <c r="G4141" s="3"/>
    </row>
    <row r="4142" spans="1:7" s="5" customFormat="1" ht="15.75">
      <c r="A4142" s="4"/>
      <c r="B4142" s="3"/>
      <c r="C4142" s="3"/>
      <c r="D4142" s="3"/>
      <c r="E4142" s="3"/>
      <c r="F4142" s="3"/>
      <c r="G4142" s="3"/>
    </row>
    <row r="4143" spans="1:7" s="5" customFormat="1" ht="15.75">
      <c r="A4143" s="4"/>
      <c r="B4143" s="3"/>
      <c r="C4143" s="3"/>
      <c r="D4143" s="3"/>
      <c r="E4143" s="3"/>
      <c r="F4143" s="3"/>
      <c r="G4143" s="3"/>
    </row>
    <row r="4144" spans="1:7" s="5" customFormat="1" ht="15.75">
      <c r="A4144" s="4"/>
      <c r="B4144" s="3"/>
      <c r="C4144" s="3"/>
      <c r="D4144" s="3"/>
      <c r="E4144" s="3"/>
      <c r="F4144" s="3"/>
      <c r="G4144" s="3"/>
    </row>
    <row r="4145" spans="1:7" s="5" customFormat="1" ht="15.75">
      <c r="A4145" s="4"/>
      <c r="B4145" s="3"/>
      <c r="C4145" s="3"/>
      <c r="D4145" s="3"/>
      <c r="E4145" s="3"/>
      <c r="F4145" s="3"/>
      <c r="G4145" s="3"/>
    </row>
    <row r="4146" spans="1:7" s="5" customFormat="1" ht="15.75">
      <c r="A4146" s="4"/>
      <c r="B4146" s="3"/>
      <c r="C4146" s="3"/>
      <c r="D4146" s="3"/>
      <c r="E4146" s="3"/>
      <c r="F4146" s="3"/>
      <c r="G4146" s="3"/>
    </row>
    <row r="4147" spans="1:7" s="5" customFormat="1" ht="15.75">
      <c r="A4147" s="4"/>
      <c r="B4147" s="3"/>
      <c r="C4147" s="3"/>
      <c r="D4147" s="3"/>
      <c r="E4147" s="3"/>
      <c r="F4147" s="3"/>
      <c r="G4147" s="3"/>
    </row>
    <row r="4148" spans="1:7" s="5" customFormat="1" ht="15.75">
      <c r="A4148" s="4"/>
      <c r="B4148" s="3"/>
      <c r="C4148" s="3"/>
      <c r="D4148" s="3"/>
      <c r="E4148" s="3"/>
      <c r="F4148" s="3"/>
      <c r="G4148" s="3"/>
    </row>
    <row r="4149" spans="1:7" s="5" customFormat="1" ht="15.75">
      <c r="A4149" s="4"/>
      <c r="B4149" s="3"/>
      <c r="C4149" s="3"/>
      <c r="D4149" s="3"/>
      <c r="E4149" s="3"/>
      <c r="F4149" s="3"/>
      <c r="G4149" s="3"/>
    </row>
    <row r="4150" spans="1:7" s="5" customFormat="1" ht="15.75">
      <c r="A4150" s="4"/>
      <c r="B4150" s="3"/>
      <c r="C4150" s="3"/>
      <c r="D4150" s="3"/>
      <c r="E4150" s="3"/>
      <c r="F4150" s="3"/>
      <c r="G4150" s="3"/>
    </row>
    <row r="4151" spans="1:7" s="5" customFormat="1" ht="15.75">
      <c r="A4151" s="12"/>
      <c r="B4151" s="3"/>
      <c r="C4151" s="3"/>
      <c r="D4151" s="3"/>
      <c r="E4151" s="3"/>
      <c r="F4151" s="3"/>
      <c r="G4151" s="3"/>
    </row>
    <row r="4152" spans="1:7" s="5" customFormat="1" ht="15.75">
      <c r="A4152" s="17"/>
      <c r="B4152" s="4"/>
      <c r="C4152" s="4"/>
      <c r="D4152" s="4"/>
      <c r="E4152" s="4"/>
      <c r="F4152" s="4"/>
      <c r="G4152" s="3"/>
    </row>
    <row r="4153" spans="1:7" s="5" customFormat="1" ht="15.75">
      <c r="A4153" s="4"/>
      <c r="B4153" s="3"/>
      <c r="C4153" s="3"/>
      <c r="D4153" s="3"/>
      <c r="E4153" s="3"/>
      <c r="F4153" s="3"/>
      <c r="G4153" s="3"/>
    </row>
    <row r="4154" spans="1:7" s="5" customFormat="1" ht="15.75">
      <c r="A4154" s="4"/>
      <c r="B4154" s="3"/>
      <c r="C4154" s="3"/>
      <c r="D4154" s="3"/>
      <c r="E4154" s="3"/>
      <c r="F4154" s="3"/>
      <c r="G4154" s="3"/>
    </row>
    <row r="4155" spans="1:7" s="5" customFormat="1" ht="15.75">
      <c r="A4155" s="4"/>
      <c r="B4155" s="4"/>
      <c r="C4155" s="4"/>
      <c r="D4155" s="4"/>
      <c r="E4155" s="4"/>
      <c r="F4155" s="4"/>
      <c r="G4155" s="4"/>
    </row>
    <row r="4156" spans="1:7" s="5" customFormat="1" ht="15.75">
      <c r="A4156" s="12"/>
      <c r="B4156" s="3"/>
      <c r="C4156" s="3"/>
      <c r="D4156" s="3"/>
      <c r="E4156" s="3"/>
      <c r="F4156" s="3"/>
      <c r="G4156" s="3"/>
    </row>
    <row r="4157" spans="1:7" s="5" customFormat="1" ht="15.75">
      <c r="A4157" s="17"/>
      <c r="B4157" s="4"/>
      <c r="C4157" s="4"/>
      <c r="D4157" s="4"/>
      <c r="E4157" s="4"/>
      <c r="F4157" s="4"/>
      <c r="G4157" s="4"/>
    </row>
    <row r="4158" spans="1:7" s="5" customFormat="1" ht="15.75">
      <c r="A4158" s="4"/>
      <c r="B4158" s="3"/>
      <c r="C4158" s="3"/>
      <c r="D4158" s="3"/>
      <c r="E4158" s="3"/>
      <c r="F4158" s="3"/>
      <c r="G4158" s="3"/>
    </row>
    <row r="4159" spans="1:7" s="5" customFormat="1" ht="15.75">
      <c r="A4159" s="4"/>
      <c r="B4159" s="3"/>
      <c r="C4159" s="3"/>
      <c r="D4159" s="3"/>
      <c r="E4159" s="3"/>
      <c r="F4159" s="3"/>
      <c r="G4159" s="3"/>
    </row>
    <row r="4160" spans="1:7" s="5" customFormat="1" ht="15.75">
      <c r="A4160" s="4"/>
      <c r="B4160" s="4"/>
      <c r="C4160" s="4"/>
      <c r="D4160" s="4"/>
      <c r="E4160" s="4"/>
      <c r="F4160" s="4"/>
      <c r="G4160" s="4"/>
    </row>
    <row r="4161" spans="1:7" s="5" customFormat="1" ht="15.75">
      <c r="A4161" s="4"/>
      <c r="B4161" s="3"/>
      <c r="C4161" s="3"/>
      <c r="D4161" s="3"/>
      <c r="E4161" s="3"/>
      <c r="F4161" s="3"/>
      <c r="G4161" s="3"/>
    </row>
    <row r="4162" spans="1:7" s="5" customFormat="1" ht="15.75">
      <c r="A4162" s="4"/>
      <c r="B4162" s="3"/>
      <c r="C4162" s="3"/>
      <c r="D4162" s="3"/>
      <c r="E4162" s="3"/>
      <c r="F4162" s="3"/>
      <c r="G4162" s="3"/>
    </row>
    <row r="4163" spans="1:7" s="5" customFormat="1" ht="15.75">
      <c r="A4163" s="12"/>
      <c r="B4163" s="3"/>
      <c r="C4163" s="3"/>
      <c r="D4163" s="3"/>
      <c r="E4163" s="3"/>
      <c r="F4163" s="3"/>
      <c r="G4163" s="3"/>
    </row>
    <row r="4164" spans="1:7" s="5" customFormat="1" ht="15.75">
      <c r="A4164" s="17"/>
      <c r="B4164" s="3"/>
      <c r="C4164" s="3"/>
      <c r="D4164" s="3"/>
      <c r="E4164" s="3"/>
      <c r="F4164" s="3"/>
      <c r="G4164" s="3"/>
    </row>
    <row r="4165" spans="1:7" s="5" customFormat="1" ht="15.75">
      <c r="A4165" s="11"/>
      <c r="B4165" s="3"/>
      <c r="C4165" s="3"/>
      <c r="D4165" s="3"/>
      <c r="E4165" s="3"/>
      <c r="F4165" s="3"/>
      <c r="G4165" s="3"/>
    </row>
    <row r="4166" spans="1:7" s="5" customFormat="1" ht="15.75">
      <c r="A4166" s="12"/>
      <c r="B4166" s="3"/>
      <c r="C4166" s="3"/>
      <c r="D4166" s="3"/>
      <c r="E4166" s="3"/>
      <c r="F4166" s="3"/>
      <c r="G4166" s="3"/>
    </row>
    <row r="4167" spans="1:7" s="5" customFormat="1" ht="15.75">
      <c r="A4167" s="12"/>
      <c r="B4167" s="3"/>
      <c r="C4167" s="3"/>
      <c r="D4167" s="3"/>
      <c r="E4167" s="3"/>
      <c r="F4167" s="3"/>
      <c r="G4167" s="3"/>
    </row>
    <row r="4168" spans="1:7" s="5" customFormat="1" ht="15.75">
      <c r="A4168" s="12"/>
      <c r="B4168" s="3"/>
      <c r="C4168" s="3"/>
      <c r="D4168" s="3"/>
      <c r="E4168" s="3"/>
      <c r="F4168" s="3"/>
      <c r="G4168" s="3"/>
    </row>
    <row r="4169" spans="1:7" s="5" customFormat="1" ht="15.75">
      <c r="A4169" s="12"/>
      <c r="B4169" s="3"/>
      <c r="C4169" s="3"/>
      <c r="D4169" s="3"/>
      <c r="E4169" s="3"/>
      <c r="F4169" s="3"/>
      <c r="G4169" s="3"/>
    </row>
    <row r="4170" spans="1:6" s="5" customFormat="1" ht="15.75">
      <c r="A4170" s="13"/>
      <c r="B4170" s="4"/>
      <c r="C4170" s="3"/>
      <c r="D4170" s="4"/>
      <c r="E4170" s="3"/>
      <c r="F4170" s="4"/>
    </row>
    <row r="4171" spans="1:6" s="5" customFormat="1" ht="15.75">
      <c r="A4171" s="14" t="s">
        <v>93</v>
      </c>
      <c r="B4171" s="4"/>
      <c r="C4171" s="3"/>
      <c r="D4171" s="4"/>
      <c r="E4171" s="3"/>
      <c r="F4171" s="4"/>
    </row>
    <row r="4172" spans="1:6" s="5" customFormat="1" ht="15.75">
      <c r="A4172" s="4"/>
      <c r="B4172" s="4"/>
      <c r="C4172" s="3"/>
      <c r="D4172" s="4"/>
      <c r="E4172" s="3"/>
      <c r="F4172" s="4"/>
    </row>
    <row r="4173" spans="1:7" s="5" customFormat="1" ht="15.75">
      <c r="A4173" s="23" t="s">
        <v>138</v>
      </c>
      <c r="B4173" s="23"/>
      <c r="C4173" s="23"/>
      <c r="D4173" s="23"/>
      <c r="E4173" s="23"/>
      <c r="F4173" s="23"/>
      <c r="G4173" s="23"/>
    </row>
    <row r="4174" spans="1:6" s="5" customFormat="1" ht="15.75">
      <c r="A4174" s="4"/>
      <c r="B4174" s="4"/>
      <c r="C4174" s="3"/>
      <c r="D4174" s="4"/>
      <c r="E4174" s="3"/>
      <c r="F4174" s="4"/>
    </row>
    <row r="4175" spans="1:7" s="5" customFormat="1" ht="15.75">
      <c r="A4175" s="23" t="s">
        <v>139</v>
      </c>
      <c r="B4175" s="23"/>
      <c r="C4175" s="23"/>
      <c r="D4175" s="23"/>
      <c r="E4175" s="23"/>
      <c r="F4175" s="23"/>
      <c r="G4175" s="23"/>
    </row>
    <row r="4176" spans="1:7" s="5" customFormat="1" ht="15.75">
      <c r="A4176" s="23" t="s">
        <v>60</v>
      </c>
      <c r="B4176" s="23"/>
      <c r="C4176" s="23"/>
      <c r="D4176" s="23"/>
      <c r="E4176" s="23"/>
      <c r="F4176" s="23"/>
      <c r="G4176" s="23"/>
    </row>
    <row r="4177" spans="1:6" s="5" customFormat="1" ht="15.75">
      <c r="A4177" s="4"/>
      <c r="B4177" s="4"/>
      <c r="C4177" s="3"/>
      <c r="D4177" s="6"/>
      <c r="E4177" s="7"/>
      <c r="F4177" s="6"/>
    </row>
    <row r="4178" spans="1:6" s="5" customFormat="1" ht="15.75">
      <c r="A4178" s="4"/>
      <c r="B4178" s="8"/>
      <c r="C4178" s="9"/>
      <c r="D4178" s="8"/>
      <c r="E4178" s="9"/>
      <c r="F4178" s="8"/>
    </row>
    <row r="4179" spans="1:7" s="5" customFormat="1" ht="15.75">
      <c r="A4179" s="4"/>
      <c r="B4179" s="2">
        <v>1985</v>
      </c>
      <c r="C4179" s="1"/>
      <c r="D4179" s="2">
        <v>1986</v>
      </c>
      <c r="E4179" s="1"/>
      <c r="F4179" s="2">
        <v>1987</v>
      </c>
      <c r="G4179" s="1"/>
    </row>
    <row r="4180" spans="1:7" s="5" customFormat="1" ht="15.75">
      <c r="A4180" s="4"/>
      <c r="B4180" s="3"/>
      <c r="C4180" s="3"/>
      <c r="D4180" s="3"/>
      <c r="E4180" s="3"/>
      <c r="F4180" s="3"/>
      <c r="G4180" s="3"/>
    </row>
    <row r="4181" spans="1:16" s="5" customFormat="1" ht="15.75">
      <c r="A4181" s="4" t="s">
        <v>0</v>
      </c>
      <c r="B4181" s="3">
        <f aca="true" t="shared" si="466" ref="B4181:B4188">I4181</f>
        <v>293392841</v>
      </c>
      <c r="C4181" s="3"/>
      <c r="D4181" s="3">
        <f aca="true" t="shared" si="467" ref="D4181:D4188">K4181</f>
        <v>261320284</v>
      </c>
      <c r="E4181" s="3"/>
      <c r="F4181" s="3">
        <f aca="true" t="shared" si="468" ref="F4181:F4188">M4181</f>
        <v>296084112</v>
      </c>
      <c r="G4181" s="3"/>
      <c r="H4181" s="20" t="s">
        <v>60</v>
      </c>
      <c r="I4181" s="17">
        <v>293392841</v>
      </c>
      <c r="J4181" s="20"/>
      <c r="K4181" s="17">
        <v>261320284</v>
      </c>
      <c r="L4181" s="17"/>
      <c r="M4181" s="17">
        <v>296084112</v>
      </c>
      <c r="N4181" s="20">
        <v>1</v>
      </c>
      <c r="O4181" s="20" t="s">
        <v>95</v>
      </c>
      <c r="P4181" s="20" t="s">
        <v>95</v>
      </c>
    </row>
    <row r="4182" spans="1:16" s="5" customFormat="1" ht="15.75">
      <c r="A4182" s="4" t="s">
        <v>1</v>
      </c>
      <c r="B4182" s="3">
        <f t="shared" si="466"/>
        <v>23690526</v>
      </c>
      <c r="C4182" s="3"/>
      <c r="D4182" s="3">
        <f t="shared" si="467"/>
        <v>22938202</v>
      </c>
      <c r="E4182" s="3"/>
      <c r="F4182" s="3">
        <f t="shared" si="468"/>
        <v>24990454</v>
      </c>
      <c r="G4182" s="3"/>
      <c r="H4182" s="20" t="s">
        <v>60</v>
      </c>
      <c r="I4182" s="17">
        <v>23690526</v>
      </c>
      <c r="J4182" s="20"/>
      <c r="K4182" s="17">
        <v>22938202</v>
      </c>
      <c r="L4182" s="17"/>
      <c r="M4182" s="17">
        <v>24990454</v>
      </c>
      <c r="N4182" s="20">
        <v>2</v>
      </c>
      <c r="O4182" s="20" t="s">
        <v>145</v>
      </c>
      <c r="P4182" s="20" t="s">
        <v>96</v>
      </c>
    </row>
    <row r="4183" spans="1:16" s="5" customFormat="1" ht="15.75">
      <c r="A4183" s="4" t="s">
        <v>86</v>
      </c>
      <c r="B4183" s="3">
        <f t="shared" si="466"/>
        <v>6166236</v>
      </c>
      <c r="C4183" s="3"/>
      <c r="D4183" s="3">
        <f t="shared" si="467"/>
        <v>2706368</v>
      </c>
      <c r="E4183" s="3"/>
      <c r="F4183" s="3">
        <f t="shared" si="468"/>
        <v>5040223</v>
      </c>
      <c r="G4183" s="3"/>
      <c r="H4183" s="20" t="s">
        <v>60</v>
      </c>
      <c r="I4183" s="17">
        <v>6166236</v>
      </c>
      <c r="J4183" s="20"/>
      <c r="K4183" s="17">
        <v>2706368</v>
      </c>
      <c r="L4183" s="17"/>
      <c r="M4183" s="17">
        <v>5040223</v>
      </c>
      <c r="N4183" s="20">
        <v>3</v>
      </c>
      <c r="O4183" s="20" t="s">
        <v>102</v>
      </c>
      <c r="P4183" s="20" t="s">
        <v>97</v>
      </c>
    </row>
    <row r="4184" spans="1:16" s="5" customFormat="1" ht="15.75">
      <c r="A4184" s="4" t="s">
        <v>91</v>
      </c>
      <c r="B4184" s="3">
        <f t="shared" si="466"/>
        <v>33392294</v>
      </c>
      <c r="C4184" s="3"/>
      <c r="D4184" s="3">
        <f t="shared" si="467"/>
        <v>33057661</v>
      </c>
      <c r="E4184" s="3"/>
      <c r="F4184" s="3">
        <f t="shared" si="468"/>
        <v>34631000</v>
      </c>
      <c r="G4184" s="3"/>
      <c r="H4184" s="20" t="s">
        <v>60</v>
      </c>
      <c r="I4184" s="17">
        <v>33392294</v>
      </c>
      <c r="J4184" s="20"/>
      <c r="K4184" s="17">
        <v>33057661</v>
      </c>
      <c r="L4184" s="17"/>
      <c r="M4184" s="17">
        <v>34631000</v>
      </c>
      <c r="N4184" s="20">
        <v>4</v>
      </c>
      <c r="O4184" s="20" t="s">
        <v>103</v>
      </c>
      <c r="P4184" s="20" t="s">
        <v>98</v>
      </c>
    </row>
    <row r="4185" spans="1:16" s="5" customFormat="1" ht="15.75">
      <c r="A4185" s="4" t="s">
        <v>2</v>
      </c>
      <c r="B4185" s="3">
        <f t="shared" si="466"/>
        <v>0</v>
      </c>
      <c r="C4185" s="3"/>
      <c r="D4185" s="3">
        <f t="shared" si="467"/>
        <v>0</v>
      </c>
      <c r="E4185" s="3"/>
      <c r="F4185" s="3">
        <f t="shared" si="468"/>
        <v>11111452</v>
      </c>
      <c r="G4185" s="3"/>
      <c r="H4185" s="20" t="s">
        <v>60</v>
      </c>
      <c r="I4185" s="17">
        <v>0</v>
      </c>
      <c r="J4185" s="20"/>
      <c r="K4185" s="17">
        <v>0</v>
      </c>
      <c r="L4185" s="17"/>
      <c r="M4185" s="17">
        <v>11111452</v>
      </c>
      <c r="N4185" s="20">
        <v>5</v>
      </c>
      <c r="O4185" s="20" t="s">
        <v>104</v>
      </c>
      <c r="P4185" s="20" t="s">
        <v>99</v>
      </c>
    </row>
    <row r="4186" spans="1:16" s="5" customFormat="1" ht="15.75">
      <c r="A4186" s="4" t="s">
        <v>144</v>
      </c>
      <c r="B4186" s="3">
        <f t="shared" si="466"/>
        <v>0</v>
      </c>
      <c r="C4186" s="3"/>
      <c r="D4186" s="3">
        <f t="shared" si="467"/>
        <v>0</v>
      </c>
      <c r="E4186" s="3"/>
      <c r="F4186" s="3">
        <f t="shared" si="468"/>
        <v>813600</v>
      </c>
      <c r="G4186" s="3"/>
      <c r="H4186" s="20" t="s">
        <v>60</v>
      </c>
      <c r="I4186" s="17">
        <v>0</v>
      </c>
      <c r="J4186" s="20"/>
      <c r="K4186" s="17">
        <v>0</v>
      </c>
      <c r="L4186" s="17"/>
      <c r="M4186" s="17">
        <v>813600</v>
      </c>
      <c r="N4186" s="20">
        <v>6</v>
      </c>
      <c r="O4186" s="20" t="s">
        <v>146</v>
      </c>
      <c r="P4186" s="20" t="s">
        <v>100</v>
      </c>
    </row>
    <row r="4187" spans="1:16" s="5" customFormat="1" ht="15.75">
      <c r="A4187" s="4" t="s">
        <v>3</v>
      </c>
      <c r="B4187" s="3">
        <f t="shared" si="466"/>
        <v>109920</v>
      </c>
      <c r="C4187" s="3"/>
      <c r="D4187" s="3">
        <f t="shared" si="467"/>
        <v>61459</v>
      </c>
      <c r="E4187" s="3"/>
      <c r="F4187" s="3">
        <f t="shared" si="468"/>
        <v>72858</v>
      </c>
      <c r="G4187" s="3"/>
      <c r="H4187" s="20" t="s">
        <v>60</v>
      </c>
      <c r="I4187" s="17">
        <v>109920</v>
      </c>
      <c r="J4187" s="20"/>
      <c r="K4187" s="17">
        <v>61459</v>
      </c>
      <c r="L4187" s="17"/>
      <c r="M4187" s="17">
        <v>72858</v>
      </c>
      <c r="N4187" s="20">
        <v>7</v>
      </c>
      <c r="O4187" s="20" t="s">
        <v>106</v>
      </c>
      <c r="P4187" s="20" t="s">
        <v>101</v>
      </c>
    </row>
    <row r="4188" spans="1:16" s="5" customFormat="1" ht="15.75">
      <c r="A4188" s="4" t="s">
        <v>4</v>
      </c>
      <c r="B4188" s="3">
        <f t="shared" si="466"/>
        <v>3638451</v>
      </c>
      <c r="C4188" s="3"/>
      <c r="D4188" s="3">
        <f t="shared" si="467"/>
        <v>2954066</v>
      </c>
      <c r="E4188" s="3"/>
      <c r="F4188" s="3">
        <f t="shared" si="468"/>
        <v>2048857</v>
      </c>
      <c r="G4188" s="3"/>
      <c r="H4188" s="20" t="s">
        <v>60</v>
      </c>
      <c r="I4188" s="21">
        <v>3638451</v>
      </c>
      <c r="J4188" s="20"/>
      <c r="K4188" s="21">
        <v>2954066</v>
      </c>
      <c r="L4188" s="17"/>
      <c r="M4188" s="21">
        <v>2048857</v>
      </c>
      <c r="N4188" s="20">
        <v>8</v>
      </c>
      <c r="O4188" s="20" t="s">
        <v>107</v>
      </c>
      <c r="P4188" s="20" t="s">
        <v>102</v>
      </c>
    </row>
    <row r="4189" spans="1:16" s="5" customFormat="1" ht="15.75">
      <c r="A4189" s="4"/>
      <c r="B4189" s="3"/>
      <c r="C4189" s="3"/>
      <c r="D4189" s="3"/>
      <c r="E4189" s="3"/>
      <c r="F4189" s="3"/>
      <c r="G4189" s="3"/>
      <c r="H4189" s="20" t="s">
        <v>60</v>
      </c>
      <c r="I4189" s="17">
        <v>76892921</v>
      </c>
      <c r="J4189" s="20"/>
      <c r="K4189" s="17">
        <v>78590538</v>
      </c>
      <c r="L4189" s="17"/>
      <c r="M4189" s="17">
        <v>91560012</v>
      </c>
      <c r="N4189" s="20">
        <v>9</v>
      </c>
      <c r="O4189" s="20" t="s">
        <v>108</v>
      </c>
      <c r="P4189" s="20" t="s">
        <v>103</v>
      </c>
    </row>
    <row r="4190" spans="1:16" s="5" customFormat="1" ht="15.75">
      <c r="A4190" s="4" t="s">
        <v>5</v>
      </c>
      <c r="B4190" s="3">
        <f>I4189</f>
        <v>76892921</v>
      </c>
      <c r="C4190" s="3"/>
      <c r="D4190" s="3">
        <f>K4189</f>
        <v>78590538</v>
      </c>
      <c r="E4190" s="3"/>
      <c r="F4190" s="3">
        <f>M4189</f>
        <v>91560012</v>
      </c>
      <c r="G4190" s="3"/>
      <c r="H4190" s="20" t="s">
        <v>60</v>
      </c>
      <c r="I4190" s="17">
        <v>2187705</v>
      </c>
      <c r="J4190" s="20"/>
      <c r="K4190" s="17">
        <v>2166878</v>
      </c>
      <c r="L4190" s="17"/>
      <c r="M4190" s="17">
        <v>6698308</v>
      </c>
      <c r="N4190" s="20">
        <v>10</v>
      </c>
      <c r="O4190" s="20" t="s">
        <v>109</v>
      </c>
      <c r="P4190" s="20" t="s">
        <v>104</v>
      </c>
    </row>
    <row r="4191" spans="1:16" s="5" customFormat="1" ht="15.75">
      <c r="A4191" s="4" t="s">
        <v>6</v>
      </c>
      <c r="B4191" s="3">
        <f>I4190</f>
        <v>2187705</v>
      </c>
      <c r="C4191" s="3"/>
      <c r="D4191" s="3">
        <f>K4190</f>
        <v>2166878</v>
      </c>
      <c r="E4191" s="3"/>
      <c r="F4191" s="3">
        <f>M4190</f>
        <v>6698308</v>
      </c>
      <c r="G4191" s="3"/>
      <c r="H4191" s="20" t="s">
        <v>60</v>
      </c>
      <c r="I4191" s="17">
        <v>0</v>
      </c>
      <c r="J4191" s="20"/>
      <c r="K4191" s="17">
        <v>0</v>
      </c>
      <c r="L4191" s="17"/>
      <c r="M4191" s="17">
        <v>3852520</v>
      </c>
      <c r="N4191" s="20">
        <v>11</v>
      </c>
      <c r="O4191" s="20" t="s">
        <v>110</v>
      </c>
      <c r="P4191" s="20" t="s">
        <v>105</v>
      </c>
    </row>
    <row r="4192" spans="1:16" s="5" customFormat="1" ht="15.75">
      <c r="A4192" s="4" t="s">
        <v>7</v>
      </c>
      <c r="B4192" s="10">
        <f>I4191</f>
        <v>0</v>
      </c>
      <c r="C4192" s="3"/>
      <c r="D4192" s="10">
        <f>K4191</f>
        <v>0</v>
      </c>
      <c r="E4192" s="3"/>
      <c r="F4192" s="10">
        <f>M4191</f>
        <v>3852520</v>
      </c>
      <c r="G4192" s="3"/>
      <c r="H4192" s="20" t="s">
        <v>60</v>
      </c>
      <c r="I4192" s="17">
        <v>69175105</v>
      </c>
      <c r="J4192" s="20"/>
      <c r="K4192" s="17">
        <v>71796181</v>
      </c>
      <c r="L4192" s="17"/>
      <c r="M4192" s="17">
        <v>81372322</v>
      </c>
      <c r="N4192" s="20">
        <v>12</v>
      </c>
      <c r="O4192" s="20" t="s">
        <v>147</v>
      </c>
      <c r="P4192" s="20" t="s">
        <v>106</v>
      </c>
    </row>
    <row r="4193" spans="1:16" s="5" customFormat="1" ht="15.75">
      <c r="A4193" s="4"/>
      <c r="B4193" s="3"/>
      <c r="C4193" s="3"/>
      <c r="D4193" s="3"/>
      <c r="E4193" s="3"/>
      <c r="F4193" s="3"/>
      <c r="G4193" s="3"/>
      <c r="H4193" s="20" t="s">
        <v>60</v>
      </c>
      <c r="I4193" s="17">
        <v>0</v>
      </c>
      <c r="J4193" s="20"/>
      <c r="K4193" s="17">
        <v>386611</v>
      </c>
      <c r="L4193" s="17"/>
      <c r="M4193" s="17">
        <v>437187</v>
      </c>
      <c r="N4193" s="20">
        <v>13</v>
      </c>
      <c r="O4193" s="20" t="s">
        <v>113</v>
      </c>
      <c r="P4193" s="20" t="s">
        <v>107</v>
      </c>
    </row>
    <row r="4194" spans="1:16" s="5" customFormat="1" ht="15.75">
      <c r="A4194" s="4" t="s">
        <v>8</v>
      </c>
      <c r="B4194" s="3">
        <f>SUM(B4189:B4193)</f>
        <v>79080626</v>
      </c>
      <c r="C4194" s="3"/>
      <c r="D4194" s="3">
        <f>SUM(D4189:D4193)</f>
        <v>80757416</v>
      </c>
      <c r="E4194" s="3"/>
      <c r="F4194" s="3">
        <f>SUM(F4189:F4193)</f>
        <v>102110840</v>
      </c>
      <c r="G4194" s="3"/>
      <c r="H4194" s="20" t="s">
        <v>60</v>
      </c>
      <c r="I4194" s="17">
        <v>0</v>
      </c>
      <c r="J4194" s="20"/>
      <c r="K4194" s="17">
        <v>0</v>
      </c>
      <c r="L4194" s="17"/>
      <c r="M4194" s="17">
        <v>1482123</v>
      </c>
      <c r="N4194" s="20">
        <v>14</v>
      </c>
      <c r="O4194" s="20" t="s">
        <v>114</v>
      </c>
      <c r="P4194" s="20" t="s">
        <v>108</v>
      </c>
    </row>
    <row r="4195" spans="1:16" s="5" customFormat="1" ht="15.75">
      <c r="A4195" s="4"/>
      <c r="B4195" s="3"/>
      <c r="C4195" s="3"/>
      <c r="D4195" s="3"/>
      <c r="E4195" s="3"/>
      <c r="F4195" s="3"/>
      <c r="G4195" s="3"/>
      <c r="H4195" s="20" t="s">
        <v>60</v>
      </c>
      <c r="I4195" s="17">
        <v>100553</v>
      </c>
      <c r="J4195" s="20"/>
      <c r="K4195" s="17">
        <v>223957</v>
      </c>
      <c r="L4195" s="17"/>
      <c r="M4195" s="17">
        <v>476079</v>
      </c>
      <c r="N4195" s="20">
        <v>15</v>
      </c>
      <c r="O4195" s="20" t="s">
        <v>115</v>
      </c>
      <c r="P4195" s="20" t="s">
        <v>109</v>
      </c>
    </row>
    <row r="4196" spans="1:16" s="5" customFormat="1" ht="15.75">
      <c r="A4196" s="4" t="s">
        <v>9</v>
      </c>
      <c r="B4196" s="3">
        <f>I4192</f>
        <v>69175105</v>
      </c>
      <c r="C4196" s="3"/>
      <c r="D4196" s="3">
        <f>K4192</f>
        <v>71796181</v>
      </c>
      <c r="E4196" s="3"/>
      <c r="F4196" s="3">
        <f>M4192</f>
        <v>81372322</v>
      </c>
      <c r="G4196" s="3"/>
      <c r="H4196" s="20" t="s">
        <v>60</v>
      </c>
      <c r="I4196" s="17">
        <v>49602656</v>
      </c>
      <c r="J4196" s="20"/>
      <c r="K4196" s="17">
        <v>47455065</v>
      </c>
      <c r="L4196" s="17"/>
      <c r="M4196" s="17">
        <v>54279483</v>
      </c>
      <c r="N4196" s="20">
        <v>16</v>
      </c>
      <c r="O4196" s="20" t="s">
        <v>116</v>
      </c>
      <c r="P4196" s="20" t="s">
        <v>110</v>
      </c>
    </row>
    <row r="4197" spans="1:16" s="5" customFormat="1" ht="15.75">
      <c r="A4197" s="4" t="s">
        <v>10</v>
      </c>
      <c r="B4197" s="3">
        <f>I4193</f>
        <v>0</v>
      </c>
      <c r="C4197" s="3"/>
      <c r="D4197" s="3">
        <f>K4193</f>
        <v>386611</v>
      </c>
      <c r="E4197" s="3"/>
      <c r="F4197" s="3">
        <f>M4193</f>
        <v>437187</v>
      </c>
      <c r="G4197" s="4"/>
      <c r="H4197" s="20" t="s">
        <v>60</v>
      </c>
      <c r="I4197" s="17">
        <v>0</v>
      </c>
      <c r="J4197" s="20"/>
      <c r="K4197" s="17">
        <v>469378</v>
      </c>
      <c r="L4197" s="17"/>
      <c r="M4197" s="17">
        <v>401312</v>
      </c>
      <c r="N4197" s="20">
        <v>17</v>
      </c>
      <c r="O4197" s="20" t="s">
        <v>117</v>
      </c>
      <c r="P4197" s="20" t="s">
        <v>111</v>
      </c>
    </row>
    <row r="4198" spans="1:16" s="5" customFormat="1" ht="15.75">
      <c r="A4198" s="4" t="s">
        <v>11</v>
      </c>
      <c r="B4198" s="3">
        <f>I4194</f>
        <v>0</v>
      </c>
      <c r="C4198" s="3"/>
      <c r="D4198" s="3">
        <f>K4194</f>
        <v>0</v>
      </c>
      <c r="E4198" s="3"/>
      <c r="F4198" s="3">
        <f>M4194</f>
        <v>1482123</v>
      </c>
      <c r="G4198" s="3"/>
      <c r="H4198" s="20" t="s">
        <v>60</v>
      </c>
      <c r="I4198" s="17">
        <v>1970210</v>
      </c>
      <c r="J4198" s="20"/>
      <c r="K4198" s="17">
        <v>1885504</v>
      </c>
      <c r="L4198" s="17"/>
      <c r="M4198" s="17">
        <v>1970210</v>
      </c>
      <c r="N4198" s="20">
        <v>18</v>
      </c>
      <c r="O4198" s="20" t="s">
        <v>118</v>
      </c>
      <c r="P4198" s="20" t="s">
        <v>112</v>
      </c>
    </row>
    <row r="4199" spans="1:16" s="5" customFormat="1" ht="15.75">
      <c r="A4199" s="4" t="s">
        <v>12</v>
      </c>
      <c r="B4199" s="10">
        <f>I4195</f>
        <v>100553</v>
      </c>
      <c r="C4199" s="3"/>
      <c r="D4199" s="10">
        <f>K4195</f>
        <v>223957</v>
      </c>
      <c r="E4199" s="3"/>
      <c r="F4199" s="10">
        <f>M4195</f>
        <v>476079</v>
      </c>
      <c r="G4199" s="3"/>
      <c r="H4199" s="20" t="s">
        <v>60</v>
      </c>
      <c r="I4199" s="17">
        <v>208773</v>
      </c>
      <c r="J4199" s="20"/>
      <c r="K4199" s="17">
        <v>201171</v>
      </c>
      <c r="L4199" s="17"/>
      <c r="M4199" s="17">
        <v>225000</v>
      </c>
      <c r="N4199" s="20">
        <v>19</v>
      </c>
      <c r="O4199" s="20" t="s">
        <v>119</v>
      </c>
      <c r="P4199" s="20" t="s">
        <v>113</v>
      </c>
    </row>
    <row r="4200" spans="1:16" s="5" customFormat="1" ht="15.75">
      <c r="A4200" s="4"/>
      <c r="B4200" s="3"/>
      <c r="C4200" s="3"/>
      <c r="D4200" s="3"/>
      <c r="E4200" s="3"/>
      <c r="F4200" s="3"/>
      <c r="G4200" s="3"/>
      <c r="H4200" s="20" t="s">
        <v>60</v>
      </c>
      <c r="I4200" s="17">
        <v>0</v>
      </c>
      <c r="J4200" s="20"/>
      <c r="K4200" s="17">
        <v>0</v>
      </c>
      <c r="L4200" s="17"/>
      <c r="M4200" s="17">
        <v>389994</v>
      </c>
      <c r="N4200" s="20">
        <v>20</v>
      </c>
      <c r="O4200" s="20" t="s">
        <v>120</v>
      </c>
      <c r="P4200" s="20" t="s">
        <v>114</v>
      </c>
    </row>
    <row r="4201" spans="1:16" s="5" customFormat="1" ht="15.75">
      <c r="A4201" s="4" t="s">
        <v>13</v>
      </c>
      <c r="B4201" s="3">
        <f>SUM(B4195:B4200)</f>
        <v>69275658</v>
      </c>
      <c r="C4201" s="3"/>
      <c r="D4201" s="3">
        <f>SUM(D4195:D4200)</f>
        <v>72406749</v>
      </c>
      <c r="E4201" s="3"/>
      <c r="F4201" s="3">
        <f>SUM(F4195:F4200)</f>
        <v>83767711</v>
      </c>
      <c r="G4201" s="3"/>
      <c r="H4201" s="20" t="s">
        <v>60</v>
      </c>
      <c r="I4201" s="17">
        <v>6231341</v>
      </c>
      <c r="J4201" s="20"/>
      <c r="K4201" s="17">
        <v>5963418</v>
      </c>
      <c r="L4201" s="17"/>
      <c r="M4201" s="17">
        <v>6383607</v>
      </c>
      <c r="N4201" s="20">
        <v>21</v>
      </c>
      <c r="O4201" s="20" t="s">
        <v>121</v>
      </c>
      <c r="P4201" s="20" t="s">
        <v>115</v>
      </c>
    </row>
    <row r="4202" spans="1:16" s="5" customFormat="1" ht="15.75">
      <c r="A4202" s="4"/>
      <c r="B4202" s="3"/>
      <c r="C4202" s="3"/>
      <c r="D4202" s="3"/>
      <c r="E4202" s="3"/>
      <c r="F4202" s="3"/>
      <c r="G4202" s="3"/>
      <c r="H4202" s="20" t="s">
        <v>60</v>
      </c>
      <c r="I4202" s="17">
        <v>152449343</v>
      </c>
      <c r="J4202" s="20"/>
      <c r="K4202" s="17">
        <v>175071588</v>
      </c>
      <c r="L4202" s="17"/>
      <c r="M4202" s="17">
        <v>221523703</v>
      </c>
      <c r="N4202" s="20">
        <v>22</v>
      </c>
      <c r="O4202" s="20" t="s">
        <v>148</v>
      </c>
      <c r="P4202" s="20" t="s">
        <v>116</v>
      </c>
    </row>
    <row r="4203" spans="1:16" s="5" customFormat="1" ht="15.75">
      <c r="A4203" s="4" t="s">
        <v>14</v>
      </c>
      <c r="B4203" s="3">
        <f aca="true" t="shared" si="469" ref="B4203:B4208">I4196</f>
        <v>49602656</v>
      </c>
      <c r="C4203" s="3"/>
      <c r="D4203" s="3">
        <f aca="true" t="shared" si="470" ref="D4203:D4208">K4196</f>
        <v>47455065</v>
      </c>
      <c r="E4203" s="3"/>
      <c r="F4203" s="3">
        <f aca="true" t="shared" si="471" ref="F4203:F4208">M4196</f>
        <v>54279483</v>
      </c>
      <c r="G4203" s="3"/>
      <c r="H4203" s="20" t="s">
        <v>60</v>
      </c>
      <c r="I4203" s="17">
        <v>19767160</v>
      </c>
      <c r="J4203" s="20"/>
      <c r="K4203" s="17">
        <v>18878457</v>
      </c>
      <c r="L4203" s="17"/>
      <c r="M4203" s="17">
        <v>19791356</v>
      </c>
      <c r="N4203" s="20">
        <v>23</v>
      </c>
      <c r="O4203" s="20" t="s">
        <v>149</v>
      </c>
      <c r="P4203" s="20" t="s">
        <v>117</v>
      </c>
    </row>
    <row r="4204" spans="1:16" s="5" customFormat="1" ht="15.75">
      <c r="A4204" s="4" t="s">
        <v>90</v>
      </c>
      <c r="B4204" s="3">
        <f t="shared" si="469"/>
        <v>0</v>
      </c>
      <c r="C4204" s="3"/>
      <c r="D4204" s="3">
        <f t="shared" si="470"/>
        <v>469378</v>
      </c>
      <c r="E4204" s="3"/>
      <c r="F4204" s="3">
        <f t="shared" si="471"/>
        <v>401312</v>
      </c>
      <c r="G4204" s="3"/>
      <c r="H4204" s="20" t="s">
        <v>60</v>
      </c>
      <c r="I4204" s="17">
        <v>32651630</v>
      </c>
      <c r="J4204" s="20"/>
      <c r="K4204" s="17">
        <v>31186292</v>
      </c>
      <c r="L4204" s="17"/>
      <c r="M4204" s="17">
        <v>32679279</v>
      </c>
      <c r="N4204" s="20">
        <v>24</v>
      </c>
      <c r="O4204" s="20" t="s">
        <v>150</v>
      </c>
      <c r="P4204" s="20" t="s">
        <v>118</v>
      </c>
    </row>
    <row r="4205" spans="1:16" s="5" customFormat="1" ht="15.75">
      <c r="A4205" s="4" t="s">
        <v>89</v>
      </c>
      <c r="B4205" s="3">
        <f t="shared" si="469"/>
        <v>1970210</v>
      </c>
      <c r="C4205" s="3"/>
      <c r="D4205" s="3">
        <f t="shared" si="470"/>
        <v>1885504</v>
      </c>
      <c r="E4205" s="3"/>
      <c r="F4205" s="3">
        <f t="shared" si="471"/>
        <v>1970210</v>
      </c>
      <c r="G4205" s="3"/>
      <c r="H4205" s="20" t="s">
        <v>60</v>
      </c>
      <c r="I4205" s="17">
        <v>9926696</v>
      </c>
      <c r="J4205" s="20"/>
      <c r="K4205" s="17">
        <v>7686928</v>
      </c>
      <c r="L4205" s="17"/>
      <c r="M4205" s="17">
        <v>8007219</v>
      </c>
      <c r="N4205" s="20">
        <v>25</v>
      </c>
      <c r="O4205" s="20" t="s">
        <v>151</v>
      </c>
      <c r="P4205" s="20" t="s">
        <v>119</v>
      </c>
    </row>
    <row r="4206" spans="1:16" s="5" customFormat="1" ht="15.75">
      <c r="A4206" s="4" t="s">
        <v>88</v>
      </c>
      <c r="B4206" s="3">
        <f t="shared" si="469"/>
        <v>208773</v>
      </c>
      <c r="C4206" s="3"/>
      <c r="D4206" s="3">
        <f t="shared" si="470"/>
        <v>201171</v>
      </c>
      <c r="E4206" s="3"/>
      <c r="F4206" s="3">
        <f t="shared" si="471"/>
        <v>225000</v>
      </c>
      <c r="G4206" s="3"/>
      <c r="H4206" s="20" t="s">
        <v>60</v>
      </c>
      <c r="I4206" s="17">
        <v>4155511</v>
      </c>
      <c r="J4206" s="20"/>
      <c r="K4206" s="17">
        <v>3981045</v>
      </c>
      <c r="L4206" s="17"/>
      <c r="M4206" s="17">
        <v>4143128</v>
      </c>
      <c r="N4206" s="20">
        <v>26</v>
      </c>
      <c r="O4206" s="20" t="s">
        <v>152</v>
      </c>
      <c r="P4206" s="20" t="s">
        <v>120</v>
      </c>
    </row>
    <row r="4207" spans="1:16" s="5" customFormat="1" ht="15.75">
      <c r="A4207" s="4" t="s">
        <v>92</v>
      </c>
      <c r="B4207" s="3">
        <f t="shared" si="469"/>
        <v>0</v>
      </c>
      <c r="C4207" s="3"/>
      <c r="D4207" s="3">
        <f t="shared" si="470"/>
        <v>0</v>
      </c>
      <c r="E4207" s="3"/>
      <c r="F4207" s="3">
        <f t="shared" si="471"/>
        <v>389994</v>
      </c>
      <c r="G4207" s="3"/>
      <c r="H4207" s="20" t="s">
        <v>60</v>
      </c>
      <c r="I4207" s="17">
        <v>0</v>
      </c>
      <c r="J4207" s="20"/>
      <c r="K4207" s="17">
        <v>0</v>
      </c>
      <c r="L4207" s="17"/>
      <c r="M4207" s="17">
        <v>547075</v>
      </c>
      <c r="N4207" s="20">
        <v>27</v>
      </c>
      <c r="O4207" s="20" t="s">
        <v>153</v>
      </c>
      <c r="P4207" s="20" t="s">
        <v>121</v>
      </c>
    </row>
    <row r="4208" spans="1:16" s="5" customFormat="1" ht="15.75">
      <c r="A4208" s="4" t="s">
        <v>15</v>
      </c>
      <c r="B4208" s="10">
        <f t="shared" si="469"/>
        <v>6231341</v>
      </c>
      <c r="C4208" s="3"/>
      <c r="D4208" s="10">
        <f t="shared" si="470"/>
        <v>5963418</v>
      </c>
      <c r="E4208" s="3"/>
      <c r="F4208" s="10">
        <f t="shared" si="471"/>
        <v>6383607</v>
      </c>
      <c r="G4208" s="3"/>
      <c r="H4208" s="20" t="s">
        <v>60</v>
      </c>
      <c r="I4208" s="17">
        <v>0</v>
      </c>
      <c r="J4208" s="20"/>
      <c r="K4208" s="17">
        <v>661258</v>
      </c>
      <c r="L4208" s="17"/>
      <c r="M4208" s="17">
        <v>1072527</v>
      </c>
      <c r="N4208" s="20">
        <v>28</v>
      </c>
      <c r="O4208" s="20" t="s">
        <v>154</v>
      </c>
      <c r="P4208" s="20" t="s">
        <v>122</v>
      </c>
    </row>
    <row r="4209" spans="1:16" s="5" customFormat="1" ht="15.75">
      <c r="A4209" s="4"/>
      <c r="B4209" s="3"/>
      <c r="C4209" s="3"/>
      <c r="D4209" s="3"/>
      <c r="E4209" s="3"/>
      <c r="F4209" s="3"/>
      <c r="G4209" s="3"/>
      <c r="H4209" s="20"/>
      <c r="I4209" s="17"/>
      <c r="J4209" s="20"/>
      <c r="K4209" s="17"/>
      <c r="L4209" s="17"/>
      <c r="M4209" s="17"/>
      <c r="N4209" s="20"/>
      <c r="O4209" s="20"/>
      <c r="P4209" s="20"/>
    </row>
    <row r="4210" spans="1:16" s="5" customFormat="1" ht="15.75">
      <c r="A4210" s="4" t="s">
        <v>16</v>
      </c>
      <c r="B4210" s="3">
        <f>SUM(B4202:B4209)</f>
        <v>58012980</v>
      </c>
      <c r="C4210" s="3"/>
      <c r="D4210" s="3">
        <f>SUM(D4202:D4209)</f>
        <v>55974536</v>
      </c>
      <c r="E4210" s="3"/>
      <c r="F4210" s="3">
        <f>SUM(F4202:F4209)</f>
        <v>63649606</v>
      </c>
      <c r="G4210" s="3"/>
      <c r="H4210" s="20"/>
      <c r="I4210" s="17"/>
      <c r="J4210" s="20"/>
      <c r="K4210" s="17"/>
      <c r="L4210" s="17"/>
      <c r="M4210" s="17"/>
      <c r="N4210" s="17"/>
      <c r="O4210" s="20"/>
      <c r="P4210" s="20"/>
    </row>
    <row r="4211" spans="1:16" s="5" customFormat="1" ht="15.75">
      <c r="A4211" s="4"/>
      <c r="B4211" s="3"/>
      <c r="C4211" s="3"/>
      <c r="D4211" s="3"/>
      <c r="E4211" s="3"/>
      <c r="F4211" s="3"/>
      <c r="G4211" s="3"/>
      <c r="H4211" s="20"/>
      <c r="I4211" s="17"/>
      <c r="J4211" s="20"/>
      <c r="K4211" s="17"/>
      <c r="L4211" s="17"/>
      <c r="M4211" s="17"/>
      <c r="N4211" s="17"/>
      <c r="O4211" s="20"/>
      <c r="P4211" s="20"/>
    </row>
    <row r="4212" spans="1:16" s="5" customFormat="1" ht="15.75">
      <c r="A4212" s="4" t="s">
        <v>17</v>
      </c>
      <c r="B4212" s="3">
        <f aca="true" t="shared" si="472" ref="B4212:B4218">I4202</f>
        <v>152449343</v>
      </c>
      <c r="C4212" s="3"/>
      <c r="D4212" s="3">
        <f aca="true" t="shared" si="473" ref="D4212:D4218">K4202</f>
        <v>175071588</v>
      </c>
      <c r="E4212" s="3"/>
      <c r="F4212" s="3">
        <f aca="true" t="shared" si="474" ref="F4212:F4218">M4202</f>
        <v>221523703</v>
      </c>
      <c r="G4212" s="3"/>
      <c r="H4212" s="20"/>
      <c r="I4212" s="17"/>
      <c r="J4212" s="20"/>
      <c r="K4212" s="17"/>
      <c r="L4212" s="17"/>
      <c r="M4212" s="17"/>
      <c r="N4212" s="17"/>
      <c r="O4212" s="20"/>
      <c r="P4212" s="20"/>
    </row>
    <row r="4213" spans="1:16" s="5" customFormat="1" ht="15.75">
      <c r="A4213" s="4" t="s">
        <v>18</v>
      </c>
      <c r="B4213" s="3">
        <f t="shared" si="472"/>
        <v>19767160</v>
      </c>
      <c r="C4213" s="3"/>
      <c r="D4213" s="3">
        <f t="shared" si="473"/>
        <v>18878457</v>
      </c>
      <c r="E4213" s="3"/>
      <c r="F4213" s="3">
        <f t="shared" si="474"/>
        <v>19791356</v>
      </c>
      <c r="G4213" s="3"/>
      <c r="H4213" s="20"/>
      <c r="I4213" s="17"/>
      <c r="J4213" s="20"/>
      <c r="K4213" s="17"/>
      <c r="L4213" s="17"/>
      <c r="M4213" s="17"/>
      <c r="N4213" s="17"/>
      <c r="O4213" s="20"/>
      <c r="P4213" s="20"/>
    </row>
    <row r="4214" spans="1:16" s="5" customFormat="1" ht="15.75">
      <c r="A4214" s="4" t="s">
        <v>19</v>
      </c>
      <c r="B4214" s="3">
        <f t="shared" si="472"/>
        <v>32651630</v>
      </c>
      <c r="C4214" s="3"/>
      <c r="D4214" s="3">
        <f t="shared" si="473"/>
        <v>31186292</v>
      </c>
      <c r="E4214" s="3"/>
      <c r="F4214" s="3">
        <f t="shared" si="474"/>
        <v>32679279</v>
      </c>
      <c r="G4214" s="3"/>
      <c r="H4214" s="20"/>
      <c r="I4214" s="17"/>
      <c r="J4214" s="20"/>
      <c r="K4214" s="17"/>
      <c r="L4214" s="17"/>
      <c r="M4214" s="17"/>
      <c r="N4214" s="20"/>
      <c r="O4214" s="20"/>
      <c r="P4214" s="20"/>
    </row>
    <row r="4215" spans="1:16" s="5" customFormat="1" ht="15.75">
      <c r="A4215" s="4" t="s">
        <v>20</v>
      </c>
      <c r="B4215" s="3">
        <f t="shared" si="472"/>
        <v>9926696</v>
      </c>
      <c r="C4215" s="3"/>
      <c r="D4215" s="3">
        <f t="shared" si="473"/>
        <v>7686928</v>
      </c>
      <c r="E4215" s="3"/>
      <c r="F4215" s="3">
        <f t="shared" si="474"/>
        <v>8007219</v>
      </c>
      <c r="G4215" s="3"/>
      <c r="H4215" s="20"/>
      <c r="I4215" s="17"/>
      <c r="J4215" s="20"/>
      <c r="K4215" s="17"/>
      <c r="L4215" s="17"/>
      <c r="M4215" s="17"/>
      <c r="N4215" s="20"/>
      <c r="O4215" s="20"/>
      <c r="P4215" s="20"/>
    </row>
    <row r="4216" spans="1:7" s="5" customFormat="1" ht="15.75">
      <c r="A4216" s="4" t="s">
        <v>21</v>
      </c>
      <c r="B4216" s="3">
        <f t="shared" si="472"/>
        <v>4155511</v>
      </c>
      <c r="C4216" s="3"/>
      <c r="D4216" s="3">
        <f t="shared" si="473"/>
        <v>3981045</v>
      </c>
      <c r="E4216" s="3"/>
      <c r="F4216" s="3">
        <f t="shared" si="474"/>
        <v>4143128</v>
      </c>
      <c r="G4216" s="3"/>
    </row>
    <row r="4217" spans="1:7" s="5" customFormat="1" ht="15.75">
      <c r="A4217" s="4" t="s">
        <v>22</v>
      </c>
      <c r="B4217" s="3">
        <f t="shared" si="472"/>
        <v>0</v>
      </c>
      <c r="C4217" s="3"/>
      <c r="D4217" s="3">
        <f t="shared" si="473"/>
        <v>0</v>
      </c>
      <c r="E4217" s="3"/>
      <c r="F4217" s="3">
        <f t="shared" si="474"/>
        <v>547075</v>
      </c>
      <c r="G4217" s="3"/>
    </row>
    <row r="4218" spans="1:7" s="5" customFormat="1" ht="15.75">
      <c r="A4218" s="4" t="s">
        <v>87</v>
      </c>
      <c r="B4218" s="10">
        <f t="shared" si="472"/>
        <v>0</v>
      </c>
      <c r="C4218" s="3"/>
      <c r="D4218" s="10">
        <f t="shared" si="473"/>
        <v>661258</v>
      </c>
      <c r="E4218" s="3"/>
      <c r="F4218" s="10">
        <f t="shared" si="474"/>
        <v>1072527</v>
      </c>
      <c r="G4218" s="3"/>
    </row>
    <row r="4219" spans="1:7" s="5" customFormat="1" ht="15.75">
      <c r="A4219" s="12"/>
      <c r="B4219" s="3"/>
      <c r="C4219" s="3"/>
      <c r="D4219" s="3"/>
      <c r="E4219" s="3"/>
      <c r="F4219" s="3"/>
      <c r="G4219" s="3"/>
    </row>
    <row r="4220" spans="1:7" s="5" customFormat="1" ht="15.75">
      <c r="A4220" s="17" t="s">
        <v>23</v>
      </c>
      <c r="B4220" s="3">
        <f>SUM(B4180:B4189)+B4194+B4201+SUM(B4209:B4219)</f>
        <v>785709872</v>
      </c>
      <c r="C4220" s="3"/>
      <c r="D4220" s="3">
        <f>SUM(D4180:D4189)+D4194+D4201+SUM(D4209:D4219)</f>
        <v>769642309</v>
      </c>
      <c r="E4220" s="3"/>
      <c r="F4220" s="3">
        <f>SUM(F4180:F4189)+F4194+F4201+SUM(F4209:F4219)</f>
        <v>912085000</v>
      </c>
      <c r="G4220" s="3"/>
    </row>
    <row r="4221" spans="1:7" s="5" customFormat="1" ht="15.75">
      <c r="A4221" s="4"/>
      <c r="B4221" s="3"/>
      <c r="C4221" s="3"/>
      <c r="D4221" s="3"/>
      <c r="E4221" s="3"/>
      <c r="F4221" s="3"/>
      <c r="G4221" s="3"/>
    </row>
    <row r="4222" spans="1:7" s="5" customFormat="1" ht="15.75">
      <c r="A4222" s="4"/>
      <c r="B4222" s="3"/>
      <c r="C4222" s="3"/>
      <c r="D4222" s="3"/>
      <c r="E4222" s="3"/>
      <c r="F4222" s="3"/>
      <c r="G4222" s="3"/>
    </row>
    <row r="4223" spans="1:7" s="5" customFormat="1" ht="15.75">
      <c r="A4223" s="4"/>
      <c r="B4223" s="3"/>
      <c r="C4223" s="3"/>
      <c r="D4223" s="3"/>
      <c r="E4223" s="3"/>
      <c r="F4223" s="3"/>
      <c r="G4223" s="3"/>
    </row>
    <row r="4224" spans="1:7" s="5" customFormat="1" ht="15.75">
      <c r="A4224" s="4"/>
      <c r="B4224" s="3"/>
      <c r="C4224" s="3"/>
      <c r="D4224" s="3"/>
      <c r="E4224" s="3"/>
      <c r="F4224" s="3"/>
      <c r="G4224" s="3"/>
    </row>
    <row r="4225" spans="1:7" s="5" customFormat="1" ht="15.75">
      <c r="A4225" s="4"/>
      <c r="B4225" s="3"/>
      <c r="C4225" s="3"/>
      <c r="D4225" s="3"/>
      <c r="E4225" s="3"/>
      <c r="F4225" s="3"/>
      <c r="G4225" s="3"/>
    </row>
    <row r="4226" spans="1:7" s="5" customFormat="1" ht="15.75">
      <c r="A4226" s="4"/>
      <c r="B4226" s="3"/>
      <c r="C4226" s="3"/>
      <c r="D4226" s="3"/>
      <c r="E4226" s="3"/>
      <c r="F4226" s="3"/>
      <c r="G4226" s="3"/>
    </row>
    <row r="4227" spans="1:7" s="5" customFormat="1" ht="15.75">
      <c r="A4227" s="4"/>
      <c r="B4227" s="3"/>
      <c r="C4227" s="3"/>
      <c r="D4227" s="3"/>
      <c r="E4227" s="3"/>
      <c r="F4227" s="3"/>
      <c r="G4227" s="3"/>
    </row>
    <row r="4228" spans="1:7" s="5" customFormat="1" ht="15.75">
      <c r="A4228" s="4"/>
      <c r="B4228" s="3"/>
      <c r="C4228" s="3"/>
      <c r="D4228" s="3"/>
      <c r="E4228" s="3"/>
      <c r="F4228" s="3"/>
      <c r="G4228" s="3"/>
    </row>
    <row r="4229" spans="1:7" s="5" customFormat="1" ht="15.75">
      <c r="A4229" s="4"/>
      <c r="B4229" s="3"/>
      <c r="C4229" s="3"/>
      <c r="D4229" s="3"/>
      <c r="E4229" s="3"/>
      <c r="F4229" s="3"/>
      <c r="G4229" s="3"/>
    </row>
    <row r="4230" spans="1:7" s="5" customFormat="1" ht="15.75">
      <c r="A4230" s="12"/>
      <c r="B4230" s="3"/>
      <c r="C4230" s="3"/>
      <c r="D4230" s="3"/>
      <c r="E4230" s="3"/>
      <c r="F4230" s="3"/>
      <c r="G4230" s="3"/>
    </row>
    <row r="4231" spans="1:7" s="5" customFormat="1" ht="15.75">
      <c r="A4231" s="17"/>
      <c r="B4231" s="4"/>
      <c r="C4231" s="4"/>
      <c r="D4231" s="4"/>
      <c r="E4231" s="4"/>
      <c r="F4231" s="4"/>
      <c r="G4231" s="3"/>
    </row>
    <row r="4232" spans="1:7" s="5" customFormat="1" ht="15.75">
      <c r="A4232" s="4"/>
      <c r="B4232" s="3"/>
      <c r="C4232" s="3"/>
      <c r="D4232" s="3"/>
      <c r="E4232" s="3"/>
      <c r="F4232" s="3"/>
      <c r="G4232" s="3"/>
    </row>
    <row r="4233" spans="1:7" s="5" customFormat="1" ht="15.75">
      <c r="A4233" s="4"/>
      <c r="B4233" s="3"/>
      <c r="C4233" s="3"/>
      <c r="D4233" s="3"/>
      <c r="E4233" s="3"/>
      <c r="F4233" s="3"/>
      <c r="G4233" s="3"/>
    </row>
    <row r="4234" spans="1:7" s="5" customFormat="1" ht="15.75">
      <c r="A4234" s="4"/>
      <c r="B4234" s="4"/>
      <c r="C4234" s="4"/>
      <c r="D4234" s="4"/>
      <c r="E4234" s="4"/>
      <c r="F4234" s="4"/>
      <c r="G4234" s="4"/>
    </row>
    <row r="4235" spans="1:7" s="5" customFormat="1" ht="15.75">
      <c r="A4235" s="12"/>
      <c r="B4235" s="3"/>
      <c r="C4235" s="3"/>
      <c r="D4235" s="3"/>
      <c r="E4235" s="3"/>
      <c r="F4235" s="3"/>
      <c r="G4235" s="3"/>
    </row>
    <row r="4236" spans="1:7" s="5" customFormat="1" ht="15.75">
      <c r="A4236" s="17"/>
      <c r="B4236" s="4"/>
      <c r="C4236" s="4"/>
      <c r="D4236" s="4"/>
      <c r="E4236" s="4"/>
      <c r="F4236" s="4"/>
      <c r="G4236" s="4"/>
    </row>
    <row r="4237" spans="1:7" s="5" customFormat="1" ht="15.75">
      <c r="A4237" s="4"/>
      <c r="B4237" s="3"/>
      <c r="C4237" s="3"/>
      <c r="D4237" s="3"/>
      <c r="E4237" s="3"/>
      <c r="F4237" s="3"/>
      <c r="G4237" s="3"/>
    </row>
    <row r="4238" spans="1:7" s="5" customFormat="1" ht="15.75">
      <c r="A4238" s="4"/>
      <c r="B4238" s="3"/>
      <c r="C4238" s="3"/>
      <c r="D4238" s="3"/>
      <c r="E4238" s="3"/>
      <c r="F4238" s="3"/>
      <c r="G4238" s="3"/>
    </row>
    <row r="4239" spans="1:7" s="5" customFormat="1" ht="15.75">
      <c r="A4239" s="4"/>
      <c r="B4239" s="4"/>
      <c r="C4239" s="4"/>
      <c r="D4239" s="4"/>
      <c r="E4239" s="4"/>
      <c r="F4239" s="4"/>
      <c r="G4239" s="4"/>
    </row>
    <row r="4240" spans="1:7" s="5" customFormat="1" ht="15.75">
      <c r="A4240" s="4"/>
      <c r="B4240" s="3"/>
      <c r="C4240" s="3"/>
      <c r="D4240" s="3"/>
      <c r="E4240" s="3"/>
      <c r="F4240" s="3"/>
      <c r="G4240" s="3"/>
    </row>
    <row r="4241" spans="1:7" s="5" customFormat="1" ht="15.75">
      <c r="A4241" s="4"/>
      <c r="B4241" s="3"/>
      <c r="C4241" s="3"/>
      <c r="D4241" s="3"/>
      <c r="E4241" s="3"/>
      <c r="F4241" s="3"/>
      <c r="G4241" s="3"/>
    </row>
    <row r="4242" spans="1:7" s="5" customFormat="1" ht="15.75">
      <c r="A4242" s="12"/>
      <c r="B4242" s="3"/>
      <c r="C4242" s="3"/>
      <c r="D4242" s="3"/>
      <c r="E4242" s="3"/>
      <c r="F4242" s="3"/>
      <c r="G4242" s="3"/>
    </row>
    <row r="4243" spans="1:7" s="5" customFormat="1" ht="15.75">
      <c r="A4243" s="17"/>
      <c r="B4243" s="3"/>
      <c r="C4243" s="3"/>
      <c r="D4243" s="3"/>
      <c r="E4243" s="3"/>
      <c r="F4243" s="3"/>
      <c r="G4243" s="3"/>
    </row>
    <row r="4244" spans="1:7" s="5" customFormat="1" ht="15.75">
      <c r="A4244" s="11"/>
      <c r="B4244" s="3"/>
      <c r="C4244" s="3"/>
      <c r="D4244" s="3"/>
      <c r="E4244" s="3"/>
      <c r="F4244" s="3"/>
      <c r="G4244" s="3"/>
    </row>
    <row r="4245" spans="1:7" s="5" customFormat="1" ht="15.75">
      <c r="A4245" s="12"/>
      <c r="B4245" s="3"/>
      <c r="C4245" s="3"/>
      <c r="D4245" s="3"/>
      <c r="E4245" s="3"/>
      <c r="F4245" s="3"/>
      <c r="G4245" s="3"/>
    </row>
    <row r="4246" spans="1:7" s="5" customFormat="1" ht="15.75">
      <c r="A4246" s="12"/>
      <c r="B4246" s="3"/>
      <c r="C4246" s="3"/>
      <c r="D4246" s="3"/>
      <c r="E4246" s="3"/>
      <c r="F4246" s="3"/>
      <c r="G4246" s="3"/>
    </row>
    <row r="4247" spans="1:7" s="5" customFormat="1" ht="15.75">
      <c r="A4247" s="12"/>
      <c r="B4247" s="3"/>
      <c r="C4247" s="3"/>
      <c r="D4247" s="3"/>
      <c r="E4247" s="3"/>
      <c r="F4247" s="3"/>
      <c r="G4247" s="3"/>
    </row>
    <row r="4248" spans="1:7" s="5" customFormat="1" ht="15.75">
      <c r="A4248" s="12"/>
      <c r="B4248" s="3"/>
      <c r="C4248" s="3"/>
      <c r="D4248" s="3"/>
      <c r="E4248" s="3"/>
      <c r="F4248" s="3"/>
      <c r="G4248" s="3"/>
    </row>
    <row r="4249" spans="1:6" s="5" customFormat="1" ht="15.75">
      <c r="A4249" s="13"/>
      <c r="B4249" s="4"/>
      <c r="C4249" s="3"/>
      <c r="D4249" s="4"/>
      <c r="E4249" s="3"/>
      <c r="F4249" s="4"/>
    </row>
    <row r="4250" spans="1:6" s="5" customFormat="1" ht="15.75">
      <c r="A4250" s="14" t="s">
        <v>93</v>
      </c>
      <c r="B4250" s="4"/>
      <c r="C4250" s="3"/>
      <c r="D4250" s="4"/>
      <c r="E4250" s="3"/>
      <c r="F4250" s="4"/>
    </row>
    <row r="4251" spans="1:6" s="5" customFormat="1" ht="15.75">
      <c r="A4251" s="4"/>
      <c r="B4251" s="4"/>
      <c r="C4251" s="3"/>
      <c r="D4251" s="4"/>
      <c r="E4251" s="3"/>
      <c r="F4251" s="4"/>
    </row>
    <row r="4252" spans="1:7" s="5" customFormat="1" ht="15.75">
      <c r="A4252" s="23" t="s">
        <v>138</v>
      </c>
      <c r="B4252" s="23"/>
      <c r="C4252" s="23"/>
      <c r="D4252" s="23"/>
      <c r="E4252" s="23"/>
      <c r="F4252" s="23"/>
      <c r="G4252" s="23"/>
    </row>
    <row r="4253" spans="1:6" s="5" customFormat="1" ht="15.75">
      <c r="A4253" s="4"/>
      <c r="B4253" s="4"/>
      <c r="C4253" s="3"/>
      <c r="D4253" s="4"/>
      <c r="E4253" s="3"/>
      <c r="F4253" s="4"/>
    </row>
    <row r="4254" spans="1:7" s="5" customFormat="1" ht="15.75">
      <c r="A4254" s="23" t="s">
        <v>139</v>
      </c>
      <c r="B4254" s="23"/>
      <c r="C4254" s="23"/>
      <c r="D4254" s="23"/>
      <c r="E4254" s="23"/>
      <c r="F4254" s="23"/>
      <c r="G4254" s="23"/>
    </row>
    <row r="4255" spans="1:7" s="5" customFormat="1" ht="15.75">
      <c r="A4255" s="23" t="s">
        <v>61</v>
      </c>
      <c r="B4255" s="23"/>
      <c r="C4255" s="23"/>
      <c r="D4255" s="23"/>
      <c r="E4255" s="23"/>
      <c r="F4255" s="23"/>
      <c r="G4255" s="23"/>
    </row>
    <row r="4256" spans="1:6" s="5" customFormat="1" ht="15.75">
      <c r="A4256" s="4"/>
      <c r="B4256" s="4"/>
      <c r="C4256" s="3"/>
      <c r="D4256" s="6"/>
      <c r="E4256" s="7"/>
      <c r="F4256" s="6"/>
    </row>
    <row r="4257" spans="1:6" s="5" customFormat="1" ht="15.75">
      <c r="A4257" s="4"/>
      <c r="B4257" s="8"/>
      <c r="C4257" s="9"/>
      <c r="D4257" s="8"/>
      <c r="E4257" s="9"/>
      <c r="F4257" s="8"/>
    </row>
    <row r="4258" spans="1:7" s="5" customFormat="1" ht="15.75">
      <c r="A4258" s="4"/>
      <c r="B4258" s="2">
        <v>1985</v>
      </c>
      <c r="C4258" s="1"/>
      <c r="D4258" s="2">
        <v>1986</v>
      </c>
      <c r="E4258" s="1"/>
      <c r="F4258" s="2">
        <v>1987</v>
      </c>
      <c r="G4258" s="1"/>
    </row>
    <row r="4259" spans="1:7" s="5" customFormat="1" ht="15.75">
      <c r="A4259" s="4"/>
      <c r="B4259" s="3"/>
      <c r="C4259" s="3"/>
      <c r="D4259" s="3"/>
      <c r="E4259" s="3"/>
      <c r="F4259" s="3"/>
      <c r="G4259" s="3"/>
    </row>
    <row r="4260" spans="1:16" s="5" customFormat="1" ht="15.75">
      <c r="A4260" s="4" t="s">
        <v>0</v>
      </c>
      <c r="B4260" s="3">
        <f aca="true" t="shared" si="475" ref="B4260:B4267">I4260</f>
        <v>12814606</v>
      </c>
      <c r="C4260" s="3"/>
      <c r="D4260" s="3">
        <f aca="true" t="shared" si="476" ref="D4260:D4267">K4260</f>
        <v>12279627</v>
      </c>
      <c r="E4260" s="3"/>
      <c r="F4260" s="3">
        <f aca="true" t="shared" si="477" ref="F4260:F4267">M4260</f>
        <v>13791602</v>
      </c>
      <c r="G4260" s="3"/>
      <c r="H4260" s="20" t="s">
        <v>61</v>
      </c>
      <c r="I4260" s="17">
        <v>12814606</v>
      </c>
      <c r="J4260" s="20"/>
      <c r="K4260" s="17">
        <v>12279627</v>
      </c>
      <c r="L4260" s="17"/>
      <c r="M4260" s="17">
        <v>13791602</v>
      </c>
      <c r="N4260" s="20">
        <v>1</v>
      </c>
      <c r="O4260" s="20" t="s">
        <v>95</v>
      </c>
      <c r="P4260" s="20" t="s">
        <v>95</v>
      </c>
    </row>
    <row r="4261" spans="1:16" s="5" customFormat="1" ht="15.75">
      <c r="A4261" s="4" t="s">
        <v>1</v>
      </c>
      <c r="B4261" s="3">
        <f t="shared" si="475"/>
        <v>7589041</v>
      </c>
      <c r="C4261" s="3"/>
      <c r="D4261" s="3">
        <f t="shared" si="476"/>
        <v>7147156</v>
      </c>
      <c r="E4261" s="3"/>
      <c r="F4261" s="3">
        <f t="shared" si="477"/>
        <v>8516827</v>
      </c>
      <c r="G4261" s="3"/>
      <c r="H4261" s="20" t="s">
        <v>61</v>
      </c>
      <c r="I4261" s="17">
        <v>7589041</v>
      </c>
      <c r="J4261" s="20"/>
      <c r="K4261" s="17">
        <v>7147156</v>
      </c>
      <c r="L4261" s="17"/>
      <c r="M4261" s="17">
        <v>8516827</v>
      </c>
      <c r="N4261" s="20">
        <v>2</v>
      </c>
      <c r="O4261" s="20" t="s">
        <v>145</v>
      </c>
      <c r="P4261" s="20" t="s">
        <v>96</v>
      </c>
    </row>
    <row r="4262" spans="1:16" s="5" customFormat="1" ht="15.75">
      <c r="A4262" s="4" t="s">
        <v>86</v>
      </c>
      <c r="B4262" s="3">
        <f t="shared" si="475"/>
        <v>758020</v>
      </c>
      <c r="C4262" s="3"/>
      <c r="D4262" s="3">
        <f t="shared" si="476"/>
        <v>346144</v>
      </c>
      <c r="E4262" s="3"/>
      <c r="F4262" s="3">
        <f t="shared" si="477"/>
        <v>620265</v>
      </c>
      <c r="G4262" s="3"/>
      <c r="H4262" s="20" t="s">
        <v>61</v>
      </c>
      <c r="I4262" s="17">
        <v>758020</v>
      </c>
      <c r="J4262" s="20"/>
      <c r="K4262" s="17">
        <v>346144</v>
      </c>
      <c r="L4262" s="17"/>
      <c r="M4262" s="17">
        <v>620265</v>
      </c>
      <c r="N4262" s="20">
        <v>3</v>
      </c>
      <c r="O4262" s="20" t="s">
        <v>102</v>
      </c>
      <c r="P4262" s="20" t="s">
        <v>97</v>
      </c>
    </row>
    <row r="4263" spans="1:16" s="5" customFormat="1" ht="15.75">
      <c r="A4263" s="4" t="s">
        <v>91</v>
      </c>
      <c r="B4263" s="3">
        <f t="shared" si="475"/>
        <v>3955446</v>
      </c>
      <c r="C4263" s="3"/>
      <c r="D4263" s="3">
        <f t="shared" si="476"/>
        <v>4228071</v>
      </c>
      <c r="E4263" s="3"/>
      <c r="F4263" s="3">
        <f t="shared" si="477"/>
        <v>4261791</v>
      </c>
      <c r="G4263" s="3"/>
      <c r="H4263" s="20" t="s">
        <v>61</v>
      </c>
      <c r="I4263" s="17">
        <v>3955446</v>
      </c>
      <c r="J4263" s="20"/>
      <c r="K4263" s="17">
        <v>4228071</v>
      </c>
      <c r="L4263" s="17"/>
      <c r="M4263" s="17">
        <v>4261791</v>
      </c>
      <c r="N4263" s="20">
        <v>4</v>
      </c>
      <c r="O4263" s="20" t="s">
        <v>103</v>
      </c>
      <c r="P4263" s="20" t="s">
        <v>98</v>
      </c>
    </row>
    <row r="4264" spans="1:16" s="5" customFormat="1" ht="15.75">
      <c r="A4264" s="4" t="s">
        <v>2</v>
      </c>
      <c r="B4264" s="3">
        <f t="shared" si="475"/>
        <v>0</v>
      </c>
      <c r="C4264" s="3"/>
      <c r="D4264" s="3">
        <f t="shared" si="476"/>
        <v>0</v>
      </c>
      <c r="E4264" s="3"/>
      <c r="F4264" s="3">
        <f t="shared" si="477"/>
        <v>1421153</v>
      </c>
      <c r="G4264" s="3"/>
      <c r="H4264" s="20" t="s">
        <v>61</v>
      </c>
      <c r="I4264" s="17">
        <v>0</v>
      </c>
      <c r="J4264" s="20"/>
      <c r="K4264" s="17">
        <v>0</v>
      </c>
      <c r="L4264" s="17"/>
      <c r="M4264" s="17">
        <v>1421153</v>
      </c>
      <c r="N4264" s="20">
        <v>5</v>
      </c>
      <c r="O4264" s="20" t="s">
        <v>104</v>
      </c>
      <c r="P4264" s="20" t="s">
        <v>99</v>
      </c>
    </row>
    <row r="4265" spans="1:16" s="5" customFormat="1" ht="15.75">
      <c r="A4265" s="4" t="s">
        <v>144</v>
      </c>
      <c r="B4265" s="3">
        <f t="shared" si="475"/>
        <v>0</v>
      </c>
      <c r="C4265" s="3"/>
      <c r="D4265" s="3">
        <f t="shared" si="476"/>
        <v>0</v>
      </c>
      <c r="E4265" s="3"/>
      <c r="F4265" s="3">
        <f t="shared" si="477"/>
        <v>125600</v>
      </c>
      <c r="G4265" s="3"/>
      <c r="H4265" s="20" t="s">
        <v>61</v>
      </c>
      <c r="I4265" s="17">
        <v>0</v>
      </c>
      <c r="J4265" s="20"/>
      <c r="K4265" s="17">
        <v>0</v>
      </c>
      <c r="L4265" s="17"/>
      <c r="M4265" s="17">
        <v>125600</v>
      </c>
      <c r="N4265" s="20">
        <v>6</v>
      </c>
      <c r="O4265" s="20" t="s">
        <v>146</v>
      </c>
      <c r="P4265" s="20" t="s">
        <v>100</v>
      </c>
    </row>
    <row r="4266" spans="1:16" s="5" customFormat="1" ht="15.75">
      <c r="A4266" s="4" t="s">
        <v>3</v>
      </c>
      <c r="B4266" s="3">
        <f t="shared" si="475"/>
        <v>495865</v>
      </c>
      <c r="C4266" s="3"/>
      <c r="D4266" s="3">
        <f t="shared" si="476"/>
        <v>443721</v>
      </c>
      <c r="E4266" s="3"/>
      <c r="F4266" s="3">
        <f t="shared" si="477"/>
        <v>472117</v>
      </c>
      <c r="G4266" s="3"/>
      <c r="H4266" s="20" t="s">
        <v>61</v>
      </c>
      <c r="I4266" s="17">
        <v>495865</v>
      </c>
      <c r="J4266" s="20"/>
      <c r="K4266" s="17">
        <v>443721</v>
      </c>
      <c r="L4266" s="17"/>
      <c r="M4266" s="17">
        <v>472117</v>
      </c>
      <c r="N4266" s="20">
        <v>7</v>
      </c>
      <c r="O4266" s="20" t="s">
        <v>106</v>
      </c>
      <c r="P4266" s="20" t="s">
        <v>101</v>
      </c>
    </row>
    <row r="4267" spans="1:16" s="5" customFormat="1" ht="15.75">
      <c r="A4267" s="4" t="s">
        <v>4</v>
      </c>
      <c r="B4267" s="3">
        <f t="shared" si="475"/>
        <v>112762</v>
      </c>
      <c r="C4267" s="3"/>
      <c r="D4267" s="3">
        <f t="shared" si="476"/>
        <v>129359</v>
      </c>
      <c r="E4267" s="3"/>
      <c r="F4267" s="3">
        <f t="shared" si="477"/>
        <v>96904</v>
      </c>
      <c r="G4267" s="3"/>
      <c r="H4267" s="20" t="s">
        <v>61</v>
      </c>
      <c r="I4267" s="17">
        <v>112762</v>
      </c>
      <c r="J4267" s="20"/>
      <c r="K4267" s="17">
        <v>129359</v>
      </c>
      <c r="L4267" s="17"/>
      <c r="M4267" s="17">
        <v>96904</v>
      </c>
      <c r="N4267" s="20">
        <v>8</v>
      </c>
      <c r="O4267" s="20" t="s">
        <v>107</v>
      </c>
      <c r="P4267" s="20" t="s">
        <v>102</v>
      </c>
    </row>
    <row r="4268" spans="1:16" s="5" customFormat="1" ht="15.75">
      <c r="A4268" s="4"/>
      <c r="B4268" s="3"/>
      <c r="C4268" s="3"/>
      <c r="D4268" s="3"/>
      <c r="E4268" s="3"/>
      <c r="F4268" s="3"/>
      <c r="G4268" s="3"/>
      <c r="H4268" s="20" t="s">
        <v>61</v>
      </c>
      <c r="I4268" s="17">
        <v>10908678</v>
      </c>
      <c r="J4268" s="20"/>
      <c r="K4268" s="17">
        <v>11136148</v>
      </c>
      <c r="L4268" s="17"/>
      <c r="M4268" s="17">
        <v>12899207</v>
      </c>
      <c r="N4268" s="20">
        <v>9</v>
      </c>
      <c r="O4268" s="20" t="s">
        <v>108</v>
      </c>
      <c r="P4268" s="20" t="s">
        <v>103</v>
      </c>
    </row>
    <row r="4269" spans="1:16" s="5" customFormat="1" ht="15.75">
      <c r="A4269" s="4" t="s">
        <v>5</v>
      </c>
      <c r="B4269" s="3">
        <f>I4268</f>
        <v>10908678</v>
      </c>
      <c r="C4269" s="3"/>
      <c r="D4269" s="3">
        <f>K4268</f>
        <v>11136148</v>
      </c>
      <c r="E4269" s="3"/>
      <c r="F4269" s="3">
        <f>M4268</f>
        <v>12899207</v>
      </c>
      <c r="G4269" s="3"/>
      <c r="H4269" s="20" t="s">
        <v>61</v>
      </c>
      <c r="I4269" s="17">
        <v>264269</v>
      </c>
      <c r="J4269" s="20"/>
      <c r="K4269" s="17">
        <v>246854</v>
      </c>
      <c r="L4269" s="17"/>
      <c r="M4269" s="17">
        <v>696564</v>
      </c>
      <c r="N4269" s="20">
        <v>10</v>
      </c>
      <c r="O4269" s="20" t="s">
        <v>109</v>
      </c>
      <c r="P4269" s="20" t="s">
        <v>104</v>
      </c>
    </row>
    <row r="4270" spans="1:16" s="5" customFormat="1" ht="15.75">
      <c r="A4270" s="4" t="s">
        <v>6</v>
      </c>
      <c r="B4270" s="3">
        <f>I4269</f>
        <v>264269</v>
      </c>
      <c r="C4270" s="3"/>
      <c r="D4270" s="3">
        <f>K4269</f>
        <v>246854</v>
      </c>
      <c r="E4270" s="3"/>
      <c r="F4270" s="3">
        <f>M4269</f>
        <v>696564</v>
      </c>
      <c r="G4270" s="3"/>
      <c r="H4270" s="20" t="s">
        <v>61</v>
      </c>
      <c r="I4270" s="17">
        <v>0</v>
      </c>
      <c r="J4270" s="20"/>
      <c r="K4270" s="17">
        <v>0</v>
      </c>
      <c r="L4270" s="17"/>
      <c r="M4270" s="17">
        <v>494580</v>
      </c>
      <c r="N4270" s="20">
        <v>11</v>
      </c>
      <c r="O4270" s="20" t="s">
        <v>110</v>
      </c>
      <c r="P4270" s="20" t="s">
        <v>105</v>
      </c>
    </row>
    <row r="4271" spans="1:16" s="5" customFormat="1" ht="15.75">
      <c r="A4271" s="4" t="s">
        <v>7</v>
      </c>
      <c r="B4271" s="10">
        <f>I4270</f>
        <v>0</v>
      </c>
      <c r="C4271" s="3"/>
      <c r="D4271" s="10">
        <f>K4270</f>
        <v>0</v>
      </c>
      <c r="E4271" s="3"/>
      <c r="F4271" s="10">
        <f>M4270</f>
        <v>494580</v>
      </c>
      <c r="G4271" s="3"/>
      <c r="H4271" s="20" t="s">
        <v>61</v>
      </c>
      <c r="I4271" s="17">
        <v>8632720</v>
      </c>
      <c r="J4271" s="20"/>
      <c r="K4271" s="17">
        <v>9162980</v>
      </c>
      <c r="L4271" s="17"/>
      <c r="M4271" s="17">
        <v>10253096</v>
      </c>
      <c r="N4271" s="20">
        <v>12</v>
      </c>
      <c r="O4271" s="20" t="s">
        <v>147</v>
      </c>
      <c r="P4271" s="20" t="s">
        <v>106</v>
      </c>
    </row>
    <row r="4272" spans="1:16" s="5" customFormat="1" ht="15.75">
      <c r="A4272" s="4"/>
      <c r="B4272" s="3"/>
      <c r="C4272" s="3"/>
      <c r="D4272" s="3"/>
      <c r="E4272" s="3"/>
      <c r="F4272" s="3"/>
      <c r="G4272" s="3"/>
      <c r="H4272" s="20" t="s">
        <v>61</v>
      </c>
      <c r="I4272" s="17">
        <v>0</v>
      </c>
      <c r="J4272" s="20"/>
      <c r="K4272" s="17">
        <v>50000</v>
      </c>
      <c r="L4272" s="17"/>
      <c r="M4272" s="17">
        <v>59150</v>
      </c>
      <c r="N4272" s="20">
        <v>13</v>
      </c>
      <c r="O4272" s="20" t="s">
        <v>113</v>
      </c>
      <c r="P4272" s="20" t="s">
        <v>107</v>
      </c>
    </row>
    <row r="4273" spans="1:16" s="5" customFormat="1" ht="15.75">
      <c r="A4273" s="4" t="s">
        <v>8</v>
      </c>
      <c r="B4273" s="3">
        <f>SUM(B4268:B4272)</f>
        <v>11172947</v>
      </c>
      <c r="C4273" s="3"/>
      <c r="D4273" s="3">
        <f>SUM(D4268:D4272)</f>
        <v>11383002</v>
      </c>
      <c r="E4273" s="3"/>
      <c r="F4273" s="3">
        <f>SUM(F4268:F4272)</f>
        <v>14090351</v>
      </c>
      <c r="G4273" s="3"/>
      <c r="H4273" s="20" t="s">
        <v>61</v>
      </c>
      <c r="I4273" s="17">
        <v>0</v>
      </c>
      <c r="J4273" s="20"/>
      <c r="K4273" s="17">
        <v>0</v>
      </c>
      <c r="L4273" s="17"/>
      <c r="M4273" s="17">
        <v>250316</v>
      </c>
      <c r="N4273" s="20">
        <v>14</v>
      </c>
      <c r="O4273" s="20" t="s">
        <v>114</v>
      </c>
      <c r="P4273" s="20" t="s">
        <v>108</v>
      </c>
    </row>
    <row r="4274" spans="1:16" s="5" customFormat="1" ht="15.75">
      <c r="A4274" s="4"/>
      <c r="B4274" s="3"/>
      <c r="C4274" s="3"/>
      <c r="D4274" s="3"/>
      <c r="E4274" s="3"/>
      <c r="F4274" s="3"/>
      <c r="G4274" s="3"/>
      <c r="H4274" s="20" t="s">
        <v>61</v>
      </c>
      <c r="I4274" s="17">
        <v>98754</v>
      </c>
      <c r="J4274" s="20"/>
      <c r="K4274" s="17">
        <v>201418</v>
      </c>
      <c r="L4274" s="17"/>
      <c r="M4274" s="17">
        <v>210000</v>
      </c>
      <c r="N4274" s="20">
        <v>15</v>
      </c>
      <c r="O4274" s="20" t="s">
        <v>115</v>
      </c>
      <c r="P4274" s="20" t="s">
        <v>109</v>
      </c>
    </row>
    <row r="4275" spans="1:16" s="5" customFormat="1" ht="15.75">
      <c r="A4275" s="4" t="s">
        <v>9</v>
      </c>
      <c r="B4275" s="3">
        <f>I4271</f>
        <v>8632720</v>
      </c>
      <c r="C4275" s="3"/>
      <c r="D4275" s="3">
        <f>K4271</f>
        <v>9162980</v>
      </c>
      <c r="E4275" s="3"/>
      <c r="F4275" s="3">
        <f>M4271</f>
        <v>10253096</v>
      </c>
      <c r="G4275" s="3"/>
      <c r="H4275" s="20" t="s">
        <v>61</v>
      </c>
      <c r="I4275" s="17">
        <v>6066049</v>
      </c>
      <c r="J4275" s="20"/>
      <c r="K4275" s="17">
        <v>5803414</v>
      </c>
      <c r="L4275" s="17"/>
      <c r="M4275" s="17">
        <v>6458291</v>
      </c>
      <c r="N4275" s="20">
        <v>16</v>
      </c>
      <c r="O4275" s="20" t="s">
        <v>116</v>
      </c>
      <c r="P4275" s="20" t="s">
        <v>110</v>
      </c>
    </row>
    <row r="4276" spans="1:16" s="5" customFormat="1" ht="15.75">
      <c r="A4276" s="4" t="s">
        <v>10</v>
      </c>
      <c r="B4276" s="3">
        <f>I4272</f>
        <v>0</v>
      </c>
      <c r="C4276" s="3"/>
      <c r="D4276" s="3">
        <f>K4272</f>
        <v>50000</v>
      </c>
      <c r="E4276" s="3"/>
      <c r="F4276" s="3">
        <f>M4272</f>
        <v>59150</v>
      </c>
      <c r="G4276" s="4"/>
      <c r="H4276" s="20" t="s">
        <v>61</v>
      </c>
      <c r="I4276" s="17">
        <v>0</v>
      </c>
      <c r="J4276" s="20"/>
      <c r="K4276" s="17">
        <v>56946</v>
      </c>
      <c r="L4276" s="17"/>
      <c r="M4276" s="17">
        <v>47749</v>
      </c>
      <c r="N4276" s="20">
        <v>17</v>
      </c>
      <c r="O4276" s="20" t="s">
        <v>117</v>
      </c>
      <c r="P4276" s="20" t="s">
        <v>111</v>
      </c>
    </row>
    <row r="4277" spans="1:16" s="5" customFormat="1" ht="15.75">
      <c r="A4277" s="4" t="s">
        <v>11</v>
      </c>
      <c r="B4277" s="3">
        <f>I4273</f>
        <v>0</v>
      </c>
      <c r="C4277" s="3"/>
      <c r="D4277" s="3">
        <f>K4273</f>
        <v>0</v>
      </c>
      <c r="E4277" s="3"/>
      <c r="F4277" s="3">
        <f>M4273</f>
        <v>250316</v>
      </c>
      <c r="G4277" s="3"/>
      <c r="H4277" s="20" t="s">
        <v>61</v>
      </c>
      <c r="I4277" s="17">
        <v>245026</v>
      </c>
      <c r="J4277" s="20"/>
      <c r="K4277" s="17">
        <v>234492</v>
      </c>
      <c r="L4277" s="17"/>
      <c r="M4277" s="17">
        <v>245026</v>
      </c>
      <c r="N4277" s="20">
        <v>18</v>
      </c>
      <c r="O4277" s="20" t="s">
        <v>118</v>
      </c>
      <c r="P4277" s="20" t="s">
        <v>112</v>
      </c>
    </row>
    <row r="4278" spans="1:16" s="5" customFormat="1" ht="15.75">
      <c r="A4278" s="4" t="s">
        <v>12</v>
      </c>
      <c r="B4278" s="10">
        <f>I4274</f>
        <v>98754</v>
      </c>
      <c r="C4278" s="3"/>
      <c r="D4278" s="10">
        <f>K4274</f>
        <v>201418</v>
      </c>
      <c r="E4278" s="3"/>
      <c r="F4278" s="10">
        <f>M4274</f>
        <v>210000</v>
      </c>
      <c r="G4278" s="3"/>
      <c r="H4278" s="20" t="s">
        <v>61</v>
      </c>
      <c r="I4278" s="17">
        <v>116350</v>
      </c>
      <c r="J4278" s="20"/>
      <c r="K4278" s="17">
        <v>112113</v>
      </c>
      <c r="L4278" s="17"/>
      <c r="M4278" s="17">
        <v>120000</v>
      </c>
      <c r="N4278" s="20">
        <v>19</v>
      </c>
      <c r="O4278" s="20" t="s">
        <v>119</v>
      </c>
      <c r="P4278" s="20" t="s">
        <v>113</v>
      </c>
    </row>
    <row r="4279" spans="1:16" s="5" customFormat="1" ht="15.75">
      <c r="A4279" s="4"/>
      <c r="B4279" s="3"/>
      <c r="C4279" s="3"/>
      <c r="D4279" s="3"/>
      <c r="E4279" s="3"/>
      <c r="F4279" s="3"/>
      <c r="G4279" s="3"/>
      <c r="H4279" s="20" t="s">
        <v>61</v>
      </c>
      <c r="I4279" s="17">
        <v>0</v>
      </c>
      <c r="J4279" s="20"/>
      <c r="K4279" s="17">
        <v>0</v>
      </c>
      <c r="L4279" s="17"/>
      <c r="M4279" s="17">
        <v>75000</v>
      </c>
      <c r="N4279" s="20">
        <v>20</v>
      </c>
      <c r="O4279" s="20" t="s">
        <v>120</v>
      </c>
      <c r="P4279" s="20" t="s">
        <v>114</v>
      </c>
    </row>
    <row r="4280" spans="1:16" s="5" customFormat="1" ht="15.75">
      <c r="A4280" s="4" t="s">
        <v>13</v>
      </c>
      <c r="B4280" s="3">
        <f>SUM(B4274:B4279)</f>
        <v>8731474</v>
      </c>
      <c r="C4280" s="3"/>
      <c r="D4280" s="3">
        <f>SUM(D4274:D4279)</f>
        <v>9414398</v>
      </c>
      <c r="E4280" s="3"/>
      <c r="F4280" s="3">
        <f>SUM(F4274:F4279)</f>
        <v>10772562</v>
      </c>
      <c r="G4280" s="3"/>
      <c r="H4280" s="20" t="s">
        <v>61</v>
      </c>
      <c r="I4280" s="17">
        <v>579041</v>
      </c>
      <c r="J4280" s="20"/>
      <c r="K4280" s="17">
        <v>554145</v>
      </c>
      <c r="L4280" s="17"/>
      <c r="M4280" s="17">
        <v>603529</v>
      </c>
      <c r="N4280" s="20">
        <v>21</v>
      </c>
      <c r="O4280" s="20" t="s">
        <v>121</v>
      </c>
      <c r="P4280" s="20" t="s">
        <v>115</v>
      </c>
    </row>
    <row r="4281" spans="1:16" s="5" customFormat="1" ht="15.75">
      <c r="A4281" s="4"/>
      <c r="B4281" s="3"/>
      <c r="C4281" s="3"/>
      <c r="D4281" s="3"/>
      <c r="E4281" s="3"/>
      <c r="F4281" s="3"/>
      <c r="G4281" s="3"/>
      <c r="H4281" s="20" t="s">
        <v>61</v>
      </c>
      <c r="I4281" s="17">
        <v>29629636</v>
      </c>
      <c r="J4281" s="20"/>
      <c r="K4281" s="17">
        <v>31079379</v>
      </c>
      <c r="L4281" s="17"/>
      <c r="M4281" s="17">
        <v>40334090</v>
      </c>
      <c r="N4281" s="20">
        <v>22</v>
      </c>
      <c r="O4281" s="20" t="s">
        <v>148</v>
      </c>
      <c r="P4281" s="20" t="s">
        <v>116</v>
      </c>
    </row>
    <row r="4282" spans="1:16" s="5" customFormat="1" ht="15.75">
      <c r="A4282" s="4" t="s">
        <v>14</v>
      </c>
      <c r="B4282" s="3">
        <f aca="true" t="shared" si="478" ref="B4282:B4287">I4275</f>
        <v>6066049</v>
      </c>
      <c r="C4282" s="3"/>
      <c r="D4282" s="3">
        <f aca="true" t="shared" si="479" ref="D4282:D4287">K4275</f>
        <v>5803414</v>
      </c>
      <c r="E4282" s="3"/>
      <c r="F4282" s="3">
        <f aca="true" t="shared" si="480" ref="F4282:F4287">M4275</f>
        <v>6458291</v>
      </c>
      <c r="G4282" s="3"/>
      <c r="H4282" s="20" t="s">
        <v>61</v>
      </c>
      <c r="I4282" s="17">
        <v>2441663</v>
      </c>
      <c r="J4282" s="20"/>
      <c r="K4282" s="17">
        <v>2331888</v>
      </c>
      <c r="L4282" s="17"/>
      <c r="M4282" s="17">
        <v>2444645</v>
      </c>
      <c r="N4282" s="20">
        <v>23</v>
      </c>
      <c r="O4282" s="20" t="s">
        <v>149</v>
      </c>
      <c r="P4282" s="20" t="s">
        <v>117</v>
      </c>
    </row>
    <row r="4283" spans="1:16" s="5" customFormat="1" ht="15.75">
      <c r="A4283" s="4" t="s">
        <v>90</v>
      </c>
      <c r="B4283" s="3">
        <f t="shared" si="478"/>
        <v>0</v>
      </c>
      <c r="C4283" s="3"/>
      <c r="D4283" s="3">
        <f t="shared" si="479"/>
        <v>56946</v>
      </c>
      <c r="E4283" s="3"/>
      <c r="F4283" s="3">
        <f t="shared" si="480"/>
        <v>47749</v>
      </c>
      <c r="G4283" s="3"/>
      <c r="H4283" s="20" t="s">
        <v>61</v>
      </c>
      <c r="I4283" s="17">
        <v>3405206</v>
      </c>
      <c r="J4283" s="20"/>
      <c r="K4283" s="17">
        <v>3252388</v>
      </c>
      <c r="L4283" s="17"/>
      <c r="M4283" s="17">
        <v>3408084</v>
      </c>
      <c r="N4283" s="20">
        <v>24</v>
      </c>
      <c r="O4283" s="20" t="s">
        <v>150</v>
      </c>
      <c r="P4283" s="20" t="s">
        <v>118</v>
      </c>
    </row>
    <row r="4284" spans="1:16" s="5" customFormat="1" ht="15.75">
      <c r="A4284" s="4" t="s">
        <v>89</v>
      </c>
      <c r="B4284" s="3">
        <f t="shared" si="478"/>
        <v>245026</v>
      </c>
      <c r="C4284" s="3"/>
      <c r="D4284" s="3">
        <f t="shared" si="479"/>
        <v>234492</v>
      </c>
      <c r="E4284" s="3"/>
      <c r="F4284" s="3">
        <f t="shared" si="480"/>
        <v>245026</v>
      </c>
      <c r="G4284" s="3"/>
      <c r="H4284" s="20" t="s">
        <v>61</v>
      </c>
      <c r="I4284" s="17">
        <v>1920055</v>
      </c>
      <c r="J4284" s="20"/>
      <c r="K4284" s="17">
        <v>1290212</v>
      </c>
      <c r="L4284" s="17"/>
      <c r="M4284" s="17">
        <v>1343975</v>
      </c>
      <c r="N4284" s="20">
        <v>25</v>
      </c>
      <c r="O4284" s="20" t="s">
        <v>151</v>
      </c>
      <c r="P4284" s="20" t="s">
        <v>119</v>
      </c>
    </row>
    <row r="4285" spans="1:16" s="5" customFormat="1" ht="15.75">
      <c r="A4285" s="4" t="s">
        <v>88</v>
      </c>
      <c r="B4285" s="3">
        <f t="shared" si="478"/>
        <v>116350</v>
      </c>
      <c r="C4285" s="3"/>
      <c r="D4285" s="3">
        <f t="shared" si="479"/>
        <v>112113</v>
      </c>
      <c r="E4285" s="3"/>
      <c r="F4285" s="3">
        <f t="shared" si="480"/>
        <v>120000</v>
      </c>
      <c r="G4285" s="3"/>
      <c r="H4285" s="20" t="s">
        <v>61</v>
      </c>
      <c r="I4285" s="17">
        <v>583999</v>
      </c>
      <c r="J4285" s="20"/>
      <c r="K4285" s="17">
        <v>541244</v>
      </c>
      <c r="L4285" s="17"/>
      <c r="M4285" s="17">
        <v>564305</v>
      </c>
      <c r="N4285" s="20">
        <v>26</v>
      </c>
      <c r="O4285" s="20" t="s">
        <v>152</v>
      </c>
      <c r="P4285" s="20" t="s">
        <v>120</v>
      </c>
    </row>
    <row r="4286" spans="1:16" s="5" customFormat="1" ht="15.75">
      <c r="A4286" s="4" t="s">
        <v>92</v>
      </c>
      <c r="B4286" s="3">
        <f t="shared" si="478"/>
        <v>0</v>
      </c>
      <c r="C4286" s="3"/>
      <c r="D4286" s="3">
        <f t="shared" si="479"/>
        <v>0</v>
      </c>
      <c r="E4286" s="3"/>
      <c r="F4286" s="3">
        <f t="shared" si="480"/>
        <v>75000</v>
      </c>
      <c r="G4286" s="3"/>
      <c r="H4286" s="20" t="s">
        <v>61</v>
      </c>
      <c r="I4286" s="17">
        <v>0</v>
      </c>
      <c r="J4286" s="20"/>
      <c r="K4286" s="17">
        <v>0</v>
      </c>
      <c r="L4286" s="17"/>
      <c r="M4286" s="17">
        <v>77725</v>
      </c>
      <c r="N4286" s="20">
        <v>27</v>
      </c>
      <c r="O4286" s="20" t="s">
        <v>153</v>
      </c>
      <c r="P4286" s="20" t="s">
        <v>121</v>
      </c>
    </row>
    <row r="4287" spans="1:16" s="5" customFormat="1" ht="15.75">
      <c r="A4287" s="4" t="s">
        <v>15</v>
      </c>
      <c r="B4287" s="10">
        <f t="shared" si="478"/>
        <v>579041</v>
      </c>
      <c r="C4287" s="3"/>
      <c r="D4287" s="10">
        <f t="shared" si="479"/>
        <v>554145</v>
      </c>
      <c r="E4287" s="3"/>
      <c r="F4287" s="10">
        <f t="shared" si="480"/>
        <v>603529</v>
      </c>
      <c r="G4287" s="3"/>
      <c r="H4287" s="20" t="s">
        <v>61</v>
      </c>
      <c r="I4287" s="17">
        <v>0</v>
      </c>
      <c r="J4287" s="20"/>
      <c r="K4287" s="17">
        <v>67806</v>
      </c>
      <c r="L4287" s="17"/>
      <c r="M4287" s="17">
        <v>108233</v>
      </c>
      <c r="N4287" s="20">
        <v>28</v>
      </c>
      <c r="O4287" s="20" t="s">
        <v>154</v>
      </c>
      <c r="P4287" s="20" t="s">
        <v>122</v>
      </c>
    </row>
    <row r="4288" spans="1:16" s="5" customFormat="1" ht="15.75">
      <c r="A4288" s="4"/>
      <c r="B4288" s="3"/>
      <c r="C4288" s="3"/>
      <c r="D4288" s="3"/>
      <c r="E4288" s="3"/>
      <c r="F4288" s="3"/>
      <c r="G4288" s="3"/>
      <c r="H4288" s="20"/>
      <c r="I4288" s="17"/>
      <c r="J4288" s="20"/>
      <c r="K4288" s="17"/>
      <c r="L4288" s="17"/>
      <c r="M4288" s="17"/>
      <c r="N4288" s="20"/>
      <c r="O4288" s="20"/>
      <c r="P4288" s="20"/>
    </row>
    <row r="4289" spans="1:16" s="5" customFormat="1" ht="15.75">
      <c r="A4289" s="4" t="s">
        <v>16</v>
      </c>
      <c r="B4289" s="3">
        <f>SUM(B4281:B4288)</f>
        <v>7006466</v>
      </c>
      <c r="C4289" s="3"/>
      <c r="D4289" s="3">
        <f>SUM(D4281:D4288)</f>
        <v>6761110</v>
      </c>
      <c r="E4289" s="3"/>
      <c r="F4289" s="3">
        <f>SUM(F4281:F4288)</f>
        <v>7549595</v>
      </c>
      <c r="G4289" s="3"/>
      <c r="H4289" s="20"/>
      <c r="I4289" s="17"/>
      <c r="J4289" s="20"/>
      <c r="K4289" s="17"/>
      <c r="L4289" s="17"/>
      <c r="M4289" s="17"/>
      <c r="N4289" s="17"/>
      <c r="O4289" s="20"/>
      <c r="P4289" s="20"/>
    </row>
    <row r="4290" spans="1:16" s="5" customFormat="1" ht="15.75">
      <c r="A4290" s="4"/>
      <c r="B4290" s="3"/>
      <c r="C4290" s="3"/>
      <c r="D4290" s="3"/>
      <c r="E4290" s="3"/>
      <c r="F4290" s="3"/>
      <c r="G4290" s="3"/>
      <c r="H4290" s="20"/>
      <c r="I4290" s="17"/>
      <c r="J4290" s="20"/>
      <c r="K4290" s="17"/>
      <c r="L4290" s="17"/>
      <c r="M4290" s="17"/>
      <c r="N4290" s="17"/>
      <c r="O4290" s="20"/>
      <c r="P4290" s="20"/>
    </row>
    <row r="4291" spans="1:16" s="5" customFormat="1" ht="15.75">
      <c r="A4291" s="4" t="s">
        <v>17</v>
      </c>
      <c r="B4291" s="3">
        <f aca="true" t="shared" si="481" ref="B4291:B4297">I4281</f>
        <v>29629636</v>
      </c>
      <c r="C4291" s="3"/>
      <c r="D4291" s="3">
        <f aca="true" t="shared" si="482" ref="D4291:D4297">K4281</f>
        <v>31079379</v>
      </c>
      <c r="E4291" s="3"/>
      <c r="F4291" s="3">
        <f aca="true" t="shared" si="483" ref="F4291:F4297">M4281</f>
        <v>40334090</v>
      </c>
      <c r="G4291" s="3"/>
      <c r="H4291" s="20"/>
      <c r="I4291" s="17"/>
      <c r="J4291" s="20"/>
      <c r="K4291" s="17"/>
      <c r="L4291" s="17"/>
      <c r="M4291" s="17"/>
      <c r="N4291" s="17"/>
      <c r="O4291" s="20"/>
      <c r="P4291" s="20"/>
    </row>
    <row r="4292" spans="1:16" s="5" customFormat="1" ht="15.75">
      <c r="A4292" s="4" t="s">
        <v>18</v>
      </c>
      <c r="B4292" s="3">
        <f t="shared" si="481"/>
        <v>2441663</v>
      </c>
      <c r="C4292" s="3"/>
      <c r="D4292" s="3">
        <f t="shared" si="482"/>
        <v>2331888</v>
      </c>
      <c r="E4292" s="3"/>
      <c r="F4292" s="3">
        <f t="shared" si="483"/>
        <v>2444645</v>
      </c>
      <c r="G4292" s="3"/>
      <c r="H4292" s="20"/>
      <c r="I4292" s="17"/>
      <c r="J4292" s="20"/>
      <c r="K4292" s="17"/>
      <c r="L4292" s="17"/>
      <c r="M4292" s="17"/>
      <c r="N4292" s="17"/>
      <c r="O4292" s="20"/>
      <c r="P4292" s="20"/>
    </row>
    <row r="4293" spans="1:16" s="5" customFormat="1" ht="15.75">
      <c r="A4293" s="4" t="s">
        <v>19</v>
      </c>
      <c r="B4293" s="3">
        <f t="shared" si="481"/>
        <v>3405206</v>
      </c>
      <c r="C4293" s="3"/>
      <c r="D4293" s="3">
        <f t="shared" si="482"/>
        <v>3252388</v>
      </c>
      <c r="E4293" s="3"/>
      <c r="F4293" s="3">
        <f t="shared" si="483"/>
        <v>3408084</v>
      </c>
      <c r="G4293" s="3"/>
      <c r="H4293" s="20"/>
      <c r="I4293" s="17"/>
      <c r="J4293" s="20"/>
      <c r="K4293" s="17"/>
      <c r="L4293" s="17"/>
      <c r="M4293" s="17"/>
      <c r="N4293" s="20"/>
      <c r="O4293" s="20"/>
      <c r="P4293" s="20"/>
    </row>
    <row r="4294" spans="1:16" s="5" customFormat="1" ht="15.75">
      <c r="A4294" s="4" t="s">
        <v>20</v>
      </c>
      <c r="B4294" s="3">
        <f t="shared" si="481"/>
        <v>1920055</v>
      </c>
      <c r="C4294" s="3"/>
      <c r="D4294" s="3">
        <f t="shared" si="482"/>
        <v>1290212</v>
      </c>
      <c r="E4294" s="3"/>
      <c r="F4294" s="3">
        <f t="shared" si="483"/>
        <v>1343975</v>
      </c>
      <c r="G4294" s="3"/>
      <c r="H4294" s="20"/>
      <c r="I4294" s="17"/>
      <c r="J4294" s="20"/>
      <c r="K4294" s="17"/>
      <c r="L4294" s="17"/>
      <c r="M4294" s="17"/>
      <c r="N4294" s="20"/>
      <c r="O4294" s="20"/>
      <c r="P4294" s="20"/>
    </row>
    <row r="4295" spans="1:7" s="5" customFormat="1" ht="15.75">
      <c r="A4295" s="4" t="s">
        <v>21</v>
      </c>
      <c r="B4295" s="3">
        <f t="shared" si="481"/>
        <v>583999</v>
      </c>
      <c r="C4295" s="3"/>
      <c r="D4295" s="3">
        <f t="shared" si="482"/>
        <v>541244</v>
      </c>
      <c r="E4295" s="3"/>
      <c r="F4295" s="3">
        <f t="shared" si="483"/>
        <v>564305</v>
      </c>
      <c r="G4295" s="3"/>
    </row>
    <row r="4296" spans="1:7" s="5" customFormat="1" ht="15.75">
      <c r="A4296" s="4" t="s">
        <v>22</v>
      </c>
      <c r="B4296" s="3">
        <f t="shared" si="481"/>
        <v>0</v>
      </c>
      <c r="C4296" s="3"/>
      <c r="D4296" s="3">
        <f t="shared" si="482"/>
        <v>0</v>
      </c>
      <c r="E4296" s="3"/>
      <c r="F4296" s="3">
        <f t="shared" si="483"/>
        <v>77725</v>
      </c>
      <c r="G4296" s="3"/>
    </row>
    <row r="4297" spans="1:7" s="5" customFormat="1" ht="15.75">
      <c r="A4297" s="4" t="s">
        <v>87</v>
      </c>
      <c r="B4297" s="10">
        <f t="shared" si="481"/>
        <v>0</v>
      </c>
      <c r="C4297" s="3"/>
      <c r="D4297" s="10">
        <f t="shared" si="482"/>
        <v>67806</v>
      </c>
      <c r="E4297" s="3"/>
      <c r="F4297" s="10">
        <f t="shared" si="483"/>
        <v>108233</v>
      </c>
      <c r="G4297" s="3"/>
    </row>
    <row r="4298" spans="1:7" s="5" customFormat="1" ht="15.75">
      <c r="A4298" s="12"/>
      <c r="B4298" s="3"/>
      <c r="C4298" s="3"/>
      <c r="D4298" s="3"/>
      <c r="E4298" s="3"/>
      <c r="F4298" s="3"/>
      <c r="G4298" s="3"/>
    </row>
    <row r="4299" spans="1:7" s="5" customFormat="1" ht="15.75">
      <c r="A4299" s="17" t="s">
        <v>23</v>
      </c>
      <c r="B4299" s="3">
        <f>SUM(B4259:B4268)+B4273+B4280+SUM(B4288:B4298)</f>
        <v>90617186</v>
      </c>
      <c r="C4299" s="3"/>
      <c r="D4299" s="3">
        <f>SUM(D4259:D4268)+D4273+D4280+SUM(D4288:D4298)</f>
        <v>90695505</v>
      </c>
      <c r="E4299" s="3"/>
      <c r="F4299" s="3">
        <f>SUM(F4259:F4268)+F4273+F4280+SUM(F4288:F4298)</f>
        <v>109999824</v>
      </c>
      <c r="G4299" s="3"/>
    </row>
    <row r="4300" spans="1:7" s="5" customFormat="1" ht="15.75">
      <c r="A4300" s="4"/>
      <c r="B4300" s="3"/>
      <c r="C4300" s="3"/>
      <c r="D4300" s="3"/>
      <c r="E4300" s="3"/>
      <c r="F4300" s="3"/>
      <c r="G4300" s="3"/>
    </row>
    <row r="4301" spans="1:7" s="5" customFormat="1" ht="15.75">
      <c r="A4301" s="4"/>
      <c r="B4301" s="3"/>
      <c r="C4301" s="3"/>
      <c r="D4301" s="3"/>
      <c r="E4301" s="3"/>
      <c r="F4301" s="3"/>
      <c r="G4301" s="3"/>
    </row>
    <row r="4302" spans="1:7" s="5" customFormat="1" ht="15.75">
      <c r="A4302" s="4"/>
      <c r="B4302" s="3"/>
      <c r="C4302" s="3"/>
      <c r="D4302" s="3"/>
      <c r="E4302" s="3"/>
      <c r="F4302" s="3"/>
      <c r="G4302" s="3"/>
    </row>
    <row r="4303" spans="1:7" s="5" customFormat="1" ht="15.75">
      <c r="A4303" s="4"/>
      <c r="B4303" s="3"/>
      <c r="C4303" s="3"/>
      <c r="D4303" s="3"/>
      <c r="E4303" s="3"/>
      <c r="F4303" s="3"/>
      <c r="G4303" s="3"/>
    </row>
    <row r="4304" spans="1:7" s="5" customFormat="1" ht="15.75">
      <c r="A4304" s="4"/>
      <c r="B4304" s="3"/>
      <c r="C4304" s="3"/>
      <c r="D4304" s="3"/>
      <c r="E4304" s="3"/>
      <c r="F4304" s="3"/>
      <c r="G4304" s="3"/>
    </row>
    <row r="4305" spans="1:7" s="5" customFormat="1" ht="15.75">
      <c r="A4305" s="4"/>
      <c r="B4305" s="3"/>
      <c r="C4305" s="3"/>
      <c r="D4305" s="3"/>
      <c r="E4305" s="3"/>
      <c r="F4305" s="3"/>
      <c r="G4305" s="3"/>
    </row>
    <row r="4306" spans="1:7" s="5" customFormat="1" ht="15.75">
      <c r="A4306" s="4"/>
      <c r="B4306" s="3"/>
      <c r="C4306" s="3"/>
      <c r="D4306" s="3"/>
      <c r="E4306" s="3"/>
      <c r="F4306" s="3"/>
      <c r="G4306" s="3"/>
    </row>
    <row r="4307" spans="1:7" s="5" customFormat="1" ht="15.75">
      <c r="A4307" s="4"/>
      <c r="B4307" s="3"/>
      <c r="C4307" s="3"/>
      <c r="D4307" s="3"/>
      <c r="E4307" s="3"/>
      <c r="F4307" s="3"/>
      <c r="G4307" s="3"/>
    </row>
    <row r="4308" spans="1:7" s="5" customFormat="1" ht="15.75">
      <c r="A4308" s="4"/>
      <c r="B4308" s="3"/>
      <c r="C4308" s="3"/>
      <c r="D4308" s="3"/>
      <c r="E4308" s="3"/>
      <c r="F4308" s="3"/>
      <c r="G4308" s="3"/>
    </row>
    <row r="4309" spans="1:7" s="5" customFormat="1" ht="15.75">
      <c r="A4309" s="12"/>
      <c r="B4309" s="3"/>
      <c r="C4309" s="3"/>
      <c r="D4309" s="3"/>
      <c r="E4309" s="3"/>
      <c r="F4309" s="3"/>
      <c r="G4309" s="3"/>
    </row>
    <row r="4310" spans="1:7" s="5" customFormat="1" ht="15.75">
      <c r="A4310" s="17"/>
      <c r="B4310" s="4"/>
      <c r="C4310" s="4"/>
      <c r="D4310" s="4"/>
      <c r="E4310" s="4"/>
      <c r="F4310" s="4"/>
      <c r="G4310" s="3"/>
    </row>
    <row r="4311" spans="1:7" s="5" customFormat="1" ht="15.75">
      <c r="A4311" s="4"/>
      <c r="B4311" s="3"/>
      <c r="C4311" s="3"/>
      <c r="D4311" s="3"/>
      <c r="E4311" s="3"/>
      <c r="F4311" s="3"/>
      <c r="G4311" s="3"/>
    </row>
    <row r="4312" spans="1:7" s="5" customFormat="1" ht="15.75">
      <c r="A4312" s="4"/>
      <c r="B4312" s="3"/>
      <c r="C4312" s="3"/>
      <c r="D4312" s="3"/>
      <c r="E4312" s="3"/>
      <c r="F4312" s="3"/>
      <c r="G4312" s="3"/>
    </row>
    <row r="4313" spans="1:7" s="5" customFormat="1" ht="15.75">
      <c r="A4313" s="4"/>
      <c r="B4313" s="4"/>
      <c r="C4313" s="4"/>
      <c r="D4313" s="4"/>
      <c r="E4313" s="4"/>
      <c r="F4313" s="4"/>
      <c r="G4313" s="4"/>
    </row>
    <row r="4314" spans="1:7" s="5" customFormat="1" ht="15.75">
      <c r="A4314" s="12"/>
      <c r="B4314" s="3"/>
      <c r="C4314" s="3"/>
      <c r="D4314" s="3"/>
      <c r="E4314" s="3"/>
      <c r="F4314" s="3"/>
      <c r="G4314" s="3"/>
    </row>
    <row r="4315" spans="1:7" s="5" customFormat="1" ht="15.75">
      <c r="A4315" s="17"/>
      <c r="B4315" s="4"/>
      <c r="C4315" s="4"/>
      <c r="D4315" s="4"/>
      <c r="E4315" s="4"/>
      <c r="F4315" s="4"/>
      <c r="G4315" s="4"/>
    </row>
    <row r="4316" spans="1:7" s="5" customFormat="1" ht="15.75">
      <c r="A4316" s="4"/>
      <c r="B4316" s="3"/>
      <c r="C4316" s="3"/>
      <c r="D4316" s="3"/>
      <c r="E4316" s="3"/>
      <c r="F4316" s="3"/>
      <c r="G4316" s="3"/>
    </row>
    <row r="4317" spans="1:7" s="5" customFormat="1" ht="15.75">
      <c r="A4317" s="4"/>
      <c r="B4317" s="3"/>
      <c r="C4317" s="3"/>
      <c r="D4317" s="3"/>
      <c r="E4317" s="3"/>
      <c r="F4317" s="3"/>
      <c r="G4317" s="3"/>
    </row>
    <row r="4318" spans="1:7" s="5" customFormat="1" ht="15.75">
      <c r="A4318" s="4"/>
      <c r="B4318" s="4"/>
      <c r="C4318" s="4"/>
      <c r="D4318" s="4"/>
      <c r="E4318" s="4"/>
      <c r="F4318" s="4"/>
      <c r="G4318" s="4"/>
    </row>
    <row r="4319" spans="1:7" s="5" customFormat="1" ht="15.75">
      <c r="A4319" s="4"/>
      <c r="B4319" s="3"/>
      <c r="C4319" s="3"/>
      <c r="D4319" s="3"/>
      <c r="E4319" s="3"/>
      <c r="F4319" s="3"/>
      <c r="G4319" s="3"/>
    </row>
    <row r="4320" spans="1:7" s="5" customFormat="1" ht="15.75">
      <c r="A4320" s="4"/>
      <c r="B4320" s="3"/>
      <c r="C4320" s="3"/>
      <c r="D4320" s="3"/>
      <c r="E4320" s="3"/>
      <c r="F4320" s="3"/>
      <c r="G4320" s="3"/>
    </row>
    <row r="4321" spans="1:7" s="5" customFormat="1" ht="15.75">
      <c r="A4321" s="12"/>
      <c r="B4321" s="3"/>
      <c r="C4321" s="3"/>
      <c r="D4321" s="3"/>
      <c r="E4321" s="3"/>
      <c r="F4321" s="3"/>
      <c r="G4321" s="3"/>
    </row>
    <row r="4322" spans="1:7" s="5" customFormat="1" ht="15.75">
      <c r="A4322" s="17"/>
      <c r="B4322" s="3"/>
      <c r="C4322" s="3"/>
      <c r="D4322" s="3"/>
      <c r="E4322" s="3"/>
      <c r="F4322" s="3"/>
      <c r="G4322" s="3"/>
    </row>
    <row r="4323" spans="1:7" s="5" customFormat="1" ht="15.75">
      <c r="A4323" s="11"/>
      <c r="B4323" s="3"/>
      <c r="C4323" s="3"/>
      <c r="D4323" s="3"/>
      <c r="E4323" s="3"/>
      <c r="F4323" s="3"/>
      <c r="G4323" s="3"/>
    </row>
    <row r="4324" spans="1:7" s="5" customFormat="1" ht="15.75">
      <c r="A4324" s="12"/>
      <c r="B4324" s="3"/>
      <c r="C4324" s="3"/>
      <c r="D4324" s="3"/>
      <c r="E4324" s="3"/>
      <c r="F4324" s="3"/>
      <c r="G4324" s="3"/>
    </row>
    <row r="4325" spans="1:7" s="5" customFormat="1" ht="15.75">
      <c r="A4325" s="12"/>
      <c r="B4325" s="3"/>
      <c r="C4325" s="3"/>
      <c r="D4325" s="3"/>
      <c r="E4325" s="3"/>
      <c r="F4325" s="3"/>
      <c r="G4325" s="3"/>
    </row>
    <row r="4326" spans="1:7" s="5" customFormat="1" ht="15.75">
      <c r="A4326" s="12"/>
      <c r="B4326" s="3"/>
      <c r="C4326" s="3"/>
      <c r="D4326" s="3"/>
      <c r="E4326" s="3"/>
      <c r="F4326" s="3"/>
      <c r="G4326" s="3"/>
    </row>
    <row r="4327" spans="1:7" s="5" customFormat="1" ht="15.75">
      <c r="A4327" s="12"/>
      <c r="B4327" s="3"/>
      <c r="C4327" s="3"/>
      <c r="D4327" s="3"/>
      <c r="E4327" s="3"/>
      <c r="F4327" s="3"/>
      <c r="G4327" s="3"/>
    </row>
    <row r="4328" spans="1:6" s="5" customFormat="1" ht="15.75">
      <c r="A4328" s="13"/>
      <c r="B4328" s="4"/>
      <c r="C4328" s="3"/>
      <c r="D4328" s="4"/>
      <c r="E4328" s="3"/>
      <c r="F4328" s="4"/>
    </row>
    <row r="4329" spans="1:6" s="5" customFormat="1" ht="15.75">
      <c r="A4329" s="14" t="s">
        <v>93</v>
      </c>
      <c r="B4329" s="4"/>
      <c r="C4329" s="3"/>
      <c r="D4329" s="4"/>
      <c r="E4329" s="3"/>
      <c r="F4329" s="4"/>
    </row>
    <row r="4330" spans="1:6" s="5" customFormat="1" ht="15.75">
      <c r="A4330" s="4"/>
      <c r="B4330" s="4"/>
      <c r="C4330" s="3"/>
      <c r="D4330" s="4"/>
      <c r="E4330" s="3"/>
      <c r="F4330" s="4"/>
    </row>
    <row r="4331" spans="1:7" s="5" customFormat="1" ht="15.75">
      <c r="A4331" s="23" t="s">
        <v>138</v>
      </c>
      <c r="B4331" s="23"/>
      <c r="C4331" s="23"/>
      <c r="D4331" s="23"/>
      <c r="E4331" s="23"/>
      <c r="F4331" s="23"/>
      <c r="G4331" s="23"/>
    </row>
    <row r="4332" spans="1:6" s="5" customFormat="1" ht="15.75">
      <c r="A4332" s="4"/>
      <c r="B4332" s="4"/>
      <c r="C4332" s="3"/>
      <c r="D4332" s="4"/>
      <c r="E4332" s="3"/>
      <c r="F4332" s="4"/>
    </row>
    <row r="4333" spans="1:7" s="5" customFormat="1" ht="15.75">
      <c r="A4333" s="23" t="s">
        <v>139</v>
      </c>
      <c r="B4333" s="23"/>
      <c r="C4333" s="23"/>
      <c r="D4333" s="23"/>
      <c r="E4333" s="23"/>
      <c r="F4333" s="23"/>
      <c r="G4333" s="23"/>
    </row>
    <row r="4334" spans="1:7" s="5" customFormat="1" ht="15.75">
      <c r="A4334" s="23" t="s">
        <v>62</v>
      </c>
      <c r="B4334" s="23"/>
      <c r="C4334" s="23"/>
      <c r="D4334" s="23"/>
      <c r="E4334" s="23"/>
      <c r="F4334" s="23"/>
      <c r="G4334" s="23"/>
    </row>
    <row r="4335" spans="1:6" s="5" customFormat="1" ht="15.75">
      <c r="A4335" s="4"/>
      <c r="B4335" s="4"/>
      <c r="C4335" s="3"/>
      <c r="D4335" s="6"/>
      <c r="E4335" s="7"/>
      <c r="F4335" s="6"/>
    </row>
    <row r="4336" spans="1:6" s="5" customFormat="1" ht="15.75">
      <c r="A4336" s="4"/>
      <c r="B4336" s="8"/>
      <c r="C4336" s="9"/>
      <c r="D4336" s="8"/>
      <c r="E4336" s="9"/>
      <c r="F4336" s="8"/>
    </row>
    <row r="4337" spans="1:7" s="5" customFormat="1" ht="15.75">
      <c r="A4337" s="4"/>
      <c r="B4337" s="2">
        <v>1985</v>
      </c>
      <c r="C4337" s="1"/>
      <c r="D4337" s="2">
        <v>1986</v>
      </c>
      <c r="E4337" s="1"/>
      <c r="F4337" s="2">
        <v>1987</v>
      </c>
      <c r="G4337" s="1"/>
    </row>
    <row r="4338" spans="1:7" s="5" customFormat="1" ht="15.75">
      <c r="A4338" s="4"/>
      <c r="B4338" s="3"/>
      <c r="C4338" s="3"/>
      <c r="D4338" s="3"/>
      <c r="E4338" s="3"/>
      <c r="F4338" s="3"/>
      <c r="G4338" s="3"/>
    </row>
    <row r="4339" spans="1:16" s="5" customFormat="1" ht="15.75">
      <c r="A4339" s="4" t="s">
        <v>0</v>
      </c>
      <c r="B4339" s="3">
        <f aca="true" t="shared" si="484" ref="B4339:B4346">I4339</f>
        <v>9175246</v>
      </c>
      <c r="C4339" s="3"/>
      <c r="D4339" s="3">
        <f aca="true" t="shared" si="485" ref="D4339:D4346">K4339</f>
        <v>8444282</v>
      </c>
      <c r="E4339" s="3"/>
      <c r="F4339" s="3">
        <f aca="true" t="shared" si="486" ref="F4339:F4346">M4339</f>
        <v>10127957</v>
      </c>
      <c r="G4339" s="3"/>
      <c r="H4339" s="20" t="s">
        <v>62</v>
      </c>
      <c r="I4339" s="17">
        <v>9175246</v>
      </c>
      <c r="J4339" s="20"/>
      <c r="K4339" s="17">
        <v>8444282</v>
      </c>
      <c r="L4339" s="17"/>
      <c r="M4339" s="17">
        <v>10127957</v>
      </c>
      <c r="N4339" s="20">
        <v>1</v>
      </c>
      <c r="O4339" s="20" t="s">
        <v>95</v>
      </c>
      <c r="P4339" s="20" t="s">
        <v>95</v>
      </c>
    </row>
    <row r="4340" spans="1:16" s="5" customFormat="1" ht="15.75">
      <c r="A4340" s="4" t="s">
        <v>1</v>
      </c>
      <c r="B4340" s="3">
        <f t="shared" si="484"/>
        <v>8388</v>
      </c>
      <c r="C4340" s="3"/>
      <c r="D4340" s="3">
        <f t="shared" si="485"/>
        <v>9753</v>
      </c>
      <c r="E4340" s="3"/>
      <c r="F4340" s="3">
        <f t="shared" si="486"/>
        <v>8010</v>
      </c>
      <c r="G4340" s="3"/>
      <c r="H4340" s="20" t="s">
        <v>62</v>
      </c>
      <c r="I4340" s="17">
        <v>8388</v>
      </c>
      <c r="J4340" s="20"/>
      <c r="K4340" s="17">
        <v>9753</v>
      </c>
      <c r="L4340" s="17"/>
      <c r="M4340" s="17">
        <v>8010</v>
      </c>
      <c r="N4340" s="20">
        <v>2</v>
      </c>
      <c r="O4340" s="20" t="s">
        <v>145</v>
      </c>
      <c r="P4340" s="20" t="s">
        <v>96</v>
      </c>
    </row>
    <row r="4341" spans="1:16" s="5" customFormat="1" ht="15.75">
      <c r="A4341" s="4" t="s">
        <v>86</v>
      </c>
      <c r="B4341" s="3">
        <f t="shared" si="484"/>
        <v>445500</v>
      </c>
      <c r="C4341" s="3"/>
      <c r="D4341" s="3">
        <f t="shared" si="485"/>
        <v>193758</v>
      </c>
      <c r="E4341" s="3"/>
      <c r="F4341" s="3">
        <f t="shared" si="486"/>
        <v>360000</v>
      </c>
      <c r="G4341" s="3"/>
      <c r="H4341" s="20" t="s">
        <v>62</v>
      </c>
      <c r="I4341" s="17">
        <v>445500</v>
      </c>
      <c r="J4341" s="20"/>
      <c r="K4341" s="17">
        <v>193758</v>
      </c>
      <c r="L4341" s="17"/>
      <c r="M4341" s="17">
        <v>360000</v>
      </c>
      <c r="N4341" s="20">
        <v>3</v>
      </c>
      <c r="O4341" s="20" t="s">
        <v>102</v>
      </c>
      <c r="P4341" s="20" t="s">
        <v>97</v>
      </c>
    </row>
    <row r="4342" spans="1:16" s="5" customFormat="1" ht="15.75">
      <c r="A4342" s="4" t="s">
        <v>91</v>
      </c>
      <c r="B4342" s="3">
        <f t="shared" si="484"/>
        <v>2473405</v>
      </c>
      <c r="C4342" s="3"/>
      <c r="D4342" s="3">
        <f t="shared" si="485"/>
        <v>2366706</v>
      </c>
      <c r="E4342" s="3"/>
      <c r="F4342" s="3">
        <f t="shared" si="486"/>
        <v>2473533</v>
      </c>
      <c r="G4342" s="3"/>
      <c r="H4342" s="20" t="s">
        <v>62</v>
      </c>
      <c r="I4342" s="17">
        <v>2473405</v>
      </c>
      <c r="J4342" s="20"/>
      <c r="K4342" s="17">
        <v>2366706</v>
      </c>
      <c r="L4342" s="17"/>
      <c r="M4342" s="17">
        <v>2473533</v>
      </c>
      <c r="N4342" s="20">
        <v>4</v>
      </c>
      <c r="O4342" s="20" t="s">
        <v>103</v>
      </c>
      <c r="P4342" s="20" t="s">
        <v>98</v>
      </c>
    </row>
    <row r="4343" spans="1:16" s="5" customFormat="1" ht="15.75">
      <c r="A4343" s="4" t="s">
        <v>2</v>
      </c>
      <c r="B4343" s="3">
        <f t="shared" si="484"/>
        <v>0</v>
      </c>
      <c r="C4343" s="3"/>
      <c r="D4343" s="3">
        <f t="shared" si="485"/>
        <v>0</v>
      </c>
      <c r="E4343" s="3"/>
      <c r="F4343" s="3">
        <f t="shared" si="486"/>
        <v>795505</v>
      </c>
      <c r="G4343" s="3"/>
      <c r="H4343" s="20" t="s">
        <v>62</v>
      </c>
      <c r="I4343" s="17">
        <v>0</v>
      </c>
      <c r="J4343" s="20"/>
      <c r="K4343" s="17">
        <v>0</v>
      </c>
      <c r="L4343" s="17"/>
      <c r="M4343" s="17">
        <v>795505</v>
      </c>
      <c r="N4343" s="20">
        <v>5</v>
      </c>
      <c r="O4343" s="20" t="s">
        <v>104</v>
      </c>
      <c r="P4343" s="20" t="s">
        <v>99</v>
      </c>
    </row>
    <row r="4344" spans="1:16" s="5" customFormat="1" ht="15.75">
      <c r="A4344" s="4" t="s">
        <v>144</v>
      </c>
      <c r="B4344" s="3">
        <f t="shared" si="484"/>
        <v>0</v>
      </c>
      <c r="C4344" s="3"/>
      <c r="D4344" s="3">
        <f t="shared" si="485"/>
        <v>0</v>
      </c>
      <c r="E4344" s="3"/>
      <c r="F4344" s="3">
        <f t="shared" si="486"/>
        <v>8800</v>
      </c>
      <c r="G4344" s="3"/>
      <c r="H4344" s="20" t="s">
        <v>62</v>
      </c>
      <c r="I4344" s="17">
        <v>0</v>
      </c>
      <c r="J4344" s="20"/>
      <c r="K4344" s="17">
        <v>0</v>
      </c>
      <c r="L4344" s="17"/>
      <c r="M4344" s="17">
        <v>8800</v>
      </c>
      <c r="N4344" s="20">
        <v>6</v>
      </c>
      <c r="O4344" s="20" t="s">
        <v>146</v>
      </c>
      <c r="P4344" s="20" t="s">
        <v>100</v>
      </c>
    </row>
    <row r="4345" spans="1:16" s="5" customFormat="1" ht="15.75">
      <c r="A4345" s="4" t="s">
        <v>3</v>
      </c>
      <c r="B4345" s="3">
        <f t="shared" si="484"/>
        <v>57730</v>
      </c>
      <c r="C4345" s="3"/>
      <c r="D4345" s="3">
        <f t="shared" si="485"/>
        <v>56191</v>
      </c>
      <c r="E4345" s="3"/>
      <c r="F4345" s="3">
        <f t="shared" si="486"/>
        <v>71487</v>
      </c>
      <c r="G4345" s="3"/>
      <c r="H4345" s="20" t="s">
        <v>62</v>
      </c>
      <c r="I4345" s="17">
        <v>57730</v>
      </c>
      <c r="J4345" s="20"/>
      <c r="K4345" s="17">
        <v>56191</v>
      </c>
      <c r="L4345" s="17"/>
      <c r="M4345" s="17">
        <v>71487</v>
      </c>
      <c r="N4345" s="20">
        <v>7</v>
      </c>
      <c r="O4345" s="20" t="s">
        <v>106</v>
      </c>
      <c r="P4345" s="20" t="s">
        <v>101</v>
      </c>
    </row>
    <row r="4346" spans="1:16" s="5" customFormat="1" ht="15.75">
      <c r="A4346" s="4" t="s">
        <v>4</v>
      </c>
      <c r="B4346" s="3">
        <f t="shared" si="484"/>
        <v>0</v>
      </c>
      <c r="C4346" s="3"/>
      <c r="D4346" s="3">
        <f t="shared" si="485"/>
        <v>0</v>
      </c>
      <c r="E4346" s="3"/>
      <c r="F4346" s="3">
        <f t="shared" si="486"/>
        <v>0</v>
      </c>
      <c r="G4346" s="3"/>
      <c r="H4346" s="20" t="s">
        <v>62</v>
      </c>
      <c r="I4346" s="17">
        <v>0</v>
      </c>
      <c r="J4346" s="20"/>
      <c r="K4346" s="17">
        <v>0</v>
      </c>
      <c r="L4346" s="17"/>
      <c r="M4346" s="17">
        <v>0</v>
      </c>
      <c r="N4346" s="20">
        <v>8</v>
      </c>
      <c r="O4346" s="20" t="s">
        <v>107</v>
      </c>
      <c r="P4346" s="20" t="s">
        <v>102</v>
      </c>
    </row>
    <row r="4347" spans="1:16" s="5" customFormat="1" ht="15.75">
      <c r="A4347" s="4"/>
      <c r="B4347" s="3"/>
      <c r="C4347" s="3"/>
      <c r="D4347" s="3"/>
      <c r="E4347" s="3"/>
      <c r="F4347" s="3"/>
      <c r="G4347" s="3"/>
      <c r="H4347" s="20" t="s">
        <v>62</v>
      </c>
      <c r="I4347" s="17">
        <v>2169770</v>
      </c>
      <c r="J4347" s="20"/>
      <c r="K4347" s="17">
        <v>2279868</v>
      </c>
      <c r="L4347" s="17"/>
      <c r="M4347" s="17">
        <v>2793955</v>
      </c>
      <c r="N4347" s="20">
        <v>9</v>
      </c>
      <c r="O4347" s="20" t="s">
        <v>108</v>
      </c>
      <c r="P4347" s="20" t="s">
        <v>103</v>
      </c>
    </row>
    <row r="4348" spans="1:16" s="5" customFormat="1" ht="15.75">
      <c r="A4348" s="4" t="s">
        <v>5</v>
      </c>
      <c r="B4348" s="3">
        <f>I4347</f>
        <v>2169770</v>
      </c>
      <c r="C4348" s="3"/>
      <c r="D4348" s="3">
        <f>K4347</f>
        <v>2279868</v>
      </c>
      <c r="E4348" s="3"/>
      <c r="F4348" s="3">
        <f>M4347</f>
        <v>2793955</v>
      </c>
      <c r="G4348" s="3"/>
      <c r="H4348" s="20" t="s">
        <v>62</v>
      </c>
      <c r="I4348" s="17">
        <v>58577</v>
      </c>
      <c r="J4348" s="20"/>
      <c r="K4348" s="17">
        <v>52166</v>
      </c>
      <c r="L4348" s="17"/>
      <c r="M4348" s="17">
        <v>404406</v>
      </c>
      <c r="N4348" s="20">
        <v>10</v>
      </c>
      <c r="O4348" s="20" t="s">
        <v>109</v>
      </c>
      <c r="P4348" s="20" t="s">
        <v>104</v>
      </c>
    </row>
    <row r="4349" spans="1:16" s="5" customFormat="1" ht="15.75">
      <c r="A4349" s="4" t="s">
        <v>6</v>
      </c>
      <c r="B4349" s="3">
        <f>I4348</f>
        <v>58577</v>
      </c>
      <c r="C4349" s="3"/>
      <c r="D4349" s="3">
        <f>K4348</f>
        <v>52166</v>
      </c>
      <c r="E4349" s="3"/>
      <c r="F4349" s="3">
        <f>M4348</f>
        <v>404406</v>
      </c>
      <c r="G4349" s="3"/>
      <c r="H4349" s="20" t="s">
        <v>62</v>
      </c>
      <c r="I4349" s="17">
        <v>0</v>
      </c>
      <c r="J4349" s="20"/>
      <c r="K4349" s="17">
        <v>0</v>
      </c>
      <c r="L4349" s="17"/>
      <c r="M4349" s="17">
        <v>244444</v>
      </c>
      <c r="N4349" s="20">
        <v>11</v>
      </c>
      <c r="O4349" s="20" t="s">
        <v>110</v>
      </c>
      <c r="P4349" s="20" t="s">
        <v>105</v>
      </c>
    </row>
    <row r="4350" spans="1:16" s="5" customFormat="1" ht="15.75">
      <c r="A4350" s="4" t="s">
        <v>7</v>
      </c>
      <c r="B4350" s="10">
        <f>I4349</f>
        <v>0</v>
      </c>
      <c r="C4350" s="3"/>
      <c r="D4350" s="10">
        <f>K4349</f>
        <v>0</v>
      </c>
      <c r="E4350" s="3"/>
      <c r="F4350" s="10">
        <f>M4349</f>
        <v>244444</v>
      </c>
      <c r="G4350" s="3"/>
      <c r="H4350" s="20" t="s">
        <v>62</v>
      </c>
      <c r="I4350" s="17">
        <v>3712324</v>
      </c>
      <c r="J4350" s="20"/>
      <c r="K4350" s="17">
        <v>3856327</v>
      </c>
      <c r="L4350" s="17"/>
      <c r="M4350" s="17">
        <v>4280519</v>
      </c>
      <c r="N4350" s="20">
        <v>12</v>
      </c>
      <c r="O4350" s="20" t="s">
        <v>147</v>
      </c>
      <c r="P4350" s="20" t="s">
        <v>106</v>
      </c>
    </row>
    <row r="4351" spans="1:16" s="5" customFormat="1" ht="15.75">
      <c r="A4351" s="4"/>
      <c r="B4351" s="3"/>
      <c r="C4351" s="3"/>
      <c r="D4351" s="3"/>
      <c r="E4351" s="3"/>
      <c r="F4351" s="3"/>
      <c r="G4351" s="3"/>
      <c r="H4351" s="20" t="s">
        <v>62</v>
      </c>
      <c r="I4351" s="21">
        <v>0</v>
      </c>
      <c r="J4351" s="20"/>
      <c r="K4351" s="21">
        <v>50135</v>
      </c>
      <c r="L4351" s="17"/>
      <c r="M4351" s="21">
        <v>61104</v>
      </c>
      <c r="N4351" s="20">
        <v>13</v>
      </c>
      <c r="O4351" s="20" t="s">
        <v>113</v>
      </c>
      <c r="P4351" s="20" t="s">
        <v>107</v>
      </c>
    </row>
    <row r="4352" spans="1:16" s="5" customFormat="1" ht="15.75">
      <c r="A4352" s="4" t="s">
        <v>8</v>
      </c>
      <c r="B4352" s="3">
        <f>SUM(B4347:B4351)</f>
        <v>2228347</v>
      </c>
      <c r="C4352" s="3"/>
      <c r="D4352" s="3">
        <f>SUM(D4347:D4351)</f>
        <v>2332034</v>
      </c>
      <c r="E4352" s="3"/>
      <c r="F4352" s="3">
        <f>SUM(F4347:F4351)</f>
        <v>3442805</v>
      </c>
      <c r="G4352" s="3"/>
      <c r="H4352" s="20" t="s">
        <v>62</v>
      </c>
      <c r="I4352" s="17">
        <v>0</v>
      </c>
      <c r="J4352" s="20"/>
      <c r="K4352" s="17">
        <v>0</v>
      </c>
      <c r="L4352" s="17"/>
      <c r="M4352" s="17">
        <v>250103</v>
      </c>
      <c r="N4352" s="20">
        <v>14</v>
      </c>
      <c r="O4352" s="20" t="s">
        <v>114</v>
      </c>
      <c r="P4352" s="20" t="s">
        <v>108</v>
      </c>
    </row>
    <row r="4353" spans="1:16" s="5" customFormat="1" ht="15.75">
      <c r="A4353" s="4"/>
      <c r="B4353" s="3"/>
      <c r="C4353" s="3"/>
      <c r="D4353" s="3"/>
      <c r="E4353" s="3"/>
      <c r="F4353" s="3"/>
      <c r="G4353" s="3"/>
      <c r="H4353" s="20" t="s">
        <v>62</v>
      </c>
      <c r="I4353" s="17">
        <v>96591</v>
      </c>
      <c r="J4353" s="20"/>
      <c r="K4353" s="17">
        <v>200794</v>
      </c>
      <c r="L4353" s="17"/>
      <c r="M4353" s="17">
        <v>203790</v>
      </c>
      <c r="N4353" s="20">
        <v>15</v>
      </c>
      <c r="O4353" s="20" t="s">
        <v>115</v>
      </c>
      <c r="P4353" s="20" t="s">
        <v>109</v>
      </c>
    </row>
    <row r="4354" spans="1:16" s="5" customFormat="1" ht="15.75">
      <c r="A4354" s="4" t="s">
        <v>9</v>
      </c>
      <c r="B4354" s="3">
        <f>I4350</f>
        <v>3712324</v>
      </c>
      <c r="C4354" s="3"/>
      <c r="D4354" s="3">
        <f>K4350</f>
        <v>3856327</v>
      </c>
      <c r="E4354" s="3"/>
      <c r="F4354" s="3">
        <f>M4350</f>
        <v>4280519</v>
      </c>
      <c r="G4354" s="3"/>
      <c r="H4354" s="20" t="s">
        <v>62</v>
      </c>
      <c r="I4354" s="17">
        <v>2778915</v>
      </c>
      <c r="J4354" s="20"/>
      <c r="K4354" s="17">
        <v>2658599</v>
      </c>
      <c r="L4354" s="17"/>
      <c r="M4354" s="17">
        <v>3987899</v>
      </c>
      <c r="N4354" s="20">
        <v>16</v>
      </c>
      <c r="O4354" s="20" t="s">
        <v>116</v>
      </c>
      <c r="P4354" s="20" t="s">
        <v>110</v>
      </c>
    </row>
    <row r="4355" spans="1:16" s="5" customFormat="1" ht="15.75">
      <c r="A4355" s="4" t="s">
        <v>10</v>
      </c>
      <c r="B4355" s="3">
        <f>I4351</f>
        <v>0</v>
      </c>
      <c r="C4355" s="3"/>
      <c r="D4355" s="3">
        <f>K4351</f>
        <v>50135</v>
      </c>
      <c r="E4355" s="3"/>
      <c r="F4355" s="3">
        <f>M4351</f>
        <v>61104</v>
      </c>
      <c r="G4355" s="4"/>
      <c r="H4355" s="20" t="s">
        <v>62</v>
      </c>
      <c r="I4355" s="17">
        <v>0</v>
      </c>
      <c r="J4355" s="20"/>
      <c r="K4355" s="17">
        <v>35890</v>
      </c>
      <c r="L4355" s="17"/>
      <c r="M4355" s="17">
        <v>29937</v>
      </c>
      <c r="N4355" s="20">
        <v>17</v>
      </c>
      <c r="O4355" s="20" t="s">
        <v>117</v>
      </c>
      <c r="P4355" s="20" t="s">
        <v>111</v>
      </c>
    </row>
    <row r="4356" spans="1:16" s="5" customFormat="1" ht="15.75">
      <c r="A4356" s="4" t="s">
        <v>11</v>
      </c>
      <c r="B4356" s="3">
        <f>I4352</f>
        <v>0</v>
      </c>
      <c r="C4356" s="3"/>
      <c r="D4356" s="3">
        <f>K4352</f>
        <v>0</v>
      </c>
      <c r="E4356" s="3"/>
      <c r="F4356" s="3">
        <f>M4352</f>
        <v>250103</v>
      </c>
      <c r="G4356" s="3"/>
      <c r="H4356" s="20" t="s">
        <v>62</v>
      </c>
      <c r="I4356" s="17">
        <v>84308</v>
      </c>
      <c r="J4356" s="20"/>
      <c r="K4356" s="17">
        <v>80684</v>
      </c>
      <c r="L4356" s="17"/>
      <c r="M4356" s="17">
        <v>84308</v>
      </c>
      <c r="N4356" s="20">
        <v>18</v>
      </c>
      <c r="O4356" s="20" t="s">
        <v>118</v>
      </c>
      <c r="P4356" s="20" t="s">
        <v>112</v>
      </c>
    </row>
    <row r="4357" spans="1:16" s="5" customFormat="1" ht="15.75">
      <c r="A4357" s="4" t="s">
        <v>12</v>
      </c>
      <c r="B4357" s="10">
        <f>I4353</f>
        <v>96591</v>
      </c>
      <c r="C4357" s="3"/>
      <c r="D4357" s="10">
        <f>K4353</f>
        <v>200794</v>
      </c>
      <c r="E4357" s="3"/>
      <c r="F4357" s="10">
        <f>M4353</f>
        <v>203790</v>
      </c>
      <c r="G4357" s="3"/>
      <c r="H4357" s="20" t="s">
        <v>62</v>
      </c>
      <c r="I4357" s="17">
        <v>116350</v>
      </c>
      <c r="J4357" s="20"/>
      <c r="K4357" s="17">
        <v>112113</v>
      </c>
      <c r="L4357" s="17"/>
      <c r="M4357" s="17">
        <v>120000</v>
      </c>
      <c r="N4357" s="20">
        <v>19</v>
      </c>
      <c r="O4357" s="20" t="s">
        <v>119</v>
      </c>
      <c r="P4357" s="20" t="s">
        <v>113</v>
      </c>
    </row>
    <row r="4358" spans="1:16" s="5" customFormat="1" ht="15.75">
      <c r="A4358" s="4"/>
      <c r="B4358" s="3"/>
      <c r="C4358" s="3"/>
      <c r="D4358" s="3"/>
      <c r="E4358" s="3"/>
      <c r="F4358" s="3"/>
      <c r="G4358" s="3"/>
      <c r="H4358" s="20" t="s">
        <v>62</v>
      </c>
      <c r="I4358" s="17">
        <v>0</v>
      </c>
      <c r="J4358" s="20"/>
      <c r="K4358" s="17">
        <v>0</v>
      </c>
      <c r="L4358" s="17"/>
      <c r="M4358" s="17">
        <v>75000</v>
      </c>
      <c r="N4358" s="20">
        <v>20</v>
      </c>
      <c r="O4358" s="20" t="s">
        <v>120</v>
      </c>
      <c r="P4358" s="20" t="s">
        <v>114</v>
      </c>
    </row>
    <row r="4359" spans="1:16" s="5" customFormat="1" ht="15.75">
      <c r="A4359" s="4" t="s">
        <v>13</v>
      </c>
      <c r="B4359" s="3">
        <f>SUM(B4353:B4358)</f>
        <v>3808915</v>
      </c>
      <c r="C4359" s="3"/>
      <c r="D4359" s="3">
        <f>SUM(D4353:D4358)</f>
        <v>4107256</v>
      </c>
      <c r="E4359" s="3"/>
      <c r="F4359" s="3">
        <f>SUM(F4353:F4358)</f>
        <v>4795516</v>
      </c>
      <c r="G4359" s="3"/>
      <c r="H4359" s="20" t="s">
        <v>62</v>
      </c>
      <c r="I4359" s="17">
        <v>410560</v>
      </c>
      <c r="J4359" s="20"/>
      <c r="K4359" s="17">
        <v>392908</v>
      </c>
      <c r="L4359" s="17"/>
      <c r="M4359" s="17">
        <v>424629</v>
      </c>
      <c r="N4359" s="20">
        <v>21</v>
      </c>
      <c r="O4359" s="20" t="s">
        <v>121</v>
      </c>
      <c r="P4359" s="20" t="s">
        <v>115</v>
      </c>
    </row>
    <row r="4360" spans="1:16" s="5" customFormat="1" ht="15.75">
      <c r="A4360" s="4"/>
      <c r="B4360" s="3"/>
      <c r="C4360" s="3"/>
      <c r="D4360" s="3"/>
      <c r="E4360" s="3"/>
      <c r="F4360" s="3"/>
      <c r="G4360" s="3"/>
      <c r="H4360" s="20" t="s">
        <v>62</v>
      </c>
      <c r="I4360" s="17">
        <v>7176908</v>
      </c>
      <c r="J4360" s="20"/>
      <c r="K4360" s="17">
        <v>5902326</v>
      </c>
      <c r="L4360" s="17"/>
      <c r="M4360" s="17">
        <v>6154500</v>
      </c>
      <c r="N4360" s="20">
        <v>22</v>
      </c>
      <c r="O4360" s="20" t="s">
        <v>148</v>
      </c>
      <c r="P4360" s="20" t="s">
        <v>116</v>
      </c>
    </row>
    <row r="4361" spans="1:16" s="5" customFormat="1" ht="15.75">
      <c r="A4361" s="4" t="s">
        <v>14</v>
      </c>
      <c r="B4361" s="3">
        <f aca="true" t="shared" si="487" ref="B4361:B4366">I4354</f>
        <v>2778915</v>
      </c>
      <c r="C4361" s="3"/>
      <c r="D4361" s="3">
        <f aca="true" t="shared" si="488" ref="D4361:D4366">K4354</f>
        <v>2658599</v>
      </c>
      <c r="E4361" s="3"/>
      <c r="F4361" s="3">
        <f aca="true" t="shared" si="489" ref="F4361:F4366">M4354</f>
        <v>3987899</v>
      </c>
      <c r="G4361" s="3"/>
      <c r="H4361" s="20" t="s">
        <v>62</v>
      </c>
      <c r="I4361" s="17">
        <v>4072156</v>
      </c>
      <c r="J4361" s="20"/>
      <c r="K4361" s="17">
        <v>3889088</v>
      </c>
      <c r="L4361" s="17"/>
      <c r="M4361" s="17">
        <v>4077123</v>
      </c>
      <c r="N4361" s="20">
        <v>23</v>
      </c>
      <c r="O4361" s="20" t="s">
        <v>149</v>
      </c>
      <c r="P4361" s="20" t="s">
        <v>117</v>
      </c>
    </row>
    <row r="4362" spans="1:16" s="5" customFormat="1" ht="15.75">
      <c r="A4362" s="4" t="s">
        <v>90</v>
      </c>
      <c r="B4362" s="3">
        <f t="shared" si="487"/>
        <v>0</v>
      </c>
      <c r="C4362" s="3"/>
      <c r="D4362" s="3">
        <f t="shared" si="488"/>
        <v>35890</v>
      </c>
      <c r="E4362" s="3"/>
      <c r="F4362" s="3">
        <f t="shared" si="489"/>
        <v>29937</v>
      </c>
      <c r="G4362" s="3"/>
      <c r="H4362" s="20" t="s">
        <v>62</v>
      </c>
      <c r="I4362" s="17">
        <v>4489088</v>
      </c>
      <c r="J4362" s="20"/>
      <c r="K4362" s="17">
        <v>4287631</v>
      </c>
      <c r="L4362" s="17"/>
      <c r="M4362" s="17">
        <v>4492890</v>
      </c>
      <c r="N4362" s="20">
        <v>24</v>
      </c>
      <c r="O4362" s="20" t="s">
        <v>150</v>
      </c>
      <c r="P4362" s="20" t="s">
        <v>118</v>
      </c>
    </row>
    <row r="4363" spans="1:16" s="5" customFormat="1" ht="15.75">
      <c r="A4363" s="4" t="s">
        <v>89</v>
      </c>
      <c r="B4363" s="3">
        <f t="shared" si="487"/>
        <v>84308</v>
      </c>
      <c r="C4363" s="3"/>
      <c r="D4363" s="3">
        <f t="shared" si="488"/>
        <v>80684</v>
      </c>
      <c r="E4363" s="3"/>
      <c r="F4363" s="3">
        <f t="shared" si="489"/>
        <v>84308</v>
      </c>
      <c r="G4363" s="3"/>
      <c r="H4363" s="20" t="s">
        <v>62</v>
      </c>
      <c r="I4363" s="17">
        <v>953899</v>
      </c>
      <c r="J4363" s="20"/>
      <c r="K4363" s="17">
        <v>1069791</v>
      </c>
      <c r="L4363" s="17"/>
      <c r="M4363" s="17">
        <v>1114367</v>
      </c>
      <c r="N4363" s="20">
        <v>25</v>
      </c>
      <c r="O4363" s="20" t="s">
        <v>151</v>
      </c>
      <c r="P4363" s="20" t="s">
        <v>119</v>
      </c>
    </row>
    <row r="4364" spans="1:16" s="5" customFormat="1" ht="15.75">
      <c r="A4364" s="4" t="s">
        <v>88</v>
      </c>
      <c r="B4364" s="3">
        <f t="shared" si="487"/>
        <v>116350</v>
      </c>
      <c r="C4364" s="3"/>
      <c r="D4364" s="3">
        <f t="shared" si="488"/>
        <v>112113</v>
      </c>
      <c r="E4364" s="3"/>
      <c r="F4364" s="3">
        <f t="shared" si="489"/>
        <v>120000</v>
      </c>
      <c r="G4364" s="3"/>
      <c r="H4364" s="20" t="s">
        <v>62</v>
      </c>
      <c r="I4364" s="17">
        <v>190756</v>
      </c>
      <c r="J4364" s="20"/>
      <c r="K4364" s="17">
        <v>183295</v>
      </c>
      <c r="L4364" s="17"/>
      <c r="M4364" s="17">
        <v>190758</v>
      </c>
      <c r="N4364" s="20">
        <v>26</v>
      </c>
      <c r="O4364" s="20" t="s">
        <v>152</v>
      </c>
      <c r="P4364" s="20" t="s">
        <v>120</v>
      </c>
    </row>
    <row r="4365" spans="1:16" s="5" customFormat="1" ht="15.75">
      <c r="A4365" s="4" t="s">
        <v>92</v>
      </c>
      <c r="B4365" s="3">
        <f t="shared" si="487"/>
        <v>0</v>
      </c>
      <c r="C4365" s="3"/>
      <c r="D4365" s="3">
        <f t="shared" si="488"/>
        <v>0</v>
      </c>
      <c r="E4365" s="3"/>
      <c r="F4365" s="3">
        <f t="shared" si="489"/>
        <v>75000</v>
      </c>
      <c r="G4365" s="3"/>
      <c r="H4365" s="20" t="s">
        <v>62</v>
      </c>
      <c r="I4365" s="17">
        <v>0</v>
      </c>
      <c r="J4365" s="20"/>
      <c r="K4365" s="17">
        <v>0</v>
      </c>
      <c r="L4365" s="17"/>
      <c r="M4365" s="17">
        <v>25750</v>
      </c>
      <c r="N4365" s="20">
        <v>27</v>
      </c>
      <c r="O4365" s="20" t="s">
        <v>153</v>
      </c>
      <c r="P4365" s="20" t="s">
        <v>121</v>
      </c>
    </row>
    <row r="4366" spans="1:16" s="5" customFormat="1" ht="15.75">
      <c r="A4366" s="4" t="s">
        <v>15</v>
      </c>
      <c r="B4366" s="10">
        <f t="shared" si="487"/>
        <v>410560</v>
      </c>
      <c r="C4366" s="3"/>
      <c r="D4366" s="10">
        <f t="shared" si="488"/>
        <v>392908</v>
      </c>
      <c r="E4366" s="3"/>
      <c r="F4366" s="10">
        <f t="shared" si="489"/>
        <v>424629</v>
      </c>
      <c r="G4366" s="3"/>
      <c r="H4366" s="20" t="s">
        <v>62</v>
      </c>
      <c r="I4366" s="17">
        <v>0</v>
      </c>
      <c r="J4366" s="20"/>
      <c r="K4366" s="17">
        <v>22001</v>
      </c>
      <c r="L4366" s="17"/>
      <c r="M4366" s="17">
        <v>35344</v>
      </c>
      <c r="N4366" s="20">
        <v>28</v>
      </c>
      <c r="O4366" s="20" t="s">
        <v>154</v>
      </c>
      <c r="P4366" s="20" t="s">
        <v>122</v>
      </c>
    </row>
    <row r="4367" spans="1:16" s="5" customFormat="1" ht="15.75">
      <c r="A4367" s="4"/>
      <c r="B4367" s="3"/>
      <c r="C4367" s="3"/>
      <c r="D4367" s="3"/>
      <c r="E4367" s="3"/>
      <c r="F4367" s="3"/>
      <c r="G4367" s="3"/>
      <c r="H4367" s="20"/>
      <c r="I4367" s="17"/>
      <c r="J4367" s="20"/>
      <c r="K4367" s="17"/>
      <c r="L4367" s="17"/>
      <c r="M4367" s="17"/>
      <c r="N4367" s="20"/>
      <c r="O4367" s="20"/>
      <c r="P4367" s="20"/>
    </row>
    <row r="4368" spans="1:16" s="5" customFormat="1" ht="15.75">
      <c r="A4368" s="4" t="s">
        <v>16</v>
      </c>
      <c r="B4368" s="3">
        <f>SUM(B4360:B4367)</f>
        <v>3390133</v>
      </c>
      <c r="C4368" s="3"/>
      <c r="D4368" s="3">
        <f>SUM(D4360:D4367)</f>
        <v>3280194</v>
      </c>
      <c r="E4368" s="3"/>
      <c r="F4368" s="3">
        <f>SUM(F4360:F4367)</f>
        <v>4721773</v>
      </c>
      <c r="G4368" s="3"/>
      <c r="H4368" s="20"/>
      <c r="I4368" s="17"/>
      <c r="J4368" s="20"/>
      <c r="K4368" s="17"/>
      <c r="L4368" s="17"/>
      <c r="M4368" s="17"/>
      <c r="N4368" s="17"/>
      <c r="O4368" s="20"/>
      <c r="P4368" s="20"/>
    </row>
    <row r="4369" spans="1:16" s="5" customFormat="1" ht="15.75">
      <c r="A4369" s="4"/>
      <c r="B4369" s="3"/>
      <c r="C4369" s="3"/>
      <c r="D4369" s="3"/>
      <c r="E4369" s="3"/>
      <c r="F4369" s="3"/>
      <c r="G4369" s="3"/>
      <c r="H4369" s="20"/>
      <c r="I4369" s="17"/>
      <c r="J4369" s="20"/>
      <c r="K4369" s="17"/>
      <c r="L4369" s="17"/>
      <c r="M4369" s="17"/>
      <c r="N4369" s="17"/>
      <c r="O4369" s="20"/>
      <c r="P4369" s="20"/>
    </row>
    <row r="4370" spans="1:16" s="5" customFormat="1" ht="15.75">
      <c r="A4370" s="4" t="s">
        <v>17</v>
      </c>
      <c r="B4370" s="3">
        <f aca="true" t="shared" si="490" ref="B4370:B4376">I4360</f>
        <v>7176908</v>
      </c>
      <c r="C4370" s="3"/>
      <c r="D4370" s="3">
        <f aca="true" t="shared" si="491" ref="D4370:D4376">K4360</f>
        <v>5902326</v>
      </c>
      <c r="E4370" s="3"/>
      <c r="F4370" s="3">
        <f aca="true" t="shared" si="492" ref="F4370:F4376">M4360</f>
        <v>6154500</v>
      </c>
      <c r="G4370" s="3"/>
      <c r="H4370" s="20"/>
      <c r="I4370" s="17"/>
      <c r="J4370" s="20"/>
      <c r="K4370" s="17"/>
      <c r="L4370" s="17"/>
      <c r="M4370" s="17"/>
      <c r="N4370" s="17"/>
      <c r="O4370" s="20"/>
      <c r="P4370" s="20"/>
    </row>
    <row r="4371" spans="1:16" s="5" customFormat="1" ht="15.75">
      <c r="A4371" s="4" t="s">
        <v>18</v>
      </c>
      <c r="B4371" s="3">
        <f t="shared" si="490"/>
        <v>4072156</v>
      </c>
      <c r="C4371" s="3"/>
      <c r="D4371" s="3">
        <f t="shared" si="491"/>
        <v>3889088</v>
      </c>
      <c r="E4371" s="3"/>
      <c r="F4371" s="3">
        <f t="shared" si="492"/>
        <v>4077123</v>
      </c>
      <c r="G4371" s="3"/>
      <c r="H4371" s="20"/>
      <c r="I4371" s="17"/>
      <c r="J4371" s="20"/>
      <c r="K4371" s="17"/>
      <c r="L4371" s="17"/>
      <c r="M4371" s="17"/>
      <c r="N4371" s="17"/>
      <c r="O4371" s="20"/>
      <c r="P4371" s="20"/>
    </row>
    <row r="4372" spans="1:16" s="5" customFormat="1" ht="15.75">
      <c r="A4372" s="4" t="s">
        <v>19</v>
      </c>
      <c r="B4372" s="3">
        <f t="shared" si="490"/>
        <v>4489088</v>
      </c>
      <c r="C4372" s="3"/>
      <c r="D4372" s="3">
        <f t="shared" si="491"/>
        <v>4287631</v>
      </c>
      <c r="E4372" s="3"/>
      <c r="F4372" s="3">
        <f t="shared" si="492"/>
        <v>4492890</v>
      </c>
      <c r="G4372" s="3"/>
      <c r="H4372" s="20"/>
      <c r="I4372" s="17"/>
      <c r="J4372" s="20"/>
      <c r="K4372" s="17"/>
      <c r="L4372" s="17"/>
      <c r="M4372" s="17"/>
      <c r="N4372" s="20"/>
      <c r="O4372" s="20"/>
      <c r="P4372" s="20"/>
    </row>
    <row r="4373" spans="1:16" s="5" customFormat="1" ht="15.75">
      <c r="A4373" s="4" t="s">
        <v>20</v>
      </c>
      <c r="B4373" s="3">
        <f t="shared" si="490"/>
        <v>953899</v>
      </c>
      <c r="C4373" s="3"/>
      <c r="D4373" s="3">
        <f t="shared" si="491"/>
        <v>1069791</v>
      </c>
      <c r="E4373" s="3"/>
      <c r="F4373" s="3">
        <f t="shared" si="492"/>
        <v>1114367</v>
      </c>
      <c r="G4373" s="3"/>
      <c r="H4373" s="20"/>
      <c r="I4373" s="17"/>
      <c r="J4373" s="20"/>
      <c r="K4373" s="17"/>
      <c r="L4373" s="17"/>
      <c r="M4373" s="17"/>
      <c r="N4373" s="20"/>
      <c r="O4373" s="20"/>
      <c r="P4373" s="20"/>
    </row>
    <row r="4374" spans="1:7" s="5" customFormat="1" ht="15.75">
      <c r="A4374" s="4" t="s">
        <v>21</v>
      </c>
      <c r="B4374" s="3">
        <f t="shared" si="490"/>
        <v>190756</v>
      </c>
      <c r="C4374" s="3"/>
      <c r="D4374" s="3">
        <f t="shared" si="491"/>
        <v>183295</v>
      </c>
      <c r="E4374" s="3"/>
      <c r="F4374" s="3">
        <f t="shared" si="492"/>
        <v>190758</v>
      </c>
      <c r="G4374" s="3"/>
    </row>
    <row r="4375" spans="1:7" s="5" customFormat="1" ht="15.75">
      <c r="A4375" s="4" t="s">
        <v>22</v>
      </c>
      <c r="B4375" s="3">
        <f t="shared" si="490"/>
        <v>0</v>
      </c>
      <c r="C4375" s="3"/>
      <c r="D4375" s="3">
        <f t="shared" si="491"/>
        <v>0</v>
      </c>
      <c r="E4375" s="3"/>
      <c r="F4375" s="3">
        <f t="shared" si="492"/>
        <v>25750</v>
      </c>
      <c r="G4375" s="3"/>
    </row>
    <row r="4376" spans="1:7" s="5" customFormat="1" ht="15.75">
      <c r="A4376" s="4" t="s">
        <v>87</v>
      </c>
      <c r="B4376" s="10">
        <f t="shared" si="490"/>
        <v>0</v>
      </c>
      <c r="C4376" s="3"/>
      <c r="D4376" s="10">
        <f t="shared" si="491"/>
        <v>22001</v>
      </c>
      <c r="E4376" s="3"/>
      <c r="F4376" s="10">
        <f t="shared" si="492"/>
        <v>35344</v>
      </c>
      <c r="G4376" s="3"/>
    </row>
    <row r="4377" spans="1:7" s="5" customFormat="1" ht="15.75">
      <c r="A4377" s="12"/>
      <c r="B4377" s="3"/>
      <c r="C4377" s="3"/>
      <c r="D4377" s="3"/>
      <c r="E4377" s="3"/>
      <c r="F4377" s="3"/>
      <c r="G4377" s="3"/>
    </row>
    <row r="4378" spans="1:7" s="5" customFormat="1" ht="15.75">
      <c r="A4378" s="17" t="s">
        <v>23</v>
      </c>
      <c r="B4378" s="3">
        <f>SUM(B4338:B4347)+B4352+B4359+SUM(B4367:B4377)</f>
        <v>38470471</v>
      </c>
      <c r="C4378" s="3"/>
      <c r="D4378" s="3">
        <f>SUM(D4338:D4347)+D4352+D4359+SUM(D4367:D4377)</f>
        <v>36144306</v>
      </c>
      <c r="E4378" s="3"/>
      <c r="F4378" s="3">
        <f>SUM(F4338:F4347)+F4352+F4359+SUM(F4367:F4377)</f>
        <v>42896118</v>
      </c>
      <c r="G4378" s="3"/>
    </row>
    <row r="4379" spans="1:7" s="5" customFormat="1" ht="15.75">
      <c r="A4379" s="4"/>
      <c r="B4379" s="3"/>
      <c r="C4379" s="3"/>
      <c r="D4379" s="3"/>
      <c r="E4379" s="3"/>
      <c r="F4379" s="3"/>
      <c r="G4379" s="3"/>
    </row>
    <row r="4380" spans="1:7" s="5" customFormat="1" ht="15.75">
      <c r="A4380" s="4"/>
      <c r="B4380" s="3"/>
      <c r="C4380" s="3"/>
      <c r="D4380" s="3"/>
      <c r="E4380" s="3"/>
      <c r="F4380" s="3"/>
      <c r="G4380" s="3"/>
    </row>
    <row r="4381" spans="1:7" s="5" customFormat="1" ht="15.75">
      <c r="A4381" s="4"/>
      <c r="B4381" s="3"/>
      <c r="C4381" s="3"/>
      <c r="D4381" s="3"/>
      <c r="E4381" s="3"/>
      <c r="F4381" s="3"/>
      <c r="G4381" s="3"/>
    </row>
    <row r="4382" spans="1:7" s="5" customFormat="1" ht="15.75">
      <c r="A4382" s="4"/>
      <c r="B4382" s="3"/>
      <c r="C4382" s="3"/>
      <c r="D4382" s="3"/>
      <c r="E4382" s="3"/>
      <c r="F4382" s="3"/>
      <c r="G4382" s="3"/>
    </row>
    <row r="4383" spans="1:7" s="5" customFormat="1" ht="15.75">
      <c r="A4383" s="4"/>
      <c r="B4383" s="3"/>
      <c r="C4383" s="3"/>
      <c r="D4383" s="3"/>
      <c r="E4383" s="3"/>
      <c r="F4383" s="3"/>
      <c r="G4383" s="3"/>
    </row>
    <row r="4384" spans="1:7" s="5" customFormat="1" ht="15.75">
      <c r="A4384" s="4"/>
      <c r="B4384" s="3"/>
      <c r="C4384" s="3"/>
      <c r="D4384" s="3"/>
      <c r="E4384" s="3"/>
      <c r="F4384" s="3"/>
      <c r="G4384" s="3"/>
    </row>
    <row r="4385" spans="1:7" s="5" customFormat="1" ht="15.75">
      <c r="A4385" s="4"/>
      <c r="B4385" s="3"/>
      <c r="C4385" s="3"/>
      <c r="D4385" s="3"/>
      <c r="E4385" s="3"/>
      <c r="F4385" s="3"/>
      <c r="G4385" s="3"/>
    </row>
    <row r="4386" spans="1:7" s="5" customFormat="1" ht="15.75">
      <c r="A4386" s="4"/>
      <c r="B4386" s="3"/>
      <c r="C4386" s="3"/>
      <c r="D4386" s="3"/>
      <c r="E4386" s="3"/>
      <c r="F4386" s="3"/>
      <c r="G4386" s="3"/>
    </row>
    <row r="4387" spans="1:7" s="5" customFormat="1" ht="15.75">
      <c r="A4387" s="4"/>
      <c r="B4387" s="3"/>
      <c r="C4387" s="3"/>
      <c r="D4387" s="3"/>
      <c r="E4387" s="3"/>
      <c r="F4387" s="3"/>
      <c r="G4387" s="3"/>
    </row>
    <row r="4388" spans="1:7" s="5" customFormat="1" ht="15.75">
      <c r="A4388" s="12"/>
      <c r="B4388" s="3"/>
      <c r="C4388" s="3"/>
      <c r="D4388" s="3"/>
      <c r="E4388" s="3"/>
      <c r="F4388" s="3"/>
      <c r="G4388" s="3"/>
    </row>
    <row r="4389" spans="1:7" s="5" customFormat="1" ht="15.75">
      <c r="A4389" s="17"/>
      <c r="B4389" s="4"/>
      <c r="C4389" s="4"/>
      <c r="D4389" s="4"/>
      <c r="E4389" s="4"/>
      <c r="F4389" s="4"/>
      <c r="G4389" s="3"/>
    </row>
    <row r="4390" spans="1:7" s="5" customFormat="1" ht="15.75">
      <c r="A4390" s="4"/>
      <c r="B4390" s="3"/>
      <c r="C4390" s="3"/>
      <c r="D4390" s="3"/>
      <c r="E4390" s="3"/>
      <c r="F4390" s="3"/>
      <c r="G4390" s="3"/>
    </row>
    <row r="4391" spans="1:7" s="5" customFormat="1" ht="15.75">
      <c r="A4391" s="4"/>
      <c r="B4391" s="3"/>
      <c r="C4391" s="3"/>
      <c r="D4391" s="3"/>
      <c r="E4391" s="3"/>
      <c r="F4391" s="3"/>
      <c r="G4391" s="3"/>
    </row>
    <row r="4392" spans="1:7" s="5" customFormat="1" ht="15.75">
      <c r="A4392" s="4"/>
      <c r="B4392" s="4"/>
      <c r="C4392" s="4"/>
      <c r="D4392" s="4"/>
      <c r="E4392" s="4"/>
      <c r="F4392" s="4"/>
      <c r="G4392" s="4"/>
    </row>
    <row r="4393" spans="1:7" s="5" customFormat="1" ht="15.75">
      <c r="A4393" s="12"/>
      <c r="B4393" s="3"/>
      <c r="C4393" s="3"/>
      <c r="D4393" s="3"/>
      <c r="E4393" s="3"/>
      <c r="F4393" s="3"/>
      <c r="G4393" s="3"/>
    </row>
    <row r="4394" spans="1:7" s="5" customFormat="1" ht="15.75">
      <c r="A4394" s="17"/>
      <c r="B4394" s="4"/>
      <c r="C4394" s="4"/>
      <c r="D4394" s="4"/>
      <c r="E4394" s="4"/>
      <c r="F4394" s="4"/>
      <c r="G4394" s="4"/>
    </row>
    <row r="4395" spans="1:7" s="5" customFormat="1" ht="15.75">
      <c r="A4395" s="4"/>
      <c r="B4395" s="3"/>
      <c r="C4395" s="3"/>
      <c r="D4395" s="3"/>
      <c r="E4395" s="3"/>
      <c r="F4395" s="3"/>
      <c r="G4395" s="3"/>
    </row>
    <row r="4396" spans="1:7" s="5" customFormat="1" ht="15.75">
      <c r="A4396" s="4"/>
      <c r="B4396" s="3"/>
      <c r="C4396" s="3"/>
      <c r="D4396" s="3"/>
      <c r="E4396" s="3"/>
      <c r="F4396" s="3"/>
      <c r="G4396" s="3"/>
    </row>
    <row r="4397" spans="1:7" s="5" customFormat="1" ht="15.75">
      <c r="A4397" s="4"/>
      <c r="B4397" s="4"/>
      <c r="C4397" s="4"/>
      <c r="D4397" s="4"/>
      <c r="E4397" s="4"/>
      <c r="F4397" s="4"/>
      <c r="G4397" s="4"/>
    </row>
    <row r="4398" spans="1:7" s="5" customFormat="1" ht="15.75">
      <c r="A4398" s="4"/>
      <c r="B4398" s="3"/>
      <c r="C4398" s="3"/>
      <c r="D4398" s="3"/>
      <c r="E4398" s="3"/>
      <c r="F4398" s="3"/>
      <c r="G4398" s="3"/>
    </row>
    <row r="4399" spans="1:7" s="5" customFormat="1" ht="15.75">
      <c r="A4399" s="4"/>
      <c r="B4399" s="3"/>
      <c r="C4399" s="3"/>
      <c r="D4399" s="3"/>
      <c r="E4399" s="3"/>
      <c r="F4399" s="3"/>
      <c r="G4399" s="3"/>
    </row>
    <row r="4400" spans="1:7" s="5" customFormat="1" ht="15.75">
      <c r="A4400" s="12"/>
      <c r="B4400" s="3"/>
      <c r="C4400" s="3"/>
      <c r="D4400" s="3"/>
      <c r="E4400" s="3"/>
      <c r="F4400" s="3"/>
      <c r="G4400" s="3"/>
    </row>
    <row r="4401" spans="1:7" s="5" customFormat="1" ht="15.75">
      <c r="A4401" s="17"/>
      <c r="B4401" s="3"/>
      <c r="C4401" s="3"/>
      <c r="D4401" s="3"/>
      <c r="E4401" s="3"/>
      <c r="F4401" s="3"/>
      <c r="G4401" s="3"/>
    </row>
    <row r="4402" spans="1:7" s="5" customFormat="1" ht="15.75">
      <c r="A4402" s="11"/>
      <c r="B4402" s="3"/>
      <c r="C4402" s="3"/>
      <c r="D4402" s="3"/>
      <c r="E4402" s="3"/>
      <c r="F4402" s="3"/>
      <c r="G4402" s="3"/>
    </row>
    <row r="4403" spans="1:7" s="5" customFormat="1" ht="15.75">
      <c r="A4403" s="12"/>
      <c r="B4403" s="3"/>
      <c r="C4403" s="3"/>
      <c r="D4403" s="3"/>
      <c r="E4403" s="3"/>
      <c r="F4403" s="3"/>
      <c r="G4403" s="3"/>
    </row>
    <row r="4404" spans="1:7" s="5" customFormat="1" ht="15.75">
      <c r="A4404" s="12"/>
      <c r="B4404" s="3"/>
      <c r="C4404" s="3"/>
      <c r="D4404" s="3"/>
      <c r="E4404" s="3"/>
      <c r="F4404" s="3"/>
      <c r="G4404" s="3"/>
    </row>
    <row r="4405" spans="1:7" s="5" customFormat="1" ht="15.75">
      <c r="A4405" s="12"/>
      <c r="B4405" s="3"/>
      <c r="C4405" s="3"/>
      <c r="D4405" s="3"/>
      <c r="E4405" s="3"/>
      <c r="F4405" s="3"/>
      <c r="G4405" s="3"/>
    </row>
    <row r="4406" spans="1:7" s="5" customFormat="1" ht="15.75">
      <c r="A4406" s="12"/>
      <c r="B4406" s="3"/>
      <c r="C4406" s="3"/>
      <c r="D4406" s="3"/>
      <c r="E4406" s="3"/>
      <c r="F4406" s="3"/>
      <c r="G4406" s="3"/>
    </row>
    <row r="4407" spans="1:6" s="5" customFormat="1" ht="15.75">
      <c r="A4407" s="13"/>
      <c r="B4407" s="4"/>
      <c r="C4407" s="3"/>
      <c r="D4407" s="4"/>
      <c r="E4407" s="3"/>
      <c r="F4407" s="4"/>
    </row>
    <row r="4408" spans="1:6" s="5" customFormat="1" ht="15.75">
      <c r="A4408" s="14" t="s">
        <v>93</v>
      </c>
      <c r="B4408" s="4"/>
      <c r="C4408" s="3"/>
      <c r="D4408" s="4"/>
      <c r="E4408" s="3"/>
      <c r="F4408" s="4"/>
    </row>
    <row r="4409" spans="1:6" s="5" customFormat="1" ht="15.75">
      <c r="A4409" s="4"/>
      <c r="B4409" s="4"/>
      <c r="C4409" s="3"/>
      <c r="D4409" s="4"/>
      <c r="E4409" s="3"/>
      <c r="F4409" s="4"/>
    </row>
    <row r="4410" spans="1:7" s="5" customFormat="1" ht="15.75">
      <c r="A4410" s="23" t="s">
        <v>138</v>
      </c>
      <c r="B4410" s="23"/>
      <c r="C4410" s="23"/>
      <c r="D4410" s="23"/>
      <c r="E4410" s="23"/>
      <c r="F4410" s="23"/>
      <c r="G4410" s="23"/>
    </row>
    <row r="4411" spans="1:6" s="5" customFormat="1" ht="15.75">
      <c r="A4411" s="4"/>
      <c r="B4411" s="4"/>
      <c r="C4411" s="3"/>
      <c r="D4411" s="4"/>
      <c r="E4411" s="3"/>
      <c r="F4411" s="4"/>
    </row>
    <row r="4412" spans="1:7" s="5" customFormat="1" ht="15.75">
      <c r="A4412" s="23" t="s">
        <v>139</v>
      </c>
      <c r="B4412" s="23"/>
      <c r="C4412" s="23"/>
      <c r="D4412" s="23"/>
      <c r="E4412" s="23"/>
      <c r="F4412" s="23"/>
      <c r="G4412" s="23"/>
    </row>
    <row r="4413" spans="1:7" s="5" customFormat="1" ht="15.75">
      <c r="A4413" s="23" t="s">
        <v>136</v>
      </c>
      <c r="B4413" s="23"/>
      <c r="C4413" s="23"/>
      <c r="D4413" s="23"/>
      <c r="E4413" s="23"/>
      <c r="F4413" s="23"/>
      <c r="G4413" s="23"/>
    </row>
    <row r="4414" spans="1:6" s="5" customFormat="1" ht="15.75">
      <c r="A4414" s="4"/>
      <c r="B4414" s="4"/>
      <c r="C4414" s="3"/>
      <c r="D4414" s="6"/>
      <c r="E4414" s="7"/>
      <c r="F4414" s="6"/>
    </row>
    <row r="4415" spans="1:6" s="5" customFormat="1" ht="15.75">
      <c r="A4415" s="4"/>
      <c r="B4415" s="8"/>
      <c r="C4415" s="9"/>
      <c r="D4415" s="8"/>
      <c r="E4415" s="9"/>
      <c r="F4415" s="8"/>
    </row>
    <row r="4416" spans="1:7" s="5" customFormat="1" ht="15.75">
      <c r="A4416" s="4"/>
      <c r="B4416" s="2">
        <v>1985</v>
      </c>
      <c r="C4416" s="1"/>
      <c r="D4416" s="2">
        <v>1986</v>
      </c>
      <c r="E4416" s="1"/>
      <c r="F4416" s="2">
        <v>1987</v>
      </c>
      <c r="G4416" s="1"/>
    </row>
    <row r="4417" spans="1:7" s="5" customFormat="1" ht="15.75">
      <c r="A4417" s="4"/>
      <c r="B4417" s="3"/>
      <c r="C4417" s="3"/>
      <c r="D4417" s="3"/>
      <c r="E4417" s="3"/>
      <c r="F4417" s="3"/>
      <c r="G4417" s="3"/>
    </row>
    <row r="4418" spans="1:16" s="5" customFormat="1" ht="15.75">
      <c r="A4418" s="4" t="s">
        <v>0</v>
      </c>
      <c r="B4418" s="3">
        <f aca="true" t="shared" si="493" ref="B4418:B4425">I4418</f>
        <v>3676909</v>
      </c>
      <c r="C4418" s="3"/>
      <c r="D4418" s="3">
        <f aca="true" t="shared" si="494" ref="D4418:D4425">K4418</f>
        <v>3505350</v>
      </c>
      <c r="E4418" s="3"/>
      <c r="F4418" s="3">
        <f aca="true" t="shared" si="495" ref="F4418:F4425">M4418</f>
        <v>3906028</v>
      </c>
      <c r="G4418" s="3"/>
      <c r="H4418" s="20" t="s">
        <v>136</v>
      </c>
      <c r="I4418" s="17">
        <v>3676909</v>
      </c>
      <c r="J4418" s="20"/>
      <c r="K4418" s="17">
        <v>3505350</v>
      </c>
      <c r="L4418" s="17"/>
      <c r="M4418" s="17">
        <v>3906028</v>
      </c>
      <c r="N4418" s="20">
        <v>1</v>
      </c>
      <c r="O4418" s="20" t="s">
        <v>95</v>
      </c>
      <c r="P4418" s="20" t="s">
        <v>95</v>
      </c>
    </row>
    <row r="4419" spans="1:16" s="5" customFormat="1" ht="15.75">
      <c r="A4419" s="4" t="s">
        <v>1</v>
      </c>
      <c r="B4419" s="3">
        <f t="shared" si="493"/>
        <v>707215</v>
      </c>
      <c r="C4419" s="3"/>
      <c r="D4419" s="3">
        <f t="shared" si="494"/>
        <v>679499</v>
      </c>
      <c r="E4419" s="3"/>
      <c r="F4419" s="3">
        <f t="shared" si="495"/>
        <v>799198</v>
      </c>
      <c r="G4419" s="3"/>
      <c r="H4419" s="20" t="s">
        <v>136</v>
      </c>
      <c r="I4419" s="17">
        <v>707215</v>
      </c>
      <c r="J4419" s="20"/>
      <c r="K4419" s="17">
        <v>679499</v>
      </c>
      <c r="L4419" s="17"/>
      <c r="M4419" s="17">
        <v>799198</v>
      </c>
      <c r="N4419" s="20">
        <v>2</v>
      </c>
      <c r="O4419" s="20" t="s">
        <v>145</v>
      </c>
      <c r="P4419" s="20" t="s">
        <v>96</v>
      </c>
    </row>
    <row r="4420" spans="1:16" s="5" customFormat="1" ht="15.75">
      <c r="A4420" s="4" t="s">
        <v>86</v>
      </c>
      <c r="B4420" s="3">
        <f t="shared" si="493"/>
        <v>130691</v>
      </c>
      <c r="C4420" s="3"/>
      <c r="D4420" s="3">
        <f t="shared" si="494"/>
        <v>56272</v>
      </c>
      <c r="E4420" s="3"/>
      <c r="F4420" s="3">
        <f t="shared" si="495"/>
        <v>151050</v>
      </c>
      <c r="G4420" s="3"/>
      <c r="H4420" s="20" t="s">
        <v>136</v>
      </c>
      <c r="I4420" s="17">
        <v>130691</v>
      </c>
      <c r="J4420" s="20"/>
      <c r="K4420" s="17">
        <v>56272</v>
      </c>
      <c r="L4420" s="17"/>
      <c r="M4420" s="17">
        <v>151050</v>
      </c>
      <c r="N4420" s="20">
        <v>3</v>
      </c>
      <c r="O4420" s="20" t="s">
        <v>102</v>
      </c>
      <c r="P4420" s="20" t="s">
        <v>97</v>
      </c>
    </row>
    <row r="4421" spans="1:16" s="5" customFormat="1" ht="15.75">
      <c r="A4421" s="4" t="s">
        <v>91</v>
      </c>
      <c r="B4421" s="3">
        <f t="shared" si="493"/>
        <v>1390313</v>
      </c>
      <c r="C4421" s="3"/>
      <c r="D4421" s="3">
        <f t="shared" si="494"/>
        <v>1323115</v>
      </c>
      <c r="E4421" s="3"/>
      <c r="F4421" s="3">
        <f t="shared" si="495"/>
        <v>1383591</v>
      </c>
      <c r="G4421" s="3"/>
      <c r="H4421" s="20" t="s">
        <v>136</v>
      </c>
      <c r="I4421" s="17">
        <v>1390313</v>
      </c>
      <c r="J4421" s="20"/>
      <c r="K4421" s="17">
        <v>1323115</v>
      </c>
      <c r="L4421" s="17"/>
      <c r="M4421" s="17">
        <v>1383591</v>
      </c>
      <c r="N4421" s="20">
        <v>4</v>
      </c>
      <c r="O4421" s="20" t="s">
        <v>103</v>
      </c>
      <c r="P4421" s="20" t="s">
        <v>98</v>
      </c>
    </row>
    <row r="4422" spans="1:16" s="5" customFormat="1" ht="15.75">
      <c r="A4422" s="4" t="s">
        <v>2</v>
      </c>
      <c r="B4422" s="3">
        <f t="shared" si="493"/>
        <v>0</v>
      </c>
      <c r="C4422" s="3"/>
      <c r="D4422" s="3">
        <f t="shared" si="494"/>
        <v>0</v>
      </c>
      <c r="E4422" s="3"/>
      <c r="F4422" s="3">
        <f t="shared" si="495"/>
        <v>734480</v>
      </c>
      <c r="G4422" s="3"/>
      <c r="H4422" s="20" t="s">
        <v>136</v>
      </c>
      <c r="I4422" s="17">
        <v>0</v>
      </c>
      <c r="J4422" s="20"/>
      <c r="K4422" s="17">
        <v>0</v>
      </c>
      <c r="L4422" s="17"/>
      <c r="M4422" s="17">
        <v>734480</v>
      </c>
      <c r="N4422" s="20">
        <v>5</v>
      </c>
      <c r="O4422" s="20" t="s">
        <v>104</v>
      </c>
      <c r="P4422" s="20" t="s">
        <v>99</v>
      </c>
    </row>
    <row r="4423" spans="1:16" s="5" customFormat="1" ht="15.75">
      <c r="A4423" s="4" t="s">
        <v>144</v>
      </c>
      <c r="B4423" s="3">
        <f t="shared" si="493"/>
        <v>0</v>
      </c>
      <c r="C4423" s="3"/>
      <c r="D4423" s="3">
        <f t="shared" si="494"/>
        <v>0</v>
      </c>
      <c r="E4423" s="3"/>
      <c r="F4423" s="3">
        <f t="shared" si="495"/>
        <v>0</v>
      </c>
      <c r="G4423" s="3"/>
      <c r="H4423" s="20" t="s">
        <v>136</v>
      </c>
      <c r="I4423" s="17">
        <v>0</v>
      </c>
      <c r="J4423" s="20"/>
      <c r="K4423" s="17">
        <v>0</v>
      </c>
      <c r="L4423" s="17"/>
      <c r="M4423" s="17">
        <v>0</v>
      </c>
      <c r="N4423" s="20">
        <v>6</v>
      </c>
      <c r="O4423" s="20" t="s">
        <v>146</v>
      </c>
      <c r="P4423" s="20" t="s">
        <v>100</v>
      </c>
    </row>
    <row r="4424" spans="1:16" s="5" customFormat="1" ht="15.75">
      <c r="A4424" s="4" t="s">
        <v>3</v>
      </c>
      <c r="B4424" s="3">
        <f t="shared" si="493"/>
        <v>0</v>
      </c>
      <c r="C4424" s="3"/>
      <c r="D4424" s="3">
        <f t="shared" si="494"/>
        <v>0</v>
      </c>
      <c r="E4424" s="3"/>
      <c r="F4424" s="3">
        <f t="shared" si="495"/>
        <v>0</v>
      </c>
      <c r="G4424" s="3"/>
      <c r="H4424" s="20" t="s">
        <v>136</v>
      </c>
      <c r="I4424" s="17">
        <v>0</v>
      </c>
      <c r="J4424" s="20"/>
      <c r="K4424" s="17">
        <v>0</v>
      </c>
      <c r="L4424" s="17"/>
      <c r="M4424" s="17">
        <v>0</v>
      </c>
      <c r="N4424" s="20">
        <v>7</v>
      </c>
      <c r="O4424" s="20" t="s">
        <v>106</v>
      </c>
      <c r="P4424" s="20" t="s">
        <v>101</v>
      </c>
    </row>
    <row r="4425" spans="1:16" s="5" customFormat="1" ht="15.75">
      <c r="A4425" s="4" t="s">
        <v>4</v>
      </c>
      <c r="B4425" s="3">
        <f t="shared" si="493"/>
        <v>0</v>
      </c>
      <c r="C4425" s="3"/>
      <c r="D4425" s="3">
        <f t="shared" si="494"/>
        <v>0</v>
      </c>
      <c r="E4425" s="3"/>
      <c r="F4425" s="3">
        <f t="shared" si="495"/>
        <v>0</v>
      </c>
      <c r="G4425" s="3"/>
      <c r="H4425" s="20" t="s">
        <v>136</v>
      </c>
      <c r="I4425" s="17">
        <v>0</v>
      </c>
      <c r="J4425" s="20"/>
      <c r="K4425" s="17">
        <v>0</v>
      </c>
      <c r="L4425" s="17"/>
      <c r="M4425" s="17">
        <v>0</v>
      </c>
      <c r="N4425" s="20">
        <v>8</v>
      </c>
      <c r="O4425" s="20" t="s">
        <v>107</v>
      </c>
      <c r="P4425" s="20" t="s">
        <v>102</v>
      </c>
    </row>
    <row r="4426" spans="1:16" s="5" customFormat="1" ht="15.75">
      <c r="A4426" s="4"/>
      <c r="B4426" s="3"/>
      <c r="C4426" s="3"/>
      <c r="D4426" s="3"/>
      <c r="E4426" s="3"/>
      <c r="F4426" s="3"/>
      <c r="G4426" s="3"/>
      <c r="H4426" s="20" t="s">
        <v>136</v>
      </c>
      <c r="I4426" s="17">
        <v>1519984</v>
      </c>
      <c r="J4426" s="20"/>
      <c r="K4426" s="17">
        <v>1557659</v>
      </c>
      <c r="L4426" s="17"/>
      <c r="M4426" s="17">
        <v>2214722</v>
      </c>
      <c r="N4426" s="20">
        <v>9</v>
      </c>
      <c r="O4426" s="20" t="s">
        <v>108</v>
      </c>
      <c r="P4426" s="20" t="s">
        <v>103</v>
      </c>
    </row>
    <row r="4427" spans="1:16" s="5" customFormat="1" ht="15.75">
      <c r="A4427" s="4" t="s">
        <v>5</v>
      </c>
      <c r="B4427" s="3">
        <f>I4426</f>
        <v>1519984</v>
      </c>
      <c r="C4427" s="3"/>
      <c r="D4427" s="3">
        <f>K4426</f>
        <v>1557659</v>
      </c>
      <c r="E4427" s="3"/>
      <c r="F4427" s="3">
        <f>M4426</f>
        <v>2214722</v>
      </c>
      <c r="G4427" s="3"/>
      <c r="H4427" s="20" t="s">
        <v>136</v>
      </c>
      <c r="I4427" s="17">
        <v>1453</v>
      </c>
      <c r="J4427" s="20"/>
      <c r="K4427" s="17">
        <v>5723</v>
      </c>
      <c r="L4427" s="17"/>
      <c r="M4427" s="17">
        <v>121909</v>
      </c>
      <c r="N4427" s="20">
        <v>10</v>
      </c>
      <c r="O4427" s="20" t="s">
        <v>109</v>
      </c>
      <c r="P4427" s="20" t="s">
        <v>104</v>
      </c>
    </row>
    <row r="4428" spans="1:16" s="5" customFormat="1" ht="15.75">
      <c r="A4428" s="4" t="s">
        <v>6</v>
      </c>
      <c r="B4428" s="3">
        <f>I4427</f>
        <v>1453</v>
      </c>
      <c r="C4428" s="3"/>
      <c r="D4428" s="3">
        <f>K4427</f>
        <v>5723</v>
      </c>
      <c r="E4428" s="3"/>
      <c r="F4428" s="3">
        <f>M4427</f>
        <v>121909</v>
      </c>
      <c r="G4428" s="3"/>
      <c r="H4428" s="20" t="s">
        <v>136</v>
      </c>
      <c r="I4428" s="17">
        <v>0</v>
      </c>
      <c r="J4428" s="20"/>
      <c r="K4428" s="17">
        <v>0</v>
      </c>
      <c r="L4428" s="17"/>
      <c r="M4428" s="17">
        <v>151737</v>
      </c>
      <c r="N4428" s="20">
        <v>11</v>
      </c>
      <c r="O4428" s="20" t="s">
        <v>110</v>
      </c>
      <c r="P4428" s="20" t="s">
        <v>105</v>
      </c>
    </row>
    <row r="4429" spans="1:16" s="5" customFormat="1" ht="15.75">
      <c r="A4429" s="4" t="s">
        <v>7</v>
      </c>
      <c r="B4429" s="10">
        <f>I4428</f>
        <v>0</v>
      </c>
      <c r="C4429" s="3"/>
      <c r="D4429" s="10">
        <f>K4428</f>
        <v>0</v>
      </c>
      <c r="E4429" s="3"/>
      <c r="F4429" s="10">
        <f>M4428</f>
        <v>151737</v>
      </c>
      <c r="G4429" s="3"/>
      <c r="H4429" s="20" t="s">
        <v>136</v>
      </c>
      <c r="I4429" s="17">
        <v>800822</v>
      </c>
      <c r="J4429" s="20"/>
      <c r="K4429" s="17">
        <v>935669</v>
      </c>
      <c r="L4429" s="17"/>
      <c r="M4429" s="17">
        <v>1069482</v>
      </c>
      <c r="N4429" s="20">
        <v>12</v>
      </c>
      <c r="O4429" s="20" t="s">
        <v>147</v>
      </c>
      <c r="P4429" s="20" t="s">
        <v>106</v>
      </c>
    </row>
    <row r="4430" spans="1:16" s="5" customFormat="1" ht="15.75">
      <c r="A4430" s="4"/>
      <c r="B4430" s="3"/>
      <c r="C4430" s="3"/>
      <c r="D4430" s="3"/>
      <c r="E4430" s="3"/>
      <c r="F4430" s="3"/>
      <c r="G4430" s="3"/>
      <c r="H4430" s="20" t="s">
        <v>136</v>
      </c>
      <c r="I4430" s="17">
        <v>0</v>
      </c>
      <c r="J4430" s="20"/>
      <c r="K4430" s="17">
        <v>30026</v>
      </c>
      <c r="L4430" s="17"/>
      <c r="M4430" s="17">
        <v>30000</v>
      </c>
      <c r="N4430" s="20">
        <v>13</v>
      </c>
      <c r="O4430" s="20" t="s">
        <v>113</v>
      </c>
      <c r="P4430" s="20" t="s">
        <v>107</v>
      </c>
    </row>
    <row r="4431" spans="1:16" s="5" customFormat="1" ht="15.75">
      <c r="A4431" s="4" t="s">
        <v>8</v>
      </c>
      <c r="B4431" s="3">
        <f>SUM(B4426:B4430)</f>
        <v>1521437</v>
      </c>
      <c r="C4431" s="3"/>
      <c r="D4431" s="3">
        <f>SUM(D4426:D4430)</f>
        <v>1563382</v>
      </c>
      <c r="E4431" s="3"/>
      <c r="F4431" s="3">
        <f>SUM(F4426:F4430)</f>
        <v>2488368</v>
      </c>
      <c r="G4431" s="3"/>
      <c r="H4431" s="20" t="s">
        <v>136</v>
      </c>
      <c r="I4431" s="17">
        <v>0</v>
      </c>
      <c r="J4431" s="20"/>
      <c r="K4431" s="17">
        <v>0</v>
      </c>
      <c r="L4431" s="17"/>
      <c r="M4431" s="17">
        <v>37952</v>
      </c>
      <c r="N4431" s="20">
        <v>14</v>
      </c>
      <c r="O4431" s="20" t="s">
        <v>114</v>
      </c>
      <c r="P4431" s="20" t="s">
        <v>108</v>
      </c>
    </row>
    <row r="4432" spans="1:16" s="5" customFormat="1" ht="15.75">
      <c r="A4432" s="4"/>
      <c r="B4432" s="3"/>
      <c r="C4432" s="3"/>
      <c r="D4432" s="3"/>
      <c r="E4432" s="3"/>
      <c r="F4432" s="3"/>
      <c r="G4432" s="3"/>
      <c r="H4432" s="20" t="s">
        <v>136</v>
      </c>
      <c r="I4432" s="17">
        <v>6250</v>
      </c>
      <c r="J4432" s="20"/>
      <c r="K4432" s="17">
        <v>13158</v>
      </c>
      <c r="L4432" s="17"/>
      <c r="M4432" s="17">
        <v>14812</v>
      </c>
      <c r="N4432" s="20">
        <v>15</v>
      </c>
      <c r="O4432" s="20" t="s">
        <v>115</v>
      </c>
      <c r="P4432" s="20" t="s">
        <v>109</v>
      </c>
    </row>
    <row r="4433" spans="1:16" s="5" customFormat="1" ht="15.75">
      <c r="A4433" s="4" t="s">
        <v>9</v>
      </c>
      <c r="B4433" s="3">
        <f>I4429</f>
        <v>800822</v>
      </c>
      <c r="C4433" s="3"/>
      <c r="D4433" s="3">
        <f>K4429</f>
        <v>935669</v>
      </c>
      <c r="E4433" s="3"/>
      <c r="F4433" s="3">
        <f>M4429</f>
        <v>1069482</v>
      </c>
      <c r="G4433" s="3"/>
      <c r="H4433" s="20" t="s">
        <v>136</v>
      </c>
      <c r="I4433" s="17">
        <v>396224</v>
      </c>
      <c r="J4433" s="20"/>
      <c r="K4433" s="17">
        <v>379069</v>
      </c>
      <c r="L4433" s="17"/>
      <c r="M4433" s="17">
        <v>427602</v>
      </c>
      <c r="N4433" s="20">
        <v>16</v>
      </c>
      <c r="O4433" s="20" t="s">
        <v>116</v>
      </c>
      <c r="P4433" s="20" t="s">
        <v>110</v>
      </c>
    </row>
    <row r="4434" spans="1:16" s="5" customFormat="1" ht="15.75">
      <c r="A4434" s="4" t="s">
        <v>10</v>
      </c>
      <c r="B4434" s="3">
        <f>I4430</f>
        <v>0</v>
      </c>
      <c r="C4434" s="3"/>
      <c r="D4434" s="3">
        <f>K4430</f>
        <v>30026</v>
      </c>
      <c r="E4434" s="3"/>
      <c r="F4434" s="3">
        <f>M4430</f>
        <v>30000</v>
      </c>
      <c r="G4434" s="4"/>
      <c r="H4434" s="20" t="s">
        <v>136</v>
      </c>
      <c r="I4434" s="17">
        <v>0</v>
      </c>
      <c r="J4434" s="20"/>
      <c r="K4434" s="17">
        <v>3824</v>
      </c>
      <c r="L4434" s="17"/>
      <c r="M4434" s="17">
        <v>3204</v>
      </c>
      <c r="N4434" s="20">
        <v>17</v>
      </c>
      <c r="O4434" s="20" t="s">
        <v>117</v>
      </c>
      <c r="P4434" s="20" t="s">
        <v>111</v>
      </c>
    </row>
    <row r="4435" spans="1:16" s="5" customFormat="1" ht="15.75">
      <c r="A4435" s="4" t="s">
        <v>11</v>
      </c>
      <c r="B4435" s="3">
        <f>I4431</f>
        <v>0</v>
      </c>
      <c r="C4435" s="3"/>
      <c r="D4435" s="3">
        <f>K4431</f>
        <v>0</v>
      </c>
      <c r="E4435" s="3"/>
      <c r="F4435" s="3">
        <f>M4431</f>
        <v>37952</v>
      </c>
      <c r="G4435" s="3"/>
      <c r="H4435" s="20" t="s">
        <v>136</v>
      </c>
      <c r="I4435" s="17">
        <v>16050</v>
      </c>
      <c r="J4435" s="20"/>
      <c r="K4435" s="17">
        <v>15360</v>
      </c>
      <c r="L4435" s="17"/>
      <c r="M4435" s="17">
        <v>16050</v>
      </c>
      <c r="N4435" s="20">
        <v>18</v>
      </c>
      <c r="O4435" s="20" t="s">
        <v>118</v>
      </c>
      <c r="P4435" s="20" t="s">
        <v>112</v>
      </c>
    </row>
    <row r="4436" spans="1:16" s="5" customFormat="1" ht="15.75">
      <c r="A4436" s="4" t="s">
        <v>12</v>
      </c>
      <c r="B4436" s="10">
        <f>I4432</f>
        <v>6250</v>
      </c>
      <c r="C4436" s="3"/>
      <c r="D4436" s="10">
        <f>K4432</f>
        <v>13158</v>
      </c>
      <c r="E4436" s="3"/>
      <c r="F4436" s="10">
        <f>M4432</f>
        <v>14812</v>
      </c>
      <c r="G4436" s="3"/>
      <c r="H4436" s="20" t="s">
        <v>136</v>
      </c>
      <c r="I4436" s="17">
        <v>0</v>
      </c>
      <c r="J4436" s="20"/>
      <c r="K4436" s="17">
        <v>48180</v>
      </c>
      <c r="L4436" s="17"/>
      <c r="M4436" s="17">
        <v>50000</v>
      </c>
      <c r="N4436" s="20">
        <v>19</v>
      </c>
      <c r="O4436" s="20" t="s">
        <v>119</v>
      </c>
      <c r="P4436" s="20" t="s">
        <v>113</v>
      </c>
    </row>
    <row r="4437" spans="1:16" s="5" customFormat="1" ht="15.75">
      <c r="A4437" s="4"/>
      <c r="B4437" s="3"/>
      <c r="C4437" s="3"/>
      <c r="D4437" s="3"/>
      <c r="E4437" s="3"/>
      <c r="F4437" s="3"/>
      <c r="G4437" s="3"/>
      <c r="H4437" s="20" t="s">
        <v>136</v>
      </c>
      <c r="I4437" s="17">
        <v>0</v>
      </c>
      <c r="J4437" s="20"/>
      <c r="K4437" s="17">
        <v>0</v>
      </c>
      <c r="L4437" s="17"/>
      <c r="M4437" s="17">
        <v>0</v>
      </c>
      <c r="N4437" s="20">
        <v>20</v>
      </c>
      <c r="O4437" s="20" t="s">
        <v>120</v>
      </c>
      <c r="P4437" s="20" t="s">
        <v>114</v>
      </c>
    </row>
    <row r="4438" spans="1:16" s="5" customFormat="1" ht="15.75">
      <c r="A4438" s="4" t="s">
        <v>13</v>
      </c>
      <c r="B4438" s="3">
        <f>SUM(B4432:B4437)</f>
        <v>807072</v>
      </c>
      <c r="C4438" s="3"/>
      <c r="D4438" s="3">
        <f>SUM(D4432:D4437)</f>
        <v>978853</v>
      </c>
      <c r="E4438" s="3"/>
      <c r="F4438" s="3">
        <f>SUM(F4432:F4437)</f>
        <v>1152246</v>
      </c>
      <c r="G4438" s="3"/>
      <c r="H4438" s="20" t="s">
        <v>136</v>
      </c>
      <c r="I4438" s="17">
        <v>222369</v>
      </c>
      <c r="J4438" s="20"/>
      <c r="K4438" s="17">
        <v>212808</v>
      </c>
      <c r="L4438" s="17"/>
      <c r="M4438" s="17">
        <v>222369</v>
      </c>
      <c r="N4438" s="20">
        <v>21</v>
      </c>
      <c r="O4438" s="20" t="s">
        <v>121</v>
      </c>
      <c r="P4438" s="20" t="s">
        <v>115</v>
      </c>
    </row>
    <row r="4439" spans="1:16" s="5" customFormat="1" ht="15.75">
      <c r="A4439" s="4"/>
      <c r="B4439" s="3"/>
      <c r="C4439" s="3"/>
      <c r="D4439" s="3"/>
      <c r="E4439" s="3"/>
      <c r="F4439" s="3"/>
      <c r="G4439" s="3"/>
      <c r="H4439" s="20" t="s">
        <v>136</v>
      </c>
      <c r="I4439" s="17">
        <v>0</v>
      </c>
      <c r="J4439" s="20"/>
      <c r="K4439" s="17">
        <v>0</v>
      </c>
      <c r="L4439" s="17"/>
      <c r="M4439" s="17">
        <v>0</v>
      </c>
      <c r="N4439" s="20">
        <v>22</v>
      </c>
      <c r="O4439" s="20" t="s">
        <v>148</v>
      </c>
      <c r="P4439" s="20" t="s">
        <v>116</v>
      </c>
    </row>
    <row r="4440" spans="1:16" s="5" customFormat="1" ht="15.75">
      <c r="A4440" s="4" t="s">
        <v>14</v>
      </c>
      <c r="B4440" s="3">
        <f aca="true" t="shared" si="496" ref="B4440:B4445">I4433</f>
        <v>396224</v>
      </c>
      <c r="C4440" s="3"/>
      <c r="D4440" s="3">
        <f aca="true" t="shared" si="497" ref="D4440:D4445">K4433</f>
        <v>379069</v>
      </c>
      <c r="E4440" s="3"/>
      <c r="F4440" s="3">
        <f aca="true" t="shared" si="498" ref="F4440:F4445">M4433</f>
        <v>427602</v>
      </c>
      <c r="G4440" s="3"/>
      <c r="H4440" s="20" t="s">
        <v>136</v>
      </c>
      <c r="I4440" s="17">
        <v>31589</v>
      </c>
      <c r="J4440" s="20"/>
      <c r="K4440" s="17">
        <v>30169</v>
      </c>
      <c r="L4440" s="17"/>
      <c r="M4440" s="17">
        <v>31628</v>
      </c>
      <c r="N4440" s="20">
        <v>23</v>
      </c>
      <c r="O4440" s="20" t="s">
        <v>149</v>
      </c>
      <c r="P4440" s="20" t="s">
        <v>117</v>
      </c>
    </row>
    <row r="4441" spans="1:16" s="5" customFormat="1" ht="15.75">
      <c r="A4441" s="4" t="s">
        <v>90</v>
      </c>
      <c r="B4441" s="3">
        <f t="shared" si="496"/>
        <v>0</v>
      </c>
      <c r="C4441" s="3"/>
      <c r="D4441" s="3">
        <f t="shared" si="497"/>
        <v>3824</v>
      </c>
      <c r="E4441" s="3"/>
      <c r="F4441" s="3">
        <f t="shared" si="498"/>
        <v>3204</v>
      </c>
      <c r="G4441" s="3"/>
      <c r="H4441" s="20" t="s">
        <v>136</v>
      </c>
      <c r="I4441" s="17">
        <v>59388</v>
      </c>
      <c r="J4441" s="20"/>
      <c r="K4441" s="17">
        <v>56722</v>
      </c>
      <c r="L4441" s="17"/>
      <c r="M4441" s="17">
        <v>59438</v>
      </c>
      <c r="N4441" s="20">
        <v>24</v>
      </c>
      <c r="O4441" s="20" t="s">
        <v>150</v>
      </c>
      <c r="P4441" s="20" t="s">
        <v>118</v>
      </c>
    </row>
    <row r="4442" spans="1:16" s="5" customFormat="1" ht="15.75">
      <c r="A4442" s="4" t="s">
        <v>89</v>
      </c>
      <c r="B4442" s="3">
        <f t="shared" si="496"/>
        <v>16050</v>
      </c>
      <c r="C4442" s="3"/>
      <c r="D4442" s="3">
        <f t="shared" si="497"/>
        <v>15360</v>
      </c>
      <c r="E4442" s="3"/>
      <c r="F4442" s="3">
        <f t="shared" si="498"/>
        <v>16050</v>
      </c>
      <c r="G4442" s="3"/>
      <c r="H4442" s="20" t="s">
        <v>136</v>
      </c>
      <c r="I4442" s="17">
        <v>0</v>
      </c>
      <c r="J4442" s="20"/>
      <c r="K4442" s="17">
        <v>0</v>
      </c>
      <c r="L4442" s="17"/>
      <c r="M4442" s="17">
        <v>0</v>
      </c>
      <c r="N4442" s="20">
        <v>25</v>
      </c>
      <c r="O4442" s="20" t="s">
        <v>151</v>
      </c>
      <c r="P4442" s="20" t="s">
        <v>119</v>
      </c>
    </row>
    <row r="4443" spans="1:16" s="5" customFormat="1" ht="15.75">
      <c r="A4443" s="4" t="s">
        <v>88</v>
      </c>
      <c r="B4443" s="3">
        <f t="shared" si="496"/>
        <v>0</v>
      </c>
      <c r="C4443" s="3"/>
      <c r="D4443" s="3">
        <f t="shared" si="497"/>
        <v>48180</v>
      </c>
      <c r="E4443" s="3"/>
      <c r="F4443" s="3">
        <f t="shared" si="498"/>
        <v>50000</v>
      </c>
      <c r="G4443" s="3"/>
      <c r="H4443" s="20" t="s">
        <v>136</v>
      </c>
      <c r="I4443" s="17">
        <v>13769</v>
      </c>
      <c r="J4443" s="20"/>
      <c r="K4443" s="17">
        <v>13177</v>
      </c>
      <c r="L4443" s="17"/>
      <c r="M4443" s="17">
        <v>13769</v>
      </c>
      <c r="N4443" s="20">
        <v>26</v>
      </c>
      <c r="O4443" s="20" t="s">
        <v>152</v>
      </c>
      <c r="P4443" s="20" t="s">
        <v>120</v>
      </c>
    </row>
    <row r="4444" spans="1:16" s="5" customFormat="1" ht="15.75">
      <c r="A4444" s="4" t="s">
        <v>92</v>
      </c>
      <c r="B4444" s="3">
        <f t="shared" si="496"/>
        <v>0</v>
      </c>
      <c r="C4444" s="3"/>
      <c r="D4444" s="3">
        <f t="shared" si="497"/>
        <v>0</v>
      </c>
      <c r="E4444" s="3"/>
      <c r="F4444" s="3">
        <f t="shared" si="498"/>
        <v>0</v>
      </c>
      <c r="G4444" s="3"/>
      <c r="H4444" s="20" t="s">
        <v>136</v>
      </c>
      <c r="I4444" s="17">
        <v>0</v>
      </c>
      <c r="J4444" s="20"/>
      <c r="K4444" s="17">
        <v>0</v>
      </c>
      <c r="L4444" s="17"/>
      <c r="M4444" s="17">
        <v>0</v>
      </c>
      <c r="N4444" s="20">
        <v>27</v>
      </c>
      <c r="O4444" s="20" t="s">
        <v>153</v>
      </c>
      <c r="P4444" s="20" t="s">
        <v>121</v>
      </c>
    </row>
    <row r="4445" spans="1:16" s="5" customFormat="1" ht="15.75">
      <c r="A4445" s="4" t="s">
        <v>15</v>
      </c>
      <c r="B4445" s="10">
        <f t="shared" si="496"/>
        <v>222369</v>
      </c>
      <c r="C4445" s="3"/>
      <c r="D4445" s="10">
        <f t="shared" si="497"/>
        <v>212808</v>
      </c>
      <c r="E4445" s="3"/>
      <c r="F4445" s="10">
        <f t="shared" si="498"/>
        <v>222369</v>
      </c>
      <c r="G4445" s="3"/>
      <c r="H4445" s="20" t="s">
        <v>136</v>
      </c>
      <c r="I4445" s="17">
        <v>0</v>
      </c>
      <c r="J4445" s="20"/>
      <c r="K4445" s="17">
        <v>4254</v>
      </c>
      <c r="L4445" s="17"/>
      <c r="M4445" s="17">
        <v>7202</v>
      </c>
      <c r="N4445" s="20">
        <v>28</v>
      </c>
      <c r="O4445" s="20" t="s">
        <v>154</v>
      </c>
      <c r="P4445" s="20" t="s">
        <v>122</v>
      </c>
    </row>
    <row r="4446" spans="1:16" s="5" customFormat="1" ht="15.75">
      <c r="A4446" s="4"/>
      <c r="B4446" s="3"/>
      <c r="C4446" s="3"/>
      <c r="D4446" s="3"/>
      <c r="E4446" s="3"/>
      <c r="F4446" s="3"/>
      <c r="G4446" s="3"/>
      <c r="H4446" s="20"/>
      <c r="I4446" s="17"/>
      <c r="J4446" s="20"/>
      <c r="K4446" s="17"/>
      <c r="L4446" s="17"/>
      <c r="M4446" s="17"/>
      <c r="N4446" s="20"/>
      <c r="O4446" s="20"/>
      <c r="P4446" s="20"/>
    </row>
    <row r="4447" spans="1:16" s="5" customFormat="1" ht="15.75">
      <c r="A4447" s="4" t="s">
        <v>16</v>
      </c>
      <c r="B4447" s="3">
        <f>SUM(B4439:B4446)</f>
        <v>634643</v>
      </c>
      <c r="C4447" s="3"/>
      <c r="D4447" s="3">
        <f>SUM(D4439:D4446)</f>
        <v>659241</v>
      </c>
      <c r="E4447" s="3"/>
      <c r="F4447" s="3">
        <f>SUM(F4439:F4446)</f>
        <v>719225</v>
      </c>
      <c r="G4447" s="3"/>
      <c r="H4447" s="20"/>
      <c r="I4447" s="17"/>
      <c r="J4447" s="20"/>
      <c r="K4447" s="17"/>
      <c r="L4447" s="17"/>
      <c r="M4447" s="17"/>
      <c r="N4447" s="17"/>
      <c r="O4447" s="20"/>
      <c r="P4447" s="20"/>
    </row>
    <row r="4448" spans="1:16" s="5" customFormat="1" ht="15.75">
      <c r="A4448" s="4"/>
      <c r="B4448" s="3"/>
      <c r="C4448" s="3"/>
      <c r="D4448" s="3"/>
      <c r="E4448" s="3"/>
      <c r="F4448" s="3"/>
      <c r="G4448" s="3"/>
      <c r="H4448" s="20"/>
      <c r="I4448" s="17"/>
      <c r="J4448" s="20"/>
      <c r="K4448" s="17"/>
      <c r="L4448" s="17"/>
      <c r="M4448" s="17"/>
      <c r="N4448" s="17"/>
      <c r="O4448" s="20"/>
      <c r="P4448" s="20"/>
    </row>
    <row r="4449" spans="1:16" s="5" customFormat="1" ht="15.75">
      <c r="A4449" s="4" t="s">
        <v>17</v>
      </c>
      <c r="B4449" s="3">
        <f aca="true" t="shared" si="499" ref="B4449:B4455">I4439</f>
        <v>0</v>
      </c>
      <c r="C4449" s="3"/>
      <c r="D4449" s="3">
        <f aca="true" t="shared" si="500" ref="D4449:D4455">K4439</f>
        <v>0</v>
      </c>
      <c r="E4449" s="3"/>
      <c r="F4449" s="3">
        <f aca="true" t="shared" si="501" ref="F4449:F4455">M4439</f>
        <v>0</v>
      </c>
      <c r="G4449" s="3"/>
      <c r="H4449" s="20"/>
      <c r="I4449" s="17"/>
      <c r="J4449" s="20"/>
      <c r="K4449" s="17"/>
      <c r="L4449" s="17"/>
      <c r="M4449" s="17"/>
      <c r="N4449" s="17"/>
      <c r="O4449" s="20"/>
      <c r="P4449" s="20"/>
    </row>
    <row r="4450" spans="1:16" s="5" customFormat="1" ht="15.75">
      <c r="A4450" s="4" t="s">
        <v>18</v>
      </c>
      <c r="B4450" s="3">
        <f t="shared" si="499"/>
        <v>31589</v>
      </c>
      <c r="C4450" s="3"/>
      <c r="D4450" s="3">
        <f t="shared" si="500"/>
        <v>30169</v>
      </c>
      <c r="E4450" s="3"/>
      <c r="F4450" s="3">
        <f t="shared" si="501"/>
        <v>31628</v>
      </c>
      <c r="G4450" s="3"/>
      <c r="H4450" s="20"/>
      <c r="I4450" s="17"/>
      <c r="J4450" s="20"/>
      <c r="K4450" s="17"/>
      <c r="L4450" s="17"/>
      <c r="M4450" s="17"/>
      <c r="N4450" s="17"/>
      <c r="O4450" s="20"/>
      <c r="P4450" s="20"/>
    </row>
    <row r="4451" spans="1:16" s="5" customFormat="1" ht="15.75">
      <c r="A4451" s="4" t="s">
        <v>19</v>
      </c>
      <c r="B4451" s="3">
        <f t="shared" si="499"/>
        <v>59388</v>
      </c>
      <c r="C4451" s="3"/>
      <c r="D4451" s="3">
        <f t="shared" si="500"/>
        <v>56722</v>
      </c>
      <c r="E4451" s="3"/>
      <c r="F4451" s="3">
        <f t="shared" si="501"/>
        <v>59438</v>
      </c>
      <c r="G4451" s="3"/>
      <c r="H4451" s="20"/>
      <c r="I4451" s="17"/>
      <c r="J4451" s="20"/>
      <c r="K4451" s="17"/>
      <c r="L4451" s="17"/>
      <c r="M4451" s="17"/>
      <c r="N4451" s="20"/>
      <c r="O4451" s="20"/>
      <c r="P4451" s="20"/>
    </row>
    <row r="4452" spans="1:16" s="5" customFormat="1" ht="15.75">
      <c r="A4452" s="4" t="s">
        <v>20</v>
      </c>
      <c r="B4452" s="3">
        <f t="shared" si="499"/>
        <v>0</v>
      </c>
      <c r="C4452" s="3"/>
      <c r="D4452" s="3">
        <f t="shared" si="500"/>
        <v>0</v>
      </c>
      <c r="E4452" s="3"/>
      <c r="F4452" s="3">
        <f t="shared" si="501"/>
        <v>0</v>
      </c>
      <c r="G4452" s="3"/>
      <c r="H4452" s="20"/>
      <c r="I4452" s="17"/>
      <c r="J4452" s="20"/>
      <c r="K4452" s="17"/>
      <c r="L4452" s="17"/>
      <c r="M4452" s="17"/>
      <c r="N4452" s="20"/>
      <c r="O4452" s="20"/>
      <c r="P4452" s="20"/>
    </row>
    <row r="4453" spans="1:7" s="5" customFormat="1" ht="15.75">
      <c r="A4453" s="4" t="s">
        <v>21</v>
      </c>
      <c r="B4453" s="3">
        <f t="shared" si="499"/>
        <v>13769</v>
      </c>
      <c r="C4453" s="3"/>
      <c r="D4453" s="3">
        <f t="shared" si="500"/>
        <v>13177</v>
      </c>
      <c r="E4453" s="3"/>
      <c r="F4453" s="3">
        <f t="shared" si="501"/>
        <v>13769</v>
      </c>
      <c r="G4453" s="3"/>
    </row>
    <row r="4454" spans="1:7" s="5" customFormat="1" ht="15.75">
      <c r="A4454" s="4" t="s">
        <v>22</v>
      </c>
      <c r="B4454" s="3">
        <f t="shared" si="499"/>
        <v>0</v>
      </c>
      <c r="C4454" s="3"/>
      <c r="D4454" s="3">
        <f t="shared" si="500"/>
        <v>0</v>
      </c>
      <c r="E4454" s="3"/>
      <c r="F4454" s="3">
        <f t="shared" si="501"/>
        <v>0</v>
      </c>
      <c r="G4454" s="3"/>
    </row>
    <row r="4455" spans="1:7" s="5" customFormat="1" ht="15.75">
      <c r="A4455" s="4" t="s">
        <v>87</v>
      </c>
      <c r="B4455" s="10">
        <f t="shared" si="499"/>
        <v>0</v>
      </c>
      <c r="C4455" s="3"/>
      <c r="D4455" s="10">
        <f t="shared" si="500"/>
        <v>4254</v>
      </c>
      <c r="E4455" s="3"/>
      <c r="F4455" s="10">
        <f t="shared" si="501"/>
        <v>7202</v>
      </c>
      <c r="G4455" s="3"/>
    </row>
    <row r="4456" spans="1:7" s="5" customFormat="1" ht="15.75">
      <c r="A4456" s="12"/>
      <c r="B4456" s="3"/>
      <c r="C4456" s="3"/>
      <c r="D4456" s="3"/>
      <c r="E4456" s="3"/>
      <c r="F4456" s="3"/>
      <c r="G4456" s="3"/>
    </row>
    <row r="4457" spans="1:7" s="5" customFormat="1" ht="15.75">
      <c r="A4457" s="17" t="s">
        <v>23</v>
      </c>
      <c r="B4457" s="3">
        <f>SUM(B4417:B4426)+B4431+B4438+SUM(B4446:B4456)</f>
        <v>8973026</v>
      </c>
      <c r="C4457" s="3"/>
      <c r="D4457" s="3">
        <f>SUM(D4417:D4426)+D4431+D4438+SUM(D4446:D4456)</f>
        <v>8870034</v>
      </c>
      <c r="E4457" s="3"/>
      <c r="F4457" s="3">
        <f>SUM(F4417:F4426)+F4431+F4438+SUM(F4446:F4456)</f>
        <v>11446223</v>
      </c>
      <c r="G4457" s="3"/>
    </row>
    <row r="4458" spans="1:7" s="5" customFormat="1" ht="15.75">
      <c r="A4458" s="4"/>
      <c r="B4458" s="3"/>
      <c r="C4458" s="3"/>
      <c r="D4458" s="3"/>
      <c r="E4458" s="3"/>
      <c r="F4458" s="3"/>
      <c r="G4458" s="3"/>
    </row>
    <row r="4459" spans="1:7" s="5" customFormat="1" ht="15.75">
      <c r="A4459" s="4"/>
      <c r="B4459" s="3"/>
      <c r="C4459" s="3"/>
      <c r="D4459" s="3"/>
      <c r="E4459" s="3"/>
      <c r="F4459" s="3"/>
      <c r="G4459" s="3"/>
    </row>
    <row r="4460" spans="1:7" s="5" customFormat="1" ht="15.75">
      <c r="A4460" s="4"/>
      <c r="B4460" s="3"/>
      <c r="C4460" s="3"/>
      <c r="D4460" s="3"/>
      <c r="E4460" s="3"/>
      <c r="F4460" s="3"/>
      <c r="G4460" s="3"/>
    </row>
    <row r="4461" spans="1:7" s="5" customFormat="1" ht="15.75">
      <c r="A4461" s="4"/>
      <c r="B4461" s="3"/>
      <c r="C4461" s="3"/>
      <c r="D4461" s="3"/>
      <c r="E4461" s="3"/>
      <c r="F4461" s="3"/>
      <c r="G4461" s="3"/>
    </row>
    <row r="4462" spans="1:7" s="5" customFormat="1" ht="15.75">
      <c r="A4462" s="4"/>
      <c r="B4462" s="3"/>
      <c r="C4462" s="3"/>
      <c r="D4462" s="3"/>
      <c r="E4462" s="3"/>
      <c r="F4462" s="3"/>
      <c r="G4462" s="3"/>
    </row>
    <row r="4463" spans="1:7" s="5" customFormat="1" ht="15.75">
      <c r="A4463" s="4"/>
      <c r="B4463" s="3"/>
      <c r="C4463" s="3"/>
      <c r="D4463" s="3"/>
      <c r="E4463" s="3"/>
      <c r="F4463" s="3"/>
      <c r="G4463" s="3"/>
    </row>
    <row r="4464" spans="1:7" s="5" customFormat="1" ht="15.75">
      <c r="A4464" s="4"/>
      <c r="B4464" s="3"/>
      <c r="C4464" s="3"/>
      <c r="D4464" s="3"/>
      <c r="E4464" s="3"/>
      <c r="F4464" s="3"/>
      <c r="G4464" s="3"/>
    </row>
    <row r="4465" spans="1:7" s="5" customFormat="1" ht="15.75">
      <c r="A4465" s="4"/>
      <c r="B4465" s="3"/>
      <c r="C4465" s="3"/>
      <c r="D4465" s="3"/>
      <c r="E4465" s="3"/>
      <c r="F4465" s="3"/>
      <c r="G4465" s="3"/>
    </row>
    <row r="4466" spans="1:7" s="5" customFormat="1" ht="15.75">
      <c r="A4466" s="4"/>
      <c r="B4466" s="3"/>
      <c r="C4466" s="3"/>
      <c r="D4466" s="3"/>
      <c r="E4466" s="3"/>
      <c r="F4466" s="3"/>
      <c r="G4466" s="3"/>
    </row>
    <row r="4467" spans="1:7" s="5" customFormat="1" ht="15.75">
      <c r="A4467" s="12"/>
      <c r="B4467" s="3"/>
      <c r="C4467" s="3"/>
      <c r="D4467" s="3"/>
      <c r="E4467" s="3"/>
      <c r="F4467" s="3"/>
      <c r="G4467" s="3"/>
    </row>
    <row r="4468" spans="1:7" s="5" customFormat="1" ht="15.75">
      <c r="A4468" s="17"/>
      <c r="B4468" s="4"/>
      <c r="C4468" s="4"/>
      <c r="D4468" s="4"/>
      <c r="E4468" s="4"/>
      <c r="F4468" s="4"/>
      <c r="G4468" s="3"/>
    </row>
    <row r="4469" spans="1:7" s="5" customFormat="1" ht="15.75">
      <c r="A4469" s="4"/>
      <c r="B4469" s="3"/>
      <c r="C4469" s="3"/>
      <c r="D4469" s="3"/>
      <c r="E4469" s="3"/>
      <c r="F4469" s="3"/>
      <c r="G4469" s="3"/>
    </row>
    <row r="4470" spans="1:7" s="5" customFormat="1" ht="15.75">
      <c r="A4470" s="4"/>
      <c r="B4470" s="3"/>
      <c r="C4470" s="3"/>
      <c r="D4470" s="3"/>
      <c r="E4470" s="3"/>
      <c r="F4470" s="3"/>
      <c r="G4470" s="3"/>
    </row>
    <row r="4471" spans="1:7" s="5" customFormat="1" ht="15.75">
      <c r="A4471" s="4"/>
      <c r="B4471" s="4"/>
      <c r="C4471" s="4"/>
      <c r="D4471" s="4"/>
      <c r="E4471" s="4"/>
      <c r="F4471" s="4"/>
      <c r="G4471" s="4"/>
    </row>
    <row r="4472" spans="1:7" s="5" customFormat="1" ht="15.75">
      <c r="A4472" s="12"/>
      <c r="B4472" s="3"/>
      <c r="C4472" s="3"/>
      <c r="D4472" s="3"/>
      <c r="E4472" s="3"/>
      <c r="F4472" s="3"/>
      <c r="G4472" s="3"/>
    </row>
    <row r="4473" spans="1:7" s="5" customFormat="1" ht="15.75">
      <c r="A4473" s="17"/>
      <c r="B4473" s="4"/>
      <c r="C4473" s="4"/>
      <c r="D4473" s="4"/>
      <c r="E4473" s="4"/>
      <c r="F4473" s="4"/>
      <c r="G4473" s="4"/>
    </row>
    <row r="4474" spans="1:7" s="5" customFormat="1" ht="15.75">
      <c r="A4474" s="4"/>
      <c r="B4474" s="3"/>
      <c r="C4474" s="3"/>
      <c r="D4474" s="3"/>
      <c r="E4474" s="3"/>
      <c r="F4474" s="3"/>
      <c r="G4474" s="3"/>
    </row>
    <row r="4475" spans="1:7" s="5" customFormat="1" ht="15.75">
      <c r="A4475" s="4"/>
      <c r="B4475" s="3"/>
      <c r="C4475" s="3"/>
      <c r="D4475" s="3"/>
      <c r="E4475" s="3"/>
      <c r="F4475" s="3"/>
      <c r="G4475" s="3"/>
    </row>
    <row r="4476" spans="1:7" s="5" customFormat="1" ht="15.75">
      <c r="A4476" s="4"/>
      <c r="B4476" s="4"/>
      <c r="C4476" s="4"/>
      <c r="D4476" s="4"/>
      <c r="E4476" s="4"/>
      <c r="F4476" s="4"/>
      <c r="G4476" s="4"/>
    </row>
    <row r="4477" spans="1:7" s="5" customFormat="1" ht="15.75">
      <c r="A4477" s="4"/>
      <c r="B4477" s="3"/>
      <c r="C4477" s="3"/>
      <c r="D4477" s="3"/>
      <c r="E4477" s="3"/>
      <c r="F4477" s="3"/>
      <c r="G4477" s="3"/>
    </row>
    <row r="4478" spans="1:7" s="5" customFormat="1" ht="15.75">
      <c r="A4478" s="4"/>
      <c r="B4478" s="3"/>
      <c r="C4478" s="3"/>
      <c r="D4478" s="3"/>
      <c r="E4478" s="3"/>
      <c r="F4478" s="3"/>
      <c r="G4478" s="3"/>
    </row>
    <row r="4479" spans="1:7" s="5" customFormat="1" ht="15.75">
      <c r="A4479" s="12"/>
      <c r="B4479" s="3"/>
      <c r="C4479" s="3"/>
      <c r="D4479" s="3"/>
      <c r="E4479" s="3"/>
      <c r="F4479" s="3"/>
      <c r="G4479" s="3"/>
    </row>
    <row r="4480" spans="1:7" s="5" customFormat="1" ht="15.75">
      <c r="A4480" s="17"/>
      <c r="B4480" s="3"/>
      <c r="C4480" s="3"/>
      <c r="D4480" s="3"/>
      <c r="E4480" s="3"/>
      <c r="F4480" s="3"/>
      <c r="G4480" s="3"/>
    </row>
    <row r="4481" spans="1:7" s="5" customFormat="1" ht="15.75">
      <c r="A4481" s="11"/>
      <c r="B4481" s="3"/>
      <c r="C4481" s="3"/>
      <c r="D4481" s="3"/>
      <c r="E4481" s="3"/>
      <c r="F4481" s="3"/>
      <c r="G4481" s="3"/>
    </row>
    <row r="4482" spans="1:7" s="5" customFormat="1" ht="15.75">
      <c r="A4482" s="12"/>
      <c r="B4482" s="3"/>
      <c r="C4482" s="3"/>
      <c r="D4482" s="3"/>
      <c r="E4482" s="3"/>
      <c r="F4482" s="3"/>
      <c r="G4482" s="3"/>
    </row>
    <row r="4483" spans="1:7" s="5" customFormat="1" ht="15.75">
      <c r="A4483" s="12"/>
      <c r="B4483" s="3"/>
      <c r="C4483" s="3"/>
      <c r="D4483" s="3"/>
      <c r="E4483" s="3"/>
      <c r="F4483" s="3"/>
      <c r="G4483" s="3"/>
    </row>
    <row r="4484" spans="1:7" s="5" customFormat="1" ht="15.75">
      <c r="A4484" s="12"/>
      <c r="B4484" s="3"/>
      <c r="C4484" s="3"/>
      <c r="D4484" s="3"/>
      <c r="E4484" s="3"/>
      <c r="F4484" s="3"/>
      <c r="G4484" s="3"/>
    </row>
    <row r="4485" spans="1:7" s="5" customFormat="1" ht="15.75">
      <c r="A4485" s="12"/>
      <c r="B4485" s="3"/>
      <c r="C4485" s="3"/>
      <c r="D4485" s="3"/>
      <c r="E4485" s="3"/>
      <c r="F4485" s="3"/>
      <c r="G4485" s="3"/>
    </row>
    <row r="4486" spans="1:6" s="5" customFormat="1" ht="15.75">
      <c r="A4486" s="13"/>
      <c r="B4486" s="4"/>
      <c r="C4486" s="3"/>
      <c r="D4486" s="4"/>
      <c r="E4486" s="3"/>
      <c r="F4486" s="4"/>
    </row>
    <row r="4487" spans="1:6" s="5" customFormat="1" ht="15.75">
      <c r="A4487" s="14" t="s">
        <v>93</v>
      </c>
      <c r="B4487" s="4"/>
      <c r="C4487" s="3"/>
      <c r="D4487" s="4"/>
      <c r="E4487" s="3"/>
      <c r="F4487" s="4"/>
    </row>
    <row r="4488" spans="1:6" s="5" customFormat="1" ht="15.75">
      <c r="A4488" s="4"/>
      <c r="B4488" s="4"/>
      <c r="C4488" s="3"/>
      <c r="D4488" s="4"/>
      <c r="E4488" s="3"/>
      <c r="F4488" s="4"/>
    </row>
    <row r="4489" spans="1:7" s="5" customFormat="1" ht="15.75">
      <c r="A4489" s="23" t="s">
        <v>138</v>
      </c>
      <c r="B4489" s="23"/>
      <c r="C4489" s="23"/>
      <c r="D4489" s="23"/>
      <c r="E4489" s="23"/>
      <c r="F4489" s="23"/>
      <c r="G4489" s="23"/>
    </row>
    <row r="4490" spans="1:6" s="5" customFormat="1" ht="15.75">
      <c r="A4490" s="4"/>
      <c r="B4490" s="4"/>
      <c r="C4490" s="3"/>
      <c r="D4490" s="4"/>
      <c r="E4490" s="3"/>
      <c r="F4490" s="4"/>
    </row>
    <row r="4491" spans="1:7" s="5" customFormat="1" ht="15.75">
      <c r="A4491" s="23" t="s">
        <v>139</v>
      </c>
      <c r="B4491" s="23"/>
      <c r="C4491" s="23"/>
      <c r="D4491" s="23"/>
      <c r="E4491" s="23"/>
      <c r="F4491" s="23"/>
      <c r="G4491" s="23"/>
    </row>
    <row r="4492" spans="1:7" s="5" customFormat="1" ht="15.75">
      <c r="A4492" s="23" t="s">
        <v>63</v>
      </c>
      <c r="B4492" s="23"/>
      <c r="C4492" s="23"/>
      <c r="D4492" s="23"/>
      <c r="E4492" s="23"/>
      <c r="F4492" s="23"/>
      <c r="G4492" s="23"/>
    </row>
    <row r="4493" spans="1:6" s="5" customFormat="1" ht="15.75">
      <c r="A4493" s="4"/>
      <c r="B4493" s="4"/>
      <c r="C4493" s="3"/>
      <c r="D4493" s="6"/>
      <c r="E4493" s="7"/>
      <c r="F4493" s="6"/>
    </row>
    <row r="4494" spans="1:6" s="5" customFormat="1" ht="15.75">
      <c r="A4494" s="4"/>
      <c r="B4494" s="8"/>
      <c r="C4494" s="9"/>
      <c r="D4494" s="8"/>
      <c r="E4494" s="9"/>
      <c r="F4494" s="8"/>
    </row>
    <row r="4495" spans="1:7" s="5" customFormat="1" ht="15.75">
      <c r="A4495" s="4"/>
      <c r="B4495" s="2">
        <v>1985</v>
      </c>
      <c r="C4495" s="1"/>
      <c r="D4495" s="2">
        <v>1986</v>
      </c>
      <c r="E4495" s="1"/>
      <c r="F4495" s="2">
        <v>1987</v>
      </c>
      <c r="G4495" s="1"/>
    </row>
    <row r="4496" spans="1:7" s="5" customFormat="1" ht="15.75">
      <c r="A4496" s="4"/>
      <c r="B4496" s="3"/>
      <c r="C4496" s="3"/>
      <c r="D4496" s="3"/>
      <c r="E4496" s="3"/>
      <c r="F4496" s="3"/>
      <c r="G4496" s="3"/>
    </row>
    <row r="4497" spans="1:16" s="5" customFormat="1" ht="15.75">
      <c r="A4497" s="4" t="s">
        <v>0</v>
      </c>
      <c r="B4497" s="3">
        <f aca="true" t="shared" si="502" ref="B4497:B4504">I4497</f>
        <v>63409660</v>
      </c>
      <c r="C4497" s="3"/>
      <c r="D4497" s="3">
        <f aca="true" t="shared" si="503" ref="D4497:D4504">K4497</f>
        <v>61244077</v>
      </c>
      <c r="E4497" s="3"/>
      <c r="F4497" s="3">
        <f aca="true" t="shared" si="504" ref="F4497:F4504">M4497</f>
        <v>69205225</v>
      </c>
      <c r="G4497" s="3"/>
      <c r="H4497" s="20" t="s">
        <v>63</v>
      </c>
      <c r="I4497" s="17">
        <v>63409660</v>
      </c>
      <c r="J4497" s="20"/>
      <c r="K4497" s="17">
        <v>61244077</v>
      </c>
      <c r="L4497" s="17"/>
      <c r="M4497" s="17">
        <v>69205225</v>
      </c>
      <c r="N4497" s="20">
        <v>1</v>
      </c>
      <c r="O4497" s="20" t="s">
        <v>95</v>
      </c>
      <c r="P4497" s="20" t="s">
        <v>95</v>
      </c>
    </row>
    <row r="4498" spans="1:16" s="5" customFormat="1" ht="15.75">
      <c r="A4498" s="4" t="s">
        <v>1</v>
      </c>
      <c r="B4498" s="3">
        <f t="shared" si="502"/>
        <v>28882692</v>
      </c>
      <c r="C4498" s="3"/>
      <c r="D4498" s="3">
        <f t="shared" si="503"/>
        <v>27609143</v>
      </c>
      <c r="E4498" s="3"/>
      <c r="F4498" s="3">
        <f t="shared" si="504"/>
        <v>33063816</v>
      </c>
      <c r="G4498" s="3"/>
      <c r="H4498" s="20" t="s">
        <v>63</v>
      </c>
      <c r="I4498" s="17">
        <v>28882692</v>
      </c>
      <c r="J4498" s="20"/>
      <c r="K4498" s="17">
        <v>27609143</v>
      </c>
      <c r="L4498" s="17"/>
      <c r="M4498" s="17">
        <v>33063816</v>
      </c>
      <c r="N4498" s="20">
        <v>2</v>
      </c>
      <c r="O4498" s="20" t="s">
        <v>145</v>
      </c>
      <c r="P4498" s="20" t="s">
        <v>96</v>
      </c>
    </row>
    <row r="4499" spans="1:16" s="5" customFormat="1" ht="15.75">
      <c r="A4499" s="4" t="s">
        <v>86</v>
      </c>
      <c r="B4499" s="3">
        <f t="shared" si="502"/>
        <v>1973498</v>
      </c>
      <c r="C4499" s="3"/>
      <c r="D4499" s="3">
        <f t="shared" si="503"/>
        <v>856686</v>
      </c>
      <c r="E4499" s="3"/>
      <c r="F4499" s="3">
        <f t="shared" si="504"/>
        <v>1594310</v>
      </c>
      <c r="G4499" s="3"/>
      <c r="H4499" s="20" t="s">
        <v>63</v>
      </c>
      <c r="I4499" s="17">
        <v>1973498</v>
      </c>
      <c r="J4499" s="20"/>
      <c r="K4499" s="17">
        <v>856686</v>
      </c>
      <c r="L4499" s="17"/>
      <c r="M4499" s="17">
        <v>1594310</v>
      </c>
      <c r="N4499" s="20">
        <v>3</v>
      </c>
      <c r="O4499" s="20" t="s">
        <v>102</v>
      </c>
      <c r="P4499" s="20" t="s">
        <v>97</v>
      </c>
    </row>
    <row r="4500" spans="1:16" s="5" customFormat="1" ht="15.75">
      <c r="A4500" s="4" t="s">
        <v>91</v>
      </c>
      <c r="B4500" s="3">
        <f t="shared" si="502"/>
        <v>10991977</v>
      </c>
      <c r="C4500" s="3"/>
      <c r="D4500" s="3">
        <f t="shared" si="503"/>
        <v>10464223</v>
      </c>
      <c r="E4500" s="3"/>
      <c r="F4500" s="3">
        <f t="shared" si="504"/>
        <v>10954382</v>
      </c>
      <c r="G4500" s="3"/>
      <c r="H4500" s="20" t="s">
        <v>63</v>
      </c>
      <c r="I4500" s="17">
        <v>10991977</v>
      </c>
      <c r="J4500" s="20"/>
      <c r="K4500" s="17">
        <v>10464223</v>
      </c>
      <c r="L4500" s="17"/>
      <c r="M4500" s="17">
        <v>10954382</v>
      </c>
      <c r="N4500" s="20">
        <v>4</v>
      </c>
      <c r="O4500" s="20" t="s">
        <v>103</v>
      </c>
      <c r="P4500" s="20" t="s">
        <v>98</v>
      </c>
    </row>
    <row r="4501" spans="1:16" s="5" customFormat="1" ht="15.75">
      <c r="A4501" s="4" t="s">
        <v>2</v>
      </c>
      <c r="B4501" s="3">
        <f t="shared" si="502"/>
        <v>0</v>
      </c>
      <c r="C4501" s="3"/>
      <c r="D4501" s="3">
        <f t="shared" si="503"/>
        <v>0</v>
      </c>
      <c r="E4501" s="3"/>
      <c r="F4501" s="3">
        <f t="shared" si="504"/>
        <v>3517270</v>
      </c>
      <c r="G4501" s="3"/>
      <c r="H4501" s="20" t="s">
        <v>63</v>
      </c>
      <c r="I4501" s="17">
        <v>0</v>
      </c>
      <c r="J4501" s="20"/>
      <c r="K4501" s="17">
        <v>0</v>
      </c>
      <c r="L4501" s="17"/>
      <c r="M4501" s="17">
        <v>3517270</v>
      </c>
      <c r="N4501" s="20">
        <v>5</v>
      </c>
      <c r="O4501" s="20" t="s">
        <v>104</v>
      </c>
      <c r="P4501" s="20" t="s">
        <v>99</v>
      </c>
    </row>
    <row r="4502" spans="1:16" s="5" customFormat="1" ht="15.75">
      <c r="A4502" s="4" t="s">
        <v>144</v>
      </c>
      <c r="B4502" s="3">
        <f t="shared" si="502"/>
        <v>0</v>
      </c>
      <c r="C4502" s="3"/>
      <c r="D4502" s="3">
        <f t="shared" si="503"/>
        <v>0</v>
      </c>
      <c r="E4502" s="3"/>
      <c r="F4502" s="3">
        <f t="shared" si="504"/>
        <v>489200</v>
      </c>
      <c r="G4502" s="3"/>
      <c r="H4502" s="20" t="s">
        <v>63</v>
      </c>
      <c r="I4502" s="17">
        <v>0</v>
      </c>
      <c r="J4502" s="20"/>
      <c r="K4502" s="17">
        <v>0</v>
      </c>
      <c r="L4502" s="17"/>
      <c r="M4502" s="17">
        <v>489200</v>
      </c>
      <c r="N4502" s="20">
        <v>6</v>
      </c>
      <c r="O4502" s="20" t="s">
        <v>146</v>
      </c>
      <c r="P4502" s="20" t="s">
        <v>100</v>
      </c>
    </row>
    <row r="4503" spans="1:16" s="5" customFormat="1" ht="15.75">
      <c r="A4503" s="4" t="s">
        <v>3</v>
      </c>
      <c r="B4503" s="3">
        <f t="shared" si="502"/>
        <v>16837</v>
      </c>
      <c r="C4503" s="3"/>
      <c r="D4503" s="3">
        <f t="shared" si="503"/>
        <v>15883</v>
      </c>
      <c r="E4503" s="3"/>
      <c r="F4503" s="3">
        <f t="shared" si="504"/>
        <v>15945</v>
      </c>
      <c r="G4503" s="3"/>
      <c r="H4503" s="20" t="s">
        <v>63</v>
      </c>
      <c r="I4503" s="17">
        <v>16837</v>
      </c>
      <c r="J4503" s="20"/>
      <c r="K4503" s="17">
        <v>15883</v>
      </c>
      <c r="L4503" s="17"/>
      <c r="M4503" s="17">
        <v>15945</v>
      </c>
      <c r="N4503" s="20">
        <v>7</v>
      </c>
      <c r="O4503" s="20" t="s">
        <v>106</v>
      </c>
      <c r="P4503" s="20" t="s">
        <v>101</v>
      </c>
    </row>
    <row r="4504" spans="1:16" s="5" customFormat="1" ht="15.75">
      <c r="A4504" s="4" t="s">
        <v>4</v>
      </c>
      <c r="B4504" s="3">
        <f t="shared" si="502"/>
        <v>557608</v>
      </c>
      <c r="C4504" s="3"/>
      <c r="D4504" s="3">
        <f t="shared" si="503"/>
        <v>537689</v>
      </c>
      <c r="E4504" s="3"/>
      <c r="F4504" s="3">
        <f t="shared" si="504"/>
        <v>698027</v>
      </c>
      <c r="G4504" s="3"/>
      <c r="H4504" s="20" t="s">
        <v>63</v>
      </c>
      <c r="I4504" s="17">
        <v>557608</v>
      </c>
      <c r="J4504" s="20"/>
      <c r="K4504" s="17">
        <v>537689</v>
      </c>
      <c r="L4504" s="17"/>
      <c r="M4504" s="17">
        <v>698027</v>
      </c>
      <c r="N4504" s="20">
        <v>8</v>
      </c>
      <c r="O4504" s="20" t="s">
        <v>107</v>
      </c>
      <c r="P4504" s="20" t="s">
        <v>102</v>
      </c>
    </row>
    <row r="4505" spans="1:16" s="5" customFormat="1" ht="15.75">
      <c r="A4505" s="4"/>
      <c r="B4505" s="3"/>
      <c r="C4505" s="3"/>
      <c r="D4505" s="3"/>
      <c r="E4505" s="3"/>
      <c r="F4505" s="3"/>
      <c r="G4505" s="3"/>
      <c r="H4505" s="20" t="s">
        <v>63</v>
      </c>
      <c r="I4505" s="17">
        <v>27358034</v>
      </c>
      <c r="J4505" s="20"/>
      <c r="K4505" s="17">
        <v>28092001</v>
      </c>
      <c r="L4505" s="17"/>
      <c r="M4505" s="17">
        <v>32143580</v>
      </c>
      <c r="N4505" s="20">
        <v>9</v>
      </c>
      <c r="O4505" s="20" t="s">
        <v>108</v>
      </c>
      <c r="P4505" s="20" t="s">
        <v>103</v>
      </c>
    </row>
    <row r="4506" spans="1:16" s="5" customFormat="1" ht="15.75">
      <c r="A4506" s="4" t="s">
        <v>5</v>
      </c>
      <c r="B4506" s="3">
        <f>I4505</f>
        <v>27358034</v>
      </c>
      <c r="C4506" s="3"/>
      <c r="D4506" s="3">
        <f>K4505</f>
        <v>28092001</v>
      </c>
      <c r="E4506" s="3"/>
      <c r="F4506" s="3">
        <f>M4505</f>
        <v>32143580</v>
      </c>
      <c r="G4506" s="3"/>
      <c r="H4506" s="20" t="s">
        <v>63</v>
      </c>
      <c r="I4506" s="17">
        <v>1095306</v>
      </c>
      <c r="J4506" s="20"/>
      <c r="K4506" s="17">
        <v>1005134</v>
      </c>
      <c r="L4506" s="17"/>
      <c r="M4506" s="17">
        <v>2683200</v>
      </c>
      <c r="N4506" s="20">
        <v>10</v>
      </c>
      <c r="O4506" s="20" t="s">
        <v>109</v>
      </c>
      <c r="P4506" s="20" t="s">
        <v>104</v>
      </c>
    </row>
    <row r="4507" spans="1:16" s="5" customFormat="1" ht="15.75">
      <c r="A4507" s="4" t="s">
        <v>6</v>
      </c>
      <c r="B4507" s="3">
        <f>I4506</f>
        <v>1095306</v>
      </c>
      <c r="C4507" s="3"/>
      <c r="D4507" s="3">
        <f>K4506</f>
        <v>1005134</v>
      </c>
      <c r="E4507" s="3"/>
      <c r="F4507" s="3">
        <f>M4506</f>
        <v>2683200</v>
      </c>
      <c r="G4507" s="3"/>
      <c r="H4507" s="20" t="s">
        <v>63</v>
      </c>
      <c r="I4507" s="17">
        <v>0</v>
      </c>
      <c r="J4507" s="20"/>
      <c r="K4507" s="17">
        <v>0</v>
      </c>
      <c r="L4507" s="17"/>
      <c r="M4507" s="17">
        <v>1049898</v>
      </c>
      <c r="N4507" s="20">
        <v>11</v>
      </c>
      <c r="O4507" s="20" t="s">
        <v>110</v>
      </c>
      <c r="P4507" s="20" t="s">
        <v>105</v>
      </c>
    </row>
    <row r="4508" spans="1:16" s="5" customFormat="1" ht="15.75">
      <c r="A4508" s="4" t="s">
        <v>7</v>
      </c>
      <c r="B4508" s="10">
        <f>I4507</f>
        <v>0</v>
      </c>
      <c r="C4508" s="3"/>
      <c r="D4508" s="10">
        <f>K4507</f>
        <v>0</v>
      </c>
      <c r="E4508" s="3"/>
      <c r="F4508" s="10">
        <f>M4507</f>
        <v>1049898</v>
      </c>
      <c r="G4508" s="3"/>
      <c r="H4508" s="20" t="s">
        <v>63</v>
      </c>
      <c r="I4508" s="17">
        <v>25705243</v>
      </c>
      <c r="J4508" s="20"/>
      <c r="K4508" s="17">
        <v>26259360</v>
      </c>
      <c r="L4508" s="17"/>
      <c r="M4508" s="17">
        <v>29475316</v>
      </c>
      <c r="N4508" s="20">
        <v>12</v>
      </c>
      <c r="O4508" s="20" t="s">
        <v>147</v>
      </c>
      <c r="P4508" s="20" t="s">
        <v>106</v>
      </c>
    </row>
    <row r="4509" spans="1:16" s="5" customFormat="1" ht="15.75">
      <c r="A4509" s="4"/>
      <c r="B4509" s="3"/>
      <c r="C4509" s="3"/>
      <c r="D4509" s="3"/>
      <c r="E4509" s="3"/>
      <c r="F4509" s="3"/>
      <c r="G4509" s="3"/>
      <c r="H4509" s="20" t="s">
        <v>63</v>
      </c>
      <c r="I4509" s="17">
        <v>0</v>
      </c>
      <c r="J4509" s="20"/>
      <c r="K4509" s="17">
        <v>137708</v>
      </c>
      <c r="L4509" s="17"/>
      <c r="M4509" s="17">
        <v>157015</v>
      </c>
      <c r="N4509" s="20">
        <v>13</v>
      </c>
      <c r="O4509" s="20" t="s">
        <v>113</v>
      </c>
      <c r="P4509" s="20" t="s">
        <v>107</v>
      </c>
    </row>
    <row r="4510" spans="1:16" s="5" customFormat="1" ht="15.75">
      <c r="A4510" s="4" t="s">
        <v>8</v>
      </c>
      <c r="B4510" s="3">
        <f>SUM(B4505:B4509)</f>
        <v>28453340</v>
      </c>
      <c r="C4510" s="3"/>
      <c r="D4510" s="3">
        <f>SUM(D4505:D4509)</f>
        <v>29097135</v>
      </c>
      <c r="E4510" s="3"/>
      <c r="F4510" s="3">
        <f>SUM(F4505:F4509)</f>
        <v>35876678</v>
      </c>
      <c r="G4510" s="3"/>
      <c r="H4510" s="20" t="s">
        <v>63</v>
      </c>
      <c r="I4510" s="17">
        <v>0</v>
      </c>
      <c r="J4510" s="20"/>
      <c r="K4510" s="17">
        <v>0</v>
      </c>
      <c r="L4510" s="17"/>
      <c r="M4510" s="17">
        <v>516616</v>
      </c>
      <c r="N4510" s="20">
        <v>14</v>
      </c>
      <c r="O4510" s="20" t="s">
        <v>114</v>
      </c>
      <c r="P4510" s="20" t="s">
        <v>108</v>
      </c>
    </row>
    <row r="4511" spans="1:16" s="5" customFormat="1" ht="15.75">
      <c r="A4511" s="4"/>
      <c r="B4511" s="3"/>
      <c r="C4511" s="3"/>
      <c r="D4511" s="3"/>
      <c r="E4511" s="3"/>
      <c r="F4511" s="3"/>
      <c r="G4511" s="3"/>
      <c r="H4511" s="20" t="s">
        <v>63</v>
      </c>
      <c r="I4511" s="17">
        <v>106525</v>
      </c>
      <c r="J4511" s="20"/>
      <c r="K4511" s="17">
        <v>204838</v>
      </c>
      <c r="L4511" s="17"/>
      <c r="M4511" s="17">
        <v>200000</v>
      </c>
      <c r="N4511" s="20">
        <v>15</v>
      </c>
      <c r="O4511" s="20" t="s">
        <v>115</v>
      </c>
      <c r="P4511" s="20" t="s">
        <v>109</v>
      </c>
    </row>
    <row r="4512" spans="1:16" s="5" customFormat="1" ht="15.75">
      <c r="A4512" s="4" t="s">
        <v>9</v>
      </c>
      <c r="B4512" s="3">
        <f>I4508</f>
        <v>25705243</v>
      </c>
      <c r="C4512" s="3"/>
      <c r="D4512" s="3">
        <f>K4508</f>
        <v>26259360</v>
      </c>
      <c r="E4512" s="3"/>
      <c r="F4512" s="3">
        <f>M4508</f>
        <v>29475316</v>
      </c>
      <c r="G4512" s="3"/>
      <c r="H4512" s="20" t="s">
        <v>63</v>
      </c>
      <c r="I4512" s="17">
        <v>18124387</v>
      </c>
      <c r="J4512" s="20"/>
      <c r="K4512" s="17">
        <v>17339676</v>
      </c>
      <c r="L4512" s="17"/>
      <c r="M4512" s="17">
        <v>18664737</v>
      </c>
      <c r="N4512" s="20">
        <v>16</v>
      </c>
      <c r="O4512" s="20" t="s">
        <v>116</v>
      </c>
      <c r="P4512" s="20" t="s">
        <v>110</v>
      </c>
    </row>
    <row r="4513" spans="1:16" s="5" customFormat="1" ht="15.75">
      <c r="A4513" s="4" t="s">
        <v>10</v>
      </c>
      <c r="B4513" s="3">
        <f>I4509</f>
        <v>0</v>
      </c>
      <c r="C4513" s="3"/>
      <c r="D4513" s="3">
        <f>K4509</f>
        <v>137708</v>
      </c>
      <c r="E4513" s="3"/>
      <c r="F4513" s="3">
        <f>M4509</f>
        <v>157015</v>
      </c>
      <c r="G4513" s="4"/>
      <c r="H4513" s="20" t="s">
        <v>63</v>
      </c>
      <c r="I4513" s="17">
        <v>0</v>
      </c>
      <c r="J4513" s="20"/>
      <c r="K4513" s="17">
        <v>165530</v>
      </c>
      <c r="L4513" s="17"/>
      <c r="M4513" s="17">
        <v>137997</v>
      </c>
      <c r="N4513" s="20">
        <v>17</v>
      </c>
      <c r="O4513" s="20" t="s">
        <v>117</v>
      </c>
      <c r="P4513" s="20" t="s">
        <v>111</v>
      </c>
    </row>
    <row r="4514" spans="1:16" s="5" customFormat="1" ht="15.75">
      <c r="A4514" s="4" t="s">
        <v>11</v>
      </c>
      <c r="B4514" s="3">
        <f>I4510</f>
        <v>0</v>
      </c>
      <c r="C4514" s="3"/>
      <c r="D4514" s="3">
        <f>K4510</f>
        <v>0</v>
      </c>
      <c r="E4514" s="3"/>
      <c r="F4514" s="3">
        <f>M4510</f>
        <v>516616</v>
      </c>
      <c r="G4514" s="3"/>
      <c r="H4514" s="20" t="s">
        <v>63</v>
      </c>
      <c r="I4514" s="21">
        <v>768080</v>
      </c>
      <c r="J4514" s="20"/>
      <c r="K4514" s="21">
        <v>735057</v>
      </c>
      <c r="L4514" s="17"/>
      <c r="M4514" s="21">
        <v>768080</v>
      </c>
      <c r="N4514" s="20">
        <v>18</v>
      </c>
      <c r="O4514" s="20" t="s">
        <v>118</v>
      </c>
      <c r="P4514" s="20" t="s">
        <v>112</v>
      </c>
    </row>
    <row r="4515" spans="1:16" s="5" customFormat="1" ht="15.75">
      <c r="A4515" s="4" t="s">
        <v>12</v>
      </c>
      <c r="B4515" s="10">
        <f>I4511</f>
        <v>106525</v>
      </c>
      <c r="C4515" s="3"/>
      <c r="D4515" s="10">
        <f>K4511</f>
        <v>204838</v>
      </c>
      <c r="E4515" s="3"/>
      <c r="F4515" s="10">
        <f>M4511</f>
        <v>200000</v>
      </c>
      <c r="G4515" s="3"/>
      <c r="H4515" s="20" t="s">
        <v>63</v>
      </c>
      <c r="I4515" s="17">
        <v>137211</v>
      </c>
      <c r="J4515" s="20"/>
      <c r="K4515" s="17">
        <v>132216</v>
      </c>
      <c r="L4515" s="17"/>
      <c r="M4515" s="17">
        <v>134666</v>
      </c>
      <c r="N4515" s="20">
        <v>19</v>
      </c>
      <c r="O4515" s="20" t="s">
        <v>119</v>
      </c>
      <c r="P4515" s="20" t="s">
        <v>113</v>
      </c>
    </row>
    <row r="4516" spans="1:16" s="5" customFormat="1" ht="15.75">
      <c r="A4516" s="4"/>
      <c r="B4516" s="3"/>
      <c r="C4516" s="3"/>
      <c r="D4516" s="3"/>
      <c r="E4516" s="3"/>
      <c r="F4516" s="3"/>
      <c r="G4516" s="3"/>
      <c r="H4516" s="20" t="s">
        <v>63</v>
      </c>
      <c r="I4516" s="17">
        <v>0</v>
      </c>
      <c r="J4516" s="20"/>
      <c r="K4516" s="17">
        <v>0</v>
      </c>
      <c r="L4516" s="17"/>
      <c r="M4516" s="17">
        <v>150031</v>
      </c>
      <c r="N4516" s="20">
        <v>20</v>
      </c>
      <c r="O4516" s="20" t="s">
        <v>120</v>
      </c>
      <c r="P4516" s="20" t="s">
        <v>114</v>
      </c>
    </row>
    <row r="4517" spans="1:16" s="5" customFormat="1" ht="15.75">
      <c r="A4517" s="4" t="s">
        <v>13</v>
      </c>
      <c r="B4517" s="3">
        <f>SUM(B4511:B4516)</f>
        <v>25811768</v>
      </c>
      <c r="C4517" s="3"/>
      <c r="D4517" s="3">
        <f>SUM(D4511:D4516)</f>
        <v>26601906</v>
      </c>
      <c r="E4517" s="3"/>
      <c r="F4517" s="3">
        <f>SUM(F4511:F4516)</f>
        <v>30348947</v>
      </c>
      <c r="G4517" s="3"/>
      <c r="H4517" s="20" t="s">
        <v>63</v>
      </c>
      <c r="I4517" s="17">
        <v>2485451</v>
      </c>
      <c r="J4517" s="20"/>
      <c r="K4517" s="17">
        <v>2378587</v>
      </c>
      <c r="L4517" s="17"/>
      <c r="M4517" s="17">
        <v>2605014</v>
      </c>
      <c r="N4517" s="20">
        <v>21</v>
      </c>
      <c r="O4517" s="20" t="s">
        <v>121</v>
      </c>
      <c r="P4517" s="20" t="s">
        <v>115</v>
      </c>
    </row>
    <row r="4518" spans="1:16" s="5" customFormat="1" ht="15.75">
      <c r="A4518" s="4"/>
      <c r="B4518" s="3"/>
      <c r="C4518" s="3"/>
      <c r="D4518" s="3"/>
      <c r="E4518" s="3"/>
      <c r="F4518" s="3"/>
      <c r="G4518" s="3"/>
      <c r="H4518" s="20" t="s">
        <v>63</v>
      </c>
      <c r="I4518" s="17">
        <v>58693496</v>
      </c>
      <c r="J4518" s="20"/>
      <c r="K4518" s="17">
        <v>49726812</v>
      </c>
      <c r="L4518" s="17"/>
      <c r="M4518" s="17">
        <v>53249229</v>
      </c>
      <c r="N4518" s="20">
        <v>22</v>
      </c>
      <c r="O4518" s="20" t="s">
        <v>148</v>
      </c>
      <c r="P4518" s="20" t="s">
        <v>116</v>
      </c>
    </row>
    <row r="4519" spans="1:16" s="5" customFormat="1" ht="15.75">
      <c r="A4519" s="4" t="s">
        <v>14</v>
      </c>
      <c r="B4519" s="3">
        <f aca="true" t="shared" si="505" ref="B4519:B4524">I4512</f>
        <v>18124387</v>
      </c>
      <c r="C4519" s="3"/>
      <c r="D4519" s="3">
        <f aca="true" t="shared" si="506" ref="D4519:D4524">K4512</f>
        <v>17339676</v>
      </c>
      <c r="E4519" s="3"/>
      <c r="F4519" s="3">
        <f aca="true" t="shared" si="507" ref="F4519:F4524">M4512</f>
        <v>18664737</v>
      </c>
      <c r="G4519" s="3"/>
      <c r="H4519" s="20" t="s">
        <v>63</v>
      </c>
      <c r="I4519" s="17">
        <v>7635957</v>
      </c>
      <c r="J4519" s="20"/>
      <c r="K4519" s="17">
        <v>7292672</v>
      </c>
      <c r="L4519" s="17"/>
      <c r="M4519" s="17">
        <v>7645319</v>
      </c>
      <c r="N4519" s="20">
        <v>23</v>
      </c>
      <c r="O4519" s="20" t="s">
        <v>149</v>
      </c>
      <c r="P4519" s="20" t="s">
        <v>117</v>
      </c>
    </row>
    <row r="4520" spans="1:16" s="5" customFormat="1" ht="15.75">
      <c r="A4520" s="4" t="s">
        <v>90</v>
      </c>
      <c r="B4520" s="3">
        <f t="shared" si="505"/>
        <v>0</v>
      </c>
      <c r="C4520" s="3"/>
      <c r="D4520" s="3">
        <f t="shared" si="506"/>
        <v>165530</v>
      </c>
      <c r="E4520" s="3"/>
      <c r="F4520" s="3">
        <f t="shared" si="507"/>
        <v>137997</v>
      </c>
      <c r="G4520" s="3"/>
      <c r="H4520" s="20" t="s">
        <v>63</v>
      </c>
      <c r="I4520" s="17">
        <v>11780219</v>
      </c>
      <c r="J4520" s="20"/>
      <c r="K4520" s="17">
        <v>11251563</v>
      </c>
      <c r="L4520" s="17"/>
      <c r="M4520" s="17">
        <v>11790220</v>
      </c>
      <c r="N4520" s="20">
        <v>24</v>
      </c>
      <c r="O4520" s="20" t="s">
        <v>150</v>
      </c>
      <c r="P4520" s="20" t="s">
        <v>118</v>
      </c>
    </row>
    <row r="4521" spans="1:16" s="5" customFormat="1" ht="15.75">
      <c r="A4521" s="4" t="s">
        <v>89</v>
      </c>
      <c r="B4521" s="3">
        <f t="shared" si="505"/>
        <v>768080</v>
      </c>
      <c r="C4521" s="3"/>
      <c r="D4521" s="3">
        <f t="shared" si="506"/>
        <v>735057</v>
      </c>
      <c r="E4521" s="3"/>
      <c r="F4521" s="3">
        <f t="shared" si="507"/>
        <v>768080</v>
      </c>
      <c r="G4521" s="3"/>
      <c r="H4521" s="20" t="s">
        <v>63</v>
      </c>
      <c r="I4521" s="17">
        <v>3793699</v>
      </c>
      <c r="J4521" s="20"/>
      <c r="K4521" s="17">
        <v>3260119</v>
      </c>
      <c r="L4521" s="17"/>
      <c r="M4521" s="17">
        <v>3395952</v>
      </c>
      <c r="N4521" s="20">
        <v>25</v>
      </c>
      <c r="O4521" s="20" t="s">
        <v>151</v>
      </c>
      <c r="P4521" s="20" t="s">
        <v>119</v>
      </c>
    </row>
    <row r="4522" spans="1:16" s="5" customFormat="1" ht="15.75">
      <c r="A4522" s="4" t="s">
        <v>88</v>
      </c>
      <c r="B4522" s="3">
        <f t="shared" si="505"/>
        <v>137211</v>
      </c>
      <c r="C4522" s="3"/>
      <c r="D4522" s="3">
        <f t="shared" si="506"/>
        <v>132216</v>
      </c>
      <c r="E4522" s="3"/>
      <c r="F4522" s="3">
        <f t="shared" si="507"/>
        <v>134666</v>
      </c>
      <c r="G4522" s="3"/>
      <c r="H4522" s="20" t="s">
        <v>63</v>
      </c>
      <c r="I4522" s="17">
        <v>1617622</v>
      </c>
      <c r="J4522" s="20"/>
      <c r="K4522" s="17">
        <v>1551532</v>
      </c>
      <c r="L4522" s="17"/>
      <c r="M4522" s="17">
        <v>1617639</v>
      </c>
      <c r="N4522" s="20">
        <v>26</v>
      </c>
      <c r="O4522" s="20" t="s">
        <v>152</v>
      </c>
      <c r="P4522" s="20" t="s">
        <v>120</v>
      </c>
    </row>
    <row r="4523" spans="1:16" s="5" customFormat="1" ht="15.75">
      <c r="A4523" s="4" t="s">
        <v>92</v>
      </c>
      <c r="B4523" s="3">
        <f t="shared" si="505"/>
        <v>0</v>
      </c>
      <c r="C4523" s="3"/>
      <c r="D4523" s="3">
        <f t="shared" si="506"/>
        <v>0</v>
      </c>
      <c r="E4523" s="3"/>
      <c r="F4523" s="3">
        <f t="shared" si="507"/>
        <v>150031</v>
      </c>
      <c r="G4523" s="3"/>
      <c r="H4523" s="20" t="s">
        <v>63</v>
      </c>
      <c r="I4523" s="17">
        <v>0</v>
      </c>
      <c r="J4523" s="20"/>
      <c r="K4523" s="17">
        <v>0</v>
      </c>
      <c r="L4523" s="17"/>
      <c r="M4523" s="17">
        <v>180100</v>
      </c>
      <c r="N4523" s="20">
        <v>27</v>
      </c>
      <c r="O4523" s="20" t="s">
        <v>153</v>
      </c>
      <c r="P4523" s="20" t="s">
        <v>121</v>
      </c>
    </row>
    <row r="4524" spans="1:16" s="5" customFormat="1" ht="15.75">
      <c r="A4524" s="4" t="s">
        <v>15</v>
      </c>
      <c r="B4524" s="10">
        <f t="shared" si="505"/>
        <v>2485451</v>
      </c>
      <c r="C4524" s="3"/>
      <c r="D4524" s="10">
        <f t="shared" si="506"/>
        <v>2378587</v>
      </c>
      <c r="E4524" s="3"/>
      <c r="F4524" s="10">
        <f t="shared" si="507"/>
        <v>2605014</v>
      </c>
      <c r="G4524" s="3"/>
      <c r="H4524" s="20" t="s">
        <v>63</v>
      </c>
      <c r="I4524" s="17">
        <v>0</v>
      </c>
      <c r="J4524" s="20"/>
      <c r="K4524" s="17">
        <v>232838</v>
      </c>
      <c r="L4524" s="17"/>
      <c r="M4524" s="17">
        <v>375848</v>
      </c>
      <c r="N4524" s="20">
        <v>28</v>
      </c>
      <c r="O4524" s="20" t="s">
        <v>154</v>
      </c>
      <c r="P4524" s="20" t="s">
        <v>122</v>
      </c>
    </row>
    <row r="4525" spans="1:16" s="5" customFormat="1" ht="15.75">
      <c r="A4525" s="4"/>
      <c r="B4525" s="3"/>
      <c r="C4525" s="3"/>
      <c r="D4525" s="3"/>
      <c r="E4525" s="3"/>
      <c r="F4525" s="3"/>
      <c r="G4525" s="3"/>
      <c r="H4525" s="20"/>
      <c r="I4525" s="17"/>
      <c r="J4525" s="20"/>
      <c r="K4525" s="17"/>
      <c r="L4525" s="17"/>
      <c r="M4525" s="17"/>
      <c r="N4525" s="20"/>
      <c r="O4525" s="20"/>
      <c r="P4525" s="20"/>
    </row>
    <row r="4526" spans="1:16" s="5" customFormat="1" ht="15.75">
      <c r="A4526" s="4" t="s">
        <v>16</v>
      </c>
      <c r="B4526" s="3">
        <f>SUM(B4518:B4525)</f>
        <v>21515129</v>
      </c>
      <c r="C4526" s="3"/>
      <c r="D4526" s="3">
        <f>SUM(D4518:D4525)</f>
        <v>20751066</v>
      </c>
      <c r="E4526" s="3"/>
      <c r="F4526" s="3">
        <f>SUM(F4518:F4525)</f>
        <v>22460525</v>
      </c>
      <c r="G4526" s="3"/>
      <c r="H4526" s="20"/>
      <c r="I4526" s="17"/>
      <c r="J4526" s="20"/>
      <c r="K4526" s="17"/>
      <c r="L4526" s="17"/>
      <c r="M4526" s="17"/>
      <c r="N4526" s="17"/>
      <c r="O4526" s="20"/>
      <c r="P4526" s="20"/>
    </row>
    <row r="4527" spans="1:16" s="5" customFormat="1" ht="15.75">
      <c r="A4527" s="4"/>
      <c r="B4527" s="3"/>
      <c r="C4527" s="3"/>
      <c r="D4527" s="3"/>
      <c r="E4527" s="3"/>
      <c r="F4527" s="3"/>
      <c r="G4527" s="3"/>
      <c r="H4527" s="20"/>
      <c r="I4527" s="17"/>
      <c r="J4527" s="20"/>
      <c r="K4527" s="17"/>
      <c r="L4527" s="17"/>
      <c r="M4527" s="17"/>
      <c r="N4527" s="17"/>
      <c r="O4527" s="20"/>
      <c r="P4527" s="20"/>
    </row>
    <row r="4528" spans="1:16" s="5" customFormat="1" ht="15.75">
      <c r="A4528" s="4" t="s">
        <v>17</v>
      </c>
      <c r="B4528" s="3">
        <f aca="true" t="shared" si="508" ref="B4528:B4534">I4518</f>
        <v>58693496</v>
      </c>
      <c r="C4528" s="3"/>
      <c r="D4528" s="3">
        <f aca="true" t="shared" si="509" ref="D4528:D4534">K4518</f>
        <v>49726812</v>
      </c>
      <c r="E4528" s="3"/>
      <c r="F4528" s="3">
        <f aca="true" t="shared" si="510" ref="F4528:F4534">M4518</f>
        <v>53249229</v>
      </c>
      <c r="G4528" s="3"/>
      <c r="H4528" s="20"/>
      <c r="I4528" s="17"/>
      <c r="J4528" s="20"/>
      <c r="K4528" s="17"/>
      <c r="L4528" s="17"/>
      <c r="M4528" s="17"/>
      <c r="N4528" s="17"/>
      <c r="O4528" s="20"/>
      <c r="P4528" s="20"/>
    </row>
    <row r="4529" spans="1:16" s="5" customFormat="1" ht="15.75">
      <c r="A4529" s="4" t="s">
        <v>18</v>
      </c>
      <c r="B4529" s="3">
        <f t="shared" si="508"/>
        <v>7635957</v>
      </c>
      <c r="C4529" s="3"/>
      <c r="D4529" s="3">
        <f t="shared" si="509"/>
        <v>7292672</v>
      </c>
      <c r="E4529" s="3"/>
      <c r="F4529" s="3">
        <f t="shared" si="510"/>
        <v>7645319</v>
      </c>
      <c r="G4529" s="3"/>
      <c r="H4529" s="20"/>
      <c r="I4529" s="17"/>
      <c r="J4529" s="20"/>
      <c r="K4529" s="17"/>
      <c r="L4529" s="17"/>
      <c r="M4529" s="17"/>
      <c r="N4529" s="17"/>
      <c r="O4529" s="20"/>
      <c r="P4529" s="20"/>
    </row>
    <row r="4530" spans="1:16" s="5" customFormat="1" ht="15.75">
      <c r="A4530" s="4" t="s">
        <v>19</v>
      </c>
      <c r="B4530" s="3">
        <f t="shared" si="508"/>
        <v>11780219</v>
      </c>
      <c r="C4530" s="3"/>
      <c r="D4530" s="3">
        <f t="shared" si="509"/>
        <v>11251563</v>
      </c>
      <c r="E4530" s="3"/>
      <c r="F4530" s="3">
        <f t="shared" si="510"/>
        <v>11790220</v>
      </c>
      <c r="G4530" s="3"/>
      <c r="H4530" s="20"/>
      <c r="I4530" s="17"/>
      <c r="J4530" s="20"/>
      <c r="K4530" s="17"/>
      <c r="L4530" s="17"/>
      <c r="M4530" s="17"/>
      <c r="N4530" s="20"/>
      <c r="O4530" s="20"/>
      <c r="P4530" s="20"/>
    </row>
    <row r="4531" spans="1:16" s="5" customFormat="1" ht="15.75">
      <c r="A4531" s="4" t="s">
        <v>20</v>
      </c>
      <c r="B4531" s="3">
        <f t="shared" si="508"/>
        <v>3793699</v>
      </c>
      <c r="C4531" s="3"/>
      <c r="D4531" s="3">
        <f t="shared" si="509"/>
        <v>3260119</v>
      </c>
      <c r="E4531" s="3"/>
      <c r="F4531" s="3">
        <f t="shared" si="510"/>
        <v>3395952</v>
      </c>
      <c r="G4531" s="3"/>
      <c r="H4531" s="20"/>
      <c r="I4531" s="17"/>
      <c r="J4531" s="20"/>
      <c r="K4531" s="17"/>
      <c r="L4531" s="17"/>
      <c r="M4531" s="17"/>
      <c r="N4531" s="20"/>
      <c r="O4531" s="20"/>
      <c r="P4531" s="20"/>
    </row>
    <row r="4532" spans="1:7" s="5" customFormat="1" ht="15.75">
      <c r="A4532" s="4" t="s">
        <v>21</v>
      </c>
      <c r="B4532" s="3">
        <f t="shared" si="508"/>
        <v>1617622</v>
      </c>
      <c r="C4532" s="3"/>
      <c r="D4532" s="3">
        <f t="shared" si="509"/>
        <v>1551532</v>
      </c>
      <c r="E4532" s="3"/>
      <c r="F4532" s="3">
        <f t="shared" si="510"/>
        <v>1617639</v>
      </c>
      <c r="G4532" s="3"/>
    </row>
    <row r="4533" spans="1:7" s="5" customFormat="1" ht="15.75">
      <c r="A4533" s="4" t="s">
        <v>22</v>
      </c>
      <c r="B4533" s="3">
        <f t="shared" si="508"/>
        <v>0</v>
      </c>
      <c r="C4533" s="3"/>
      <c r="D4533" s="3">
        <f t="shared" si="509"/>
        <v>0</v>
      </c>
      <c r="E4533" s="3"/>
      <c r="F4533" s="3">
        <f t="shared" si="510"/>
        <v>180100</v>
      </c>
      <c r="G4533" s="3"/>
    </row>
    <row r="4534" spans="1:7" s="5" customFormat="1" ht="15.75">
      <c r="A4534" s="4" t="s">
        <v>87</v>
      </c>
      <c r="B4534" s="10">
        <f t="shared" si="508"/>
        <v>0</v>
      </c>
      <c r="C4534" s="3"/>
      <c r="D4534" s="10">
        <f t="shared" si="509"/>
        <v>232838</v>
      </c>
      <c r="E4534" s="3"/>
      <c r="F4534" s="10">
        <f t="shared" si="510"/>
        <v>375848</v>
      </c>
      <c r="G4534" s="3"/>
    </row>
    <row r="4535" spans="1:7" s="5" customFormat="1" ht="15.75">
      <c r="A4535" s="12"/>
      <c r="B4535" s="3"/>
      <c r="C4535" s="3"/>
      <c r="D4535" s="3"/>
      <c r="E4535" s="3"/>
      <c r="F4535" s="3"/>
      <c r="G4535" s="3"/>
    </row>
    <row r="4536" spans="1:7" s="5" customFormat="1" ht="15.75">
      <c r="A4536" s="17" t="s">
        <v>23</v>
      </c>
      <c r="B4536" s="3">
        <f>SUM(B4496:B4505)+B4510+B4517+SUM(B4525:B4535)</f>
        <v>265133502</v>
      </c>
      <c r="C4536" s="3"/>
      <c r="D4536" s="3">
        <f>SUM(D4496:D4505)+D4510+D4517+SUM(D4525:D4535)</f>
        <v>250493344</v>
      </c>
      <c r="E4536" s="3"/>
      <c r="F4536" s="3">
        <f>SUM(F4496:F4505)+F4510+F4517+SUM(F4525:F4535)</f>
        <v>286478632</v>
      </c>
      <c r="G4536" s="3"/>
    </row>
    <row r="4537" spans="1:7" s="5" customFormat="1" ht="15.75">
      <c r="A4537" s="4"/>
      <c r="B4537" s="3"/>
      <c r="C4537" s="3"/>
      <c r="D4537" s="3"/>
      <c r="E4537" s="3"/>
      <c r="F4537" s="3"/>
      <c r="G4537" s="3"/>
    </row>
    <row r="4538" spans="1:7" s="5" customFormat="1" ht="15.75">
      <c r="A4538" s="4"/>
      <c r="B4538" s="3"/>
      <c r="C4538" s="3"/>
      <c r="D4538" s="3"/>
      <c r="E4538" s="3"/>
      <c r="F4538" s="3"/>
      <c r="G4538" s="3"/>
    </row>
    <row r="4539" spans="1:7" s="5" customFormat="1" ht="15.75">
      <c r="A4539" s="4"/>
      <c r="B4539" s="3"/>
      <c r="C4539" s="3"/>
      <c r="D4539" s="3"/>
      <c r="E4539" s="3"/>
      <c r="F4539" s="3"/>
      <c r="G4539" s="3"/>
    </row>
    <row r="4540" spans="1:7" s="5" customFormat="1" ht="15.75">
      <c r="A4540" s="4"/>
      <c r="B4540" s="3"/>
      <c r="C4540" s="3"/>
      <c r="D4540" s="3"/>
      <c r="E4540" s="3"/>
      <c r="F4540" s="3"/>
      <c r="G4540" s="3"/>
    </row>
    <row r="4541" spans="1:7" s="5" customFormat="1" ht="15.75">
      <c r="A4541" s="4"/>
      <c r="B4541" s="3"/>
      <c r="C4541" s="3"/>
      <c r="D4541" s="3"/>
      <c r="E4541" s="3"/>
      <c r="F4541" s="3"/>
      <c r="G4541" s="3"/>
    </row>
    <row r="4542" spans="1:7" s="5" customFormat="1" ht="15.75">
      <c r="A4542" s="4"/>
      <c r="B4542" s="3"/>
      <c r="C4542" s="3"/>
      <c r="D4542" s="3"/>
      <c r="E4542" s="3"/>
      <c r="F4542" s="3"/>
      <c r="G4542" s="3"/>
    </row>
    <row r="4543" spans="1:7" s="5" customFormat="1" ht="15.75">
      <c r="A4543" s="4"/>
      <c r="B4543" s="3"/>
      <c r="C4543" s="3"/>
      <c r="D4543" s="3"/>
      <c r="E4543" s="3"/>
      <c r="F4543" s="3"/>
      <c r="G4543" s="3"/>
    </row>
    <row r="4544" spans="1:7" s="5" customFormat="1" ht="15.75">
      <c r="A4544" s="4"/>
      <c r="B4544" s="3"/>
      <c r="C4544" s="3"/>
      <c r="D4544" s="3"/>
      <c r="E4544" s="3"/>
      <c r="F4544" s="3"/>
      <c r="G4544" s="3"/>
    </row>
    <row r="4545" spans="1:7" s="5" customFormat="1" ht="15.75">
      <c r="A4545" s="4"/>
      <c r="B4545" s="3"/>
      <c r="C4545" s="3"/>
      <c r="D4545" s="3"/>
      <c r="E4545" s="3"/>
      <c r="F4545" s="3"/>
      <c r="G4545" s="3"/>
    </row>
    <row r="4546" spans="1:7" s="5" customFormat="1" ht="15.75">
      <c r="A4546" s="12"/>
      <c r="B4546" s="3"/>
      <c r="C4546" s="3"/>
      <c r="D4546" s="3"/>
      <c r="E4546" s="3"/>
      <c r="F4546" s="3"/>
      <c r="G4546" s="3"/>
    </row>
    <row r="4547" spans="1:7" s="5" customFormat="1" ht="15.75">
      <c r="A4547" s="17"/>
      <c r="B4547" s="4"/>
      <c r="C4547" s="4"/>
      <c r="D4547" s="4"/>
      <c r="E4547" s="4"/>
      <c r="F4547" s="4"/>
      <c r="G4547" s="3"/>
    </row>
    <row r="4548" spans="1:7" s="5" customFormat="1" ht="15.75">
      <c r="A4548" s="4"/>
      <c r="B4548" s="3"/>
      <c r="C4548" s="3"/>
      <c r="D4548" s="3"/>
      <c r="E4548" s="3"/>
      <c r="F4548" s="3"/>
      <c r="G4548" s="3"/>
    </row>
    <row r="4549" spans="1:7" s="5" customFormat="1" ht="15.75">
      <c r="A4549" s="4"/>
      <c r="B4549" s="3"/>
      <c r="C4549" s="3"/>
      <c r="D4549" s="3"/>
      <c r="E4549" s="3"/>
      <c r="F4549" s="3"/>
      <c r="G4549" s="3"/>
    </row>
    <row r="4550" spans="1:7" s="5" customFormat="1" ht="15.75">
      <c r="A4550" s="4"/>
      <c r="B4550" s="4"/>
      <c r="C4550" s="4"/>
      <c r="D4550" s="4"/>
      <c r="E4550" s="4"/>
      <c r="F4550" s="4"/>
      <c r="G4550" s="4"/>
    </row>
    <row r="4551" spans="1:7" s="5" customFormat="1" ht="15.75">
      <c r="A4551" s="12"/>
      <c r="B4551" s="3"/>
      <c r="C4551" s="3"/>
      <c r="D4551" s="3"/>
      <c r="E4551" s="3"/>
      <c r="F4551" s="3"/>
      <c r="G4551" s="3"/>
    </row>
    <row r="4552" spans="1:7" s="5" customFormat="1" ht="15.75">
      <c r="A4552" s="17"/>
      <c r="B4552" s="4"/>
      <c r="C4552" s="4"/>
      <c r="D4552" s="4"/>
      <c r="E4552" s="4"/>
      <c r="F4552" s="4"/>
      <c r="G4552" s="4"/>
    </row>
    <row r="4553" spans="1:7" s="5" customFormat="1" ht="15.75">
      <c r="A4553" s="4"/>
      <c r="B4553" s="3"/>
      <c r="C4553" s="3"/>
      <c r="D4553" s="3"/>
      <c r="E4553" s="3"/>
      <c r="F4553" s="3"/>
      <c r="G4553" s="3"/>
    </row>
    <row r="4554" spans="1:7" s="5" customFormat="1" ht="15.75">
      <c r="A4554" s="4"/>
      <c r="B4554" s="3"/>
      <c r="C4554" s="3"/>
      <c r="D4554" s="3"/>
      <c r="E4554" s="3"/>
      <c r="F4554" s="3"/>
      <c r="G4554" s="3"/>
    </row>
    <row r="4555" spans="1:7" s="5" customFormat="1" ht="15.75">
      <c r="A4555" s="4"/>
      <c r="B4555" s="4"/>
      <c r="C4555" s="4"/>
      <c r="D4555" s="4"/>
      <c r="E4555" s="4"/>
      <c r="F4555" s="4"/>
      <c r="G4555" s="4"/>
    </row>
    <row r="4556" spans="1:7" s="5" customFormat="1" ht="15.75">
      <c r="A4556" s="4"/>
      <c r="B4556" s="3"/>
      <c r="C4556" s="3"/>
      <c r="D4556" s="3"/>
      <c r="E4556" s="3"/>
      <c r="F4556" s="3"/>
      <c r="G4556" s="3"/>
    </row>
    <row r="4557" spans="1:7" s="5" customFormat="1" ht="15.75">
      <c r="A4557" s="4"/>
      <c r="B4557" s="3"/>
      <c r="C4557" s="3"/>
      <c r="D4557" s="3"/>
      <c r="E4557" s="3"/>
      <c r="F4557" s="3"/>
      <c r="G4557" s="3"/>
    </row>
    <row r="4558" spans="1:7" s="5" customFormat="1" ht="15.75">
      <c r="A4558" s="12"/>
      <c r="B4558" s="3"/>
      <c r="C4558" s="3"/>
      <c r="D4558" s="3"/>
      <c r="E4558" s="3"/>
      <c r="F4558" s="3"/>
      <c r="G4558" s="3"/>
    </row>
    <row r="4559" spans="1:7" s="5" customFormat="1" ht="15.75">
      <c r="A4559" s="17"/>
      <c r="B4559" s="3"/>
      <c r="C4559" s="3"/>
      <c r="D4559" s="3"/>
      <c r="E4559" s="3"/>
      <c r="F4559" s="3"/>
      <c r="G4559" s="3"/>
    </row>
    <row r="4560" spans="1:7" s="5" customFormat="1" ht="15.75">
      <c r="A4560" s="11"/>
      <c r="B4560" s="3"/>
      <c r="C4560" s="3"/>
      <c r="D4560" s="3"/>
      <c r="E4560" s="3"/>
      <c r="F4560" s="3"/>
      <c r="G4560" s="3"/>
    </row>
    <row r="4561" spans="1:7" s="5" customFormat="1" ht="15.75">
      <c r="A4561" s="12"/>
      <c r="B4561" s="3"/>
      <c r="C4561" s="3"/>
      <c r="D4561" s="3"/>
      <c r="E4561" s="3"/>
      <c r="F4561" s="3"/>
      <c r="G4561" s="3"/>
    </row>
    <row r="4562" spans="1:7" s="5" customFormat="1" ht="15.75">
      <c r="A4562" s="12"/>
      <c r="B4562" s="3"/>
      <c r="C4562" s="3"/>
      <c r="D4562" s="3"/>
      <c r="E4562" s="3"/>
      <c r="F4562" s="3"/>
      <c r="G4562" s="3"/>
    </row>
    <row r="4563" spans="1:7" s="5" customFormat="1" ht="15.75">
      <c r="A4563" s="12"/>
      <c r="B4563" s="3"/>
      <c r="C4563" s="3"/>
      <c r="D4563" s="3"/>
      <c r="E4563" s="3"/>
      <c r="F4563" s="3"/>
      <c r="G4563" s="3"/>
    </row>
    <row r="4564" spans="1:7" s="5" customFormat="1" ht="15.75">
      <c r="A4564" s="12"/>
      <c r="B4564" s="3"/>
      <c r="C4564" s="3"/>
      <c r="D4564" s="3"/>
      <c r="E4564" s="3"/>
      <c r="F4564" s="3"/>
      <c r="G4564" s="3"/>
    </row>
    <row r="4565" spans="1:6" s="5" customFormat="1" ht="15.75">
      <c r="A4565" s="13"/>
      <c r="B4565" s="4"/>
      <c r="C4565" s="3"/>
      <c r="D4565" s="4"/>
      <c r="E4565" s="3"/>
      <c r="F4565" s="4"/>
    </row>
    <row r="4566" spans="1:6" s="5" customFormat="1" ht="15.75">
      <c r="A4566" s="14" t="s">
        <v>93</v>
      </c>
      <c r="B4566" s="4"/>
      <c r="C4566" s="3"/>
      <c r="D4566" s="4"/>
      <c r="E4566" s="3"/>
      <c r="F4566" s="4"/>
    </row>
    <row r="4567" spans="1:6" s="5" customFormat="1" ht="15.75">
      <c r="A4567" s="4"/>
      <c r="B4567" s="4"/>
      <c r="C4567" s="3"/>
      <c r="D4567" s="4"/>
      <c r="E4567" s="3"/>
      <c r="F4567" s="4"/>
    </row>
    <row r="4568" spans="1:7" s="5" customFormat="1" ht="15.75">
      <c r="A4568" s="23" t="s">
        <v>138</v>
      </c>
      <c r="B4568" s="23"/>
      <c r="C4568" s="23"/>
      <c r="D4568" s="23"/>
      <c r="E4568" s="23"/>
      <c r="F4568" s="23"/>
      <c r="G4568" s="23"/>
    </row>
    <row r="4569" spans="1:6" s="5" customFormat="1" ht="15.75">
      <c r="A4569" s="4"/>
      <c r="B4569" s="4"/>
      <c r="C4569" s="3"/>
      <c r="D4569" s="4"/>
      <c r="E4569" s="3"/>
      <c r="F4569" s="4"/>
    </row>
    <row r="4570" spans="1:7" s="5" customFormat="1" ht="15.75">
      <c r="A4570" s="23" t="s">
        <v>139</v>
      </c>
      <c r="B4570" s="23"/>
      <c r="C4570" s="23"/>
      <c r="D4570" s="23"/>
      <c r="E4570" s="23"/>
      <c r="F4570" s="23"/>
      <c r="G4570" s="23"/>
    </row>
    <row r="4571" spans="1:7" s="5" customFormat="1" ht="15.75">
      <c r="A4571" s="23" t="s">
        <v>64</v>
      </c>
      <c r="B4571" s="23"/>
      <c r="C4571" s="23"/>
      <c r="D4571" s="23"/>
      <c r="E4571" s="23"/>
      <c r="F4571" s="23"/>
      <c r="G4571" s="23"/>
    </row>
    <row r="4572" spans="1:6" s="5" customFormat="1" ht="15.75">
      <c r="A4572" s="4"/>
      <c r="B4572" s="4"/>
      <c r="C4572" s="3"/>
      <c r="D4572" s="6"/>
      <c r="E4572" s="7"/>
      <c r="F4572" s="6"/>
    </row>
    <row r="4573" spans="1:6" s="5" customFormat="1" ht="15.75">
      <c r="A4573" s="4"/>
      <c r="B4573" s="8"/>
      <c r="C4573" s="9"/>
      <c r="D4573" s="8"/>
      <c r="E4573" s="9"/>
      <c r="F4573" s="8"/>
    </row>
    <row r="4574" spans="1:7" s="5" customFormat="1" ht="15.75">
      <c r="A4574" s="4"/>
      <c r="B4574" s="2">
        <v>1985</v>
      </c>
      <c r="C4574" s="1"/>
      <c r="D4574" s="2">
        <v>1986</v>
      </c>
      <c r="E4574" s="1"/>
      <c r="F4574" s="2">
        <v>1987</v>
      </c>
      <c r="G4574" s="1"/>
    </row>
    <row r="4575" spans="1:7" s="5" customFormat="1" ht="15.75">
      <c r="A4575" s="4"/>
      <c r="B4575" s="3"/>
      <c r="C4575" s="3"/>
      <c r="D4575" s="3"/>
      <c r="E4575" s="3"/>
      <c r="F4575" s="3"/>
      <c r="G4575" s="3"/>
    </row>
    <row r="4576" spans="1:16" s="5" customFormat="1" ht="15.75">
      <c r="A4576" s="4" t="s">
        <v>0</v>
      </c>
      <c r="B4576" s="3">
        <f aca="true" t="shared" si="511" ref="B4576:B4583">I4576</f>
        <v>55555134</v>
      </c>
      <c r="C4576" s="3"/>
      <c r="D4576" s="3">
        <f aca="true" t="shared" si="512" ref="D4576:D4583">K4576</f>
        <v>53263275</v>
      </c>
      <c r="E4576" s="3"/>
      <c r="F4576" s="3">
        <f aca="true" t="shared" si="513" ref="F4576:F4583">M4576</f>
        <v>57741615</v>
      </c>
      <c r="G4576" s="3"/>
      <c r="H4576" s="20" t="s">
        <v>64</v>
      </c>
      <c r="I4576" s="17">
        <v>55555134</v>
      </c>
      <c r="J4576" s="20"/>
      <c r="K4576" s="17">
        <v>53263275</v>
      </c>
      <c r="L4576" s="17"/>
      <c r="M4576" s="17">
        <v>57741615</v>
      </c>
      <c r="N4576" s="20">
        <v>1</v>
      </c>
      <c r="O4576" s="20" t="s">
        <v>95</v>
      </c>
      <c r="P4576" s="20" t="s">
        <v>95</v>
      </c>
    </row>
    <row r="4577" spans="1:16" s="5" customFormat="1" ht="15.75">
      <c r="A4577" s="4" t="s">
        <v>1</v>
      </c>
      <c r="B4577" s="3">
        <f t="shared" si="511"/>
        <v>22159865</v>
      </c>
      <c r="C4577" s="3"/>
      <c r="D4577" s="3">
        <f t="shared" si="512"/>
        <v>23160065</v>
      </c>
      <c r="E4577" s="3"/>
      <c r="F4577" s="3">
        <f t="shared" si="513"/>
        <v>26270393</v>
      </c>
      <c r="G4577" s="3"/>
      <c r="H4577" s="20" t="s">
        <v>64</v>
      </c>
      <c r="I4577" s="17">
        <v>22159865</v>
      </c>
      <c r="J4577" s="20"/>
      <c r="K4577" s="17">
        <v>23160065</v>
      </c>
      <c r="L4577" s="17"/>
      <c r="M4577" s="17">
        <v>26270393</v>
      </c>
      <c r="N4577" s="20">
        <v>2</v>
      </c>
      <c r="O4577" s="20" t="s">
        <v>145</v>
      </c>
      <c r="P4577" s="20" t="s">
        <v>96</v>
      </c>
    </row>
    <row r="4578" spans="1:16" s="5" customFormat="1" ht="15.75">
      <c r="A4578" s="4" t="s">
        <v>86</v>
      </c>
      <c r="B4578" s="3">
        <f t="shared" si="511"/>
        <v>1531162</v>
      </c>
      <c r="C4578" s="3"/>
      <c r="D4578" s="3">
        <f t="shared" si="512"/>
        <v>673288</v>
      </c>
      <c r="E4578" s="3"/>
      <c r="F4578" s="3">
        <f t="shared" si="513"/>
        <v>1257376</v>
      </c>
      <c r="G4578" s="3"/>
      <c r="H4578" s="20" t="s">
        <v>64</v>
      </c>
      <c r="I4578" s="17">
        <v>1531162</v>
      </c>
      <c r="J4578" s="20"/>
      <c r="K4578" s="17">
        <v>673288</v>
      </c>
      <c r="L4578" s="17"/>
      <c r="M4578" s="17">
        <v>1257376</v>
      </c>
      <c r="N4578" s="20">
        <v>3</v>
      </c>
      <c r="O4578" s="20" t="s">
        <v>102</v>
      </c>
      <c r="P4578" s="20" t="s">
        <v>97</v>
      </c>
    </row>
    <row r="4579" spans="1:16" s="5" customFormat="1" ht="15.75">
      <c r="A4579" s="4" t="s">
        <v>91</v>
      </c>
      <c r="B4579" s="3">
        <f t="shared" si="511"/>
        <v>8483391</v>
      </c>
      <c r="C4579" s="3"/>
      <c r="D4579" s="3">
        <f t="shared" si="512"/>
        <v>8224052</v>
      </c>
      <c r="E4579" s="3"/>
      <c r="F4579" s="3">
        <f t="shared" si="513"/>
        <v>8639335</v>
      </c>
      <c r="G4579" s="3"/>
      <c r="H4579" s="20" t="s">
        <v>64</v>
      </c>
      <c r="I4579" s="17">
        <v>8483391</v>
      </c>
      <c r="J4579" s="20"/>
      <c r="K4579" s="17">
        <v>8224052</v>
      </c>
      <c r="L4579" s="17"/>
      <c r="M4579" s="17">
        <v>8639335</v>
      </c>
      <c r="N4579" s="20">
        <v>4</v>
      </c>
      <c r="O4579" s="20" t="s">
        <v>103</v>
      </c>
      <c r="P4579" s="20" t="s">
        <v>98</v>
      </c>
    </row>
    <row r="4580" spans="1:16" s="5" customFormat="1" ht="15.75">
      <c r="A4580" s="4" t="s">
        <v>2</v>
      </c>
      <c r="B4580" s="3">
        <f t="shared" si="511"/>
        <v>0</v>
      </c>
      <c r="C4580" s="3"/>
      <c r="D4580" s="3">
        <f t="shared" si="512"/>
        <v>0</v>
      </c>
      <c r="E4580" s="3"/>
      <c r="F4580" s="3">
        <f t="shared" si="513"/>
        <v>2764296</v>
      </c>
      <c r="G4580" s="3"/>
      <c r="H4580" s="20" t="s">
        <v>64</v>
      </c>
      <c r="I4580" s="17">
        <v>0</v>
      </c>
      <c r="J4580" s="20"/>
      <c r="K4580" s="17">
        <v>0</v>
      </c>
      <c r="L4580" s="17"/>
      <c r="M4580" s="17">
        <v>2764296</v>
      </c>
      <c r="N4580" s="20">
        <v>5</v>
      </c>
      <c r="O4580" s="20" t="s">
        <v>104</v>
      </c>
      <c r="P4580" s="20" t="s">
        <v>99</v>
      </c>
    </row>
    <row r="4581" spans="1:16" s="5" customFormat="1" ht="15.75">
      <c r="A4581" s="4" t="s">
        <v>144</v>
      </c>
      <c r="B4581" s="3">
        <f t="shared" si="511"/>
        <v>0</v>
      </c>
      <c r="C4581" s="3"/>
      <c r="D4581" s="3">
        <f t="shared" si="512"/>
        <v>0</v>
      </c>
      <c r="E4581" s="3"/>
      <c r="F4581" s="3">
        <f t="shared" si="513"/>
        <v>529700</v>
      </c>
      <c r="G4581" s="3"/>
      <c r="H4581" s="20" t="s">
        <v>64</v>
      </c>
      <c r="I4581" s="17">
        <v>0</v>
      </c>
      <c r="J4581" s="20"/>
      <c r="K4581" s="17">
        <v>0</v>
      </c>
      <c r="L4581" s="17"/>
      <c r="M4581" s="17">
        <v>529700</v>
      </c>
      <c r="N4581" s="20">
        <v>6</v>
      </c>
      <c r="O4581" s="20" t="s">
        <v>146</v>
      </c>
      <c r="P4581" s="20" t="s">
        <v>100</v>
      </c>
    </row>
    <row r="4582" spans="1:16" s="5" customFormat="1" ht="15.75">
      <c r="A4582" s="4" t="s">
        <v>3</v>
      </c>
      <c r="B4582" s="3">
        <f t="shared" si="511"/>
        <v>2497356</v>
      </c>
      <c r="C4582" s="3"/>
      <c r="D4582" s="3">
        <f t="shared" si="512"/>
        <v>2494182</v>
      </c>
      <c r="E4582" s="3"/>
      <c r="F4582" s="3">
        <f t="shared" si="513"/>
        <v>2571115</v>
      </c>
      <c r="G4582" s="3"/>
      <c r="H4582" s="20" t="s">
        <v>64</v>
      </c>
      <c r="I4582" s="17">
        <f>2334972+162384</f>
        <v>2497356</v>
      </c>
      <c r="J4582" s="20"/>
      <c r="K4582" s="17">
        <f>2319257+174925</f>
        <v>2494182</v>
      </c>
      <c r="L4582" s="17"/>
      <c r="M4582" s="17">
        <f>2381734+189381</f>
        <v>2571115</v>
      </c>
      <c r="N4582" s="20">
        <v>7</v>
      </c>
      <c r="O4582" s="20" t="s">
        <v>106</v>
      </c>
      <c r="P4582" s="20" t="s">
        <v>101</v>
      </c>
    </row>
    <row r="4583" spans="1:16" s="5" customFormat="1" ht="15.75">
      <c r="A4583" s="4" t="s">
        <v>4</v>
      </c>
      <c r="B4583" s="3">
        <f t="shared" si="511"/>
        <v>361425</v>
      </c>
      <c r="C4583" s="3"/>
      <c r="D4583" s="3">
        <f t="shared" si="512"/>
        <v>384704</v>
      </c>
      <c r="E4583" s="3"/>
      <c r="F4583" s="3">
        <f t="shared" si="513"/>
        <v>372827</v>
      </c>
      <c r="G4583" s="3"/>
      <c r="H4583" s="20" t="s">
        <v>64</v>
      </c>
      <c r="I4583" s="17">
        <v>361425</v>
      </c>
      <c r="J4583" s="20"/>
      <c r="K4583" s="17">
        <v>384704</v>
      </c>
      <c r="L4583" s="17"/>
      <c r="M4583" s="17">
        <v>372827</v>
      </c>
      <c r="N4583" s="20">
        <v>8</v>
      </c>
      <c r="O4583" s="20" t="s">
        <v>107</v>
      </c>
      <c r="P4583" s="20" t="s">
        <v>102</v>
      </c>
    </row>
    <row r="4584" spans="1:16" s="5" customFormat="1" ht="15.75">
      <c r="A4584" s="4"/>
      <c r="B4584" s="3"/>
      <c r="C4584" s="3"/>
      <c r="D4584" s="3"/>
      <c r="E4584" s="3"/>
      <c r="F4584" s="3"/>
      <c r="G4584" s="3"/>
      <c r="H4584" s="20" t="s">
        <v>64</v>
      </c>
      <c r="I4584" s="17">
        <v>17433489</v>
      </c>
      <c r="J4584" s="20"/>
      <c r="K4584" s="17">
        <v>18019197</v>
      </c>
      <c r="L4584" s="17"/>
      <c r="M4584" s="17">
        <v>20962079</v>
      </c>
      <c r="N4584" s="20">
        <v>9</v>
      </c>
      <c r="O4584" s="20" t="s">
        <v>108</v>
      </c>
      <c r="P4584" s="20" t="s">
        <v>103</v>
      </c>
    </row>
    <row r="4585" spans="1:16" s="5" customFormat="1" ht="15.75">
      <c r="A4585" s="4" t="s">
        <v>5</v>
      </c>
      <c r="B4585" s="3">
        <f>I4584</f>
        <v>17433489</v>
      </c>
      <c r="C4585" s="3"/>
      <c r="D4585" s="3">
        <f>K4584</f>
        <v>18019197</v>
      </c>
      <c r="E4585" s="3"/>
      <c r="F4585" s="3">
        <f>M4584</f>
        <v>20962079</v>
      </c>
      <c r="G4585" s="3"/>
      <c r="H4585" s="20" t="s">
        <v>64</v>
      </c>
      <c r="I4585" s="17">
        <v>557826</v>
      </c>
      <c r="J4585" s="20"/>
      <c r="K4585" s="17">
        <v>613118</v>
      </c>
      <c r="L4585" s="17"/>
      <c r="M4585" s="17">
        <v>3603446</v>
      </c>
      <c r="N4585" s="20">
        <v>10</v>
      </c>
      <c r="O4585" s="20" t="s">
        <v>109</v>
      </c>
      <c r="P4585" s="20" t="s">
        <v>104</v>
      </c>
    </row>
    <row r="4586" spans="1:16" s="5" customFormat="1" ht="15.75">
      <c r="A4586" s="4" t="s">
        <v>6</v>
      </c>
      <c r="B4586" s="3">
        <f>I4585</f>
        <v>557826</v>
      </c>
      <c r="C4586" s="3"/>
      <c r="D4586" s="3">
        <f>K4585</f>
        <v>613118</v>
      </c>
      <c r="E4586" s="3"/>
      <c r="F4586" s="3">
        <f>M4585</f>
        <v>3603446</v>
      </c>
      <c r="G4586" s="3"/>
      <c r="H4586" s="20" t="s">
        <v>64</v>
      </c>
      <c r="I4586" s="17">
        <v>0</v>
      </c>
      <c r="J4586" s="20"/>
      <c r="K4586" s="17">
        <v>0</v>
      </c>
      <c r="L4586" s="17"/>
      <c r="M4586" s="17">
        <v>880700</v>
      </c>
      <c r="N4586" s="20">
        <v>11</v>
      </c>
      <c r="O4586" s="20" t="s">
        <v>110</v>
      </c>
      <c r="P4586" s="20" t="s">
        <v>105</v>
      </c>
    </row>
    <row r="4587" spans="1:16" s="5" customFormat="1" ht="15.75">
      <c r="A4587" s="4" t="s">
        <v>7</v>
      </c>
      <c r="B4587" s="10">
        <f>I4586</f>
        <v>0</v>
      </c>
      <c r="C4587" s="3"/>
      <c r="D4587" s="10">
        <f>K4586</f>
        <v>0</v>
      </c>
      <c r="E4587" s="3"/>
      <c r="F4587" s="10">
        <f>M4586</f>
        <v>880700</v>
      </c>
      <c r="G4587" s="3"/>
      <c r="H4587" s="20" t="s">
        <v>64</v>
      </c>
      <c r="I4587" s="17">
        <v>16534945</v>
      </c>
      <c r="J4587" s="20"/>
      <c r="K4587" s="17">
        <v>17507865</v>
      </c>
      <c r="L4587" s="17"/>
      <c r="M4587" s="17">
        <v>19875574</v>
      </c>
      <c r="N4587" s="20">
        <v>12</v>
      </c>
      <c r="O4587" s="20" t="s">
        <v>147</v>
      </c>
      <c r="P4587" s="20" t="s">
        <v>106</v>
      </c>
    </row>
    <row r="4588" spans="1:16" s="5" customFormat="1" ht="15.75">
      <c r="A4588" s="4"/>
      <c r="B4588" s="3"/>
      <c r="C4588" s="3"/>
      <c r="D4588" s="3"/>
      <c r="E4588" s="3"/>
      <c r="F4588" s="3"/>
      <c r="G4588" s="3"/>
      <c r="H4588" s="20" t="s">
        <v>64</v>
      </c>
      <c r="I4588" s="17">
        <v>0</v>
      </c>
      <c r="J4588" s="20"/>
      <c r="K4588" s="17">
        <v>106262</v>
      </c>
      <c r="L4588" s="17"/>
      <c r="M4588" s="17">
        <v>131836</v>
      </c>
      <c r="N4588" s="20">
        <v>13</v>
      </c>
      <c r="O4588" s="20" t="s">
        <v>113</v>
      </c>
      <c r="P4588" s="20" t="s">
        <v>107</v>
      </c>
    </row>
    <row r="4589" spans="1:16" s="5" customFormat="1" ht="15.75">
      <c r="A4589" s="4" t="s">
        <v>8</v>
      </c>
      <c r="B4589" s="3">
        <f>SUM(B4584:B4588)</f>
        <v>17991315</v>
      </c>
      <c r="C4589" s="3"/>
      <c r="D4589" s="3">
        <f>SUM(D4584:D4588)</f>
        <v>18632315</v>
      </c>
      <c r="E4589" s="3"/>
      <c r="F4589" s="3">
        <f>SUM(F4584:F4588)</f>
        <v>25446225</v>
      </c>
      <c r="G4589" s="3"/>
      <c r="H4589" s="20" t="s">
        <v>64</v>
      </c>
      <c r="I4589" s="17">
        <v>0</v>
      </c>
      <c r="J4589" s="20"/>
      <c r="K4589" s="17">
        <v>0</v>
      </c>
      <c r="L4589" s="17"/>
      <c r="M4589" s="17">
        <v>399186</v>
      </c>
      <c r="N4589" s="20">
        <v>14</v>
      </c>
      <c r="O4589" s="20" t="s">
        <v>114</v>
      </c>
      <c r="P4589" s="20" t="s">
        <v>108</v>
      </c>
    </row>
    <row r="4590" spans="1:16" s="5" customFormat="1" ht="15.75">
      <c r="A4590" s="4"/>
      <c r="B4590" s="3"/>
      <c r="C4590" s="3"/>
      <c r="D4590" s="3"/>
      <c r="E4590" s="3"/>
      <c r="F4590" s="3"/>
      <c r="G4590" s="3"/>
      <c r="H4590" s="20" t="s">
        <v>64</v>
      </c>
      <c r="I4590" s="17">
        <v>104054</v>
      </c>
      <c r="J4590" s="20"/>
      <c r="K4590" s="17">
        <v>206516</v>
      </c>
      <c r="L4590" s="17"/>
      <c r="M4590" s="17">
        <v>231234</v>
      </c>
      <c r="N4590" s="20">
        <v>15</v>
      </c>
      <c r="O4590" s="20" t="s">
        <v>115</v>
      </c>
      <c r="P4590" s="20" t="s">
        <v>109</v>
      </c>
    </row>
    <row r="4591" spans="1:16" s="5" customFormat="1" ht="15.75">
      <c r="A4591" s="4" t="s">
        <v>9</v>
      </c>
      <c r="B4591" s="3">
        <f>I4587</f>
        <v>16534945</v>
      </c>
      <c r="C4591" s="3"/>
      <c r="D4591" s="3">
        <f>K4587</f>
        <v>17507865</v>
      </c>
      <c r="E4591" s="3"/>
      <c r="F4591" s="3">
        <f>M4587</f>
        <v>19875574</v>
      </c>
      <c r="G4591" s="3"/>
      <c r="H4591" s="20" t="s">
        <v>64</v>
      </c>
      <c r="I4591" s="17">
        <v>12745170</v>
      </c>
      <c r="J4591" s="20"/>
      <c r="K4591" s="17">
        <v>12193357</v>
      </c>
      <c r="L4591" s="17"/>
      <c r="M4591" s="17">
        <v>13551808</v>
      </c>
      <c r="N4591" s="20">
        <v>16</v>
      </c>
      <c r="O4591" s="20" t="s">
        <v>116</v>
      </c>
      <c r="P4591" s="20" t="s">
        <v>110</v>
      </c>
    </row>
    <row r="4592" spans="1:16" s="5" customFormat="1" ht="15.75">
      <c r="A4592" s="4" t="s">
        <v>10</v>
      </c>
      <c r="B4592" s="3">
        <f>I4588</f>
        <v>0</v>
      </c>
      <c r="C4592" s="3"/>
      <c r="D4592" s="3">
        <f>K4588</f>
        <v>106262</v>
      </c>
      <c r="E4592" s="3"/>
      <c r="F4592" s="3">
        <f>M4588</f>
        <v>131836</v>
      </c>
      <c r="G4592" s="4"/>
      <c r="H4592" s="20" t="s">
        <v>64</v>
      </c>
      <c r="I4592" s="17">
        <v>0</v>
      </c>
      <c r="J4592" s="20"/>
      <c r="K4592" s="17">
        <v>118566</v>
      </c>
      <c r="L4592" s="17"/>
      <c r="M4592" s="17">
        <v>100195</v>
      </c>
      <c r="N4592" s="20">
        <v>17</v>
      </c>
      <c r="O4592" s="20" t="s">
        <v>117</v>
      </c>
      <c r="P4592" s="20" t="s">
        <v>111</v>
      </c>
    </row>
    <row r="4593" spans="1:16" s="5" customFormat="1" ht="15.75">
      <c r="A4593" s="4" t="s">
        <v>11</v>
      </c>
      <c r="B4593" s="3">
        <f>I4589</f>
        <v>0</v>
      </c>
      <c r="C4593" s="3"/>
      <c r="D4593" s="3">
        <f>K4589</f>
        <v>0</v>
      </c>
      <c r="E4593" s="3"/>
      <c r="F4593" s="3">
        <f>M4589</f>
        <v>399186</v>
      </c>
      <c r="G4593" s="3"/>
      <c r="H4593" s="20" t="s">
        <v>64</v>
      </c>
      <c r="I4593" s="17">
        <v>526663</v>
      </c>
      <c r="J4593" s="20"/>
      <c r="K4593" s="17">
        <v>504020</v>
      </c>
      <c r="L4593" s="17"/>
      <c r="M4593" s="17">
        <v>526663</v>
      </c>
      <c r="N4593" s="20">
        <v>18</v>
      </c>
      <c r="O4593" s="20" t="s">
        <v>118</v>
      </c>
      <c r="P4593" s="20" t="s">
        <v>112</v>
      </c>
    </row>
    <row r="4594" spans="1:16" s="5" customFormat="1" ht="15.75">
      <c r="A4594" s="4" t="s">
        <v>12</v>
      </c>
      <c r="B4594" s="10">
        <f>I4590</f>
        <v>104054</v>
      </c>
      <c r="C4594" s="3"/>
      <c r="D4594" s="10">
        <f>K4590</f>
        <v>206516</v>
      </c>
      <c r="E4594" s="3"/>
      <c r="F4594" s="10">
        <f>M4590</f>
        <v>231234</v>
      </c>
      <c r="G4594" s="3"/>
      <c r="H4594" s="20" t="s">
        <v>64</v>
      </c>
      <c r="I4594" s="17">
        <v>116350</v>
      </c>
      <c r="J4594" s="20"/>
      <c r="K4594" s="17">
        <v>112113</v>
      </c>
      <c r="L4594" s="17"/>
      <c r="M4594" s="17">
        <v>121233</v>
      </c>
      <c r="N4594" s="20">
        <v>19</v>
      </c>
      <c r="O4594" s="20" t="s">
        <v>119</v>
      </c>
      <c r="P4594" s="20" t="s">
        <v>113</v>
      </c>
    </row>
    <row r="4595" spans="1:16" s="5" customFormat="1" ht="15.75">
      <c r="A4595" s="4"/>
      <c r="B4595" s="3"/>
      <c r="C4595" s="3"/>
      <c r="D4595" s="3"/>
      <c r="E4595" s="3"/>
      <c r="F4595" s="3"/>
      <c r="G4595" s="3"/>
      <c r="H4595" s="20" t="s">
        <v>64</v>
      </c>
      <c r="I4595" s="17">
        <v>0</v>
      </c>
      <c r="J4595" s="20"/>
      <c r="K4595" s="17">
        <v>0</v>
      </c>
      <c r="L4595" s="17"/>
      <c r="M4595" s="17">
        <v>75000</v>
      </c>
      <c r="N4595" s="20">
        <v>20</v>
      </c>
      <c r="O4595" s="20" t="s">
        <v>120</v>
      </c>
      <c r="P4595" s="20" t="s">
        <v>114</v>
      </c>
    </row>
    <row r="4596" spans="1:16" s="5" customFormat="1" ht="15.75">
      <c r="A4596" s="4" t="s">
        <v>13</v>
      </c>
      <c r="B4596" s="3">
        <f>SUM(B4590:B4595)</f>
        <v>16638999</v>
      </c>
      <c r="C4596" s="3"/>
      <c r="D4596" s="3">
        <f>SUM(D4590:D4595)</f>
        <v>17820643</v>
      </c>
      <c r="E4596" s="3"/>
      <c r="F4596" s="3">
        <f>SUM(F4590:F4595)</f>
        <v>20637830</v>
      </c>
      <c r="G4596" s="3"/>
      <c r="H4596" s="20" t="s">
        <v>64</v>
      </c>
      <c r="I4596" s="17">
        <v>1395842</v>
      </c>
      <c r="J4596" s="20"/>
      <c r="K4596" s="17">
        <v>1335826</v>
      </c>
      <c r="L4596" s="17"/>
      <c r="M4596" s="17">
        <v>1470837</v>
      </c>
      <c r="N4596" s="20">
        <v>21</v>
      </c>
      <c r="O4596" s="20" t="s">
        <v>121</v>
      </c>
      <c r="P4596" s="20" t="s">
        <v>115</v>
      </c>
    </row>
    <row r="4597" spans="1:16" s="5" customFormat="1" ht="15.75">
      <c r="A4597" s="4"/>
      <c r="B4597" s="3"/>
      <c r="C4597" s="3"/>
      <c r="D4597" s="3"/>
      <c r="E4597" s="3"/>
      <c r="F4597" s="3"/>
      <c r="G4597" s="3"/>
      <c r="H4597" s="20" t="s">
        <v>64</v>
      </c>
      <c r="I4597" s="17">
        <v>59506088</v>
      </c>
      <c r="J4597" s="20"/>
      <c r="K4597" s="17">
        <v>56944595</v>
      </c>
      <c r="L4597" s="17"/>
      <c r="M4597" s="17">
        <v>62720841</v>
      </c>
      <c r="N4597" s="20">
        <v>22</v>
      </c>
      <c r="O4597" s="20" t="s">
        <v>148</v>
      </c>
      <c r="P4597" s="20" t="s">
        <v>116</v>
      </c>
    </row>
    <row r="4598" spans="1:16" s="5" customFormat="1" ht="15.75">
      <c r="A4598" s="4" t="s">
        <v>14</v>
      </c>
      <c r="B4598" s="3">
        <f aca="true" t="shared" si="514" ref="B4598:B4603">I4591</f>
        <v>12745170</v>
      </c>
      <c r="C4598" s="3"/>
      <c r="D4598" s="3">
        <f aca="true" t="shared" si="515" ref="D4598:D4603">K4591</f>
        <v>12193357</v>
      </c>
      <c r="E4598" s="3"/>
      <c r="F4598" s="3">
        <f aca="true" t="shared" si="516" ref="F4598:F4603">M4591</f>
        <v>13551808</v>
      </c>
      <c r="G4598" s="3"/>
      <c r="H4598" s="20" t="s">
        <v>64</v>
      </c>
      <c r="I4598" s="17">
        <v>10062977</v>
      </c>
      <c r="J4598" s="20"/>
      <c r="K4598" s="17">
        <v>9610584</v>
      </c>
      <c r="L4598" s="17"/>
      <c r="M4598" s="17">
        <v>10075280</v>
      </c>
      <c r="N4598" s="20">
        <v>23</v>
      </c>
      <c r="O4598" s="20" t="s">
        <v>149</v>
      </c>
      <c r="P4598" s="20" t="s">
        <v>117</v>
      </c>
    </row>
    <row r="4599" spans="1:16" s="5" customFormat="1" ht="15.75">
      <c r="A4599" s="4" t="s">
        <v>90</v>
      </c>
      <c r="B4599" s="3">
        <f t="shared" si="514"/>
        <v>0</v>
      </c>
      <c r="C4599" s="3"/>
      <c r="D4599" s="3">
        <f t="shared" si="515"/>
        <v>118566</v>
      </c>
      <c r="E4599" s="3"/>
      <c r="F4599" s="3">
        <f t="shared" si="516"/>
        <v>100195</v>
      </c>
      <c r="G4599" s="3"/>
      <c r="H4599" s="20" t="s">
        <v>64</v>
      </c>
      <c r="I4599" s="17">
        <v>11549164</v>
      </c>
      <c r="J4599" s="20"/>
      <c r="K4599" s="17">
        <v>11030859</v>
      </c>
      <c r="L4599" s="17"/>
      <c r="M4599" s="17">
        <v>11558939</v>
      </c>
      <c r="N4599" s="20">
        <v>24</v>
      </c>
      <c r="O4599" s="20" t="s">
        <v>150</v>
      </c>
      <c r="P4599" s="20" t="s">
        <v>118</v>
      </c>
    </row>
    <row r="4600" spans="1:16" s="5" customFormat="1" ht="15.75">
      <c r="A4600" s="4" t="s">
        <v>89</v>
      </c>
      <c r="B4600" s="3">
        <f t="shared" si="514"/>
        <v>526663</v>
      </c>
      <c r="C4600" s="3"/>
      <c r="D4600" s="3">
        <f t="shared" si="515"/>
        <v>504020</v>
      </c>
      <c r="E4600" s="3"/>
      <c r="F4600" s="3">
        <f t="shared" si="516"/>
        <v>526663</v>
      </c>
      <c r="G4600" s="3"/>
      <c r="H4600" s="20" t="s">
        <v>64</v>
      </c>
      <c r="I4600" s="17">
        <v>3748874</v>
      </c>
      <c r="J4600" s="20"/>
      <c r="K4600" s="17">
        <v>3695182</v>
      </c>
      <c r="L4600" s="17"/>
      <c r="M4600" s="17">
        <v>3849148</v>
      </c>
      <c r="N4600" s="20">
        <v>25</v>
      </c>
      <c r="O4600" s="20" t="s">
        <v>151</v>
      </c>
      <c r="P4600" s="20" t="s">
        <v>119</v>
      </c>
    </row>
    <row r="4601" spans="1:16" s="5" customFormat="1" ht="15.75">
      <c r="A4601" s="4" t="s">
        <v>88</v>
      </c>
      <c r="B4601" s="3">
        <f t="shared" si="514"/>
        <v>116350</v>
      </c>
      <c r="C4601" s="3"/>
      <c r="D4601" s="3">
        <f t="shared" si="515"/>
        <v>112113</v>
      </c>
      <c r="E4601" s="3"/>
      <c r="F4601" s="3">
        <f t="shared" si="516"/>
        <v>121233</v>
      </c>
      <c r="G4601" s="3"/>
      <c r="H4601" s="20" t="s">
        <v>64</v>
      </c>
      <c r="I4601" s="17">
        <v>1732815</v>
      </c>
      <c r="J4601" s="20"/>
      <c r="K4601" s="17">
        <v>1655960</v>
      </c>
      <c r="L4601" s="17"/>
      <c r="M4601" s="17">
        <v>1723381</v>
      </c>
      <c r="N4601" s="20">
        <v>26</v>
      </c>
      <c r="O4601" s="20" t="s">
        <v>152</v>
      </c>
      <c r="P4601" s="20" t="s">
        <v>120</v>
      </c>
    </row>
    <row r="4602" spans="1:16" s="5" customFormat="1" ht="15.75">
      <c r="A4602" s="4" t="s">
        <v>92</v>
      </c>
      <c r="B4602" s="3">
        <f t="shared" si="514"/>
        <v>0</v>
      </c>
      <c r="C4602" s="3"/>
      <c r="D4602" s="3">
        <f t="shared" si="515"/>
        <v>0</v>
      </c>
      <c r="E4602" s="3"/>
      <c r="F4602" s="3">
        <f t="shared" si="516"/>
        <v>75000</v>
      </c>
      <c r="G4602" s="3"/>
      <c r="H4602" s="20" t="s">
        <v>64</v>
      </c>
      <c r="I4602" s="17">
        <v>0</v>
      </c>
      <c r="J4602" s="20"/>
      <c r="K4602" s="17">
        <v>0</v>
      </c>
      <c r="L4602" s="17"/>
      <c r="M4602" s="17">
        <v>143875</v>
      </c>
      <c r="N4602" s="20">
        <v>27</v>
      </c>
      <c r="O4602" s="20" t="s">
        <v>153</v>
      </c>
      <c r="P4602" s="20" t="s">
        <v>121</v>
      </c>
    </row>
    <row r="4603" spans="1:16" s="5" customFormat="1" ht="15.75">
      <c r="A4603" s="4" t="s">
        <v>15</v>
      </c>
      <c r="B4603" s="10">
        <f t="shared" si="514"/>
        <v>1395842</v>
      </c>
      <c r="C4603" s="3"/>
      <c r="D4603" s="10">
        <f t="shared" si="515"/>
        <v>1335826</v>
      </c>
      <c r="E4603" s="3"/>
      <c r="F4603" s="10">
        <f t="shared" si="516"/>
        <v>1470837</v>
      </c>
      <c r="G4603" s="3"/>
      <c r="H4603" s="20" t="s">
        <v>64</v>
      </c>
      <c r="I4603" s="17">
        <v>0</v>
      </c>
      <c r="J4603" s="20"/>
      <c r="K4603" s="17">
        <v>180286</v>
      </c>
      <c r="L4603" s="17"/>
      <c r="M4603" s="17">
        <v>290022</v>
      </c>
      <c r="N4603" s="20">
        <v>28</v>
      </c>
      <c r="O4603" s="20" t="s">
        <v>154</v>
      </c>
      <c r="P4603" s="20" t="s">
        <v>122</v>
      </c>
    </row>
    <row r="4604" spans="1:16" s="5" customFormat="1" ht="15.75">
      <c r="A4604" s="4"/>
      <c r="B4604" s="3"/>
      <c r="C4604" s="3"/>
      <c r="D4604" s="3"/>
      <c r="E4604" s="3"/>
      <c r="F4604" s="3"/>
      <c r="G4604" s="3"/>
      <c r="H4604" s="20"/>
      <c r="I4604" s="17"/>
      <c r="J4604" s="20"/>
      <c r="K4604" s="17"/>
      <c r="L4604" s="17"/>
      <c r="M4604" s="17"/>
      <c r="N4604" s="20"/>
      <c r="O4604" s="20"/>
      <c r="P4604" s="20"/>
    </row>
    <row r="4605" spans="1:16" s="5" customFormat="1" ht="15.75">
      <c r="A4605" s="4" t="s">
        <v>16</v>
      </c>
      <c r="B4605" s="3">
        <f>SUM(B4597:B4604)</f>
        <v>14784025</v>
      </c>
      <c r="C4605" s="3"/>
      <c r="D4605" s="3">
        <f>SUM(D4597:D4604)</f>
        <v>14263882</v>
      </c>
      <c r="E4605" s="3"/>
      <c r="F4605" s="3">
        <f>SUM(F4597:F4604)</f>
        <v>15845736</v>
      </c>
      <c r="G4605" s="3"/>
      <c r="H4605" s="20"/>
      <c r="I4605" s="17"/>
      <c r="J4605" s="20"/>
      <c r="K4605" s="17"/>
      <c r="L4605" s="17"/>
      <c r="M4605" s="17"/>
      <c r="N4605" s="17"/>
      <c r="O4605" s="20"/>
      <c r="P4605" s="20"/>
    </row>
    <row r="4606" spans="1:16" s="5" customFormat="1" ht="15.75">
      <c r="A4606" s="4"/>
      <c r="B4606" s="3"/>
      <c r="C4606" s="3"/>
      <c r="D4606" s="3"/>
      <c r="E4606" s="3"/>
      <c r="F4606" s="3"/>
      <c r="G4606" s="3"/>
      <c r="H4606" s="20"/>
      <c r="I4606" s="17"/>
      <c r="J4606" s="20"/>
      <c r="K4606" s="17"/>
      <c r="L4606" s="17"/>
      <c r="M4606" s="17"/>
      <c r="N4606" s="17"/>
      <c r="O4606" s="20"/>
      <c r="P4606" s="20"/>
    </row>
    <row r="4607" spans="1:16" s="5" customFormat="1" ht="15.75">
      <c r="A4607" s="4" t="s">
        <v>17</v>
      </c>
      <c r="B4607" s="3">
        <f aca="true" t="shared" si="517" ref="B4607:B4613">I4597</f>
        <v>59506088</v>
      </c>
      <c r="C4607" s="3"/>
      <c r="D4607" s="3">
        <f aca="true" t="shared" si="518" ref="D4607:D4613">K4597</f>
        <v>56944595</v>
      </c>
      <c r="E4607" s="3"/>
      <c r="F4607" s="3">
        <f aca="true" t="shared" si="519" ref="F4607:F4613">M4597</f>
        <v>62720841</v>
      </c>
      <c r="G4607" s="3"/>
      <c r="H4607" s="20"/>
      <c r="I4607" s="17"/>
      <c r="J4607" s="20"/>
      <c r="K4607" s="17"/>
      <c r="L4607" s="17"/>
      <c r="M4607" s="17"/>
      <c r="N4607" s="17"/>
      <c r="O4607" s="20"/>
      <c r="P4607" s="20"/>
    </row>
    <row r="4608" spans="1:16" s="5" customFormat="1" ht="15.75">
      <c r="A4608" s="4" t="s">
        <v>18</v>
      </c>
      <c r="B4608" s="3">
        <f t="shared" si="517"/>
        <v>10062977</v>
      </c>
      <c r="C4608" s="3"/>
      <c r="D4608" s="3">
        <f t="shared" si="518"/>
        <v>9610584</v>
      </c>
      <c r="E4608" s="3"/>
      <c r="F4608" s="3">
        <f t="shared" si="519"/>
        <v>10075280</v>
      </c>
      <c r="G4608" s="3"/>
      <c r="H4608" s="20"/>
      <c r="I4608" s="17"/>
      <c r="J4608" s="20"/>
      <c r="K4608" s="17"/>
      <c r="L4608" s="17"/>
      <c r="M4608" s="17"/>
      <c r="N4608" s="17"/>
      <c r="O4608" s="20"/>
      <c r="P4608" s="20"/>
    </row>
    <row r="4609" spans="1:16" s="5" customFormat="1" ht="15.75">
      <c r="A4609" s="4" t="s">
        <v>19</v>
      </c>
      <c r="B4609" s="3">
        <f t="shared" si="517"/>
        <v>11549164</v>
      </c>
      <c r="C4609" s="3"/>
      <c r="D4609" s="3">
        <f t="shared" si="518"/>
        <v>11030859</v>
      </c>
      <c r="E4609" s="3"/>
      <c r="F4609" s="3">
        <f t="shared" si="519"/>
        <v>11558939</v>
      </c>
      <c r="G4609" s="3"/>
      <c r="H4609" s="20"/>
      <c r="I4609" s="17"/>
      <c r="J4609" s="20"/>
      <c r="K4609" s="17"/>
      <c r="L4609" s="17"/>
      <c r="M4609" s="17"/>
      <c r="N4609" s="20"/>
      <c r="O4609" s="20"/>
      <c r="P4609" s="20"/>
    </row>
    <row r="4610" spans="1:16" s="5" customFormat="1" ht="15.75">
      <c r="A4610" s="4" t="s">
        <v>20</v>
      </c>
      <c r="B4610" s="3">
        <f t="shared" si="517"/>
        <v>3748874</v>
      </c>
      <c r="C4610" s="3"/>
      <c r="D4610" s="3">
        <f t="shared" si="518"/>
        <v>3695182</v>
      </c>
      <c r="E4610" s="3"/>
      <c r="F4610" s="3">
        <f t="shared" si="519"/>
        <v>3849148</v>
      </c>
      <c r="G4610" s="3"/>
      <c r="H4610" s="20"/>
      <c r="I4610" s="17"/>
      <c r="J4610" s="20"/>
      <c r="K4610" s="17"/>
      <c r="L4610" s="17"/>
      <c r="M4610" s="17"/>
      <c r="N4610" s="20"/>
      <c r="O4610" s="20"/>
      <c r="P4610" s="20"/>
    </row>
    <row r="4611" spans="1:7" s="5" customFormat="1" ht="15.75">
      <c r="A4611" s="4" t="s">
        <v>21</v>
      </c>
      <c r="B4611" s="3">
        <f t="shared" si="517"/>
        <v>1732815</v>
      </c>
      <c r="C4611" s="3"/>
      <c r="D4611" s="3">
        <f t="shared" si="518"/>
        <v>1655960</v>
      </c>
      <c r="E4611" s="3"/>
      <c r="F4611" s="3">
        <f t="shared" si="519"/>
        <v>1723381</v>
      </c>
      <c r="G4611" s="3"/>
    </row>
    <row r="4612" spans="1:7" s="5" customFormat="1" ht="15.75">
      <c r="A4612" s="4" t="s">
        <v>22</v>
      </c>
      <c r="B4612" s="3">
        <f t="shared" si="517"/>
        <v>0</v>
      </c>
      <c r="C4612" s="3"/>
      <c r="D4612" s="3">
        <f t="shared" si="518"/>
        <v>0</v>
      </c>
      <c r="E4612" s="3"/>
      <c r="F4612" s="3">
        <f t="shared" si="519"/>
        <v>143875</v>
      </c>
      <c r="G4612" s="3"/>
    </row>
    <row r="4613" spans="1:7" s="5" customFormat="1" ht="15.75">
      <c r="A4613" s="4" t="s">
        <v>87</v>
      </c>
      <c r="B4613" s="10">
        <f t="shared" si="517"/>
        <v>0</v>
      </c>
      <c r="C4613" s="3"/>
      <c r="D4613" s="10">
        <f t="shared" si="518"/>
        <v>180286</v>
      </c>
      <c r="E4613" s="3"/>
      <c r="F4613" s="10">
        <f t="shared" si="519"/>
        <v>290022</v>
      </c>
      <c r="G4613" s="3"/>
    </row>
    <row r="4614" spans="1:7" s="5" customFormat="1" ht="15.75">
      <c r="A4614" s="12"/>
      <c r="B4614" s="3"/>
      <c r="C4614" s="3"/>
      <c r="D4614" s="3"/>
      <c r="E4614" s="3"/>
      <c r="F4614" s="3"/>
      <c r="G4614" s="3"/>
    </row>
    <row r="4615" spans="1:7" s="5" customFormat="1" ht="15.75">
      <c r="A4615" s="17" t="s">
        <v>23</v>
      </c>
      <c r="B4615" s="3">
        <f>SUM(B4575:B4584)+B4589+B4596+SUM(B4604:B4614)</f>
        <v>226602590</v>
      </c>
      <c r="C4615" s="3"/>
      <c r="D4615" s="3">
        <f>SUM(D4575:D4584)+D4589+D4596+SUM(D4604:D4614)</f>
        <v>222033872</v>
      </c>
      <c r="E4615" s="3"/>
      <c r="F4615" s="3">
        <f>SUM(F4575:F4584)+F4589+F4596+SUM(F4604:F4614)</f>
        <v>252437934</v>
      </c>
      <c r="G4615" s="3"/>
    </row>
    <row r="4616" spans="1:7" s="5" customFormat="1" ht="15.75">
      <c r="A4616" s="4"/>
      <c r="B4616" s="3"/>
      <c r="C4616" s="3"/>
      <c r="D4616" s="3"/>
      <c r="E4616" s="3"/>
      <c r="F4616" s="3"/>
      <c r="G4616" s="3"/>
    </row>
    <row r="4617" spans="1:7" s="5" customFormat="1" ht="15.75">
      <c r="A4617" s="4"/>
      <c r="B4617" s="3"/>
      <c r="C4617" s="3"/>
      <c r="D4617" s="3"/>
      <c r="E4617" s="3"/>
      <c r="F4617" s="3"/>
      <c r="G4617" s="3"/>
    </row>
    <row r="4618" spans="1:7" s="5" customFormat="1" ht="15.75">
      <c r="A4618" s="4"/>
      <c r="B4618" s="3"/>
      <c r="C4618" s="3"/>
      <c r="D4618" s="3"/>
      <c r="E4618" s="3"/>
      <c r="F4618" s="3"/>
      <c r="G4618" s="3"/>
    </row>
    <row r="4619" spans="1:7" s="5" customFormat="1" ht="15.75">
      <c r="A4619" s="4"/>
      <c r="B4619" s="3"/>
      <c r="C4619" s="3"/>
      <c r="D4619" s="3"/>
      <c r="E4619" s="3"/>
      <c r="F4619" s="3"/>
      <c r="G4619" s="3"/>
    </row>
    <row r="4620" spans="1:7" s="5" customFormat="1" ht="15.75">
      <c r="A4620" s="4"/>
      <c r="B4620" s="3"/>
      <c r="C4620" s="3"/>
      <c r="D4620" s="3"/>
      <c r="E4620" s="3"/>
      <c r="F4620" s="3"/>
      <c r="G4620" s="3"/>
    </row>
    <row r="4621" spans="1:7" s="5" customFormat="1" ht="15.75">
      <c r="A4621" s="4"/>
      <c r="B4621" s="3"/>
      <c r="C4621" s="3"/>
      <c r="D4621" s="3"/>
      <c r="E4621" s="3"/>
      <c r="F4621" s="3"/>
      <c r="G4621" s="3"/>
    </row>
    <row r="4622" spans="1:7" s="5" customFormat="1" ht="15.75">
      <c r="A4622" s="4"/>
      <c r="B4622" s="3"/>
      <c r="C4622" s="3"/>
      <c r="D4622" s="3"/>
      <c r="E4622" s="3"/>
      <c r="F4622" s="3"/>
      <c r="G4622" s="3"/>
    </row>
    <row r="4623" spans="1:7" s="5" customFormat="1" ht="15.75">
      <c r="A4623" s="4"/>
      <c r="B4623" s="3"/>
      <c r="C4623" s="3"/>
      <c r="D4623" s="3"/>
      <c r="E4623" s="3"/>
      <c r="F4623" s="3"/>
      <c r="G4623" s="3"/>
    </row>
    <row r="4624" spans="1:7" s="5" customFormat="1" ht="15.75">
      <c r="A4624" s="4"/>
      <c r="B4624" s="3"/>
      <c r="C4624" s="3"/>
      <c r="D4624" s="3"/>
      <c r="E4624" s="3"/>
      <c r="F4624" s="3"/>
      <c r="G4624" s="3"/>
    </row>
    <row r="4625" spans="1:7" s="5" customFormat="1" ht="15.75">
      <c r="A4625" s="12"/>
      <c r="B4625" s="3"/>
      <c r="C4625" s="3"/>
      <c r="D4625" s="3"/>
      <c r="E4625" s="3"/>
      <c r="F4625" s="3"/>
      <c r="G4625" s="3"/>
    </row>
    <row r="4626" spans="1:7" s="5" customFormat="1" ht="15.75">
      <c r="A4626" s="17"/>
      <c r="B4626" s="4"/>
      <c r="C4626" s="4"/>
      <c r="D4626" s="4"/>
      <c r="E4626" s="4"/>
      <c r="F4626" s="4"/>
      <c r="G4626" s="3"/>
    </row>
    <row r="4627" spans="1:7" s="5" customFormat="1" ht="15.75">
      <c r="A4627" s="4"/>
      <c r="B4627" s="3"/>
      <c r="C4627" s="3"/>
      <c r="D4627" s="3"/>
      <c r="E4627" s="3"/>
      <c r="F4627" s="3"/>
      <c r="G4627" s="3"/>
    </row>
    <row r="4628" spans="1:7" s="5" customFormat="1" ht="15.75">
      <c r="A4628" s="4"/>
      <c r="B4628" s="3"/>
      <c r="C4628" s="3"/>
      <c r="D4628" s="3"/>
      <c r="E4628" s="3"/>
      <c r="F4628" s="3"/>
      <c r="G4628" s="3"/>
    </row>
    <row r="4629" spans="1:7" s="5" customFormat="1" ht="15.75">
      <c r="A4629" s="4"/>
      <c r="B4629" s="4"/>
      <c r="C4629" s="4"/>
      <c r="D4629" s="4"/>
      <c r="E4629" s="4"/>
      <c r="F4629" s="4"/>
      <c r="G4629" s="4"/>
    </row>
    <row r="4630" spans="1:7" s="5" customFormat="1" ht="15.75">
      <c r="A4630" s="12"/>
      <c r="B4630" s="3"/>
      <c r="C4630" s="3"/>
      <c r="D4630" s="3"/>
      <c r="E4630" s="3"/>
      <c r="F4630" s="3"/>
      <c r="G4630" s="3"/>
    </row>
    <row r="4631" spans="1:7" s="5" customFormat="1" ht="15.75">
      <c r="A4631" s="17"/>
      <c r="B4631" s="4"/>
      <c r="C4631" s="4"/>
      <c r="D4631" s="4"/>
      <c r="E4631" s="4"/>
      <c r="F4631" s="4"/>
      <c r="G4631" s="4"/>
    </row>
    <row r="4632" spans="1:7" s="5" customFormat="1" ht="15.75">
      <c r="A4632" s="4"/>
      <c r="B4632" s="3"/>
      <c r="C4632" s="3"/>
      <c r="D4632" s="3"/>
      <c r="E4632" s="3"/>
      <c r="F4632" s="3"/>
      <c r="G4632" s="3"/>
    </row>
    <row r="4633" spans="1:7" s="5" customFormat="1" ht="15.75">
      <c r="A4633" s="4"/>
      <c r="B4633" s="3"/>
      <c r="C4633" s="3"/>
      <c r="D4633" s="3"/>
      <c r="E4633" s="3"/>
      <c r="F4633" s="3"/>
      <c r="G4633" s="3"/>
    </row>
    <row r="4634" spans="1:7" s="5" customFormat="1" ht="15.75">
      <c r="A4634" s="4"/>
      <c r="B4634" s="4"/>
      <c r="C4634" s="4"/>
      <c r="D4634" s="4"/>
      <c r="E4634" s="4"/>
      <c r="F4634" s="4"/>
      <c r="G4634" s="4"/>
    </row>
    <row r="4635" spans="1:7" s="5" customFormat="1" ht="15.75">
      <c r="A4635" s="4"/>
      <c r="B4635" s="3"/>
      <c r="C4635" s="3"/>
      <c r="D4635" s="3"/>
      <c r="E4635" s="3"/>
      <c r="F4635" s="3"/>
      <c r="G4635" s="3"/>
    </row>
    <row r="4636" spans="1:7" s="5" customFormat="1" ht="15.75">
      <c r="A4636" s="4"/>
      <c r="B4636" s="3"/>
      <c r="C4636" s="3"/>
      <c r="D4636" s="3"/>
      <c r="E4636" s="3"/>
      <c r="F4636" s="3"/>
      <c r="G4636" s="3"/>
    </row>
    <row r="4637" spans="1:7" s="5" customFormat="1" ht="15.75">
      <c r="A4637" s="12"/>
      <c r="B4637" s="3"/>
      <c r="C4637" s="3"/>
      <c r="D4637" s="3"/>
      <c r="E4637" s="3"/>
      <c r="F4637" s="3"/>
      <c r="G4637" s="3"/>
    </row>
    <row r="4638" spans="1:7" s="5" customFormat="1" ht="15.75">
      <c r="A4638" s="17"/>
      <c r="B4638" s="3"/>
      <c r="C4638" s="3"/>
      <c r="D4638" s="3"/>
      <c r="E4638" s="3"/>
      <c r="F4638" s="3"/>
      <c r="G4638" s="3"/>
    </row>
    <row r="4639" spans="1:7" s="5" customFormat="1" ht="15.75">
      <c r="A4639" s="11"/>
      <c r="B4639" s="3"/>
      <c r="C4639" s="3"/>
      <c r="D4639" s="3"/>
      <c r="E4639" s="3"/>
      <c r="F4639" s="3"/>
      <c r="G4639" s="3"/>
    </row>
    <row r="4640" spans="1:7" s="5" customFormat="1" ht="15.75">
      <c r="A4640" s="12"/>
      <c r="B4640" s="3"/>
      <c r="C4640" s="3"/>
      <c r="D4640" s="3"/>
      <c r="E4640" s="3"/>
      <c r="F4640" s="3"/>
      <c r="G4640" s="3"/>
    </row>
    <row r="4641" spans="1:7" s="5" customFormat="1" ht="15.75">
      <c r="A4641" s="12"/>
      <c r="B4641" s="3"/>
      <c r="C4641" s="3"/>
      <c r="D4641" s="3"/>
      <c r="E4641" s="3"/>
      <c r="F4641" s="3"/>
      <c r="G4641" s="3"/>
    </row>
    <row r="4642" spans="1:7" s="5" customFormat="1" ht="15.75">
      <c r="A4642" s="12"/>
      <c r="B4642" s="3"/>
      <c r="C4642" s="3"/>
      <c r="D4642" s="3"/>
      <c r="E4642" s="3"/>
      <c r="F4642" s="3"/>
      <c r="G4642" s="3"/>
    </row>
    <row r="4643" spans="1:7" s="5" customFormat="1" ht="15.75">
      <c r="A4643" s="12"/>
      <c r="B4643" s="3"/>
      <c r="C4643" s="3"/>
      <c r="D4643" s="3"/>
      <c r="E4643" s="3"/>
      <c r="F4643" s="3"/>
      <c r="G4643" s="3"/>
    </row>
    <row r="4644" spans="1:6" s="5" customFormat="1" ht="15.75">
      <c r="A4644" s="13"/>
      <c r="B4644" s="4"/>
      <c r="C4644" s="3"/>
      <c r="D4644" s="4"/>
      <c r="E4644" s="3"/>
      <c r="F4644" s="4"/>
    </row>
    <row r="4645" spans="1:6" s="5" customFormat="1" ht="15.75">
      <c r="A4645" s="14" t="s">
        <v>93</v>
      </c>
      <c r="B4645" s="4"/>
      <c r="C4645" s="3"/>
      <c r="D4645" s="4"/>
      <c r="E4645" s="3"/>
      <c r="F4645" s="4"/>
    </row>
    <row r="4646" spans="1:6" s="5" customFormat="1" ht="15.75">
      <c r="A4646" s="4"/>
      <c r="B4646" s="4"/>
      <c r="C4646" s="3"/>
      <c r="D4646" s="4"/>
      <c r="E4646" s="3"/>
      <c r="F4646" s="4"/>
    </row>
    <row r="4647" spans="1:7" s="5" customFormat="1" ht="15.75">
      <c r="A4647" s="23" t="s">
        <v>138</v>
      </c>
      <c r="B4647" s="23"/>
      <c r="C4647" s="23"/>
      <c r="D4647" s="23"/>
      <c r="E4647" s="23"/>
      <c r="F4647" s="23"/>
      <c r="G4647" s="23"/>
    </row>
    <row r="4648" spans="1:6" s="5" customFormat="1" ht="15.75">
      <c r="A4648" s="4"/>
      <c r="B4648" s="4"/>
      <c r="C4648" s="3"/>
      <c r="D4648" s="4"/>
      <c r="E4648" s="3"/>
      <c r="F4648" s="4"/>
    </row>
    <row r="4649" spans="1:7" s="5" customFormat="1" ht="15.75">
      <c r="A4649" s="23" t="s">
        <v>139</v>
      </c>
      <c r="B4649" s="23"/>
      <c r="C4649" s="23"/>
      <c r="D4649" s="23"/>
      <c r="E4649" s="23"/>
      <c r="F4649" s="23"/>
      <c r="G4649" s="23"/>
    </row>
    <row r="4650" spans="1:7" s="5" customFormat="1" ht="15.75">
      <c r="A4650" s="23" t="s">
        <v>137</v>
      </c>
      <c r="B4650" s="23"/>
      <c r="C4650" s="23"/>
      <c r="D4650" s="23"/>
      <c r="E4650" s="23"/>
      <c r="F4650" s="23"/>
      <c r="G4650" s="23"/>
    </row>
    <row r="4651" spans="1:6" s="5" customFormat="1" ht="15.75">
      <c r="A4651" s="4"/>
      <c r="B4651" s="4"/>
      <c r="C4651" s="3"/>
      <c r="D4651" s="6"/>
      <c r="E4651" s="7"/>
      <c r="F4651" s="6"/>
    </row>
    <row r="4652" spans="1:6" s="5" customFormat="1" ht="15.75">
      <c r="A4652" s="4"/>
      <c r="B4652" s="8"/>
      <c r="C4652" s="9"/>
      <c r="D4652" s="8"/>
      <c r="E4652" s="9"/>
      <c r="F4652" s="8"/>
    </row>
    <row r="4653" spans="1:7" s="5" customFormat="1" ht="15.75">
      <c r="A4653" s="4"/>
      <c r="B4653" s="2">
        <v>1985</v>
      </c>
      <c r="C4653" s="1"/>
      <c r="D4653" s="2">
        <v>1986</v>
      </c>
      <c r="E4653" s="1"/>
      <c r="F4653" s="2">
        <v>1987</v>
      </c>
      <c r="G4653" s="1"/>
    </row>
    <row r="4654" spans="1:7" s="5" customFormat="1" ht="15.75">
      <c r="A4654" s="4"/>
      <c r="B4654" s="3"/>
      <c r="C4654" s="3"/>
      <c r="D4654" s="3"/>
      <c r="E4654" s="3"/>
      <c r="F4654" s="3"/>
      <c r="G4654" s="3"/>
    </row>
    <row r="4655" spans="1:16" s="5" customFormat="1" ht="15.75">
      <c r="A4655" s="4" t="s">
        <v>0</v>
      </c>
      <c r="B4655" s="3">
        <f aca="true" t="shared" si="520" ref="B4655:B4662">I4655</f>
        <v>31556829</v>
      </c>
      <c r="C4655" s="3"/>
      <c r="D4655" s="3">
        <f aca="true" t="shared" si="521" ref="D4655:D4662">K4655</f>
        <v>29329477</v>
      </c>
      <c r="E4655" s="3"/>
      <c r="F4655" s="3">
        <f aca="true" t="shared" si="522" ref="F4655:F4662">M4655</f>
        <v>33338582</v>
      </c>
      <c r="G4655" s="3"/>
      <c r="H4655" s="20" t="s">
        <v>137</v>
      </c>
      <c r="I4655" s="17">
        <v>31556829</v>
      </c>
      <c r="J4655" s="20"/>
      <c r="K4655" s="17">
        <v>29329477</v>
      </c>
      <c r="L4655" s="17"/>
      <c r="M4655" s="17">
        <v>33338582</v>
      </c>
      <c r="N4655" s="20">
        <v>1</v>
      </c>
      <c r="O4655" s="20" t="s">
        <v>95</v>
      </c>
      <c r="P4655" s="20" t="s">
        <v>95</v>
      </c>
    </row>
    <row r="4656" spans="1:16" s="5" customFormat="1" ht="15.75">
      <c r="A4656" s="4" t="s">
        <v>1</v>
      </c>
      <c r="B4656" s="3">
        <f t="shared" si="520"/>
        <v>112652</v>
      </c>
      <c r="C4656" s="3"/>
      <c r="D4656" s="3">
        <f t="shared" si="521"/>
        <v>96486</v>
      </c>
      <c r="E4656" s="3"/>
      <c r="F4656" s="3">
        <f t="shared" si="522"/>
        <v>74646</v>
      </c>
      <c r="G4656" s="3"/>
      <c r="H4656" s="20" t="s">
        <v>137</v>
      </c>
      <c r="I4656" s="17">
        <v>112652</v>
      </c>
      <c r="J4656" s="20"/>
      <c r="K4656" s="17">
        <v>96486</v>
      </c>
      <c r="L4656" s="17"/>
      <c r="M4656" s="17">
        <v>74646</v>
      </c>
      <c r="N4656" s="20">
        <v>2</v>
      </c>
      <c r="O4656" s="20" t="s">
        <v>145</v>
      </c>
      <c r="P4656" s="20" t="s">
        <v>96</v>
      </c>
    </row>
    <row r="4657" spans="1:16" s="5" customFormat="1" ht="15.75">
      <c r="A4657" s="4" t="s">
        <v>86</v>
      </c>
      <c r="B4657" s="3">
        <f t="shared" si="520"/>
        <v>754239</v>
      </c>
      <c r="C4657" s="3"/>
      <c r="D4657" s="3">
        <f t="shared" si="521"/>
        <v>326317</v>
      </c>
      <c r="E4657" s="3"/>
      <c r="F4657" s="3">
        <f t="shared" si="522"/>
        <v>601886</v>
      </c>
      <c r="G4657" s="3"/>
      <c r="H4657" s="20" t="s">
        <v>137</v>
      </c>
      <c r="I4657" s="17">
        <v>754239</v>
      </c>
      <c r="J4657" s="20"/>
      <c r="K4657" s="17">
        <v>326317</v>
      </c>
      <c r="L4657" s="17"/>
      <c r="M4657" s="17">
        <v>601886</v>
      </c>
      <c r="N4657" s="20">
        <v>3</v>
      </c>
      <c r="O4657" s="20" t="s">
        <v>102</v>
      </c>
      <c r="P4657" s="20" t="s">
        <v>97</v>
      </c>
    </row>
    <row r="4658" spans="1:16" s="5" customFormat="1" ht="15.75">
      <c r="A4658" s="4" t="s">
        <v>91</v>
      </c>
      <c r="B4658" s="3">
        <f t="shared" si="520"/>
        <v>4184446</v>
      </c>
      <c r="C4658" s="3"/>
      <c r="D4658" s="3">
        <f t="shared" si="521"/>
        <v>3985890</v>
      </c>
      <c r="E4658" s="3"/>
      <c r="F4658" s="3">
        <f t="shared" si="522"/>
        <v>4135516</v>
      </c>
      <c r="G4658" s="3"/>
      <c r="H4658" s="20" t="s">
        <v>137</v>
      </c>
      <c r="I4658" s="17">
        <v>4184446</v>
      </c>
      <c r="J4658" s="20"/>
      <c r="K4658" s="17">
        <v>3985890</v>
      </c>
      <c r="L4658" s="17"/>
      <c r="M4658" s="17">
        <v>4135516</v>
      </c>
      <c r="N4658" s="20">
        <v>4</v>
      </c>
      <c r="O4658" s="20" t="s">
        <v>103</v>
      </c>
      <c r="P4658" s="20" t="s">
        <v>98</v>
      </c>
    </row>
    <row r="4659" spans="1:16" s="5" customFormat="1" ht="15.75">
      <c r="A4659" s="4" t="s">
        <v>2</v>
      </c>
      <c r="B4659" s="3">
        <f t="shared" si="520"/>
        <v>0</v>
      </c>
      <c r="C4659" s="3"/>
      <c r="D4659" s="3">
        <f t="shared" si="521"/>
        <v>0</v>
      </c>
      <c r="E4659" s="3"/>
      <c r="F4659" s="3">
        <f t="shared" si="522"/>
        <v>1339751</v>
      </c>
      <c r="G4659" s="3"/>
      <c r="H4659" s="20" t="s">
        <v>137</v>
      </c>
      <c r="I4659" s="17">
        <v>0</v>
      </c>
      <c r="J4659" s="20"/>
      <c r="K4659" s="17">
        <v>0</v>
      </c>
      <c r="L4659" s="17"/>
      <c r="M4659" s="17">
        <v>1339751</v>
      </c>
      <c r="N4659" s="20">
        <v>5</v>
      </c>
      <c r="O4659" s="20" t="s">
        <v>104</v>
      </c>
      <c r="P4659" s="20" t="s">
        <v>99</v>
      </c>
    </row>
    <row r="4660" spans="1:16" s="5" customFormat="1" ht="15.75">
      <c r="A4660" s="4" t="s">
        <v>144</v>
      </c>
      <c r="B4660" s="3">
        <f t="shared" si="520"/>
        <v>0</v>
      </c>
      <c r="C4660" s="3"/>
      <c r="D4660" s="3">
        <f t="shared" si="521"/>
        <v>0</v>
      </c>
      <c r="E4660" s="3"/>
      <c r="F4660" s="3">
        <f t="shared" si="522"/>
        <v>0</v>
      </c>
      <c r="G4660" s="3"/>
      <c r="H4660" s="20" t="s">
        <v>137</v>
      </c>
      <c r="I4660" s="17">
        <v>0</v>
      </c>
      <c r="J4660" s="20"/>
      <c r="K4660" s="17">
        <v>0</v>
      </c>
      <c r="L4660" s="17"/>
      <c r="M4660" s="17">
        <v>0</v>
      </c>
      <c r="N4660" s="20">
        <v>6</v>
      </c>
      <c r="O4660" s="20" t="s">
        <v>146</v>
      </c>
      <c r="P4660" s="20" t="s">
        <v>100</v>
      </c>
    </row>
    <row r="4661" spans="1:16" s="5" customFormat="1" ht="15.75">
      <c r="A4661" s="4" t="s">
        <v>3</v>
      </c>
      <c r="B4661" s="3">
        <f t="shared" si="520"/>
        <v>0</v>
      </c>
      <c r="C4661" s="3"/>
      <c r="D4661" s="3">
        <f t="shared" si="521"/>
        <v>0</v>
      </c>
      <c r="E4661" s="3"/>
      <c r="F4661" s="3">
        <f t="shared" si="522"/>
        <v>0</v>
      </c>
      <c r="G4661" s="3"/>
      <c r="H4661" s="20" t="s">
        <v>137</v>
      </c>
      <c r="I4661" s="17">
        <v>0</v>
      </c>
      <c r="J4661" s="20"/>
      <c r="K4661" s="17">
        <v>0</v>
      </c>
      <c r="L4661" s="17"/>
      <c r="M4661" s="17">
        <v>0</v>
      </c>
      <c r="N4661" s="20">
        <v>7</v>
      </c>
      <c r="O4661" s="20" t="s">
        <v>106</v>
      </c>
      <c r="P4661" s="20" t="s">
        <v>101</v>
      </c>
    </row>
    <row r="4662" spans="1:16" s="5" customFormat="1" ht="15.75">
      <c r="A4662" s="4" t="s">
        <v>4</v>
      </c>
      <c r="B4662" s="3">
        <f t="shared" si="520"/>
        <v>0</v>
      </c>
      <c r="C4662" s="3"/>
      <c r="D4662" s="3">
        <f t="shared" si="521"/>
        <v>0</v>
      </c>
      <c r="E4662" s="3"/>
      <c r="F4662" s="3">
        <f t="shared" si="522"/>
        <v>0</v>
      </c>
      <c r="G4662" s="3"/>
      <c r="H4662" s="20" t="s">
        <v>137</v>
      </c>
      <c r="I4662" s="17">
        <v>0</v>
      </c>
      <c r="J4662" s="20"/>
      <c r="K4662" s="17">
        <v>0</v>
      </c>
      <c r="L4662" s="17"/>
      <c r="M4662" s="17">
        <v>0</v>
      </c>
      <c r="N4662" s="20">
        <v>8</v>
      </c>
      <c r="O4662" s="20" t="s">
        <v>107</v>
      </c>
      <c r="P4662" s="20" t="s">
        <v>102</v>
      </c>
    </row>
    <row r="4663" spans="1:16" s="5" customFormat="1" ht="15.75">
      <c r="A4663" s="4"/>
      <c r="B4663" s="3"/>
      <c r="C4663" s="3"/>
      <c r="D4663" s="3"/>
      <c r="E4663" s="3"/>
      <c r="F4663" s="3"/>
      <c r="G4663" s="3"/>
      <c r="H4663" s="20" t="s">
        <v>137</v>
      </c>
      <c r="I4663" s="17">
        <v>11562682</v>
      </c>
      <c r="J4663" s="20"/>
      <c r="K4663" s="17">
        <v>12488305</v>
      </c>
      <c r="L4663" s="17"/>
      <c r="M4663" s="17">
        <v>14468934</v>
      </c>
      <c r="N4663" s="20">
        <v>9</v>
      </c>
      <c r="O4663" s="20" t="s">
        <v>108</v>
      </c>
      <c r="P4663" s="20" t="s">
        <v>103</v>
      </c>
    </row>
    <row r="4664" spans="1:16" s="5" customFormat="1" ht="15.75">
      <c r="A4664" s="4" t="s">
        <v>5</v>
      </c>
      <c r="B4664" s="3">
        <f>I4663</f>
        <v>11562682</v>
      </c>
      <c r="C4664" s="3"/>
      <c r="D4664" s="3">
        <f>K4663</f>
        <v>12488305</v>
      </c>
      <c r="E4664" s="3"/>
      <c r="F4664" s="3">
        <f>M4663</f>
        <v>14468934</v>
      </c>
      <c r="G4664" s="3"/>
      <c r="H4664" s="20" t="s">
        <v>137</v>
      </c>
      <c r="I4664" s="17">
        <v>256332</v>
      </c>
      <c r="J4664" s="20"/>
      <c r="K4664" s="17">
        <v>276459</v>
      </c>
      <c r="L4664" s="17"/>
      <c r="M4664" s="17">
        <v>1040081</v>
      </c>
      <c r="N4664" s="20">
        <v>10</v>
      </c>
      <c r="O4664" s="20" t="s">
        <v>109</v>
      </c>
      <c r="P4664" s="20" t="s">
        <v>104</v>
      </c>
    </row>
    <row r="4665" spans="1:16" s="5" customFormat="1" ht="15.75">
      <c r="A4665" s="4" t="s">
        <v>6</v>
      </c>
      <c r="B4665" s="3">
        <f>I4664</f>
        <v>256332</v>
      </c>
      <c r="C4665" s="3"/>
      <c r="D4665" s="3">
        <f>K4664</f>
        <v>276459</v>
      </c>
      <c r="E4665" s="3"/>
      <c r="F4665" s="3">
        <f>M4664</f>
        <v>1040081</v>
      </c>
      <c r="G4665" s="3"/>
      <c r="H4665" s="20" t="s">
        <v>137</v>
      </c>
      <c r="I4665" s="17">
        <v>0</v>
      </c>
      <c r="J4665" s="20"/>
      <c r="K4665" s="17">
        <v>0</v>
      </c>
      <c r="L4665" s="17"/>
      <c r="M4665" s="17">
        <v>316705</v>
      </c>
      <c r="N4665" s="20">
        <v>11</v>
      </c>
      <c r="O4665" s="20" t="s">
        <v>110</v>
      </c>
      <c r="P4665" s="20" t="s">
        <v>105</v>
      </c>
    </row>
    <row r="4666" spans="1:16" s="5" customFormat="1" ht="15.75">
      <c r="A4666" s="4" t="s">
        <v>7</v>
      </c>
      <c r="B4666" s="10">
        <f>I4665</f>
        <v>0</v>
      </c>
      <c r="C4666" s="3"/>
      <c r="D4666" s="10">
        <f>K4665</f>
        <v>0</v>
      </c>
      <c r="E4666" s="3"/>
      <c r="F4666" s="10">
        <f>M4665</f>
        <v>316705</v>
      </c>
      <c r="G4666" s="3"/>
      <c r="H4666" s="20" t="s">
        <v>137</v>
      </c>
      <c r="I4666" s="17">
        <v>12539622</v>
      </c>
      <c r="J4666" s="20"/>
      <c r="K4666" s="17">
        <v>12703409</v>
      </c>
      <c r="L4666" s="17"/>
      <c r="M4666" s="17">
        <v>14121396</v>
      </c>
      <c r="N4666" s="20">
        <v>12</v>
      </c>
      <c r="O4666" s="20" t="s">
        <v>147</v>
      </c>
      <c r="P4666" s="20" t="s">
        <v>106</v>
      </c>
    </row>
    <row r="4667" spans="1:16" s="5" customFormat="1" ht="15.75">
      <c r="A4667" s="4"/>
      <c r="B4667" s="3"/>
      <c r="C4667" s="3"/>
      <c r="D4667" s="3"/>
      <c r="E4667" s="3"/>
      <c r="F4667" s="3"/>
      <c r="G4667" s="3"/>
      <c r="H4667" s="20" t="s">
        <v>137</v>
      </c>
      <c r="I4667" s="17">
        <v>0</v>
      </c>
      <c r="J4667" s="20"/>
      <c r="K4667" s="17">
        <v>50496</v>
      </c>
      <c r="L4667" s="17"/>
      <c r="M4667" s="17">
        <v>59150</v>
      </c>
      <c r="N4667" s="20">
        <v>13</v>
      </c>
      <c r="O4667" s="20" t="s">
        <v>113</v>
      </c>
      <c r="P4667" s="20" t="s">
        <v>107</v>
      </c>
    </row>
    <row r="4668" spans="1:16" s="5" customFormat="1" ht="15.75">
      <c r="A4668" s="4" t="s">
        <v>8</v>
      </c>
      <c r="B4668" s="3">
        <f>SUM(B4663:B4667)</f>
        <v>11819014</v>
      </c>
      <c r="C4668" s="3"/>
      <c r="D4668" s="3">
        <f>SUM(D4663:D4667)</f>
        <v>12764764</v>
      </c>
      <c r="E4668" s="3"/>
      <c r="F4668" s="3">
        <f>SUM(F4663:F4667)</f>
        <v>15825720</v>
      </c>
      <c r="G4668" s="3"/>
      <c r="H4668" s="20" t="s">
        <v>137</v>
      </c>
      <c r="I4668" s="17">
        <v>0</v>
      </c>
      <c r="J4668" s="20"/>
      <c r="K4668" s="17">
        <v>0</v>
      </c>
      <c r="L4668" s="17"/>
      <c r="M4668" s="17">
        <v>250379</v>
      </c>
      <c r="N4668" s="20">
        <v>14</v>
      </c>
      <c r="O4668" s="20" t="s">
        <v>114</v>
      </c>
      <c r="P4668" s="20" t="s">
        <v>108</v>
      </c>
    </row>
    <row r="4669" spans="1:16" s="5" customFormat="1" ht="15.75">
      <c r="A4669" s="4"/>
      <c r="B4669" s="3"/>
      <c r="C4669" s="3"/>
      <c r="D4669" s="3"/>
      <c r="E4669" s="3"/>
      <c r="F4669" s="3"/>
      <c r="G4669" s="3"/>
      <c r="H4669" s="20" t="s">
        <v>137</v>
      </c>
      <c r="I4669" s="17">
        <v>99437</v>
      </c>
      <c r="J4669" s="20"/>
      <c r="K4669" s="17">
        <v>200000</v>
      </c>
      <c r="L4669" s="17"/>
      <c r="M4669" s="17">
        <v>213715</v>
      </c>
      <c r="N4669" s="20">
        <v>15</v>
      </c>
      <c r="O4669" s="20" t="s">
        <v>115</v>
      </c>
      <c r="P4669" s="20" t="s">
        <v>109</v>
      </c>
    </row>
    <row r="4670" spans="1:16" s="5" customFormat="1" ht="15.75">
      <c r="A4670" s="4" t="s">
        <v>9</v>
      </c>
      <c r="B4670" s="3">
        <f>I4666</f>
        <v>12539622</v>
      </c>
      <c r="C4670" s="3"/>
      <c r="D4670" s="3">
        <f>K4666</f>
        <v>12703409</v>
      </c>
      <c r="E4670" s="3"/>
      <c r="F4670" s="3">
        <f>M4666</f>
        <v>14121396</v>
      </c>
      <c r="G4670" s="3"/>
      <c r="H4670" s="20" t="s">
        <v>137</v>
      </c>
      <c r="I4670" s="17">
        <v>7270720</v>
      </c>
      <c r="J4670" s="20"/>
      <c r="K4670" s="17">
        <v>6955928</v>
      </c>
      <c r="L4670" s="17"/>
      <c r="M4670" s="17">
        <v>7354147</v>
      </c>
      <c r="N4670" s="20">
        <v>16</v>
      </c>
      <c r="O4670" s="20" t="s">
        <v>116</v>
      </c>
      <c r="P4670" s="20" t="s">
        <v>110</v>
      </c>
    </row>
    <row r="4671" spans="1:16" s="5" customFormat="1" ht="15.75">
      <c r="A4671" s="4" t="s">
        <v>10</v>
      </c>
      <c r="B4671" s="3">
        <f>I4667</f>
        <v>0</v>
      </c>
      <c r="C4671" s="3"/>
      <c r="D4671" s="3">
        <f>K4667</f>
        <v>50496</v>
      </c>
      <c r="E4671" s="3"/>
      <c r="F4671" s="3">
        <f>M4667</f>
        <v>59150</v>
      </c>
      <c r="G4671" s="4"/>
      <c r="H4671" s="20" t="s">
        <v>137</v>
      </c>
      <c r="I4671" s="17">
        <v>0</v>
      </c>
      <c r="J4671" s="20"/>
      <c r="K4671" s="17">
        <v>64845</v>
      </c>
      <c r="L4671" s="17"/>
      <c r="M4671" s="17">
        <v>54373</v>
      </c>
      <c r="N4671" s="20">
        <v>17</v>
      </c>
      <c r="O4671" s="20" t="s">
        <v>117</v>
      </c>
      <c r="P4671" s="20" t="s">
        <v>111</v>
      </c>
    </row>
    <row r="4672" spans="1:16" s="5" customFormat="1" ht="15.75">
      <c r="A4672" s="4" t="s">
        <v>11</v>
      </c>
      <c r="B4672" s="3">
        <f>I4668</f>
        <v>0</v>
      </c>
      <c r="C4672" s="3"/>
      <c r="D4672" s="3">
        <f>K4668</f>
        <v>0</v>
      </c>
      <c r="E4672" s="3"/>
      <c r="F4672" s="3">
        <f>M4668</f>
        <v>250379</v>
      </c>
      <c r="G4672" s="3"/>
      <c r="H4672" s="20" t="s">
        <v>137</v>
      </c>
      <c r="I4672" s="17">
        <v>300550</v>
      </c>
      <c r="J4672" s="20"/>
      <c r="K4672" s="17">
        <v>287628</v>
      </c>
      <c r="L4672" s="17"/>
      <c r="M4672" s="17">
        <v>300550</v>
      </c>
      <c r="N4672" s="20">
        <v>18</v>
      </c>
      <c r="O4672" s="20" t="s">
        <v>118</v>
      </c>
      <c r="P4672" s="20" t="s">
        <v>112</v>
      </c>
    </row>
    <row r="4673" spans="1:16" s="5" customFormat="1" ht="15.75">
      <c r="A4673" s="4" t="s">
        <v>12</v>
      </c>
      <c r="B4673" s="10">
        <f>I4669</f>
        <v>99437</v>
      </c>
      <c r="C4673" s="3"/>
      <c r="D4673" s="10">
        <f>K4669</f>
        <v>200000</v>
      </c>
      <c r="E4673" s="3"/>
      <c r="F4673" s="10">
        <f>M4669</f>
        <v>213715</v>
      </c>
      <c r="G4673" s="3"/>
      <c r="H4673" s="20" t="s">
        <v>137</v>
      </c>
      <c r="I4673" s="17">
        <v>116350</v>
      </c>
      <c r="J4673" s="20"/>
      <c r="K4673" s="17">
        <v>112113</v>
      </c>
      <c r="L4673" s="17"/>
      <c r="M4673" s="17">
        <v>120000</v>
      </c>
      <c r="N4673" s="20">
        <v>19</v>
      </c>
      <c r="O4673" s="20" t="s">
        <v>119</v>
      </c>
      <c r="P4673" s="20" t="s">
        <v>113</v>
      </c>
    </row>
    <row r="4674" spans="1:16" s="5" customFormat="1" ht="15.75">
      <c r="A4674" s="4"/>
      <c r="B4674" s="3"/>
      <c r="C4674" s="3"/>
      <c r="D4674" s="3"/>
      <c r="E4674" s="3"/>
      <c r="F4674" s="3"/>
      <c r="G4674" s="3"/>
      <c r="H4674" s="20" t="s">
        <v>137</v>
      </c>
      <c r="I4674" s="17">
        <v>0</v>
      </c>
      <c r="J4674" s="20"/>
      <c r="K4674" s="17">
        <v>0</v>
      </c>
      <c r="L4674" s="17"/>
      <c r="M4674" s="17">
        <v>75000</v>
      </c>
      <c r="N4674" s="20">
        <v>20</v>
      </c>
      <c r="O4674" s="20" t="s">
        <v>120</v>
      </c>
      <c r="P4674" s="20" t="s">
        <v>114</v>
      </c>
    </row>
    <row r="4675" spans="1:16" s="5" customFormat="1" ht="15.75">
      <c r="A4675" s="4" t="s">
        <v>13</v>
      </c>
      <c r="B4675" s="3">
        <f>SUM(B4669:B4674)</f>
        <v>12639059</v>
      </c>
      <c r="C4675" s="3"/>
      <c r="D4675" s="3">
        <f>SUM(D4669:D4674)</f>
        <v>12953905</v>
      </c>
      <c r="E4675" s="3"/>
      <c r="F4675" s="3">
        <f>SUM(F4669:F4674)</f>
        <v>14644640</v>
      </c>
      <c r="G4675" s="3"/>
      <c r="H4675" s="20" t="s">
        <v>137</v>
      </c>
      <c r="I4675" s="17">
        <v>1150132</v>
      </c>
      <c r="J4675" s="20"/>
      <c r="K4675" s="17">
        <v>1100681</v>
      </c>
      <c r="L4675" s="17"/>
      <c r="M4675" s="17">
        <v>1209933</v>
      </c>
      <c r="N4675" s="20">
        <v>21</v>
      </c>
      <c r="O4675" s="20" t="s">
        <v>121</v>
      </c>
      <c r="P4675" s="20" t="s">
        <v>115</v>
      </c>
    </row>
    <row r="4676" spans="1:16" s="5" customFormat="1" ht="15.75">
      <c r="A4676" s="4"/>
      <c r="B4676" s="3"/>
      <c r="C4676" s="3"/>
      <c r="D4676" s="3"/>
      <c r="E4676" s="3"/>
      <c r="F4676" s="3"/>
      <c r="G4676" s="3"/>
      <c r="H4676" s="20" t="s">
        <v>137</v>
      </c>
      <c r="I4676" s="17">
        <v>27660347</v>
      </c>
      <c r="J4676" s="20"/>
      <c r="K4676" s="17">
        <v>25234451</v>
      </c>
      <c r="L4676" s="17"/>
      <c r="M4676" s="17">
        <v>28218443</v>
      </c>
      <c r="N4676" s="20">
        <v>22</v>
      </c>
      <c r="O4676" s="20" t="s">
        <v>148</v>
      </c>
      <c r="P4676" s="20" t="s">
        <v>116</v>
      </c>
    </row>
    <row r="4677" spans="1:16" s="5" customFormat="1" ht="15.75">
      <c r="A4677" s="4" t="s">
        <v>14</v>
      </c>
      <c r="B4677" s="3">
        <f aca="true" t="shared" si="523" ref="B4677:B4682">I4670</f>
        <v>7270720</v>
      </c>
      <c r="C4677" s="3"/>
      <c r="D4677" s="3">
        <f aca="true" t="shared" si="524" ref="D4677:D4682">K4670</f>
        <v>6955928</v>
      </c>
      <c r="E4677" s="3"/>
      <c r="F4677" s="3">
        <f aca="true" t="shared" si="525" ref="F4677:F4682">M4670</f>
        <v>7354147</v>
      </c>
      <c r="G4677" s="3"/>
      <c r="H4677" s="20" t="s">
        <v>137</v>
      </c>
      <c r="I4677" s="21">
        <v>3009637</v>
      </c>
      <c r="J4677" s="20"/>
      <c r="K4677" s="21">
        <v>2896325</v>
      </c>
      <c r="L4677" s="17"/>
      <c r="M4677" s="21">
        <v>3036380</v>
      </c>
      <c r="N4677" s="20">
        <v>23</v>
      </c>
      <c r="O4677" s="20" t="s">
        <v>149</v>
      </c>
      <c r="P4677" s="20" t="s">
        <v>117</v>
      </c>
    </row>
    <row r="4678" spans="1:16" s="5" customFormat="1" ht="15.75">
      <c r="A4678" s="4" t="s">
        <v>90</v>
      </c>
      <c r="B4678" s="3">
        <f t="shared" si="523"/>
        <v>0</v>
      </c>
      <c r="C4678" s="3"/>
      <c r="D4678" s="3">
        <f t="shared" si="524"/>
        <v>64845</v>
      </c>
      <c r="E4678" s="3"/>
      <c r="F4678" s="3">
        <f t="shared" si="525"/>
        <v>54373</v>
      </c>
      <c r="G4678" s="3"/>
      <c r="H4678" s="20" t="s">
        <v>137</v>
      </c>
      <c r="I4678" s="17">
        <v>4894283</v>
      </c>
      <c r="J4678" s="20"/>
      <c r="K4678" s="17">
        <v>4705905</v>
      </c>
      <c r="L4678" s="17"/>
      <c r="M4678" s="17">
        <v>4931196</v>
      </c>
      <c r="N4678" s="20">
        <v>24</v>
      </c>
      <c r="O4678" s="20" t="s">
        <v>150</v>
      </c>
      <c r="P4678" s="20" t="s">
        <v>118</v>
      </c>
    </row>
    <row r="4679" spans="1:16" s="5" customFormat="1" ht="15.75">
      <c r="A4679" s="4" t="s">
        <v>89</v>
      </c>
      <c r="B4679" s="3">
        <f t="shared" si="523"/>
        <v>300550</v>
      </c>
      <c r="C4679" s="3"/>
      <c r="D4679" s="3">
        <f t="shared" si="524"/>
        <v>287628</v>
      </c>
      <c r="E4679" s="3"/>
      <c r="F4679" s="3">
        <f t="shared" si="525"/>
        <v>300550</v>
      </c>
      <c r="G4679" s="3"/>
      <c r="H4679" s="20" t="s">
        <v>137</v>
      </c>
      <c r="I4679" s="17">
        <v>1727877</v>
      </c>
      <c r="J4679" s="20"/>
      <c r="K4679" s="17">
        <v>1456349</v>
      </c>
      <c r="L4679" s="17"/>
      <c r="M4679" s="17">
        <v>1517031</v>
      </c>
      <c r="N4679" s="20">
        <v>25</v>
      </c>
      <c r="O4679" s="20" t="s">
        <v>151</v>
      </c>
      <c r="P4679" s="20" t="s">
        <v>119</v>
      </c>
    </row>
    <row r="4680" spans="1:16" s="5" customFormat="1" ht="15.75">
      <c r="A4680" s="4" t="s">
        <v>88</v>
      </c>
      <c r="B4680" s="3">
        <f t="shared" si="523"/>
        <v>116350</v>
      </c>
      <c r="C4680" s="3"/>
      <c r="D4680" s="3">
        <f t="shared" si="524"/>
        <v>112113</v>
      </c>
      <c r="E4680" s="3"/>
      <c r="F4680" s="3">
        <f t="shared" si="525"/>
        <v>120000</v>
      </c>
      <c r="G4680" s="3"/>
      <c r="H4680" s="20" t="s">
        <v>137</v>
      </c>
      <c r="I4680" s="17">
        <v>553282</v>
      </c>
      <c r="J4680" s="20"/>
      <c r="K4680" s="17">
        <v>529083</v>
      </c>
      <c r="L4680" s="17"/>
      <c r="M4680" s="17">
        <v>551626</v>
      </c>
      <c r="N4680" s="20">
        <v>26</v>
      </c>
      <c r="O4680" s="20" t="s">
        <v>152</v>
      </c>
      <c r="P4680" s="20" t="s">
        <v>120</v>
      </c>
    </row>
    <row r="4681" spans="1:16" s="5" customFormat="1" ht="15.75">
      <c r="A4681" s="4" t="s">
        <v>92</v>
      </c>
      <c r="B4681" s="3">
        <f t="shared" si="523"/>
        <v>0</v>
      </c>
      <c r="C4681" s="3"/>
      <c r="D4681" s="3">
        <f t="shared" si="524"/>
        <v>0</v>
      </c>
      <c r="E4681" s="3"/>
      <c r="F4681" s="3">
        <f t="shared" si="525"/>
        <v>75000</v>
      </c>
      <c r="G4681" s="3"/>
      <c r="H4681" s="20" t="s">
        <v>137</v>
      </c>
      <c r="I4681" s="17">
        <v>0</v>
      </c>
      <c r="J4681" s="20"/>
      <c r="K4681" s="17">
        <v>0</v>
      </c>
      <c r="L4681" s="17"/>
      <c r="M4681" s="17">
        <v>74575</v>
      </c>
      <c r="N4681" s="20">
        <v>27</v>
      </c>
      <c r="O4681" s="20" t="s">
        <v>153</v>
      </c>
      <c r="P4681" s="20" t="s">
        <v>121</v>
      </c>
    </row>
    <row r="4682" spans="1:16" s="5" customFormat="1" ht="15.75">
      <c r="A4682" s="4" t="s">
        <v>15</v>
      </c>
      <c r="B4682" s="10">
        <f t="shared" si="523"/>
        <v>1150132</v>
      </c>
      <c r="C4682" s="3"/>
      <c r="D4682" s="10">
        <f t="shared" si="524"/>
        <v>1100681</v>
      </c>
      <c r="E4682" s="3"/>
      <c r="F4682" s="10">
        <f t="shared" si="525"/>
        <v>1209933</v>
      </c>
      <c r="G4682" s="3"/>
      <c r="H4682" s="20" t="s">
        <v>137</v>
      </c>
      <c r="I4682" s="17">
        <v>0</v>
      </c>
      <c r="J4682" s="20"/>
      <c r="K4682" s="17">
        <v>82222</v>
      </c>
      <c r="L4682" s="17"/>
      <c r="M4682" s="17">
        <v>130106</v>
      </c>
      <c r="N4682" s="20">
        <v>28</v>
      </c>
      <c r="O4682" s="20" t="s">
        <v>154</v>
      </c>
      <c r="P4682" s="20" t="s">
        <v>122</v>
      </c>
    </row>
    <row r="4683" spans="1:16" s="5" customFormat="1" ht="15.75">
      <c r="A4683" s="4"/>
      <c r="B4683" s="3"/>
      <c r="C4683" s="3"/>
      <c r="D4683" s="3"/>
      <c r="E4683" s="3"/>
      <c r="F4683" s="3"/>
      <c r="G4683" s="3"/>
      <c r="H4683" s="20"/>
      <c r="I4683" s="17"/>
      <c r="J4683" s="20"/>
      <c r="K4683" s="17"/>
      <c r="L4683" s="17"/>
      <c r="M4683" s="17"/>
      <c r="N4683" s="20"/>
      <c r="O4683" s="20"/>
      <c r="P4683" s="20"/>
    </row>
    <row r="4684" spans="1:16" s="5" customFormat="1" ht="15.75">
      <c r="A4684" s="4" t="s">
        <v>16</v>
      </c>
      <c r="B4684" s="3">
        <f>SUM(B4676:B4683)</f>
        <v>8837752</v>
      </c>
      <c r="C4684" s="3"/>
      <c r="D4684" s="3">
        <f>SUM(D4676:D4683)</f>
        <v>8521195</v>
      </c>
      <c r="E4684" s="3"/>
      <c r="F4684" s="3">
        <f>SUM(F4676:F4683)</f>
        <v>9114003</v>
      </c>
      <c r="G4684" s="3"/>
      <c r="H4684" s="20"/>
      <c r="I4684" s="17"/>
      <c r="J4684" s="20"/>
      <c r="K4684" s="17"/>
      <c r="L4684" s="17"/>
      <c r="M4684" s="17"/>
      <c r="N4684" s="17"/>
      <c r="O4684" s="20"/>
      <c r="P4684" s="20"/>
    </row>
    <row r="4685" spans="1:16" s="5" customFormat="1" ht="15.75">
      <c r="A4685" s="4"/>
      <c r="B4685" s="3"/>
      <c r="C4685" s="3"/>
      <c r="D4685" s="3"/>
      <c r="E4685" s="3"/>
      <c r="F4685" s="3"/>
      <c r="G4685" s="3"/>
      <c r="H4685" s="20"/>
      <c r="I4685" s="17"/>
      <c r="J4685" s="20"/>
      <c r="K4685" s="17"/>
      <c r="L4685" s="17"/>
      <c r="M4685" s="17"/>
      <c r="N4685" s="17"/>
      <c r="O4685" s="20"/>
      <c r="P4685" s="20"/>
    </row>
    <row r="4686" spans="1:16" s="5" customFormat="1" ht="15.75">
      <c r="A4686" s="4" t="s">
        <v>17</v>
      </c>
      <c r="B4686" s="3">
        <f aca="true" t="shared" si="526" ref="B4686:B4692">I4676</f>
        <v>27660347</v>
      </c>
      <c r="C4686" s="3"/>
      <c r="D4686" s="3">
        <f aca="true" t="shared" si="527" ref="D4686:D4692">K4676</f>
        <v>25234451</v>
      </c>
      <c r="E4686" s="3"/>
      <c r="F4686" s="3">
        <f aca="true" t="shared" si="528" ref="F4686:F4692">M4676</f>
        <v>28218443</v>
      </c>
      <c r="G4686" s="3"/>
      <c r="H4686" s="20"/>
      <c r="I4686" s="17"/>
      <c r="J4686" s="20"/>
      <c r="K4686" s="17"/>
      <c r="L4686" s="17"/>
      <c r="M4686" s="17"/>
      <c r="N4686" s="17"/>
      <c r="O4686" s="20"/>
      <c r="P4686" s="20"/>
    </row>
    <row r="4687" spans="1:16" s="5" customFormat="1" ht="15.75">
      <c r="A4687" s="4" t="s">
        <v>18</v>
      </c>
      <c r="B4687" s="3">
        <f t="shared" si="526"/>
        <v>3009637</v>
      </c>
      <c r="C4687" s="3"/>
      <c r="D4687" s="3">
        <f t="shared" si="527"/>
        <v>2896325</v>
      </c>
      <c r="E4687" s="3"/>
      <c r="F4687" s="3">
        <f t="shared" si="528"/>
        <v>3036380</v>
      </c>
      <c r="G4687" s="3"/>
      <c r="H4687" s="20"/>
      <c r="I4687" s="17"/>
      <c r="J4687" s="20"/>
      <c r="K4687" s="17"/>
      <c r="L4687" s="17"/>
      <c r="M4687" s="17"/>
      <c r="N4687" s="17"/>
      <c r="O4687" s="20"/>
      <c r="P4687" s="20"/>
    </row>
    <row r="4688" spans="1:16" s="5" customFormat="1" ht="15.75">
      <c r="A4688" s="4" t="s">
        <v>19</v>
      </c>
      <c r="B4688" s="3">
        <f t="shared" si="526"/>
        <v>4894283</v>
      </c>
      <c r="C4688" s="3"/>
      <c r="D4688" s="3">
        <f t="shared" si="527"/>
        <v>4705905</v>
      </c>
      <c r="E4688" s="3"/>
      <c r="F4688" s="3">
        <f t="shared" si="528"/>
        <v>4931196</v>
      </c>
      <c r="G4688" s="3"/>
      <c r="H4688" s="20"/>
      <c r="I4688" s="17"/>
      <c r="J4688" s="20"/>
      <c r="K4688" s="17"/>
      <c r="L4688" s="17"/>
      <c r="M4688" s="17"/>
      <c r="N4688" s="20"/>
      <c r="O4688" s="20"/>
      <c r="P4688" s="20"/>
    </row>
    <row r="4689" spans="1:16" s="5" customFormat="1" ht="15.75">
      <c r="A4689" s="4" t="s">
        <v>20</v>
      </c>
      <c r="B4689" s="3">
        <f t="shared" si="526"/>
        <v>1727877</v>
      </c>
      <c r="C4689" s="3"/>
      <c r="D4689" s="3">
        <f t="shared" si="527"/>
        <v>1456349</v>
      </c>
      <c r="E4689" s="3"/>
      <c r="F4689" s="3">
        <f t="shared" si="528"/>
        <v>1517031</v>
      </c>
      <c r="G4689" s="3"/>
      <c r="H4689" s="20"/>
      <c r="I4689" s="17"/>
      <c r="J4689" s="20"/>
      <c r="K4689" s="17"/>
      <c r="L4689" s="17"/>
      <c r="M4689" s="17"/>
      <c r="N4689" s="20"/>
      <c r="O4689" s="20"/>
      <c r="P4689" s="20"/>
    </row>
    <row r="4690" spans="1:7" s="5" customFormat="1" ht="15.75">
      <c r="A4690" s="4" t="s">
        <v>21</v>
      </c>
      <c r="B4690" s="3">
        <f t="shared" si="526"/>
        <v>553282</v>
      </c>
      <c r="C4690" s="3"/>
      <c r="D4690" s="3">
        <f t="shared" si="527"/>
        <v>529083</v>
      </c>
      <c r="E4690" s="3"/>
      <c r="F4690" s="3">
        <f t="shared" si="528"/>
        <v>551626</v>
      </c>
      <c r="G4690" s="3"/>
    </row>
    <row r="4691" spans="1:7" s="5" customFormat="1" ht="15.75">
      <c r="A4691" s="4" t="s">
        <v>22</v>
      </c>
      <c r="B4691" s="3">
        <f t="shared" si="526"/>
        <v>0</v>
      </c>
      <c r="C4691" s="3"/>
      <c r="D4691" s="3">
        <f t="shared" si="527"/>
        <v>0</v>
      </c>
      <c r="E4691" s="3"/>
      <c r="F4691" s="3">
        <f t="shared" si="528"/>
        <v>74575</v>
      </c>
      <c r="G4691" s="3"/>
    </row>
    <row r="4692" spans="1:7" s="5" customFormat="1" ht="15.75">
      <c r="A4692" s="4" t="s">
        <v>87</v>
      </c>
      <c r="B4692" s="10">
        <f t="shared" si="526"/>
        <v>0</v>
      </c>
      <c r="C4692" s="3"/>
      <c r="D4692" s="10">
        <f t="shared" si="527"/>
        <v>82222</v>
      </c>
      <c r="E4692" s="3"/>
      <c r="F4692" s="10">
        <f t="shared" si="528"/>
        <v>130106</v>
      </c>
      <c r="G4692" s="3"/>
    </row>
    <row r="4693" spans="1:7" s="5" customFormat="1" ht="15.75">
      <c r="A4693" s="12"/>
      <c r="B4693" s="3"/>
      <c r="C4693" s="3"/>
      <c r="D4693" s="3"/>
      <c r="E4693" s="3"/>
      <c r="F4693" s="3"/>
      <c r="G4693" s="3"/>
    </row>
    <row r="4694" spans="1:7" s="5" customFormat="1" ht="15.75">
      <c r="A4694" s="17" t="s">
        <v>23</v>
      </c>
      <c r="B4694" s="3">
        <f>SUM(B4654:B4663)+B4668+B4675+SUM(B4683:B4693)</f>
        <v>107749417</v>
      </c>
      <c r="C4694" s="3"/>
      <c r="D4694" s="3">
        <f>SUM(D4654:D4663)+D4668+D4675+SUM(D4683:D4693)</f>
        <v>102882369</v>
      </c>
      <c r="E4694" s="3"/>
      <c r="F4694" s="3">
        <f>SUM(F4654:F4663)+F4668+F4675+SUM(F4683:F4693)</f>
        <v>117534101</v>
      </c>
      <c r="G4694" s="3"/>
    </row>
    <row r="4695" spans="1:7" s="5" customFormat="1" ht="15.75">
      <c r="A4695" s="4"/>
      <c r="B4695" s="3"/>
      <c r="C4695" s="3"/>
      <c r="D4695" s="3"/>
      <c r="E4695" s="3"/>
      <c r="F4695" s="3"/>
      <c r="G4695" s="3"/>
    </row>
    <row r="4696" spans="1:7" s="5" customFormat="1" ht="15.75">
      <c r="A4696" s="4"/>
      <c r="B4696" s="3"/>
      <c r="C4696" s="3"/>
      <c r="D4696" s="3"/>
      <c r="E4696" s="3"/>
      <c r="F4696" s="3"/>
      <c r="G4696" s="3"/>
    </row>
    <row r="4697" spans="1:7" s="5" customFormat="1" ht="15.75">
      <c r="A4697" s="4"/>
      <c r="B4697" s="3"/>
      <c r="C4697" s="3"/>
      <c r="D4697" s="3"/>
      <c r="E4697" s="3"/>
      <c r="F4697" s="3"/>
      <c r="G4697" s="3"/>
    </row>
    <row r="4698" spans="1:7" s="5" customFormat="1" ht="15.75">
      <c r="A4698" s="4"/>
      <c r="B4698" s="3"/>
      <c r="C4698" s="3"/>
      <c r="D4698" s="3"/>
      <c r="E4698" s="3"/>
      <c r="F4698" s="3"/>
      <c r="G4698" s="3"/>
    </row>
    <row r="4699" spans="1:7" s="5" customFormat="1" ht="15.75">
      <c r="A4699" s="4"/>
      <c r="B4699" s="3"/>
      <c r="C4699" s="3"/>
      <c r="D4699" s="3"/>
      <c r="E4699" s="3"/>
      <c r="F4699" s="3"/>
      <c r="G4699" s="3"/>
    </row>
    <row r="4700" spans="1:7" s="5" customFormat="1" ht="15.75">
      <c r="A4700" s="4"/>
      <c r="B4700" s="3"/>
      <c r="C4700" s="3"/>
      <c r="D4700" s="3"/>
      <c r="E4700" s="3"/>
      <c r="F4700" s="3"/>
      <c r="G4700" s="3"/>
    </row>
    <row r="4701" spans="1:7" s="5" customFormat="1" ht="15.75">
      <c r="A4701" s="4"/>
      <c r="B4701" s="3"/>
      <c r="C4701" s="3"/>
      <c r="D4701" s="3"/>
      <c r="E4701" s="3"/>
      <c r="F4701" s="3"/>
      <c r="G4701" s="3"/>
    </row>
    <row r="4702" spans="1:7" s="5" customFormat="1" ht="15.75">
      <c r="A4702" s="4"/>
      <c r="B4702" s="3"/>
      <c r="C4702" s="3"/>
      <c r="D4702" s="3"/>
      <c r="E4702" s="3"/>
      <c r="F4702" s="3"/>
      <c r="G4702" s="3"/>
    </row>
    <row r="4703" spans="1:7" s="5" customFormat="1" ht="15.75">
      <c r="A4703" s="4"/>
      <c r="B4703" s="3"/>
      <c r="C4703" s="3"/>
      <c r="D4703" s="3"/>
      <c r="E4703" s="3"/>
      <c r="F4703" s="3"/>
      <c r="G4703" s="3"/>
    </row>
    <row r="4704" spans="1:7" s="5" customFormat="1" ht="15.75">
      <c r="A4704" s="12"/>
      <c r="B4704" s="3"/>
      <c r="C4704" s="3"/>
      <c r="D4704" s="3"/>
      <c r="E4704" s="3"/>
      <c r="F4704" s="3"/>
      <c r="G4704" s="3"/>
    </row>
    <row r="4705" spans="1:7" s="5" customFormat="1" ht="15.75">
      <c r="A4705" s="17"/>
      <c r="B4705" s="4"/>
      <c r="C4705" s="4"/>
      <c r="D4705" s="4"/>
      <c r="E4705" s="4"/>
      <c r="F4705" s="4"/>
      <c r="G4705" s="3"/>
    </row>
    <row r="4706" spans="1:7" s="5" customFormat="1" ht="15.75">
      <c r="A4706" s="4"/>
      <c r="B4706" s="3"/>
      <c r="C4706" s="3"/>
      <c r="D4706" s="3"/>
      <c r="E4706" s="3"/>
      <c r="F4706" s="3"/>
      <c r="G4706" s="3"/>
    </row>
    <row r="4707" spans="1:7" s="5" customFormat="1" ht="15.75">
      <c r="A4707" s="4"/>
      <c r="B4707" s="3"/>
      <c r="C4707" s="3"/>
      <c r="D4707" s="3"/>
      <c r="E4707" s="3"/>
      <c r="F4707" s="3"/>
      <c r="G4707" s="3"/>
    </row>
    <row r="4708" spans="1:7" s="5" customFormat="1" ht="15.75">
      <c r="A4708" s="4"/>
      <c r="B4708" s="4"/>
      <c r="C4708" s="4"/>
      <c r="D4708" s="4"/>
      <c r="E4708" s="4"/>
      <c r="F4708" s="4"/>
      <c r="G4708" s="4"/>
    </row>
    <row r="4709" spans="1:7" s="5" customFormat="1" ht="15.75">
      <c r="A4709" s="12"/>
      <c r="B4709" s="3"/>
      <c r="C4709" s="3"/>
      <c r="D4709" s="3"/>
      <c r="E4709" s="3"/>
      <c r="F4709" s="3"/>
      <c r="G4709" s="3"/>
    </row>
    <row r="4710" spans="1:7" s="5" customFormat="1" ht="15.75">
      <c r="A4710" s="17"/>
      <c r="B4710" s="4"/>
      <c r="C4710" s="4"/>
      <c r="D4710" s="4"/>
      <c r="E4710" s="4"/>
      <c r="F4710" s="4"/>
      <c r="G4710" s="4"/>
    </row>
    <row r="4711" spans="1:7" s="5" customFormat="1" ht="15.75">
      <c r="A4711" s="4"/>
      <c r="B4711" s="3"/>
      <c r="C4711" s="3"/>
      <c r="D4711" s="3"/>
      <c r="E4711" s="3"/>
      <c r="F4711" s="3"/>
      <c r="G4711" s="3"/>
    </row>
    <row r="4712" spans="1:7" s="5" customFormat="1" ht="15.75">
      <c r="A4712" s="4"/>
      <c r="B4712" s="3"/>
      <c r="C4712" s="3"/>
      <c r="D4712" s="3"/>
      <c r="E4712" s="3"/>
      <c r="F4712" s="3"/>
      <c r="G4712" s="3"/>
    </row>
    <row r="4713" spans="1:7" s="5" customFormat="1" ht="15.75">
      <c r="A4713" s="4"/>
      <c r="B4713" s="4"/>
      <c r="C4713" s="4"/>
      <c r="D4713" s="4"/>
      <c r="E4713" s="4"/>
      <c r="F4713" s="4"/>
      <c r="G4713" s="4"/>
    </row>
    <row r="4714" spans="1:7" s="5" customFormat="1" ht="15.75">
      <c r="A4714" s="4"/>
      <c r="B4714" s="3"/>
      <c r="C4714" s="3"/>
      <c r="D4714" s="3"/>
      <c r="E4714" s="3"/>
      <c r="F4714" s="3"/>
      <c r="G4714" s="3"/>
    </row>
    <row r="4715" spans="1:7" s="5" customFormat="1" ht="15.75">
      <c r="A4715" s="4"/>
      <c r="B4715" s="3"/>
      <c r="C4715" s="3"/>
      <c r="D4715" s="3"/>
      <c r="E4715" s="3"/>
      <c r="F4715" s="3"/>
      <c r="G4715" s="3"/>
    </row>
    <row r="4716" spans="1:7" s="5" customFormat="1" ht="15.75">
      <c r="A4716" s="12"/>
      <c r="B4716" s="3"/>
      <c r="C4716" s="3"/>
      <c r="D4716" s="3"/>
      <c r="E4716" s="3"/>
      <c r="F4716" s="3"/>
      <c r="G4716" s="3"/>
    </row>
    <row r="4717" spans="1:7" s="5" customFormat="1" ht="15.75">
      <c r="A4717" s="17"/>
      <c r="B4717" s="3"/>
      <c r="C4717" s="3"/>
      <c r="D4717" s="3"/>
      <c r="E4717" s="3"/>
      <c r="F4717" s="3"/>
      <c r="G4717" s="3"/>
    </row>
    <row r="4718" spans="1:7" s="5" customFormat="1" ht="15.75">
      <c r="A4718" s="11"/>
      <c r="B4718" s="3"/>
      <c r="C4718" s="3"/>
      <c r="D4718" s="3"/>
      <c r="E4718" s="3"/>
      <c r="F4718" s="3"/>
      <c r="G4718" s="3"/>
    </row>
    <row r="4719" spans="1:7" s="5" customFormat="1" ht="15.75">
      <c r="A4719" s="12"/>
      <c r="B4719" s="3"/>
      <c r="C4719" s="3"/>
      <c r="D4719" s="3"/>
      <c r="E4719" s="3"/>
      <c r="F4719" s="3"/>
      <c r="G4719" s="3"/>
    </row>
    <row r="4720" spans="1:7" s="5" customFormat="1" ht="15.75">
      <c r="A4720" s="12"/>
      <c r="B4720" s="3"/>
      <c r="C4720" s="3"/>
      <c r="D4720" s="3"/>
      <c r="E4720" s="3"/>
      <c r="F4720" s="3"/>
      <c r="G4720" s="3"/>
    </row>
    <row r="4721" spans="1:7" s="5" customFormat="1" ht="15.75">
      <c r="A4721" s="12"/>
      <c r="B4721" s="3"/>
      <c r="C4721" s="3"/>
      <c r="D4721" s="3"/>
      <c r="E4721" s="3"/>
      <c r="F4721" s="3"/>
      <c r="G4721" s="3"/>
    </row>
    <row r="4722" spans="1:7" s="5" customFormat="1" ht="15.75">
      <c r="A4722" s="12"/>
      <c r="B4722" s="3"/>
      <c r="C4722" s="3"/>
      <c r="D4722" s="3"/>
      <c r="E4722" s="3"/>
      <c r="F4722" s="3"/>
      <c r="G4722" s="3"/>
    </row>
    <row r="4723" spans="1:6" s="5" customFormat="1" ht="15.75">
      <c r="A4723" s="13"/>
      <c r="B4723" s="4"/>
      <c r="C4723" s="3"/>
      <c r="D4723" s="4"/>
      <c r="E4723" s="3"/>
      <c r="F4723" s="4"/>
    </row>
    <row r="4724" spans="1:6" s="5" customFormat="1" ht="15.75">
      <c r="A4724" s="14" t="s">
        <v>93</v>
      </c>
      <c r="B4724" s="4"/>
      <c r="C4724" s="3"/>
      <c r="D4724" s="4"/>
      <c r="E4724" s="3"/>
      <c r="F4724" s="4"/>
    </row>
    <row r="4725" spans="1:6" s="5" customFormat="1" ht="15.75">
      <c r="A4725" s="4"/>
      <c r="B4725" s="4"/>
      <c r="C4725" s="3"/>
      <c r="D4725" s="4"/>
      <c r="E4725" s="3"/>
      <c r="F4725" s="4"/>
    </row>
    <row r="4726" spans="1:7" s="5" customFormat="1" ht="15.75">
      <c r="A4726" s="23" t="s">
        <v>138</v>
      </c>
      <c r="B4726" s="23"/>
      <c r="C4726" s="23"/>
      <c r="D4726" s="23"/>
      <c r="E4726" s="23"/>
      <c r="F4726" s="23"/>
      <c r="G4726" s="23"/>
    </row>
    <row r="4727" spans="1:6" s="5" customFormat="1" ht="15.75">
      <c r="A4727" s="4"/>
      <c r="B4727" s="4"/>
      <c r="C4727" s="3"/>
      <c r="D4727" s="4"/>
      <c r="E4727" s="3"/>
      <c r="F4727" s="4"/>
    </row>
    <row r="4728" spans="1:7" s="5" customFormat="1" ht="15.75">
      <c r="A4728" s="23" t="s">
        <v>139</v>
      </c>
      <c r="B4728" s="23"/>
      <c r="C4728" s="23"/>
      <c r="D4728" s="23"/>
      <c r="E4728" s="23"/>
      <c r="F4728" s="23"/>
      <c r="G4728" s="23"/>
    </row>
    <row r="4729" spans="1:7" s="5" customFormat="1" ht="15.75">
      <c r="A4729" s="23" t="s">
        <v>65</v>
      </c>
      <c r="B4729" s="23"/>
      <c r="C4729" s="23"/>
      <c r="D4729" s="23"/>
      <c r="E4729" s="23"/>
      <c r="F4729" s="23"/>
      <c r="G4729" s="23"/>
    </row>
    <row r="4730" spans="1:6" s="5" customFormat="1" ht="15.75">
      <c r="A4730" s="4"/>
      <c r="B4730" s="4"/>
      <c r="C4730" s="3"/>
      <c r="D4730" s="6"/>
      <c r="E4730" s="7"/>
      <c r="F4730" s="6"/>
    </row>
    <row r="4731" spans="1:6" s="5" customFormat="1" ht="15.75">
      <c r="A4731" s="4"/>
      <c r="B4731" s="8"/>
      <c r="C4731" s="9"/>
      <c r="D4731" s="8"/>
      <c r="E4731" s="9"/>
      <c r="F4731" s="8"/>
    </row>
    <row r="4732" spans="1:7" s="5" customFormat="1" ht="15.75">
      <c r="A4732" s="4"/>
      <c r="B4732" s="2">
        <v>1985</v>
      </c>
      <c r="C4732" s="1"/>
      <c r="D4732" s="2">
        <v>1986</v>
      </c>
      <c r="E4732" s="1"/>
      <c r="F4732" s="2">
        <v>1987</v>
      </c>
      <c r="G4732" s="1"/>
    </row>
    <row r="4733" spans="1:7" s="5" customFormat="1" ht="15.75">
      <c r="A4733" s="4"/>
      <c r="B4733" s="3"/>
      <c r="C4733" s="3"/>
      <c r="D4733" s="3"/>
      <c r="E4733" s="3"/>
      <c r="F4733" s="3"/>
      <c r="G4733" s="3"/>
    </row>
    <row r="4734" spans="1:16" s="5" customFormat="1" ht="15.75">
      <c r="A4734" s="4" t="s">
        <v>0</v>
      </c>
      <c r="B4734" s="3">
        <f aca="true" t="shared" si="529" ref="B4734:B4741">I4734</f>
        <v>53315102</v>
      </c>
      <c r="C4734" s="3"/>
      <c r="D4734" s="3">
        <f aca="true" t="shared" si="530" ref="D4734:D4741">K4734</f>
        <v>50469893</v>
      </c>
      <c r="E4734" s="3"/>
      <c r="F4734" s="3">
        <f aca="true" t="shared" si="531" ref="F4734:F4741">M4734</f>
        <v>56000848</v>
      </c>
      <c r="G4734" s="3"/>
      <c r="H4734" s="20" t="s">
        <v>65</v>
      </c>
      <c r="I4734" s="17">
        <v>53315102</v>
      </c>
      <c r="J4734" s="20"/>
      <c r="K4734" s="17">
        <v>50469893</v>
      </c>
      <c r="L4734" s="17"/>
      <c r="M4734" s="17">
        <v>56000848</v>
      </c>
      <c r="N4734" s="20">
        <v>1</v>
      </c>
      <c r="O4734" s="20" t="s">
        <v>95</v>
      </c>
      <c r="P4734" s="20" t="s">
        <v>95</v>
      </c>
    </row>
    <row r="4735" spans="1:16" s="5" customFormat="1" ht="15.75">
      <c r="A4735" s="4" t="s">
        <v>1</v>
      </c>
      <c r="B4735" s="3">
        <f t="shared" si="529"/>
        <v>4393837</v>
      </c>
      <c r="C4735" s="3"/>
      <c r="D4735" s="3">
        <f t="shared" si="530"/>
        <v>4799971</v>
      </c>
      <c r="E4735" s="3"/>
      <c r="F4735" s="3">
        <f t="shared" si="531"/>
        <v>5512401</v>
      </c>
      <c r="G4735" s="3"/>
      <c r="H4735" s="20" t="s">
        <v>65</v>
      </c>
      <c r="I4735" s="17">
        <v>4393837</v>
      </c>
      <c r="J4735" s="20"/>
      <c r="K4735" s="17">
        <v>4799971</v>
      </c>
      <c r="L4735" s="17"/>
      <c r="M4735" s="17">
        <v>5512401</v>
      </c>
      <c r="N4735" s="20">
        <v>2</v>
      </c>
      <c r="O4735" s="20" t="s">
        <v>145</v>
      </c>
      <c r="P4735" s="20" t="s">
        <v>96</v>
      </c>
    </row>
    <row r="4736" spans="1:16" s="5" customFormat="1" ht="15.75">
      <c r="A4736" s="4" t="s">
        <v>86</v>
      </c>
      <c r="B4736" s="3">
        <f t="shared" si="529"/>
        <v>1756111</v>
      </c>
      <c r="C4736" s="3"/>
      <c r="D4736" s="3">
        <f t="shared" si="530"/>
        <v>759204</v>
      </c>
      <c r="E4736" s="3"/>
      <c r="F4736" s="3">
        <f t="shared" si="531"/>
        <v>1421248</v>
      </c>
      <c r="G4736" s="3"/>
      <c r="H4736" s="20" t="s">
        <v>65</v>
      </c>
      <c r="I4736" s="17">
        <v>1756111</v>
      </c>
      <c r="J4736" s="20"/>
      <c r="K4736" s="17">
        <v>759204</v>
      </c>
      <c r="L4736" s="17"/>
      <c r="M4736" s="17">
        <v>1421248</v>
      </c>
      <c r="N4736" s="20">
        <v>3</v>
      </c>
      <c r="O4736" s="20" t="s">
        <v>102</v>
      </c>
      <c r="P4736" s="20" t="s">
        <v>97</v>
      </c>
    </row>
    <row r="4737" spans="1:16" s="5" customFormat="1" ht="15.75">
      <c r="A4737" s="4" t="s">
        <v>91</v>
      </c>
      <c r="B4737" s="3">
        <f t="shared" si="529"/>
        <v>9857389</v>
      </c>
      <c r="C4737" s="3"/>
      <c r="D4737" s="3">
        <f t="shared" si="530"/>
        <v>9273502</v>
      </c>
      <c r="E4737" s="3"/>
      <c r="F4737" s="3">
        <f t="shared" si="531"/>
        <v>9765289</v>
      </c>
      <c r="G4737" s="3"/>
      <c r="H4737" s="20" t="s">
        <v>65</v>
      </c>
      <c r="I4737" s="17">
        <v>9857389</v>
      </c>
      <c r="J4737" s="20"/>
      <c r="K4737" s="17">
        <v>9273502</v>
      </c>
      <c r="L4737" s="17"/>
      <c r="M4737" s="17">
        <v>9765289</v>
      </c>
      <c r="N4737" s="20">
        <v>4</v>
      </c>
      <c r="O4737" s="20" t="s">
        <v>103</v>
      </c>
      <c r="P4737" s="20" t="s">
        <v>98</v>
      </c>
    </row>
    <row r="4738" spans="1:16" s="5" customFormat="1" ht="15.75">
      <c r="A4738" s="4" t="s">
        <v>2</v>
      </c>
      <c r="B4738" s="3">
        <f t="shared" si="529"/>
        <v>0</v>
      </c>
      <c r="C4738" s="3"/>
      <c r="D4738" s="3">
        <f t="shared" si="530"/>
        <v>0</v>
      </c>
      <c r="E4738" s="3"/>
      <c r="F4738" s="3">
        <f t="shared" si="531"/>
        <v>3117040</v>
      </c>
      <c r="G4738" s="3"/>
      <c r="H4738" s="20" t="s">
        <v>65</v>
      </c>
      <c r="I4738" s="17">
        <v>0</v>
      </c>
      <c r="J4738" s="20"/>
      <c r="K4738" s="17">
        <v>0</v>
      </c>
      <c r="L4738" s="17"/>
      <c r="M4738" s="17">
        <v>3117040</v>
      </c>
      <c r="N4738" s="20">
        <v>5</v>
      </c>
      <c r="O4738" s="20" t="s">
        <v>104</v>
      </c>
      <c r="P4738" s="20" t="s">
        <v>99</v>
      </c>
    </row>
    <row r="4739" spans="1:16" s="5" customFormat="1" ht="15.75">
      <c r="A4739" s="4" t="s">
        <v>144</v>
      </c>
      <c r="B4739" s="3">
        <f t="shared" si="529"/>
        <v>0</v>
      </c>
      <c r="C4739" s="3"/>
      <c r="D4739" s="3">
        <f t="shared" si="530"/>
        <v>0</v>
      </c>
      <c r="E4739" s="3"/>
      <c r="F4739" s="3">
        <f t="shared" si="531"/>
        <v>208800</v>
      </c>
      <c r="G4739" s="3"/>
      <c r="H4739" s="20" t="s">
        <v>65</v>
      </c>
      <c r="I4739" s="17">
        <v>0</v>
      </c>
      <c r="J4739" s="20"/>
      <c r="K4739" s="17">
        <v>0</v>
      </c>
      <c r="L4739" s="17"/>
      <c r="M4739" s="17">
        <v>208800</v>
      </c>
      <c r="N4739" s="20">
        <v>6</v>
      </c>
      <c r="O4739" s="20" t="s">
        <v>146</v>
      </c>
      <c r="P4739" s="20" t="s">
        <v>100</v>
      </c>
    </row>
    <row r="4740" spans="1:16" s="5" customFormat="1" ht="15.75">
      <c r="A4740" s="4" t="s">
        <v>3</v>
      </c>
      <c r="B4740" s="3">
        <f t="shared" si="529"/>
        <v>1086137</v>
      </c>
      <c r="C4740" s="3"/>
      <c r="D4740" s="3">
        <f t="shared" si="530"/>
        <v>1103911</v>
      </c>
      <c r="E4740" s="3"/>
      <c r="F4740" s="3">
        <f t="shared" si="531"/>
        <v>1100207</v>
      </c>
      <c r="G4740" s="3"/>
      <c r="H4740" s="20" t="s">
        <v>65</v>
      </c>
      <c r="I4740" s="17">
        <f>1006848+79289</f>
        <v>1086137</v>
      </c>
      <c r="J4740" s="20"/>
      <c r="K4740" s="17">
        <f>1016741+87170</f>
        <v>1103911</v>
      </c>
      <c r="L4740" s="17"/>
      <c r="M4740" s="17">
        <v>1100207</v>
      </c>
      <c r="N4740" s="20">
        <v>7</v>
      </c>
      <c r="O4740" s="20" t="s">
        <v>106</v>
      </c>
      <c r="P4740" s="20" t="s">
        <v>101</v>
      </c>
    </row>
    <row r="4741" spans="1:16" s="5" customFormat="1" ht="15.75">
      <c r="A4741" s="4" t="s">
        <v>4</v>
      </c>
      <c r="B4741" s="3">
        <f t="shared" si="529"/>
        <v>35856</v>
      </c>
      <c r="C4741" s="3"/>
      <c r="D4741" s="3">
        <f t="shared" si="530"/>
        <v>49097</v>
      </c>
      <c r="E4741" s="3"/>
      <c r="F4741" s="3">
        <f t="shared" si="531"/>
        <v>46037</v>
      </c>
      <c r="G4741" s="3"/>
      <c r="H4741" s="20" t="s">
        <v>65</v>
      </c>
      <c r="I4741" s="17">
        <v>35856</v>
      </c>
      <c r="J4741" s="20"/>
      <c r="K4741" s="17">
        <v>49097</v>
      </c>
      <c r="L4741" s="17"/>
      <c r="M4741" s="17">
        <v>46037</v>
      </c>
      <c r="N4741" s="20">
        <v>8</v>
      </c>
      <c r="O4741" s="20" t="s">
        <v>107</v>
      </c>
      <c r="P4741" s="20" t="s">
        <v>102</v>
      </c>
    </row>
    <row r="4742" spans="1:16" s="5" customFormat="1" ht="15.75">
      <c r="A4742" s="4"/>
      <c r="B4742" s="3"/>
      <c r="C4742" s="3"/>
      <c r="D4742" s="3"/>
      <c r="E4742" s="3"/>
      <c r="F4742" s="3"/>
      <c r="G4742" s="3"/>
      <c r="H4742" s="20" t="s">
        <v>65</v>
      </c>
      <c r="I4742" s="17">
        <v>19698437</v>
      </c>
      <c r="J4742" s="20"/>
      <c r="K4742" s="17">
        <v>20467005</v>
      </c>
      <c r="L4742" s="17"/>
      <c r="M4742" s="17">
        <v>23143920</v>
      </c>
      <c r="N4742" s="20">
        <v>9</v>
      </c>
      <c r="O4742" s="20" t="s">
        <v>108</v>
      </c>
      <c r="P4742" s="20" t="s">
        <v>103</v>
      </c>
    </row>
    <row r="4743" spans="1:16" s="5" customFormat="1" ht="15.75">
      <c r="A4743" s="4" t="s">
        <v>5</v>
      </c>
      <c r="B4743" s="3">
        <f>I4742</f>
        <v>19698437</v>
      </c>
      <c r="C4743" s="3"/>
      <c r="D4743" s="3">
        <f>K4742</f>
        <v>20467005</v>
      </c>
      <c r="E4743" s="3"/>
      <c r="F4743" s="3">
        <f>M4742</f>
        <v>23143920</v>
      </c>
      <c r="G4743" s="3"/>
      <c r="H4743" s="20" t="s">
        <v>65</v>
      </c>
      <c r="I4743" s="17">
        <v>931982</v>
      </c>
      <c r="J4743" s="20"/>
      <c r="K4743" s="17">
        <v>968376</v>
      </c>
      <c r="L4743" s="17"/>
      <c r="M4743" s="17">
        <v>3232778</v>
      </c>
      <c r="N4743" s="20">
        <v>10</v>
      </c>
      <c r="O4743" s="20" t="s">
        <v>109</v>
      </c>
      <c r="P4743" s="20" t="s">
        <v>104</v>
      </c>
    </row>
    <row r="4744" spans="1:16" s="5" customFormat="1" ht="15.75">
      <c r="A4744" s="4" t="s">
        <v>6</v>
      </c>
      <c r="B4744" s="3">
        <f>I4743</f>
        <v>931982</v>
      </c>
      <c r="C4744" s="3"/>
      <c r="D4744" s="3">
        <f>K4743</f>
        <v>968376</v>
      </c>
      <c r="E4744" s="3"/>
      <c r="F4744" s="3">
        <f>M4743</f>
        <v>3232778</v>
      </c>
      <c r="G4744" s="3"/>
      <c r="H4744" s="20" t="s">
        <v>65</v>
      </c>
      <c r="I4744" s="17">
        <v>0</v>
      </c>
      <c r="J4744" s="20"/>
      <c r="K4744" s="17">
        <v>0</v>
      </c>
      <c r="L4744" s="17"/>
      <c r="M4744" s="17">
        <v>924084</v>
      </c>
      <c r="N4744" s="20">
        <v>11</v>
      </c>
      <c r="O4744" s="20" t="s">
        <v>110</v>
      </c>
      <c r="P4744" s="20" t="s">
        <v>105</v>
      </c>
    </row>
    <row r="4745" spans="1:16" s="5" customFormat="1" ht="15.75">
      <c r="A4745" s="4" t="s">
        <v>7</v>
      </c>
      <c r="B4745" s="10">
        <f>I4744</f>
        <v>0</v>
      </c>
      <c r="C4745" s="3"/>
      <c r="D4745" s="10">
        <f>K4744</f>
        <v>0</v>
      </c>
      <c r="E4745" s="3"/>
      <c r="F4745" s="10">
        <f>M4744</f>
        <v>924084</v>
      </c>
      <c r="G4745" s="3"/>
      <c r="H4745" s="20" t="s">
        <v>65</v>
      </c>
      <c r="I4745" s="17">
        <v>23716872</v>
      </c>
      <c r="J4745" s="20"/>
      <c r="K4745" s="17">
        <v>24758274</v>
      </c>
      <c r="L4745" s="17"/>
      <c r="M4745" s="17">
        <v>27447122</v>
      </c>
      <c r="N4745" s="20">
        <v>12</v>
      </c>
      <c r="O4745" s="20" t="s">
        <v>147</v>
      </c>
      <c r="P4745" s="20" t="s">
        <v>106</v>
      </c>
    </row>
    <row r="4746" spans="1:16" s="5" customFormat="1" ht="15.75">
      <c r="A4746" s="4"/>
      <c r="B4746" s="3"/>
      <c r="C4746" s="3"/>
      <c r="D4746" s="3"/>
      <c r="E4746" s="3"/>
      <c r="F4746" s="3"/>
      <c r="G4746" s="3"/>
      <c r="H4746" s="20" t="s">
        <v>65</v>
      </c>
      <c r="I4746" s="17">
        <v>0</v>
      </c>
      <c r="J4746" s="20"/>
      <c r="K4746" s="17">
        <v>115241</v>
      </c>
      <c r="L4746" s="17"/>
      <c r="M4746" s="17">
        <v>127212</v>
      </c>
      <c r="N4746" s="20">
        <v>13</v>
      </c>
      <c r="O4746" s="20" t="s">
        <v>113</v>
      </c>
      <c r="P4746" s="20" t="s">
        <v>107</v>
      </c>
    </row>
    <row r="4747" spans="1:16" s="5" customFormat="1" ht="15.75">
      <c r="A4747" s="4" t="s">
        <v>8</v>
      </c>
      <c r="B4747" s="3">
        <f>SUM(B4742:B4746)</f>
        <v>20630419</v>
      </c>
      <c r="C4747" s="3"/>
      <c r="D4747" s="3">
        <f>SUM(D4742:D4746)</f>
        <v>21435381</v>
      </c>
      <c r="E4747" s="3"/>
      <c r="F4747" s="3">
        <f>SUM(F4742:F4746)</f>
        <v>27300782</v>
      </c>
      <c r="G4747" s="3"/>
      <c r="H4747" s="20" t="s">
        <v>65</v>
      </c>
      <c r="I4747" s="17">
        <v>0</v>
      </c>
      <c r="J4747" s="20"/>
      <c r="K4747" s="17">
        <v>0</v>
      </c>
      <c r="L4747" s="17"/>
      <c r="M4747" s="17">
        <v>432324</v>
      </c>
      <c r="N4747" s="20">
        <v>14</v>
      </c>
      <c r="O4747" s="20" t="s">
        <v>114</v>
      </c>
      <c r="P4747" s="20" t="s">
        <v>108</v>
      </c>
    </row>
    <row r="4748" spans="1:16" s="5" customFormat="1" ht="15.75">
      <c r="A4748" s="4"/>
      <c r="B4748" s="3"/>
      <c r="C4748" s="3"/>
      <c r="D4748" s="3"/>
      <c r="E4748" s="3"/>
      <c r="F4748" s="3"/>
      <c r="G4748" s="3"/>
      <c r="H4748" s="20" t="s">
        <v>65</v>
      </c>
      <c r="I4748" s="17">
        <v>104945</v>
      </c>
      <c r="J4748" s="20"/>
      <c r="K4748" s="17">
        <v>207141</v>
      </c>
      <c r="L4748" s="17"/>
      <c r="M4748" s="17">
        <v>220000</v>
      </c>
      <c r="N4748" s="20">
        <v>15</v>
      </c>
      <c r="O4748" s="20" t="s">
        <v>115</v>
      </c>
      <c r="P4748" s="20" t="s">
        <v>109</v>
      </c>
    </row>
    <row r="4749" spans="1:16" s="5" customFormat="1" ht="15.75">
      <c r="A4749" s="4" t="s">
        <v>9</v>
      </c>
      <c r="B4749" s="3">
        <f>I4745</f>
        <v>23716872</v>
      </c>
      <c r="C4749" s="3"/>
      <c r="D4749" s="3">
        <f>K4745</f>
        <v>24758274</v>
      </c>
      <c r="E4749" s="3"/>
      <c r="F4749" s="3">
        <f>M4745</f>
        <v>27447122</v>
      </c>
      <c r="G4749" s="3"/>
      <c r="H4749" s="20" t="s">
        <v>65</v>
      </c>
      <c r="I4749" s="17">
        <v>16348997</v>
      </c>
      <c r="J4749" s="20"/>
      <c r="K4749" s="17">
        <v>15641153</v>
      </c>
      <c r="L4749" s="17"/>
      <c r="M4749" s="17">
        <v>16745524</v>
      </c>
      <c r="N4749" s="20">
        <v>16</v>
      </c>
      <c r="O4749" s="20" t="s">
        <v>116</v>
      </c>
      <c r="P4749" s="20" t="s">
        <v>110</v>
      </c>
    </row>
    <row r="4750" spans="1:16" s="5" customFormat="1" ht="15.75">
      <c r="A4750" s="4" t="s">
        <v>10</v>
      </c>
      <c r="B4750" s="3">
        <f>I4746</f>
        <v>0</v>
      </c>
      <c r="C4750" s="3"/>
      <c r="D4750" s="3">
        <f>K4746</f>
        <v>115241</v>
      </c>
      <c r="E4750" s="3"/>
      <c r="F4750" s="3">
        <f>M4746</f>
        <v>127212</v>
      </c>
      <c r="G4750" s="4"/>
      <c r="H4750" s="20" t="s">
        <v>65</v>
      </c>
      <c r="I4750" s="17">
        <v>0</v>
      </c>
      <c r="J4750" s="20"/>
      <c r="K4750" s="17">
        <v>145377</v>
      </c>
      <c r="L4750" s="17"/>
      <c r="M4750" s="17">
        <v>123807</v>
      </c>
      <c r="N4750" s="20">
        <v>17</v>
      </c>
      <c r="O4750" s="20" t="s">
        <v>117</v>
      </c>
      <c r="P4750" s="20" t="s">
        <v>111</v>
      </c>
    </row>
    <row r="4751" spans="1:16" s="5" customFormat="1" ht="15.75">
      <c r="A4751" s="4" t="s">
        <v>11</v>
      </c>
      <c r="B4751" s="3">
        <f>I4747</f>
        <v>0</v>
      </c>
      <c r="C4751" s="3"/>
      <c r="D4751" s="3">
        <f>K4747</f>
        <v>0</v>
      </c>
      <c r="E4751" s="3"/>
      <c r="F4751" s="3">
        <f>M4747</f>
        <v>432324</v>
      </c>
      <c r="G4751" s="3"/>
      <c r="H4751" s="20" t="s">
        <v>65</v>
      </c>
      <c r="I4751" s="17">
        <v>679476</v>
      </c>
      <c r="J4751" s="20"/>
      <c r="K4751" s="17">
        <v>650263</v>
      </c>
      <c r="L4751" s="17"/>
      <c r="M4751" s="17">
        <v>679476</v>
      </c>
      <c r="N4751" s="20">
        <v>18</v>
      </c>
      <c r="O4751" s="20" t="s">
        <v>118</v>
      </c>
      <c r="P4751" s="20" t="s">
        <v>112</v>
      </c>
    </row>
    <row r="4752" spans="1:16" s="5" customFormat="1" ht="15.75">
      <c r="A4752" s="4" t="s">
        <v>12</v>
      </c>
      <c r="B4752" s="10">
        <f>I4748</f>
        <v>104945</v>
      </c>
      <c r="C4752" s="3"/>
      <c r="D4752" s="10">
        <f>K4748</f>
        <v>207141</v>
      </c>
      <c r="E4752" s="3"/>
      <c r="F4752" s="10">
        <f>M4748</f>
        <v>220000</v>
      </c>
      <c r="G4752" s="3"/>
      <c r="H4752" s="20" t="s">
        <v>65</v>
      </c>
      <c r="I4752" s="17">
        <v>116350</v>
      </c>
      <c r="J4752" s="20"/>
      <c r="K4752" s="17">
        <v>112113</v>
      </c>
      <c r="L4752" s="17"/>
      <c r="M4752" s="17">
        <v>129625</v>
      </c>
      <c r="N4752" s="20">
        <v>19</v>
      </c>
      <c r="O4752" s="20" t="s">
        <v>119</v>
      </c>
      <c r="P4752" s="20" t="s">
        <v>113</v>
      </c>
    </row>
    <row r="4753" spans="1:16" s="5" customFormat="1" ht="15.75">
      <c r="A4753" s="4"/>
      <c r="B4753" s="3"/>
      <c r="C4753" s="3"/>
      <c r="D4753" s="3"/>
      <c r="E4753" s="3"/>
      <c r="F4753" s="3"/>
      <c r="G4753" s="3"/>
      <c r="H4753" s="20" t="s">
        <v>65</v>
      </c>
      <c r="I4753" s="17">
        <v>0</v>
      </c>
      <c r="J4753" s="20"/>
      <c r="K4753" s="17">
        <v>0</v>
      </c>
      <c r="L4753" s="17"/>
      <c r="M4753" s="17">
        <v>102299</v>
      </c>
      <c r="N4753" s="20">
        <v>20</v>
      </c>
      <c r="O4753" s="20" t="s">
        <v>120</v>
      </c>
      <c r="P4753" s="20" t="s">
        <v>114</v>
      </c>
    </row>
    <row r="4754" spans="1:16" s="5" customFormat="1" ht="15.75">
      <c r="A4754" s="4" t="s">
        <v>13</v>
      </c>
      <c r="B4754" s="3">
        <f>SUM(B4748:B4753)</f>
        <v>23821817</v>
      </c>
      <c r="C4754" s="3"/>
      <c r="D4754" s="3">
        <f>SUM(D4748:D4753)</f>
        <v>25080656</v>
      </c>
      <c r="E4754" s="3"/>
      <c r="F4754" s="3">
        <f>SUM(F4748:F4753)</f>
        <v>28226658</v>
      </c>
      <c r="G4754" s="3"/>
      <c r="H4754" s="20" t="s">
        <v>65</v>
      </c>
      <c r="I4754" s="17">
        <v>1842671</v>
      </c>
      <c r="J4754" s="20"/>
      <c r="K4754" s="17">
        <v>1763444</v>
      </c>
      <c r="L4754" s="17"/>
      <c r="M4754" s="17">
        <v>1945295</v>
      </c>
      <c r="N4754" s="20">
        <v>21</v>
      </c>
      <c r="O4754" s="20" t="s">
        <v>121</v>
      </c>
      <c r="P4754" s="20" t="s">
        <v>115</v>
      </c>
    </row>
    <row r="4755" spans="1:16" s="5" customFormat="1" ht="15.75">
      <c r="A4755" s="4"/>
      <c r="B4755" s="3"/>
      <c r="C4755" s="3"/>
      <c r="D4755" s="3"/>
      <c r="E4755" s="3"/>
      <c r="F4755" s="3"/>
      <c r="G4755" s="3"/>
      <c r="H4755" s="20" t="s">
        <v>65</v>
      </c>
      <c r="I4755" s="17">
        <v>75835755</v>
      </c>
      <c r="J4755" s="20"/>
      <c r="K4755" s="17">
        <v>73330074</v>
      </c>
      <c r="L4755" s="17"/>
      <c r="M4755" s="17">
        <v>75019612</v>
      </c>
      <c r="N4755" s="20">
        <v>22</v>
      </c>
      <c r="O4755" s="20" t="s">
        <v>148</v>
      </c>
      <c r="P4755" s="20" t="s">
        <v>116</v>
      </c>
    </row>
    <row r="4756" spans="1:16" s="5" customFormat="1" ht="15.75">
      <c r="A4756" s="4" t="s">
        <v>14</v>
      </c>
      <c r="B4756" s="3">
        <f aca="true" t="shared" si="532" ref="B4756:B4761">I4749</f>
        <v>16348997</v>
      </c>
      <c r="C4756" s="3"/>
      <c r="D4756" s="3">
        <f aca="true" t="shared" si="533" ref="D4756:D4761">K4749</f>
        <v>15641153</v>
      </c>
      <c r="E4756" s="3"/>
      <c r="F4756" s="3">
        <f aca="true" t="shared" si="534" ref="F4756:F4761">M4749</f>
        <v>16745524</v>
      </c>
      <c r="G4756" s="3"/>
      <c r="H4756" s="20" t="s">
        <v>65</v>
      </c>
      <c r="I4756" s="17">
        <v>13116450</v>
      </c>
      <c r="J4756" s="20"/>
      <c r="K4756" s="17">
        <v>12526836</v>
      </c>
      <c r="L4756" s="17"/>
      <c r="M4756" s="17">
        <v>13132520</v>
      </c>
      <c r="N4756" s="20">
        <v>23</v>
      </c>
      <c r="O4756" s="20" t="s">
        <v>149</v>
      </c>
      <c r="P4756" s="20" t="s">
        <v>117</v>
      </c>
    </row>
    <row r="4757" spans="1:16" s="5" customFormat="1" ht="15.75">
      <c r="A4757" s="4" t="s">
        <v>90</v>
      </c>
      <c r="B4757" s="3">
        <f t="shared" si="532"/>
        <v>0</v>
      </c>
      <c r="C4757" s="3"/>
      <c r="D4757" s="3">
        <f t="shared" si="533"/>
        <v>145377</v>
      </c>
      <c r="E4757" s="3"/>
      <c r="F4757" s="3">
        <f t="shared" si="534"/>
        <v>123807</v>
      </c>
      <c r="G4757" s="3"/>
      <c r="H4757" s="20" t="s">
        <v>65</v>
      </c>
      <c r="I4757" s="17">
        <v>12745950</v>
      </c>
      <c r="J4757" s="20"/>
      <c r="K4757" s="17">
        <v>12173964</v>
      </c>
      <c r="L4757" s="17"/>
      <c r="M4757" s="17">
        <v>12756759</v>
      </c>
      <c r="N4757" s="20">
        <v>24</v>
      </c>
      <c r="O4757" s="20" t="s">
        <v>150</v>
      </c>
      <c r="P4757" s="20" t="s">
        <v>118</v>
      </c>
    </row>
    <row r="4758" spans="1:16" s="5" customFormat="1" ht="15.75">
      <c r="A4758" s="4" t="s">
        <v>89</v>
      </c>
      <c r="B4758" s="3">
        <f t="shared" si="532"/>
        <v>679476</v>
      </c>
      <c r="C4758" s="3"/>
      <c r="D4758" s="3">
        <f t="shared" si="533"/>
        <v>650263</v>
      </c>
      <c r="E4758" s="3"/>
      <c r="F4758" s="3">
        <f t="shared" si="534"/>
        <v>679476</v>
      </c>
      <c r="G4758" s="3"/>
      <c r="H4758" s="20" t="s">
        <v>65</v>
      </c>
      <c r="I4758" s="17">
        <v>4709643</v>
      </c>
      <c r="J4758" s="20"/>
      <c r="K4758" s="17">
        <v>4571367</v>
      </c>
      <c r="L4758" s="17"/>
      <c r="M4758" s="17">
        <v>4761841</v>
      </c>
      <c r="N4758" s="20">
        <v>25</v>
      </c>
      <c r="O4758" s="20" t="s">
        <v>151</v>
      </c>
      <c r="P4758" s="20" t="s">
        <v>119</v>
      </c>
    </row>
    <row r="4759" spans="1:16" s="5" customFormat="1" ht="15.75">
      <c r="A4759" s="4" t="s">
        <v>88</v>
      </c>
      <c r="B4759" s="3">
        <f t="shared" si="532"/>
        <v>116350</v>
      </c>
      <c r="C4759" s="3"/>
      <c r="D4759" s="3">
        <f t="shared" si="533"/>
        <v>112113</v>
      </c>
      <c r="E4759" s="3"/>
      <c r="F4759" s="3">
        <f t="shared" si="534"/>
        <v>129625</v>
      </c>
      <c r="G4759" s="3"/>
      <c r="H4759" s="20" t="s">
        <v>65</v>
      </c>
      <c r="I4759" s="17">
        <v>1583971</v>
      </c>
      <c r="J4759" s="20"/>
      <c r="K4759" s="17">
        <v>1515860</v>
      </c>
      <c r="L4759" s="17"/>
      <c r="M4759" s="17">
        <v>1583989</v>
      </c>
      <c r="N4759" s="20">
        <v>26</v>
      </c>
      <c r="O4759" s="20" t="s">
        <v>152</v>
      </c>
      <c r="P4759" s="20" t="s">
        <v>120</v>
      </c>
    </row>
    <row r="4760" spans="1:16" s="5" customFormat="1" ht="15.75">
      <c r="A4760" s="4" t="s">
        <v>92</v>
      </c>
      <c r="B4760" s="3">
        <f t="shared" si="532"/>
        <v>0</v>
      </c>
      <c r="C4760" s="3"/>
      <c r="D4760" s="3">
        <f t="shared" si="533"/>
        <v>0</v>
      </c>
      <c r="E4760" s="3"/>
      <c r="F4760" s="3">
        <f t="shared" si="534"/>
        <v>102299</v>
      </c>
      <c r="G4760" s="3"/>
      <c r="H4760" s="20" t="s">
        <v>65</v>
      </c>
      <c r="I4760" s="17">
        <v>0</v>
      </c>
      <c r="J4760" s="20"/>
      <c r="K4760" s="17">
        <v>0</v>
      </c>
      <c r="L4760" s="17"/>
      <c r="M4760" s="17">
        <v>159625</v>
      </c>
      <c r="N4760" s="20">
        <v>27</v>
      </c>
      <c r="O4760" s="20" t="s">
        <v>153</v>
      </c>
      <c r="P4760" s="20" t="s">
        <v>121</v>
      </c>
    </row>
    <row r="4761" spans="1:16" s="5" customFormat="1" ht="15.75">
      <c r="A4761" s="4" t="s">
        <v>15</v>
      </c>
      <c r="B4761" s="10">
        <f t="shared" si="532"/>
        <v>1842671</v>
      </c>
      <c r="C4761" s="3"/>
      <c r="D4761" s="10">
        <f t="shared" si="533"/>
        <v>1763444</v>
      </c>
      <c r="E4761" s="3"/>
      <c r="F4761" s="10">
        <f t="shared" si="534"/>
        <v>1945295</v>
      </c>
      <c r="G4761" s="3"/>
      <c r="H4761" s="20" t="s">
        <v>65</v>
      </c>
      <c r="I4761" s="17">
        <v>0</v>
      </c>
      <c r="J4761" s="20"/>
      <c r="K4761" s="17">
        <v>198893</v>
      </c>
      <c r="L4761" s="17"/>
      <c r="M4761" s="17">
        <v>317564</v>
      </c>
      <c r="N4761" s="20">
        <v>28</v>
      </c>
      <c r="O4761" s="20" t="s">
        <v>154</v>
      </c>
      <c r="P4761" s="20" t="s">
        <v>122</v>
      </c>
    </row>
    <row r="4762" spans="1:16" s="5" customFormat="1" ht="15.75">
      <c r="A4762" s="4"/>
      <c r="B4762" s="3"/>
      <c r="C4762" s="3"/>
      <c r="D4762" s="3"/>
      <c r="E4762" s="3"/>
      <c r="F4762" s="3"/>
      <c r="G4762" s="3"/>
      <c r="H4762" s="20"/>
      <c r="I4762" s="17"/>
      <c r="J4762" s="20"/>
      <c r="K4762" s="17"/>
      <c r="L4762" s="17"/>
      <c r="M4762" s="17"/>
      <c r="N4762" s="20"/>
      <c r="O4762" s="20"/>
      <c r="P4762" s="20"/>
    </row>
    <row r="4763" spans="1:16" s="5" customFormat="1" ht="15.75">
      <c r="A4763" s="4" t="s">
        <v>16</v>
      </c>
      <c r="B4763" s="3">
        <f>SUM(B4755:B4762)</f>
        <v>18987494</v>
      </c>
      <c r="C4763" s="3"/>
      <c r="D4763" s="3">
        <f>SUM(D4755:D4762)</f>
        <v>18312350</v>
      </c>
      <c r="E4763" s="3"/>
      <c r="F4763" s="3">
        <f>SUM(F4755:F4762)</f>
        <v>19726026</v>
      </c>
      <c r="G4763" s="3"/>
      <c r="H4763" s="20"/>
      <c r="I4763" s="17"/>
      <c r="J4763" s="20"/>
      <c r="K4763" s="17"/>
      <c r="L4763" s="17"/>
      <c r="M4763" s="17"/>
      <c r="N4763" s="17"/>
      <c r="O4763" s="20"/>
      <c r="P4763" s="20"/>
    </row>
    <row r="4764" spans="1:16" s="5" customFormat="1" ht="15.75">
      <c r="A4764" s="4"/>
      <c r="B4764" s="3"/>
      <c r="C4764" s="3"/>
      <c r="D4764" s="3"/>
      <c r="E4764" s="3"/>
      <c r="F4764" s="3"/>
      <c r="G4764" s="3"/>
      <c r="H4764" s="20"/>
      <c r="I4764" s="17"/>
      <c r="J4764" s="20"/>
      <c r="K4764" s="17"/>
      <c r="L4764" s="17"/>
      <c r="M4764" s="17"/>
      <c r="N4764" s="17"/>
      <c r="O4764" s="20"/>
      <c r="P4764" s="20"/>
    </row>
    <row r="4765" spans="1:16" s="5" customFormat="1" ht="15.75">
      <c r="A4765" s="4" t="s">
        <v>17</v>
      </c>
      <c r="B4765" s="3">
        <f aca="true" t="shared" si="535" ref="B4765:B4771">I4755</f>
        <v>75835755</v>
      </c>
      <c r="C4765" s="3"/>
      <c r="D4765" s="3">
        <f aca="true" t="shared" si="536" ref="D4765:D4771">K4755</f>
        <v>73330074</v>
      </c>
      <c r="E4765" s="3"/>
      <c r="F4765" s="3">
        <f aca="true" t="shared" si="537" ref="F4765:F4771">M4755</f>
        <v>75019612</v>
      </c>
      <c r="G4765" s="3"/>
      <c r="H4765" s="20"/>
      <c r="I4765" s="17"/>
      <c r="J4765" s="20"/>
      <c r="K4765" s="17"/>
      <c r="L4765" s="17"/>
      <c r="M4765" s="17"/>
      <c r="N4765" s="17"/>
      <c r="O4765" s="20"/>
      <c r="P4765" s="20"/>
    </row>
    <row r="4766" spans="1:16" s="5" customFormat="1" ht="15.75">
      <c r="A4766" s="4" t="s">
        <v>18</v>
      </c>
      <c r="B4766" s="3">
        <f t="shared" si="535"/>
        <v>13116450</v>
      </c>
      <c r="C4766" s="3"/>
      <c r="D4766" s="3">
        <f t="shared" si="536"/>
        <v>12526836</v>
      </c>
      <c r="E4766" s="3"/>
      <c r="F4766" s="3">
        <f t="shared" si="537"/>
        <v>13132520</v>
      </c>
      <c r="G4766" s="3"/>
      <c r="H4766" s="20"/>
      <c r="I4766" s="17"/>
      <c r="J4766" s="20"/>
      <c r="K4766" s="17"/>
      <c r="L4766" s="17"/>
      <c r="M4766" s="17"/>
      <c r="N4766" s="17"/>
      <c r="O4766" s="20"/>
      <c r="P4766" s="20"/>
    </row>
    <row r="4767" spans="1:16" s="5" customFormat="1" ht="15.75">
      <c r="A4767" s="4" t="s">
        <v>19</v>
      </c>
      <c r="B4767" s="3">
        <f t="shared" si="535"/>
        <v>12745950</v>
      </c>
      <c r="C4767" s="3"/>
      <c r="D4767" s="3">
        <f t="shared" si="536"/>
        <v>12173964</v>
      </c>
      <c r="E4767" s="3"/>
      <c r="F4767" s="3">
        <f t="shared" si="537"/>
        <v>12756759</v>
      </c>
      <c r="G4767" s="3"/>
      <c r="H4767" s="20"/>
      <c r="I4767" s="17"/>
      <c r="J4767" s="20"/>
      <c r="K4767" s="17"/>
      <c r="L4767" s="17"/>
      <c r="M4767" s="17"/>
      <c r="N4767" s="20"/>
      <c r="O4767" s="20"/>
      <c r="P4767" s="20"/>
    </row>
    <row r="4768" spans="1:16" s="5" customFormat="1" ht="15.75">
      <c r="A4768" s="4" t="s">
        <v>20</v>
      </c>
      <c r="B4768" s="3">
        <f t="shared" si="535"/>
        <v>4709643</v>
      </c>
      <c r="C4768" s="3"/>
      <c r="D4768" s="3">
        <f t="shared" si="536"/>
        <v>4571367</v>
      </c>
      <c r="E4768" s="3"/>
      <c r="F4768" s="3">
        <f t="shared" si="537"/>
        <v>4761841</v>
      </c>
      <c r="G4768" s="3"/>
      <c r="H4768" s="20"/>
      <c r="I4768" s="17"/>
      <c r="J4768" s="20"/>
      <c r="K4768" s="17"/>
      <c r="L4768" s="17"/>
      <c r="M4768" s="17"/>
      <c r="N4768" s="20"/>
      <c r="O4768" s="20"/>
      <c r="P4768" s="20"/>
    </row>
    <row r="4769" spans="1:7" s="5" customFormat="1" ht="15.75">
      <c r="A4769" s="4" t="s">
        <v>21</v>
      </c>
      <c r="B4769" s="3">
        <f t="shared" si="535"/>
        <v>1583971</v>
      </c>
      <c r="C4769" s="3"/>
      <c r="D4769" s="3">
        <f t="shared" si="536"/>
        <v>1515860</v>
      </c>
      <c r="E4769" s="3"/>
      <c r="F4769" s="3">
        <f t="shared" si="537"/>
        <v>1583989</v>
      </c>
      <c r="G4769" s="3"/>
    </row>
    <row r="4770" spans="1:7" s="5" customFormat="1" ht="15.75">
      <c r="A4770" s="4" t="s">
        <v>22</v>
      </c>
      <c r="B4770" s="3">
        <f t="shared" si="535"/>
        <v>0</v>
      </c>
      <c r="C4770" s="3"/>
      <c r="D4770" s="3">
        <f t="shared" si="536"/>
        <v>0</v>
      </c>
      <c r="E4770" s="3"/>
      <c r="F4770" s="3">
        <f t="shared" si="537"/>
        <v>159625</v>
      </c>
      <c r="G4770" s="3"/>
    </row>
    <row r="4771" spans="1:7" s="5" customFormat="1" ht="15.75">
      <c r="A4771" s="4" t="s">
        <v>87</v>
      </c>
      <c r="B4771" s="10">
        <f t="shared" si="535"/>
        <v>0</v>
      </c>
      <c r="C4771" s="3"/>
      <c r="D4771" s="10">
        <f t="shared" si="536"/>
        <v>198893</v>
      </c>
      <c r="E4771" s="3"/>
      <c r="F4771" s="10">
        <f t="shared" si="537"/>
        <v>317564</v>
      </c>
      <c r="G4771" s="3"/>
    </row>
    <row r="4772" spans="1:7" s="5" customFormat="1" ht="15.75">
      <c r="A4772" s="12"/>
      <c r="B4772" s="3"/>
      <c r="C4772" s="3"/>
      <c r="D4772" s="3"/>
      <c r="E4772" s="3"/>
      <c r="F4772" s="3"/>
      <c r="G4772" s="3"/>
    </row>
    <row r="4773" spans="1:7" s="5" customFormat="1" ht="15.75">
      <c r="A4773" s="17" t="s">
        <v>23</v>
      </c>
      <c r="B4773" s="3">
        <f>SUM(B4733:B4742)+B4747+B4754+SUM(B4762:B4772)</f>
        <v>241875931</v>
      </c>
      <c r="C4773" s="3"/>
      <c r="D4773" s="3">
        <f>SUM(D4733:D4742)+D4747+D4754+SUM(D4762:D4772)</f>
        <v>235600959</v>
      </c>
      <c r="E4773" s="3"/>
      <c r="F4773" s="3">
        <f>SUM(F4733:F4742)+F4747+F4754+SUM(F4762:F4772)</f>
        <v>260157246</v>
      </c>
      <c r="G4773" s="3"/>
    </row>
    <row r="4774" spans="1:7" s="5" customFormat="1" ht="15.75">
      <c r="A4774" s="4"/>
      <c r="B4774" s="3"/>
      <c r="C4774" s="3"/>
      <c r="D4774" s="3"/>
      <c r="E4774" s="3"/>
      <c r="F4774" s="3"/>
      <c r="G4774" s="3"/>
    </row>
    <row r="4775" spans="1:7" s="5" customFormat="1" ht="15.75">
      <c r="A4775" s="4"/>
      <c r="B4775" s="3"/>
      <c r="C4775" s="3"/>
      <c r="D4775" s="3"/>
      <c r="E4775" s="3"/>
      <c r="F4775" s="3"/>
      <c r="G4775" s="3"/>
    </row>
    <row r="4776" spans="1:7" s="5" customFormat="1" ht="15.75">
      <c r="A4776" s="4"/>
      <c r="B4776" s="3"/>
      <c r="C4776" s="3"/>
      <c r="D4776" s="3"/>
      <c r="E4776" s="3"/>
      <c r="F4776" s="3"/>
      <c r="G4776" s="3"/>
    </row>
    <row r="4777" spans="1:7" s="5" customFormat="1" ht="15.75">
      <c r="A4777" s="4"/>
      <c r="B4777" s="3"/>
      <c r="C4777" s="3"/>
      <c r="D4777" s="3"/>
      <c r="E4777" s="3"/>
      <c r="F4777" s="3"/>
      <c r="G4777" s="3"/>
    </row>
    <row r="4778" spans="1:7" s="5" customFormat="1" ht="15.75">
      <c r="A4778" s="4"/>
      <c r="B4778" s="3"/>
      <c r="C4778" s="3"/>
      <c r="D4778" s="3"/>
      <c r="E4778" s="3"/>
      <c r="F4778" s="3"/>
      <c r="G4778" s="3"/>
    </row>
    <row r="4779" spans="1:7" s="5" customFormat="1" ht="15.75">
      <c r="A4779" s="4"/>
      <c r="B4779" s="3"/>
      <c r="C4779" s="3"/>
      <c r="D4779" s="3"/>
      <c r="E4779" s="3"/>
      <c r="F4779" s="3"/>
      <c r="G4779" s="3"/>
    </row>
    <row r="4780" spans="1:7" s="5" customFormat="1" ht="15.75">
      <c r="A4780" s="4"/>
      <c r="B4780" s="3"/>
      <c r="C4780" s="3"/>
      <c r="D4780" s="3"/>
      <c r="E4780" s="3"/>
      <c r="F4780" s="3"/>
      <c r="G4780" s="3"/>
    </row>
    <row r="4781" spans="1:7" s="5" customFormat="1" ht="15.75">
      <c r="A4781" s="4"/>
      <c r="B4781" s="3"/>
      <c r="C4781" s="3"/>
      <c r="D4781" s="3"/>
      <c r="E4781" s="3"/>
      <c r="F4781" s="3"/>
      <c r="G4781" s="3"/>
    </row>
    <row r="4782" spans="1:7" s="5" customFormat="1" ht="15.75">
      <c r="A4782" s="4"/>
      <c r="B4782" s="3"/>
      <c r="C4782" s="3"/>
      <c r="D4782" s="3"/>
      <c r="E4782" s="3"/>
      <c r="F4782" s="3"/>
      <c r="G4782" s="3"/>
    </row>
    <row r="4783" spans="1:7" s="5" customFormat="1" ht="15.75">
      <c r="A4783" s="12"/>
      <c r="B4783" s="3"/>
      <c r="C4783" s="3"/>
      <c r="D4783" s="3"/>
      <c r="E4783" s="3"/>
      <c r="F4783" s="3"/>
      <c r="G4783" s="3"/>
    </row>
    <row r="4784" spans="1:7" s="5" customFormat="1" ht="15.75">
      <c r="A4784" s="17"/>
      <c r="B4784" s="4"/>
      <c r="C4784" s="4"/>
      <c r="D4784" s="4"/>
      <c r="E4784" s="4"/>
      <c r="F4784" s="4"/>
      <c r="G4784" s="3"/>
    </row>
    <row r="4785" spans="1:7" s="5" customFormat="1" ht="15.75">
      <c r="A4785" s="4"/>
      <c r="B4785" s="3"/>
      <c r="C4785" s="3"/>
      <c r="D4785" s="3"/>
      <c r="E4785" s="3"/>
      <c r="F4785" s="3"/>
      <c r="G4785" s="3"/>
    </row>
    <row r="4786" spans="1:7" s="5" customFormat="1" ht="15.75">
      <c r="A4786" s="4"/>
      <c r="B4786" s="3"/>
      <c r="C4786" s="3"/>
      <c r="D4786" s="3"/>
      <c r="E4786" s="3"/>
      <c r="F4786" s="3"/>
      <c r="G4786" s="3"/>
    </row>
    <row r="4787" spans="1:7" s="5" customFormat="1" ht="15.75">
      <c r="A4787" s="4"/>
      <c r="B4787" s="4"/>
      <c r="C4787" s="4"/>
      <c r="D4787" s="4"/>
      <c r="E4787" s="4"/>
      <c r="F4787" s="4"/>
      <c r="G4787" s="4"/>
    </row>
    <row r="4788" spans="1:7" s="5" customFormat="1" ht="15.75">
      <c r="A4788" s="12"/>
      <c r="B4788" s="3"/>
      <c r="C4788" s="3"/>
      <c r="D4788" s="3"/>
      <c r="E4788" s="3"/>
      <c r="F4788" s="3"/>
      <c r="G4788" s="3"/>
    </row>
    <row r="4789" spans="1:7" s="5" customFormat="1" ht="15.75">
      <c r="A4789" s="17"/>
      <c r="B4789" s="4"/>
      <c r="C4789" s="4"/>
      <c r="D4789" s="4"/>
      <c r="E4789" s="4"/>
      <c r="F4789" s="4"/>
      <c r="G4789" s="4"/>
    </row>
    <row r="4790" spans="1:7" s="5" customFormat="1" ht="15.75">
      <c r="A4790" s="4"/>
      <c r="B4790" s="3"/>
      <c r="C4790" s="3"/>
      <c r="D4790" s="3"/>
      <c r="E4790" s="3"/>
      <c r="F4790" s="3"/>
      <c r="G4790" s="3"/>
    </row>
    <row r="4791" spans="1:7" s="5" customFormat="1" ht="15.75">
      <c r="A4791" s="4"/>
      <c r="B4791" s="3"/>
      <c r="C4791" s="3"/>
      <c r="D4791" s="3"/>
      <c r="E4791" s="3"/>
      <c r="F4791" s="3"/>
      <c r="G4791" s="3"/>
    </row>
    <row r="4792" spans="1:7" s="5" customFormat="1" ht="15.75">
      <c r="A4792" s="4"/>
      <c r="B4792" s="4"/>
      <c r="C4792" s="4"/>
      <c r="D4792" s="4"/>
      <c r="E4792" s="4"/>
      <c r="F4792" s="4"/>
      <c r="G4792" s="4"/>
    </row>
    <row r="4793" spans="1:7" s="5" customFormat="1" ht="15.75">
      <c r="A4793" s="4"/>
      <c r="B4793" s="3"/>
      <c r="C4793" s="3"/>
      <c r="D4793" s="3"/>
      <c r="E4793" s="3"/>
      <c r="F4793" s="3"/>
      <c r="G4793" s="3"/>
    </row>
    <row r="4794" spans="1:7" s="5" customFormat="1" ht="15.75">
      <c r="A4794" s="4"/>
      <c r="B4794" s="3"/>
      <c r="C4794" s="3"/>
      <c r="D4794" s="3"/>
      <c r="E4794" s="3"/>
      <c r="F4794" s="3"/>
      <c r="G4794" s="3"/>
    </row>
    <row r="4795" spans="1:7" s="5" customFormat="1" ht="15.75">
      <c r="A4795" s="12"/>
      <c r="B4795" s="3"/>
      <c r="C4795" s="3"/>
      <c r="D4795" s="3"/>
      <c r="E4795" s="3"/>
      <c r="F4795" s="3"/>
      <c r="G4795" s="3"/>
    </row>
    <row r="4796" spans="1:7" s="5" customFormat="1" ht="15.75">
      <c r="A4796" s="17"/>
      <c r="B4796" s="3"/>
      <c r="C4796" s="3"/>
      <c r="D4796" s="3"/>
      <c r="E4796" s="3"/>
      <c r="F4796" s="3"/>
      <c r="G4796" s="3"/>
    </row>
    <row r="4797" spans="1:7" s="5" customFormat="1" ht="15.75">
      <c r="A4797" s="11"/>
      <c r="B4797" s="3"/>
      <c r="C4797" s="3"/>
      <c r="D4797" s="3"/>
      <c r="E4797" s="3"/>
      <c r="F4797" s="3"/>
      <c r="G4797" s="3"/>
    </row>
    <row r="4798" spans="1:7" s="5" customFormat="1" ht="15.75">
      <c r="A4798" s="12"/>
      <c r="B4798" s="3"/>
      <c r="C4798" s="3"/>
      <c r="D4798" s="3"/>
      <c r="E4798" s="3"/>
      <c r="F4798" s="3"/>
      <c r="G4798" s="3"/>
    </row>
    <row r="4799" spans="1:7" s="5" customFormat="1" ht="15.75">
      <c r="A4799" s="12"/>
      <c r="B4799" s="3"/>
      <c r="C4799" s="3"/>
      <c r="D4799" s="3"/>
      <c r="E4799" s="3"/>
      <c r="F4799" s="3"/>
      <c r="G4799" s="3"/>
    </row>
    <row r="4800" spans="1:7" s="5" customFormat="1" ht="15.75">
      <c r="A4800" s="12"/>
      <c r="B4800" s="3"/>
      <c r="C4800" s="3"/>
      <c r="D4800" s="3"/>
      <c r="E4800" s="3"/>
      <c r="F4800" s="3"/>
      <c r="G4800" s="3"/>
    </row>
    <row r="4801" spans="1:7" s="5" customFormat="1" ht="15.75">
      <c r="A4801" s="12"/>
      <c r="B4801" s="3"/>
      <c r="C4801" s="3"/>
      <c r="D4801" s="3"/>
      <c r="E4801" s="3"/>
      <c r="F4801" s="3"/>
      <c r="G4801" s="3"/>
    </row>
    <row r="4802" spans="1:6" s="5" customFormat="1" ht="15.75">
      <c r="A4802" s="13"/>
      <c r="B4802" s="4"/>
      <c r="C4802" s="3"/>
      <c r="D4802" s="4"/>
      <c r="E4802" s="3"/>
      <c r="F4802" s="4"/>
    </row>
    <row r="4803" spans="1:6" s="5" customFormat="1" ht="15.75">
      <c r="A4803" s="14" t="s">
        <v>93</v>
      </c>
      <c r="B4803" s="4"/>
      <c r="C4803" s="3"/>
      <c r="D4803" s="4"/>
      <c r="E4803" s="3"/>
      <c r="F4803" s="4"/>
    </row>
    <row r="4804" spans="1:6" s="5" customFormat="1" ht="15.75">
      <c r="A4804" s="4"/>
      <c r="B4804" s="4"/>
      <c r="C4804" s="3"/>
      <c r="D4804" s="4"/>
      <c r="E4804" s="3"/>
      <c r="F4804" s="4"/>
    </row>
    <row r="4805" spans="1:7" s="5" customFormat="1" ht="15.75">
      <c r="A4805" s="23" t="s">
        <v>138</v>
      </c>
      <c r="B4805" s="23"/>
      <c r="C4805" s="23"/>
      <c r="D4805" s="23"/>
      <c r="E4805" s="23"/>
      <c r="F4805" s="23"/>
      <c r="G4805" s="23"/>
    </row>
    <row r="4806" spans="1:6" s="5" customFormat="1" ht="15.75">
      <c r="A4806" s="4"/>
      <c r="B4806" s="4"/>
      <c r="C4806" s="3"/>
      <c r="D4806" s="4"/>
      <c r="E4806" s="3"/>
      <c r="F4806" s="4"/>
    </row>
    <row r="4807" spans="1:7" s="5" customFormat="1" ht="15.75">
      <c r="A4807" s="23" t="s">
        <v>139</v>
      </c>
      <c r="B4807" s="23"/>
      <c r="C4807" s="23"/>
      <c r="D4807" s="23"/>
      <c r="E4807" s="23"/>
      <c r="F4807" s="23"/>
      <c r="G4807" s="23"/>
    </row>
    <row r="4808" spans="1:7" s="5" customFormat="1" ht="15.75">
      <c r="A4808" s="23" t="s">
        <v>66</v>
      </c>
      <c r="B4808" s="23"/>
      <c r="C4808" s="23"/>
      <c r="D4808" s="23"/>
      <c r="E4808" s="23"/>
      <c r="F4808" s="23"/>
      <c r="G4808" s="23"/>
    </row>
    <row r="4809" spans="1:6" s="5" customFormat="1" ht="15.75">
      <c r="A4809" s="4"/>
      <c r="B4809" s="4"/>
      <c r="C4809" s="3"/>
      <c r="D4809" s="6"/>
      <c r="E4809" s="7"/>
      <c r="F4809" s="6"/>
    </row>
    <row r="4810" spans="1:6" s="5" customFormat="1" ht="15.75">
      <c r="A4810" s="4"/>
      <c r="B4810" s="8"/>
      <c r="C4810" s="9"/>
      <c r="D4810" s="8"/>
      <c r="E4810" s="9"/>
      <c r="F4810" s="8"/>
    </row>
    <row r="4811" spans="1:7" s="5" customFormat="1" ht="15.75">
      <c r="A4811" s="4"/>
      <c r="B4811" s="2">
        <v>1985</v>
      </c>
      <c r="C4811" s="1"/>
      <c r="D4811" s="2">
        <v>1986</v>
      </c>
      <c r="E4811" s="1"/>
      <c r="F4811" s="2">
        <v>1987</v>
      </c>
      <c r="G4811" s="1"/>
    </row>
    <row r="4812" spans="1:7" s="5" customFormat="1" ht="15.75">
      <c r="A4812" s="4"/>
      <c r="B4812" s="3"/>
      <c r="C4812" s="3"/>
      <c r="D4812" s="3"/>
      <c r="E4812" s="3"/>
      <c r="F4812" s="3"/>
      <c r="G4812" s="3"/>
    </row>
    <row r="4813" spans="1:16" s="5" customFormat="1" ht="15.75">
      <c r="A4813" s="4" t="s">
        <v>0</v>
      </c>
      <c r="B4813" s="3">
        <f aca="true" t="shared" si="538" ref="B4813:B4820">I4813</f>
        <v>5535324</v>
      </c>
      <c r="C4813" s="3"/>
      <c r="D4813" s="3">
        <f aca="true" t="shared" si="539" ref="D4813:D4820">K4813</f>
        <v>5367946</v>
      </c>
      <c r="E4813" s="3"/>
      <c r="F4813" s="3">
        <f aca="true" t="shared" si="540" ref="F4813:F4820">M4813</f>
        <v>5856805</v>
      </c>
      <c r="G4813" s="3"/>
      <c r="H4813" s="20" t="s">
        <v>66</v>
      </c>
      <c r="I4813" s="17">
        <v>5535324</v>
      </c>
      <c r="J4813" s="20"/>
      <c r="K4813" s="17">
        <v>5367946</v>
      </c>
      <c r="L4813" s="17"/>
      <c r="M4813" s="17">
        <v>5856805</v>
      </c>
      <c r="N4813" s="20">
        <v>1</v>
      </c>
      <c r="O4813" s="20" t="s">
        <v>95</v>
      </c>
      <c r="P4813" s="20" t="s">
        <v>95</v>
      </c>
    </row>
    <row r="4814" spans="1:16" s="5" customFormat="1" ht="15.75">
      <c r="A4814" s="4" t="s">
        <v>1</v>
      </c>
      <c r="B4814" s="3">
        <f t="shared" si="538"/>
        <v>7082924</v>
      </c>
      <c r="C4814" s="3"/>
      <c r="D4814" s="3">
        <f t="shared" si="539"/>
        <v>7425160</v>
      </c>
      <c r="E4814" s="3"/>
      <c r="F4814" s="3">
        <f t="shared" si="540"/>
        <v>6802004</v>
      </c>
      <c r="G4814" s="3"/>
      <c r="H4814" s="20" t="s">
        <v>66</v>
      </c>
      <c r="I4814" s="17">
        <v>7082924</v>
      </c>
      <c r="J4814" s="20"/>
      <c r="K4814" s="17">
        <v>7425160</v>
      </c>
      <c r="L4814" s="17"/>
      <c r="M4814" s="17">
        <v>6802004</v>
      </c>
      <c r="N4814" s="20">
        <v>2</v>
      </c>
      <c r="O4814" s="20" t="s">
        <v>145</v>
      </c>
      <c r="P4814" s="20" t="s">
        <v>96</v>
      </c>
    </row>
    <row r="4815" spans="1:16" s="5" customFormat="1" ht="15.75">
      <c r="A4815" s="4" t="s">
        <v>86</v>
      </c>
      <c r="B4815" s="3">
        <f t="shared" si="538"/>
        <v>445500</v>
      </c>
      <c r="C4815" s="3"/>
      <c r="D4815" s="3">
        <f t="shared" si="539"/>
        <v>193758</v>
      </c>
      <c r="E4815" s="3"/>
      <c r="F4815" s="3">
        <f t="shared" si="540"/>
        <v>360000</v>
      </c>
      <c r="G4815" s="3"/>
      <c r="H4815" s="20" t="s">
        <v>66</v>
      </c>
      <c r="I4815" s="17">
        <v>445500</v>
      </c>
      <c r="J4815" s="20"/>
      <c r="K4815" s="17">
        <v>193758</v>
      </c>
      <c r="L4815" s="17"/>
      <c r="M4815" s="17">
        <v>360000</v>
      </c>
      <c r="N4815" s="20">
        <v>3</v>
      </c>
      <c r="O4815" s="20" t="s">
        <v>102</v>
      </c>
      <c r="P4815" s="20" t="s">
        <v>97</v>
      </c>
    </row>
    <row r="4816" spans="1:16" s="5" customFormat="1" ht="15.75">
      <c r="A4816" s="4" t="s">
        <v>91</v>
      </c>
      <c r="B4816" s="3">
        <f t="shared" si="538"/>
        <v>2473405</v>
      </c>
      <c r="C4816" s="3"/>
      <c r="D4816" s="3">
        <f t="shared" si="539"/>
        <v>2366706</v>
      </c>
      <c r="E4816" s="3"/>
      <c r="F4816" s="3">
        <f t="shared" si="540"/>
        <v>2473533</v>
      </c>
      <c r="G4816" s="3"/>
      <c r="H4816" s="20" t="s">
        <v>66</v>
      </c>
      <c r="I4816" s="17">
        <v>2473405</v>
      </c>
      <c r="J4816" s="20"/>
      <c r="K4816" s="17">
        <v>2366706</v>
      </c>
      <c r="L4816" s="17"/>
      <c r="M4816" s="17">
        <v>2473533</v>
      </c>
      <c r="N4816" s="20">
        <v>4</v>
      </c>
      <c r="O4816" s="20" t="s">
        <v>103</v>
      </c>
      <c r="P4816" s="20" t="s">
        <v>98</v>
      </c>
    </row>
    <row r="4817" spans="1:16" s="5" customFormat="1" ht="15.75">
      <c r="A4817" s="4" t="s">
        <v>2</v>
      </c>
      <c r="B4817" s="3">
        <f t="shared" si="538"/>
        <v>0</v>
      </c>
      <c r="C4817" s="3"/>
      <c r="D4817" s="3">
        <f t="shared" si="539"/>
        <v>0</v>
      </c>
      <c r="E4817" s="3"/>
      <c r="F4817" s="3">
        <f t="shared" si="540"/>
        <v>795505</v>
      </c>
      <c r="G4817" s="3"/>
      <c r="H4817" s="20" t="s">
        <v>66</v>
      </c>
      <c r="I4817" s="17">
        <v>0</v>
      </c>
      <c r="J4817" s="20"/>
      <c r="K4817" s="17">
        <v>0</v>
      </c>
      <c r="L4817" s="17"/>
      <c r="M4817" s="17">
        <v>795505</v>
      </c>
      <c r="N4817" s="20">
        <v>5</v>
      </c>
      <c r="O4817" s="20" t="s">
        <v>104</v>
      </c>
      <c r="P4817" s="20" t="s">
        <v>99</v>
      </c>
    </row>
    <row r="4818" spans="1:16" s="5" customFormat="1" ht="15.75">
      <c r="A4818" s="4" t="s">
        <v>144</v>
      </c>
      <c r="B4818" s="3">
        <f t="shared" si="538"/>
        <v>0</v>
      </c>
      <c r="C4818" s="3"/>
      <c r="D4818" s="3">
        <f t="shared" si="539"/>
        <v>0</v>
      </c>
      <c r="E4818" s="3"/>
      <c r="F4818" s="3">
        <f t="shared" si="540"/>
        <v>0</v>
      </c>
      <c r="G4818" s="3"/>
      <c r="H4818" s="20" t="s">
        <v>66</v>
      </c>
      <c r="I4818" s="17">
        <v>0</v>
      </c>
      <c r="J4818" s="20"/>
      <c r="K4818" s="17">
        <v>0</v>
      </c>
      <c r="L4818" s="17"/>
      <c r="M4818" s="17">
        <v>0</v>
      </c>
      <c r="N4818" s="20">
        <v>6</v>
      </c>
      <c r="O4818" s="20" t="s">
        <v>146</v>
      </c>
      <c r="P4818" s="20" t="s">
        <v>100</v>
      </c>
    </row>
    <row r="4819" spans="1:16" s="5" customFormat="1" ht="15.75">
      <c r="A4819" s="4" t="s">
        <v>3</v>
      </c>
      <c r="B4819" s="3">
        <f t="shared" si="538"/>
        <v>296711</v>
      </c>
      <c r="C4819" s="3"/>
      <c r="D4819" s="3">
        <f t="shared" si="539"/>
        <v>308543</v>
      </c>
      <c r="E4819" s="3"/>
      <c r="F4819" s="3">
        <f t="shared" si="540"/>
        <v>459467</v>
      </c>
      <c r="G4819" s="3"/>
      <c r="H4819" s="20" t="s">
        <v>66</v>
      </c>
      <c r="I4819" s="17">
        <v>296711</v>
      </c>
      <c r="J4819" s="20"/>
      <c r="K4819" s="17">
        <v>308543</v>
      </c>
      <c r="L4819" s="17"/>
      <c r="M4819" s="17">
        <f>322156+137311</f>
        <v>459467</v>
      </c>
      <c r="N4819" s="20">
        <v>7</v>
      </c>
      <c r="O4819" s="20" t="s">
        <v>106</v>
      </c>
      <c r="P4819" s="20" t="s">
        <v>101</v>
      </c>
    </row>
    <row r="4820" spans="1:16" s="5" customFormat="1" ht="15.75">
      <c r="A4820" s="4" t="s">
        <v>4</v>
      </c>
      <c r="B4820" s="3">
        <f t="shared" si="538"/>
        <v>0</v>
      </c>
      <c r="C4820" s="3"/>
      <c r="D4820" s="3">
        <f t="shared" si="539"/>
        <v>0</v>
      </c>
      <c r="E4820" s="3"/>
      <c r="F4820" s="3">
        <f t="shared" si="540"/>
        <v>0</v>
      </c>
      <c r="G4820" s="3"/>
      <c r="H4820" s="20" t="s">
        <v>66</v>
      </c>
      <c r="I4820" s="17">
        <v>0</v>
      </c>
      <c r="J4820" s="20"/>
      <c r="K4820" s="17">
        <v>0</v>
      </c>
      <c r="L4820" s="17"/>
      <c r="M4820" s="17">
        <v>0</v>
      </c>
      <c r="N4820" s="20">
        <v>8</v>
      </c>
      <c r="O4820" s="20" t="s">
        <v>107</v>
      </c>
      <c r="P4820" s="20" t="s">
        <v>102</v>
      </c>
    </row>
    <row r="4821" spans="1:16" s="5" customFormat="1" ht="15.75">
      <c r="A4821" s="4"/>
      <c r="B4821" s="3"/>
      <c r="C4821" s="3"/>
      <c r="D4821" s="3"/>
      <c r="E4821" s="3"/>
      <c r="F4821" s="3"/>
      <c r="G4821" s="3"/>
      <c r="H4821" s="20" t="s">
        <v>66</v>
      </c>
      <c r="I4821" s="17">
        <v>2629885</v>
      </c>
      <c r="J4821" s="20"/>
      <c r="K4821" s="17">
        <v>2596253</v>
      </c>
      <c r="L4821" s="17"/>
      <c r="M4821" s="17">
        <v>3017661</v>
      </c>
      <c r="N4821" s="20">
        <v>9</v>
      </c>
      <c r="O4821" s="20" t="s">
        <v>108</v>
      </c>
      <c r="P4821" s="20" t="s">
        <v>103</v>
      </c>
    </row>
    <row r="4822" spans="1:16" s="5" customFormat="1" ht="15.75">
      <c r="A4822" s="4" t="s">
        <v>5</v>
      </c>
      <c r="B4822" s="3">
        <f>I4821</f>
        <v>2629885</v>
      </c>
      <c r="C4822" s="3"/>
      <c r="D4822" s="3">
        <f>K4821</f>
        <v>2596253</v>
      </c>
      <c r="E4822" s="3"/>
      <c r="F4822" s="3">
        <f>M4821</f>
        <v>3017661</v>
      </c>
      <c r="G4822" s="3"/>
      <c r="H4822" s="20" t="s">
        <v>66</v>
      </c>
      <c r="I4822" s="17">
        <v>43821</v>
      </c>
      <c r="J4822" s="20"/>
      <c r="K4822" s="17">
        <v>38960</v>
      </c>
      <c r="L4822" s="17"/>
      <c r="M4822" s="17">
        <v>1476649</v>
      </c>
      <c r="N4822" s="20">
        <v>10</v>
      </c>
      <c r="O4822" s="20" t="s">
        <v>109</v>
      </c>
      <c r="P4822" s="20" t="s">
        <v>104</v>
      </c>
    </row>
    <row r="4823" spans="1:16" s="5" customFormat="1" ht="15.75">
      <c r="A4823" s="4" t="s">
        <v>6</v>
      </c>
      <c r="B4823" s="3">
        <f>I4822</f>
        <v>43821</v>
      </c>
      <c r="C4823" s="3"/>
      <c r="D4823" s="3">
        <f>K4822</f>
        <v>38960</v>
      </c>
      <c r="E4823" s="3"/>
      <c r="F4823" s="3">
        <f>M4822</f>
        <v>1476649</v>
      </c>
      <c r="G4823" s="3"/>
      <c r="H4823" s="20" t="s">
        <v>66</v>
      </c>
      <c r="I4823" s="17">
        <v>0</v>
      </c>
      <c r="J4823" s="20"/>
      <c r="K4823" s="17">
        <v>0</v>
      </c>
      <c r="L4823" s="17"/>
      <c r="M4823" s="17">
        <v>244444</v>
      </c>
      <c r="N4823" s="20">
        <v>11</v>
      </c>
      <c r="O4823" s="20" t="s">
        <v>110</v>
      </c>
      <c r="P4823" s="20" t="s">
        <v>105</v>
      </c>
    </row>
    <row r="4824" spans="1:16" s="5" customFormat="1" ht="15.75">
      <c r="A4824" s="4" t="s">
        <v>7</v>
      </c>
      <c r="B4824" s="10">
        <f>I4823</f>
        <v>0</v>
      </c>
      <c r="C4824" s="3"/>
      <c r="D4824" s="10">
        <f>K4823</f>
        <v>0</v>
      </c>
      <c r="E4824" s="3"/>
      <c r="F4824" s="10">
        <f>M4823</f>
        <v>244444</v>
      </c>
      <c r="G4824" s="3"/>
      <c r="H4824" s="20" t="s">
        <v>66</v>
      </c>
      <c r="I4824" s="17">
        <v>3679415</v>
      </c>
      <c r="J4824" s="20"/>
      <c r="K4824" s="17">
        <v>3833869</v>
      </c>
      <c r="L4824" s="17"/>
      <c r="M4824" s="17">
        <v>4258724</v>
      </c>
      <c r="N4824" s="20">
        <v>12</v>
      </c>
      <c r="O4824" s="20" t="s">
        <v>147</v>
      </c>
      <c r="P4824" s="20" t="s">
        <v>106</v>
      </c>
    </row>
    <row r="4825" spans="1:16" s="5" customFormat="1" ht="15.75">
      <c r="A4825" s="4"/>
      <c r="B4825" s="3"/>
      <c r="C4825" s="3"/>
      <c r="D4825" s="3"/>
      <c r="E4825" s="3"/>
      <c r="F4825" s="3"/>
      <c r="G4825" s="3"/>
      <c r="H4825" s="20" t="s">
        <v>66</v>
      </c>
      <c r="I4825" s="17">
        <v>0</v>
      </c>
      <c r="J4825" s="20"/>
      <c r="K4825" s="17">
        <v>50130</v>
      </c>
      <c r="L4825" s="17"/>
      <c r="M4825" s="17">
        <v>59150</v>
      </c>
      <c r="N4825" s="20">
        <v>13</v>
      </c>
      <c r="O4825" s="20" t="s">
        <v>113</v>
      </c>
      <c r="P4825" s="20" t="s">
        <v>107</v>
      </c>
    </row>
    <row r="4826" spans="1:16" s="5" customFormat="1" ht="15.75">
      <c r="A4826" s="4" t="s">
        <v>8</v>
      </c>
      <c r="B4826" s="3">
        <f>SUM(B4821:B4825)</f>
        <v>2673706</v>
      </c>
      <c r="C4826" s="3"/>
      <c r="D4826" s="3">
        <f>SUM(D4821:D4825)</f>
        <v>2635213</v>
      </c>
      <c r="E4826" s="3"/>
      <c r="F4826" s="3">
        <f>SUM(F4821:F4825)</f>
        <v>4738754</v>
      </c>
      <c r="G4826" s="3"/>
      <c r="H4826" s="20" t="s">
        <v>66</v>
      </c>
      <c r="I4826" s="17">
        <v>0</v>
      </c>
      <c r="J4826" s="20"/>
      <c r="K4826" s="17">
        <v>0</v>
      </c>
      <c r="L4826" s="17"/>
      <c r="M4826" s="17">
        <v>250098</v>
      </c>
      <c r="N4826" s="20">
        <v>14</v>
      </c>
      <c r="O4826" s="20" t="s">
        <v>114</v>
      </c>
      <c r="P4826" s="20" t="s">
        <v>108</v>
      </c>
    </row>
    <row r="4827" spans="1:16" s="5" customFormat="1" ht="15.75">
      <c r="A4827" s="4"/>
      <c r="B4827" s="3"/>
      <c r="C4827" s="3"/>
      <c r="D4827" s="3"/>
      <c r="E4827" s="3"/>
      <c r="F4827" s="3"/>
      <c r="G4827" s="3"/>
      <c r="H4827" s="20" t="s">
        <v>66</v>
      </c>
      <c r="I4827" s="17">
        <v>95553</v>
      </c>
      <c r="J4827" s="20"/>
      <c r="K4827" s="17">
        <v>200000</v>
      </c>
      <c r="L4827" s="17"/>
      <c r="M4827" s="17">
        <v>203606</v>
      </c>
      <c r="N4827" s="20">
        <v>15</v>
      </c>
      <c r="O4827" s="20" t="s">
        <v>115</v>
      </c>
      <c r="P4827" s="20" t="s">
        <v>109</v>
      </c>
    </row>
    <row r="4828" spans="1:16" s="5" customFormat="1" ht="15.75">
      <c r="A4828" s="4" t="s">
        <v>9</v>
      </c>
      <c r="B4828" s="3">
        <f>I4824</f>
        <v>3679415</v>
      </c>
      <c r="C4828" s="3"/>
      <c r="D4828" s="3">
        <f>K4824</f>
        <v>3833869</v>
      </c>
      <c r="E4828" s="3"/>
      <c r="F4828" s="3">
        <f>M4824</f>
        <v>4258724</v>
      </c>
      <c r="G4828" s="3"/>
      <c r="H4828" s="20" t="s">
        <v>66</v>
      </c>
      <c r="I4828" s="17">
        <v>1847900</v>
      </c>
      <c r="J4828" s="20"/>
      <c r="K4828" s="17">
        <v>1767894</v>
      </c>
      <c r="L4828" s="17"/>
      <c r="M4828" s="17">
        <v>2651840</v>
      </c>
      <c r="N4828" s="20">
        <v>16</v>
      </c>
      <c r="O4828" s="20" t="s">
        <v>116</v>
      </c>
      <c r="P4828" s="20" t="s">
        <v>110</v>
      </c>
    </row>
    <row r="4829" spans="1:16" s="5" customFormat="1" ht="15.75">
      <c r="A4829" s="4" t="s">
        <v>10</v>
      </c>
      <c r="B4829" s="3">
        <f>I4825</f>
        <v>0</v>
      </c>
      <c r="C4829" s="3"/>
      <c r="D4829" s="3">
        <f>K4825</f>
        <v>50130</v>
      </c>
      <c r="E4829" s="3"/>
      <c r="F4829" s="3">
        <f>M4825</f>
        <v>59150</v>
      </c>
      <c r="G4829" s="4"/>
      <c r="H4829" s="20" t="s">
        <v>66</v>
      </c>
      <c r="I4829" s="17">
        <v>0</v>
      </c>
      <c r="J4829" s="20"/>
      <c r="K4829" s="17">
        <v>35890</v>
      </c>
      <c r="L4829" s="17"/>
      <c r="M4829" s="17">
        <v>29937</v>
      </c>
      <c r="N4829" s="20">
        <v>17</v>
      </c>
      <c r="O4829" s="20" t="s">
        <v>117</v>
      </c>
      <c r="P4829" s="20" t="s">
        <v>111</v>
      </c>
    </row>
    <row r="4830" spans="1:16" s="5" customFormat="1" ht="15.75">
      <c r="A4830" s="4" t="s">
        <v>11</v>
      </c>
      <c r="B4830" s="3">
        <f>I4826</f>
        <v>0</v>
      </c>
      <c r="C4830" s="3"/>
      <c r="D4830" s="3">
        <f>K4826</f>
        <v>0</v>
      </c>
      <c r="E4830" s="3"/>
      <c r="F4830" s="3">
        <f>M4826</f>
        <v>250098</v>
      </c>
      <c r="G4830" s="3"/>
      <c r="H4830" s="20" t="s">
        <v>66</v>
      </c>
      <c r="I4830" s="17">
        <v>56062</v>
      </c>
      <c r="J4830" s="20"/>
      <c r="K4830" s="17">
        <v>53651</v>
      </c>
      <c r="L4830" s="17"/>
      <c r="M4830" s="17">
        <v>56062</v>
      </c>
      <c r="N4830" s="20">
        <v>18</v>
      </c>
      <c r="O4830" s="20" t="s">
        <v>118</v>
      </c>
      <c r="P4830" s="20" t="s">
        <v>112</v>
      </c>
    </row>
    <row r="4831" spans="1:16" s="5" customFormat="1" ht="15.75">
      <c r="A4831" s="4" t="s">
        <v>12</v>
      </c>
      <c r="B4831" s="10">
        <f>I4827</f>
        <v>95553</v>
      </c>
      <c r="C4831" s="3"/>
      <c r="D4831" s="10">
        <f>K4827</f>
        <v>200000</v>
      </c>
      <c r="E4831" s="3"/>
      <c r="F4831" s="10">
        <f>M4827</f>
        <v>203606</v>
      </c>
      <c r="G4831" s="3"/>
      <c r="H4831" s="20" t="s">
        <v>66</v>
      </c>
      <c r="I4831" s="17">
        <v>116350</v>
      </c>
      <c r="J4831" s="20"/>
      <c r="K4831" s="17">
        <v>112113</v>
      </c>
      <c r="L4831" s="17"/>
      <c r="M4831" s="17">
        <v>120000</v>
      </c>
      <c r="N4831" s="20">
        <v>19</v>
      </c>
      <c r="O4831" s="20" t="s">
        <v>119</v>
      </c>
      <c r="P4831" s="20" t="s">
        <v>113</v>
      </c>
    </row>
    <row r="4832" spans="1:16" s="5" customFormat="1" ht="15.75">
      <c r="A4832" s="4"/>
      <c r="B4832" s="3"/>
      <c r="C4832" s="3"/>
      <c r="D4832" s="3"/>
      <c r="E4832" s="3"/>
      <c r="F4832" s="3"/>
      <c r="G4832" s="3"/>
      <c r="H4832" s="20" t="s">
        <v>66</v>
      </c>
      <c r="I4832" s="17">
        <v>0</v>
      </c>
      <c r="J4832" s="20"/>
      <c r="K4832" s="17">
        <v>0</v>
      </c>
      <c r="L4832" s="17"/>
      <c r="M4832" s="17">
        <v>75000</v>
      </c>
      <c r="N4832" s="20">
        <v>20</v>
      </c>
      <c r="O4832" s="20" t="s">
        <v>120</v>
      </c>
      <c r="P4832" s="20" t="s">
        <v>114</v>
      </c>
    </row>
    <row r="4833" spans="1:16" s="5" customFormat="1" ht="15.75">
      <c r="A4833" s="4" t="s">
        <v>13</v>
      </c>
      <c r="B4833" s="3">
        <f>SUM(B4827:B4832)</f>
        <v>3774968</v>
      </c>
      <c r="C4833" s="3"/>
      <c r="D4833" s="3">
        <f>SUM(D4827:D4832)</f>
        <v>4083999</v>
      </c>
      <c r="E4833" s="3"/>
      <c r="F4833" s="3">
        <f>SUM(F4827:F4832)</f>
        <v>4771578</v>
      </c>
      <c r="G4833" s="3"/>
      <c r="H4833" s="20" t="s">
        <v>66</v>
      </c>
      <c r="I4833" s="17">
        <v>369113</v>
      </c>
      <c r="J4833" s="20"/>
      <c r="K4833" s="17">
        <v>353243</v>
      </c>
      <c r="L4833" s="17"/>
      <c r="M4833" s="17">
        <v>380620</v>
      </c>
      <c r="N4833" s="20">
        <v>21</v>
      </c>
      <c r="O4833" s="20" t="s">
        <v>121</v>
      </c>
      <c r="P4833" s="20" t="s">
        <v>115</v>
      </c>
    </row>
    <row r="4834" spans="1:16" s="5" customFormat="1" ht="15.75">
      <c r="A4834" s="4"/>
      <c r="B4834" s="3"/>
      <c r="C4834" s="3"/>
      <c r="D4834" s="3"/>
      <c r="E4834" s="3"/>
      <c r="F4834" s="3"/>
      <c r="G4834" s="3"/>
      <c r="H4834" s="20" t="s">
        <v>66</v>
      </c>
      <c r="I4834" s="17">
        <v>5514764</v>
      </c>
      <c r="J4834" s="20"/>
      <c r="K4834" s="17">
        <v>6507608</v>
      </c>
      <c r="L4834" s="17"/>
      <c r="M4834" s="17">
        <v>8097755</v>
      </c>
      <c r="N4834" s="20">
        <v>22</v>
      </c>
      <c r="O4834" s="20" t="s">
        <v>148</v>
      </c>
      <c r="P4834" s="20" t="s">
        <v>116</v>
      </c>
    </row>
    <row r="4835" spans="1:16" s="5" customFormat="1" ht="15.75">
      <c r="A4835" s="4" t="s">
        <v>14</v>
      </c>
      <c r="B4835" s="3">
        <f aca="true" t="shared" si="541" ref="B4835:B4840">I4828</f>
        <v>1847900</v>
      </c>
      <c r="C4835" s="3"/>
      <c r="D4835" s="3">
        <f aca="true" t="shared" si="542" ref="D4835:D4840">K4828</f>
        <v>1767894</v>
      </c>
      <c r="E4835" s="3"/>
      <c r="F4835" s="3">
        <f aca="true" t="shared" si="543" ref="F4835:F4840">M4828</f>
        <v>2651840</v>
      </c>
      <c r="G4835" s="3"/>
      <c r="H4835" s="20" t="s">
        <v>66</v>
      </c>
      <c r="I4835" s="17">
        <v>557597</v>
      </c>
      <c r="J4835" s="20"/>
      <c r="K4835" s="17">
        <v>532531</v>
      </c>
      <c r="L4835" s="17"/>
      <c r="M4835" s="17">
        <v>558287</v>
      </c>
      <c r="N4835" s="20">
        <v>23</v>
      </c>
      <c r="O4835" s="20" t="s">
        <v>149</v>
      </c>
      <c r="P4835" s="20" t="s">
        <v>117</v>
      </c>
    </row>
    <row r="4836" spans="1:16" s="5" customFormat="1" ht="15.75">
      <c r="A4836" s="4" t="s">
        <v>90</v>
      </c>
      <c r="B4836" s="3">
        <f t="shared" si="541"/>
        <v>0</v>
      </c>
      <c r="C4836" s="3"/>
      <c r="D4836" s="3">
        <f t="shared" si="542"/>
        <v>35890</v>
      </c>
      <c r="E4836" s="3"/>
      <c r="F4836" s="3">
        <f t="shared" si="543"/>
        <v>29937</v>
      </c>
      <c r="G4836" s="3"/>
      <c r="H4836" s="20" t="s">
        <v>66</v>
      </c>
      <c r="I4836" s="17">
        <v>642780</v>
      </c>
      <c r="J4836" s="20"/>
      <c r="K4836" s="17">
        <v>613935</v>
      </c>
      <c r="L4836" s="17"/>
      <c r="M4836" s="17">
        <v>643326</v>
      </c>
      <c r="N4836" s="20">
        <v>24</v>
      </c>
      <c r="O4836" s="20" t="s">
        <v>150</v>
      </c>
      <c r="P4836" s="20" t="s">
        <v>118</v>
      </c>
    </row>
    <row r="4837" spans="1:16" s="5" customFormat="1" ht="15.75">
      <c r="A4837" s="4" t="s">
        <v>89</v>
      </c>
      <c r="B4837" s="3">
        <f t="shared" si="541"/>
        <v>56062</v>
      </c>
      <c r="C4837" s="3"/>
      <c r="D4837" s="3">
        <f t="shared" si="542"/>
        <v>53651</v>
      </c>
      <c r="E4837" s="3"/>
      <c r="F4837" s="3">
        <f t="shared" si="543"/>
        <v>56062</v>
      </c>
      <c r="G4837" s="3"/>
      <c r="H4837" s="20" t="s">
        <v>66</v>
      </c>
      <c r="I4837" s="17">
        <v>373220</v>
      </c>
      <c r="J4837" s="20"/>
      <c r="K4837" s="17">
        <v>198372</v>
      </c>
      <c r="L4837" s="17"/>
      <c r="M4837" s="17">
        <v>206637</v>
      </c>
      <c r="N4837" s="20">
        <v>25</v>
      </c>
      <c r="O4837" s="20" t="s">
        <v>151</v>
      </c>
      <c r="P4837" s="20" t="s">
        <v>119</v>
      </c>
    </row>
    <row r="4838" spans="1:16" s="5" customFormat="1" ht="15.75">
      <c r="A4838" s="4" t="s">
        <v>88</v>
      </c>
      <c r="B4838" s="3">
        <f t="shared" si="541"/>
        <v>116350</v>
      </c>
      <c r="C4838" s="3"/>
      <c r="D4838" s="3">
        <f t="shared" si="542"/>
        <v>112113</v>
      </c>
      <c r="E4838" s="3"/>
      <c r="F4838" s="3">
        <f t="shared" si="543"/>
        <v>120000</v>
      </c>
      <c r="G4838" s="3"/>
      <c r="H4838" s="20" t="s">
        <v>66</v>
      </c>
      <c r="I4838" s="17">
        <v>127393</v>
      </c>
      <c r="J4838" s="20"/>
      <c r="K4838" s="17">
        <v>121915</v>
      </c>
      <c r="L4838" s="17"/>
      <c r="M4838" s="17">
        <v>127395</v>
      </c>
      <c r="N4838" s="20">
        <v>26</v>
      </c>
      <c r="O4838" s="20" t="s">
        <v>152</v>
      </c>
      <c r="P4838" s="20" t="s">
        <v>120</v>
      </c>
    </row>
    <row r="4839" spans="1:16" s="5" customFormat="1" ht="15.75">
      <c r="A4839" s="4" t="s">
        <v>92</v>
      </c>
      <c r="B4839" s="3">
        <f t="shared" si="541"/>
        <v>0</v>
      </c>
      <c r="C4839" s="3"/>
      <c r="D4839" s="3">
        <f t="shared" si="542"/>
        <v>0</v>
      </c>
      <c r="E4839" s="3"/>
      <c r="F4839" s="3">
        <f t="shared" si="543"/>
        <v>75000</v>
      </c>
      <c r="G4839" s="3"/>
      <c r="H4839" s="20" t="s">
        <v>66</v>
      </c>
      <c r="I4839" s="17">
        <v>0</v>
      </c>
      <c r="J4839" s="20"/>
      <c r="K4839" s="17">
        <v>0</v>
      </c>
      <c r="L4839" s="17"/>
      <c r="M4839" s="17">
        <v>27325</v>
      </c>
      <c r="N4839" s="20">
        <v>27</v>
      </c>
      <c r="O4839" s="20" t="s">
        <v>153</v>
      </c>
      <c r="P4839" s="20" t="s">
        <v>121</v>
      </c>
    </row>
    <row r="4840" spans="1:16" s="5" customFormat="1" ht="15.75">
      <c r="A4840" s="4" t="s">
        <v>15</v>
      </c>
      <c r="B4840" s="10">
        <f t="shared" si="541"/>
        <v>369113</v>
      </c>
      <c r="C4840" s="3"/>
      <c r="D4840" s="10">
        <f t="shared" si="542"/>
        <v>353243</v>
      </c>
      <c r="E4840" s="3"/>
      <c r="F4840" s="10">
        <f t="shared" si="543"/>
        <v>380620</v>
      </c>
      <c r="G4840" s="3"/>
      <c r="H4840" s="20" t="s">
        <v>66</v>
      </c>
      <c r="I4840" s="21">
        <v>0</v>
      </c>
      <c r="J4840" s="20"/>
      <c r="K4840" s="21">
        <v>0</v>
      </c>
      <c r="L4840" s="17"/>
      <c r="M4840" s="21">
        <v>0</v>
      </c>
      <c r="N4840" s="20">
        <v>28</v>
      </c>
      <c r="O4840" s="20" t="s">
        <v>154</v>
      </c>
      <c r="P4840" s="20" t="s">
        <v>122</v>
      </c>
    </row>
    <row r="4841" spans="1:16" s="5" customFormat="1" ht="15.75">
      <c r="A4841" s="4"/>
      <c r="B4841" s="3"/>
      <c r="C4841" s="3"/>
      <c r="D4841" s="3"/>
      <c r="E4841" s="3"/>
      <c r="F4841" s="3"/>
      <c r="G4841" s="3"/>
      <c r="H4841" s="20"/>
      <c r="I4841" s="17"/>
      <c r="J4841" s="20"/>
      <c r="K4841" s="17"/>
      <c r="L4841" s="17"/>
      <c r="M4841" s="17"/>
      <c r="N4841" s="20"/>
      <c r="O4841" s="20"/>
      <c r="P4841" s="20"/>
    </row>
    <row r="4842" spans="1:16" s="5" customFormat="1" ht="15.75">
      <c r="A4842" s="4" t="s">
        <v>16</v>
      </c>
      <c r="B4842" s="3">
        <f>SUM(B4834:B4841)</f>
        <v>2389425</v>
      </c>
      <c r="C4842" s="3"/>
      <c r="D4842" s="3">
        <f>SUM(D4834:D4841)</f>
        <v>2322791</v>
      </c>
      <c r="E4842" s="3"/>
      <c r="F4842" s="3">
        <f>SUM(F4834:F4841)</f>
        <v>3313459</v>
      </c>
      <c r="G4842" s="3"/>
      <c r="H4842" s="20"/>
      <c r="I4842" s="17"/>
      <c r="J4842" s="20"/>
      <c r="K4842" s="17"/>
      <c r="L4842" s="17"/>
      <c r="M4842" s="17"/>
      <c r="N4842" s="17"/>
      <c r="O4842" s="20"/>
      <c r="P4842" s="20"/>
    </row>
    <row r="4843" spans="1:16" s="5" customFormat="1" ht="15.75">
      <c r="A4843" s="4"/>
      <c r="B4843" s="3"/>
      <c r="C4843" s="3"/>
      <c r="D4843" s="3"/>
      <c r="E4843" s="3"/>
      <c r="F4843" s="3"/>
      <c r="G4843" s="3"/>
      <c r="H4843" s="20"/>
      <c r="I4843" s="17"/>
      <c r="J4843" s="20"/>
      <c r="K4843" s="17"/>
      <c r="L4843" s="17"/>
      <c r="M4843" s="17"/>
      <c r="N4843" s="17"/>
      <c r="O4843" s="20"/>
      <c r="P4843" s="20"/>
    </row>
    <row r="4844" spans="1:16" s="5" customFormat="1" ht="15.75">
      <c r="A4844" s="4" t="s">
        <v>17</v>
      </c>
      <c r="B4844" s="3">
        <f aca="true" t="shared" si="544" ref="B4844:B4850">I4834</f>
        <v>5514764</v>
      </c>
      <c r="C4844" s="3"/>
      <c r="D4844" s="3">
        <f aca="true" t="shared" si="545" ref="D4844:D4850">K4834</f>
        <v>6507608</v>
      </c>
      <c r="E4844" s="3"/>
      <c r="F4844" s="3">
        <f aca="true" t="shared" si="546" ref="F4844:F4850">M4834</f>
        <v>8097755</v>
      </c>
      <c r="G4844" s="3"/>
      <c r="H4844" s="20"/>
      <c r="I4844" s="17"/>
      <c r="J4844" s="20"/>
      <c r="K4844" s="17"/>
      <c r="L4844" s="17"/>
      <c r="M4844" s="17"/>
      <c r="N4844" s="17"/>
      <c r="O4844" s="20"/>
      <c r="P4844" s="20"/>
    </row>
    <row r="4845" spans="1:16" s="5" customFormat="1" ht="15.75">
      <c r="A4845" s="4" t="s">
        <v>18</v>
      </c>
      <c r="B4845" s="3">
        <f t="shared" si="544"/>
        <v>557597</v>
      </c>
      <c r="C4845" s="3"/>
      <c r="D4845" s="3">
        <f t="shared" si="545"/>
        <v>532531</v>
      </c>
      <c r="E4845" s="3"/>
      <c r="F4845" s="3">
        <f t="shared" si="546"/>
        <v>558287</v>
      </c>
      <c r="G4845" s="3"/>
      <c r="H4845" s="20"/>
      <c r="I4845" s="17"/>
      <c r="J4845" s="20"/>
      <c r="K4845" s="17"/>
      <c r="L4845" s="17"/>
      <c r="M4845" s="17"/>
      <c r="N4845" s="17"/>
      <c r="O4845" s="20"/>
      <c r="P4845" s="20"/>
    </row>
    <row r="4846" spans="1:16" s="5" customFormat="1" ht="15.75">
      <c r="A4846" s="4" t="s">
        <v>19</v>
      </c>
      <c r="B4846" s="3">
        <f t="shared" si="544"/>
        <v>642780</v>
      </c>
      <c r="C4846" s="3"/>
      <c r="D4846" s="3">
        <f t="shared" si="545"/>
        <v>613935</v>
      </c>
      <c r="E4846" s="3"/>
      <c r="F4846" s="3">
        <f t="shared" si="546"/>
        <v>643326</v>
      </c>
      <c r="G4846" s="3"/>
      <c r="H4846" s="20"/>
      <c r="I4846" s="17"/>
      <c r="J4846" s="20"/>
      <c r="K4846" s="17"/>
      <c r="L4846" s="17"/>
      <c r="M4846" s="17"/>
      <c r="N4846" s="20"/>
      <c r="O4846" s="20"/>
      <c r="P4846" s="20"/>
    </row>
    <row r="4847" spans="1:16" s="5" customFormat="1" ht="15.75">
      <c r="A4847" s="4" t="s">
        <v>20</v>
      </c>
      <c r="B4847" s="3">
        <f t="shared" si="544"/>
        <v>373220</v>
      </c>
      <c r="C4847" s="3"/>
      <c r="D4847" s="3">
        <f t="shared" si="545"/>
        <v>198372</v>
      </c>
      <c r="E4847" s="3"/>
      <c r="F4847" s="3">
        <f t="shared" si="546"/>
        <v>206637</v>
      </c>
      <c r="G4847" s="3"/>
      <c r="H4847" s="20"/>
      <c r="I4847" s="17"/>
      <c r="J4847" s="20"/>
      <c r="K4847" s="17"/>
      <c r="L4847" s="17"/>
      <c r="M4847" s="17"/>
      <c r="N4847" s="20"/>
      <c r="O4847" s="20"/>
      <c r="P4847" s="20"/>
    </row>
    <row r="4848" spans="1:7" s="5" customFormat="1" ht="15.75">
      <c r="A4848" s="4" t="s">
        <v>21</v>
      </c>
      <c r="B4848" s="3">
        <f t="shared" si="544"/>
        <v>127393</v>
      </c>
      <c r="C4848" s="3"/>
      <c r="D4848" s="3">
        <f t="shared" si="545"/>
        <v>121915</v>
      </c>
      <c r="E4848" s="3"/>
      <c r="F4848" s="3">
        <f t="shared" si="546"/>
        <v>127395</v>
      </c>
      <c r="G4848" s="3"/>
    </row>
    <row r="4849" spans="1:7" s="5" customFormat="1" ht="15.75">
      <c r="A4849" s="4" t="s">
        <v>22</v>
      </c>
      <c r="B4849" s="3">
        <f t="shared" si="544"/>
        <v>0</v>
      </c>
      <c r="C4849" s="3"/>
      <c r="D4849" s="3">
        <f t="shared" si="545"/>
        <v>0</v>
      </c>
      <c r="E4849" s="3"/>
      <c r="F4849" s="3">
        <f t="shared" si="546"/>
        <v>27325</v>
      </c>
      <c r="G4849" s="3"/>
    </row>
    <row r="4850" spans="1:7" s="5" customFormat="1" ht="15.75">
      <c r="A4850" s="4" t="s">
        <v>87</v>
      </c>
      <c r="B4850" s="10">
        <f t="shared" si="544"/>
        <v>0</v>
      </c>
      <c r="C4850" s="3"/>
      <c r="D4850" s="10">
        <f t="shared" si="545"/>
        <v>0</v>
      </c>
      <c r="E4850" s="3"/>
      <c r="F4850" s="10">
        <f t="shared" si="546"/>
        <v>0</v>
      </c>
      <c r="G4850" s="3"/>
    </row>
    <row r="4851" spans="1:7" s="5" customFormat="1" ht="15.75">
      <c r="A4851" s="12"/>
      <c r="B4851" s="3"/>
      <c r="C4851" s="3"/>
      <c r="D4851" s="3"/>
      <c r="E4851" s="3"/>
      <c r="F4851" s="3"/>
      <c r="G4851" s="3"/>
    </row>
    <row r="4852" spans="1:7" s="5" customFormat="1" ht="15.75">
      <c r="A4852" s="17" t="s">
        <v>23</v>
      </c>
      <c r="B4852" s="3">
        <f>SUM(B4812:B4821)+B4826+B4833+SUM(B4841:B4851)</f>
        <v>31887717</v>
      </c>
      <c r="C4852" s="3"/>
      <c r="D4852" s="3">
        <f>SUM(D4812:D4821)+D4826+D4833+SUM(D4841:D4851)</f>
        <v>32678477</v>
      </c>
      <c r="E4852" s="3"/>
      <c r="F4852" s="3">
        <f>SUM(F4812:F4821)+F4826+F4833+SUM(F4841:F4851)</f>
        <v>39231830</v>
      </c>
      <c r="G4852" s="3"/>
    </row>
    <row r="4853" spans="1:7" s="5" customFormat="1" ht="15.75">
      <c r="A4853" s="4"/>
      <c r="B4853" s="3"/>
      <c r="C4853" s="3"/>
      <c r="D4853" s="3"/>
      <c r="E4853" s="3"/>
      <c r="F4853" s="3"/>
      <c r="G4853" s="3"/>
    </row>
    <row r="4854" spans="1:7" s="5" customFormat="1" ht="15.75">
      <c r="A4854" s="4"/>
      <c r="B4854" s="3"/>
      <c r="C4854" s="3"/>
      <c r="D4854" s="3"/>
      <c r="E4854" s="3"/>
      <c r="F4854" s="3"/>
      <c r="G4854" s="3"/>
    </row>
    <row r="4855" spans="1:7" s="5" customFormat="1" ht="15.75">
      <c r="A4855" s="4"/>
      <c r="B4855" s="3"/>
      <c r="C4855" s="3"/>
      <c r="D4855" s="3"/>
      <c r="E4855" s="3"/>
      <c r="F4855" s="3"/>
      <c r="G4855" s="3"/>
    </row>
    <row r="4856" spans="1:7" s="5" customFormat="1" ht="15.75">
      <c r="A4856" s="4"/>
      <c r="B4856" s="3"/>
      <c r="C4856" s="3"/>
      <c r="D4856" s="3"/>
      <c r="E4856" s="3"/>
      <c r="F4856" s="3"/>
      <c r="G4856" s="3"/>
    </row>
    <row r="4857" spans="1:7" s="5" customFormat="1" ht="15.75">
      <c r="A4857" s="4"/>
      <c r="B4857" s="3"/>
      <c r="C4857" s="3"/>
      <c r="D4857" s="3"/>
      <c r="E4857" s="3"/>
      <c r="F4857" s="3"/>
      <c r="G4857" s="3"/>
    </row>
    <row r="4858" spans="1:7" s="5" customFormat="1" ht="15.75">
      <c r="A4858" s="4"/>
      <c r="B4858" s="3"/>
      <c r="C4858" s="3"/>
      <c r="D4858" s="3"/>
      <c r="E4858" s="3"/>
      <c r="F4858" s="3"/>
      <c r="G4858" s="3"/>
    </row>
    <row r="4859" spans="1:7" s="5" customFormat="1" ht="15.75">
      <c r="A4859" s="4"/>
      <c r="B4859" s="3"/>
      <c r="C4859" s="3"/>
      <c r="D4859" s="3"/>
      <c r="E4859" s="3"/>
      <c r="F4859" s="3"/>
      <c r="G4859" s="3"/>
    </row>
    <row r="4860" spans="1:7" s="5" customFormat="1" ht="15.75">
      <c r="A4860" s="4"/>
      <c r="B4860" s="3"/>
      <c r="C4860" s="3"/>
      <c r="D4860" s="3"/>
      <c r="E4860" s="3"/>
      <c r="F4860" s="3"/>
      <c r="G4860" s="3"/>
    </row>
    <row r="4861" spans="1:7" s="5" customFormat="1" ht="15.75">
      <c r="A4861" s="4"/>
      <c r="B4861" s="3"/>
      <c r="C4861" s="3"/>
      <c r="D4861" s="3"/>
      <c r="E4861" s="3"/>
      <c r="F4861" s="3"/>
      <c r="G4861" s="3"/>
    </row>
    <row r="4862" spans="1:7" s="5" customFormat="1" ht="15.75">
      <c r="A4862" s="12"/>
      <c r="B4862" s="3"/>
      <c r="C4862" s="3"/>
      <c r="D4862" s="3"/>
      <c r="E4862" s="3"/>
      <c r="F4862" s="3"/>
      <c r="G4862" s="3"/>
    </row>
    <row r="4863" spans="1:7" s="5" customFormat="1" ht="15.75">
      <c r="A4863" s="17"/>
      <c r="B4863" s="4"/>
      <c r="C4863" s="4"/>
      <c r="D4863" s="4"/>
      <c r="E4863" s="4"/>
      <c r="F4863" s="4"/>
      <c r="G4863" s="3"/>
    </row>
    <row r="4864" spans="1:7" s="5" customFormat="1" ht="15.75">
      <c r="A4864" s="4"/>
      <c r="B4864" s="3"/>
      <c r="C4864" s="3"/>
      <c r="D4864" s="3"/>
      <c r="E4864" s="3"/>
      <c r="F4864" s="3"/>
      <c r="G4864" s="3"/>
    </row>
    <row r="4865" spans="1:7" s="5" customFormat="1" ht="15.75">
      <c r="A4865" s="4"/>
      <c r="B4865" s="3"/>
      <c r="C4865" s="3"/>
      <c r="D4865" s="3"/>
      <c r="E4865" s="3"/>
      <c r="F4865" s="3"/>
      <c r="G4865" s="3"/>
    </row>
    <row r="4866" spans="1:7" s="5" customFormat="1" ht="15.75">
      <c r="A4866" s="4"/>
      <c r="B4866" s="4"/>
      <c r="C4866" s="4"/>
      <c r="D4866" s="4"/>
      <c r="E4866" s="4"/>
      <c r="F4866" s="4"/>
      <c r="G4866" s="4"/>
    </row>
    <row r="4867" spans="1:7" s="5" customFormat="1" ht="15.75">
      <c r="A4867" s="12"/>
      <c r="B4867" s="3"/>
      <c r="C4867" s="3"/>
      <c r="D4867" s="3"/>
      <c r="E4867" s="3"/>
      <c r="F4867" s="3"/>
      <c r="G4867" s="3"/>
    </row>
    <row r="4868" spans="1:7" s="5" customFormat="1" ht="15.75">
      <c r="A4868" s="17"/>
      <c r="B4868" s="4"/>
      <c r="C4868" s="4"/>
      <c r="D4868" s="4"/>
      <c r="E4868" s="4"/>
      <c r="F4868" s="4"/>
      <c r="G4868" s="4"/>
    </row>
    <row r="4869" spans="1:7" s="5" customFormat="1" ht="15.75">
      <c r="A4869" s="4"/>
      <c r="B4869" s="3"/>
      <c r="C4869" s="3"/>
      <c r="D4869" s="3"/>
      <c r="E4869" s="3"/>
      <c r="F4869" s="3"/>
      <c r="G4869" s="3"/>
    </row>
    <row r="4870" spans="1:7" s="5" customFormat="1" ht="15.75">
      <c r="A4870" s="4"/>
      <c r="B4870" s="3"/>
      <c r="C4870" s="3"/>
      <c r="D4870" s="3"/>
      <c r="E4870" s="3"/>
      <c r="F4870" s="3"/>
      <c r="G4870" s="3"/>
    </row>
    <row r="4871" spans="1:7" s="5" customFormat="1" ht="15.75">
      <c r="A4871" s="4"/>
      <c r="B4871" s="4"/>
      <c r="C4871" s="4"/>
      <c r="D4871" s="4"/>
      <c r="E4871" s="4"/>
      <c r="F4871" s="4"/>
      <c r="G4871" s="4"/>
    </row>
    <row r="4872" spans="1:7" s="5" customFormat="1" ht="15.75">
      <c r="A4872" s="4"/>
      <c r="B4872" s="3"/>
      <c r="C4872" s="3"/>
      <c r="D4872" s="3"/>
      <c r="E4872" s="3"/>
      <c r="F4872" s="3"/>
      <c r="G4872" s="3"/>
    </row>
    <row r="4873" spans="1:7" s="5" customFormat="1" ht="15.75">
      <c r="A4873" s="4"/>
      <c r="B4873" s="3"/>
      <c r="C4873" s="3"/>
      <c r="D4873" s="3"/>
      <c r="E4873" s="3"/>
      <c r="F4873" s="3"/>
      <c r="G4873" s="3"/>
    </row>
    <row r="4874" spans="1:7" s="5" customFormat="1" ht="15.75">
      <c r="A4874" s="12"/>
      <c r="B4874" s="3"/>
      <c r="C4874" s="3"/>
      <c r="D4874" s="3"/>
      <c r="E4874" s="3"/>
      <c r="F4874" s="3"/>
      <c r="G4874" s="3"/>
    </row>
    <row r="4875" spans="1:7" s="5" customFormat="1" ht="15.75">
      <c r="A4875" s="17"/>
      <c r="B4875" s="3"/>
      <c r="C4875" s="3"/>
      <c r="D4875" s="3"/>
      <c r="E4875" s="3"/>
      <c r="F4875" s="3"/>
      <c r="G4875" s="3"/>
    </row>
    <row r="4876" spans="1:7" s="5" customFormat="1" ht="15.75">
      <c r="A4876" s="11"/>
      <c r="B4876" s="3"/>
      <c r="C4876" s="3"/>
      <c r="D4876" s="3"/>
      <c r="E4876" s="3"/>
      <c r="F4876" s="3"/>
      <c r="G4876" s="3"/>
    </row>
    <row r="4877" spans="1:7" s="5" customFormat="1" ht="15.75">
      <c r="A4877" s="12"/>
      <c r="B4877" s="3"/>
      <c r="C4877" s="3"/>
      <c r="D4877" s="3"/>
      <c r="E4877" s="3"/>
      <c r="F4877" s="3"/>
      <c r="G4877" s="3"/>
    </row>
    <row r="4878" spans="1:7" s="5" customFormat="1" ht="15.75">
      <c r="A4878" s="12"/>
      <c r="B4878" s="3"/>
      <c r="C4878" s="3"/>
      <c r="D4878" s="3"/>
      <c r="E4878" s="3"/>
      <c r="F4878" s="3"/>
      <c r="G4878" s="3"/>
    </row>
    <row r="4879" spans="1:7" s="5" customFormat="1" ht="15.75">
      <c r="A4879" s="12"/>
      <c r="B4879" s="3"/>
      <c r="C4879" s="3"/>
      <c r="D4879" s="3"/>
      <c r="E4879" s="3"/>
      <c r="F4879" s="3"/>
      <c r="G4879" s="3"/>
    </row>
    <row r="4880" spans="1:7" s="5" customFormat="1" ht="15.75">
      <c r="A4880" s="12"/>
      <c r="B4880" s="3"/>
      <c r="C4880" s="3"/>
      <c r="D4880" s="3"/>
      <c r="E4880" s="3"/>
      <c r="F4880" s="3"/>
      <c r="G4880" s="3"/>
    </row>
    <row r="4881" spans="1:6" s="5" customFormat="1" ht="15.75">
      <c r="A4881" s="13"/>
      <c r="B4881" s="4"/>
      <c r="C4881" s="3"/>
      <c r="D4881" s="4"/>
      <c r="E4881" s="3"/>
      <c r="F4881" s="4"/>
    </row>
    <row r="4882" spans="1:6" s="5" customFormat="1" ht="15.75">
      <c r="A4882" s="14" t="s">
        <v>93</v>
      </c>
      <c r="B4882" s="4"/>
      <c r="C4882" s="3"/>
      <c r="D4882" s="4"/>
      <c r="E4882" s="3"/>
      <c r="F4882" s="4"/>
    </row>
    <row r="4883" spans="1:6" s="5" customFormat="1" ht="15.75">
      <c r="A4883" s="4"/>
      <c r="B4883" s="4"/>
      <c r="C4883" s="3"/>
      <c r="D4883" s="4"/>
      <c r="E4883" s="3"/>
      <c r="F4883" s="4"/>
    </row>
    <row r="4884" spans="1:7" s="5" customFormat="1" ht="15.75">
      <c r="A4884" s="23" t="s">
        <v>138</v>
      </c>
      <c r="B4884" s="23"/>
      <c r="C4884" s="23"/>
      <c r="D4884" s="23"/>
      <c r="E4884" s="23"/>
      <c r="F4884" s="23"/>
      <c r="G4884" s="23"/>
    </row>
    <row r="4885" spans="1:6" s="5" customFormat="1" ht="15.75">
      <c r="A4885" s="4"/>
      <c r="B4885" s="4"/>
      <c r="C4885" s="3"/>
      <c r="D4885" s="4"/>
      <c r="E4885" s="3"/>
      <c r="F4885" s="4"/>
    </row>
    <row r="4886" spans="1:7" s="5" customFormat="1" ht="15.75">
      <c r="A4886" s="23" t="s">
        <v>139</v>
      </c>
      <c r="B4886" s="23"/>
      <c r="C4886" s="23"/>
      <c r="D4886" s="23"/>
      <c r="E4886" s="23"/>
      <c r="F4886" s="23"/>
      <c r="G4886" s="23"/>
    </row>
    <row r="4887" spans="1:7" s="5" customFormat="1" ht="15.75">
      <c r="A4887" s="23" t="s">
        <v>143</v>
      </c>
      <c r="B4887" s="23"/>
      <c r="C4887" s="23"/>
      <c r="D4887" s="23"/>
      <c r="E4887" s="23"/>
      <c r="F4887" s="23"/>
      <c r="G4887" s="23"/>
    </row>
    <row r="4888" spans="1:6" s="5" customFormat="1" ht="15.75">
      <c r="A4888" s="4"/>
      <c r="B4888" s="4"/>
      <c r="C4888" s="3"/>
      <c r="D4888" s="6"/>
      <c r="E4888" s="7"/>
      <c r="F4888" s="6"/>
    </row>
    <row r="4889" spans="1:6" s="5" customFormat="1" ht="15.75">
      <c r="A4889" s="4"/>
      <c r="B4889" s="8"/>
      <c r="C4889" s="9"/>
      <c r="D4889" s="8"/>
      <c r="E4889" s="9"/>
      <c r="F4889" s="8"/>
    </row>
    <row r="4890" spans="1:7" s="5" customFormat="1" ht="15.75">
      <c r="A4890" s="4"/>
      <c r="B4890" s="2">
        <v>1985</v>
      </c>
      <c r="C4890" s="1"/>
      <c r="D4890" s="2">
        <v>1986</v>
      </c>
      <c r="E4890" s="1"/>
      <c r="F4890" s="2">
        <v>1987</v>
      </c>
      <c r="G4890" s="1"/>
    </row>
    <row r="4891" spans="1:7" s="5" customFormat="1" ht="15.75">
      <c r="A4891" s="4"/>
      <c r="B4891" s="3"/>
      <c r="C4891" s="3"/>
      <c r="D4891" s="3"/>
      <c r="E4891" s="3"/>
      <c r="F4891" s="3"/>
      <c r="G4891" s="3"/>
    </row>
    <row r="4892" spans="1:7" s="5" customFormat="1" ht="15.75">
      <c r="A4892" s="4" t="s">
        <v>0</v>
      </c>
      <c r="B4892" s="3">
        <f>B73+B152+B231+B310+B389+B468+B547+B626+B705+B784+B863+B942+B1021+B1100+B1179+B1258+B1337+B1416+B1495+B1574+B1653+B1732+B1811+B1890+B1969+B2048+B2127+B2206+B2285+B2364+B2443+B2522+B2601+B2680+B2759+B2838+B2917+B2996+B3075+B3154+B3233+B3312+B3391+B3470+B3549+B3628+B3707+B3786+B3865+B3944+B4023+B4102+B4181+B4260+B4339+B4418+B4497+B4576+B4655+B4734+B4813</f>
        <v>3688163000</v>
      </c>
      <c r="C4892" s="3"/>
      <c r="D4892" s="3">
        <f>D73+D152+D231+D310+D389+D468+D547+D626+D705+D784+D863+D942+D1021+D1100+D1179+D1258+D1337+D1416+D1495+D1574+D1653+D1732+D1811+D1890+D1969+D2048+D2127+D2206+D2285+D2364+D2443+D2522+D2601+D2680+D2759+D2838+D2917+D2996+D3075+D3154+D3233+D3312+D3391+D3470+D3549+D3628+D3707+D3786+D3865+D3944+D4023+D4102+D4181+D4260+D4339+D4418+D4497+D4576+D4655+D4734+D4813</f>
        <v>3529622600</v>
      </c>
      <c r="E4892" s="3"/>
      <c r="F4892" s="3">
        <f>F73+F152+F231+F310+F389+F468+F547+F626+F705+F784+F863+F942+F1021+F1100+F1179+F1258+F1337+F1416+F1495+F1574+F1653+F1732+F1811+F1890+F1969+F2048+F2127+F2206+F2285+F2364+F2443+F2522+F2601+F2680+F2759+F2838+F2917+F2996+F3075+F3154+F3233+F3312+F3391+F3470+F3549+F3628+F3707+F3786+F3865+F3944+F4023+F4102+F4181+F4260+F4339+F4418+F4497+F4576+F4655+F4734+F4813</f>
        <v>3944163000</v>
      </c>
      <c r="G4892" s="3"/>
    </row>
    <row r="4893" spans="1:7" s="5" customFormat="1" ht="15.75">
      <c r="A4893" s="4" t="s">
        <v>1</v>
      </c>
      <c r="B4893" s="3">
        <f aca="true" t="shared" si="547" ref="B4893:B4899">B74+B153+B232+B311+B390+B469+B548+B627+B706+B785+B864+B943+B1022+B1101+B1180+B1259+B1338+B1417+B1496+B1575+B1654+B1733+B1812+B1891+B1970+B2049+B2128+B2207+B2286+B2365+B2444+B2523+B2602+B2681+B2760+B2839+B2918+B2997+B3076+B3155+B3234+B3313+B3392+B3471+B3550+B3629+B3708+B3787+B3866+B3945+B4024+B4103+B4182+B4261+B4340+B4419+B4498+B4577+B4656+B4735+B4814</f>
        <v>643000000</v>
      </c>
      <c r="C4893" s="3"/>
      <c r="D4893" s="3">
        <f aca="true" t="shared" si="548" ref="D4893:D4899">D74+D153+D232+D311+D390+D469+D548+D627+D706+D785+D864+D943+D1022+D1101+D1180+D1259+D1338+D1417+D1496+D1575+D1654+D1733+D1812+D1891+D1970+D2049+D2128+D2207+D2286+D2365+D2444+D2523+D2602+D2681+D2760+D2839+D2918+D2997+D3076+D3155+D3234+D3313+D3392+D3471+D3550+D3629+D3708+D3787+D3866+D3945+D4024+D4103+D4182+D4261+D4340+D4419+D4498+D4577+D4656+D4735+D4814</f>
        <v>615351000</v>
      </c>
      <c r="E4893" s="3"/>
      <c r="F4893" s="3">
        <f aca="true" t="shared" si="549" ref="F4893:F4899">F74+F153+F232+F311+F390+F469+F548+F627+F706+F785+F864+F943+F1022+F1101+F1180+F1259+F1338+F1417+F1496+F1575+F1654+F1733+F1812+F1891+F1970+F2049+F2128+F2207+F2286+F2365+F2444+F2523+F2602+F2681+F2760+F2839+F2918+F2997+F3076+F3155+F3234+F3313+F3392+F3471+F3550+F3629+F3708+F3787+F3866+F3945+F4024+F4103+F4182+F4261+F4340+F4419+F4498+F4577+F4656+F4735+F4814</f>
        <v>663000000</v>
      </c>
      <c r="G4893" s="3"/>
    </row>
    <row r="4894" spans="1:7" s="5" customFormat="1" ht="15.75">
      <c r="A4894" s="4" t="s">
        <v>86</v>
      </c>
      <c r="B4894" s="3">
        <f t="shared" si="547"/>
        <v>90100000</v>
      </c>
      <c r="C4894" s="3"/>
      <c r="D4894" s="3">
        <f t="shared" si="548"/>
        <v>39182126</v>
      </c>
      <c r="E4894" s="3"/>
      <c r="F4894" s="3">
        <f t="shared" si="549"/>
        <v>72800000</v>
      </c>
      <c r="G4894" s="3"/>
    </row>
    <row r="4895" spans="1:7" s="5" customFormat="1" ht="15.75">
      <c r="A4895" s="4" t="s">
        <v>91</v>
      </c>
      <c r="B4895" s="3">
        <f t="shared" si="547"/>
        <v>500000000</v>
      </c>
      <c r="C4895" s="3"/>
      <c r="D4895" s="3">
        <f t="shared" si="548"/>
        <v>478403125</v>
      </c>
      <c r="E4895" s="3"/>
      <c r="F4895" s="3">
        <f t="shared" si="549"/>
        <v>500000000</v>
      </c>
      <c r="G4895" s="3"/>
    </row>
    <row r="4896" spans="1:7" s="5" customFormat="1" ht="15.75">
      <c r="A4896" s="4" t="s">
        <v>2</v>
      </c>
      <c r="B4896" s="3">
        <f t="shared" si="547"/>
        <v>0</v>
      </c>
      <c r="C4896" s="3"/>
      <c r="D4896" s="3">
        <f t="shared" si="548"/>
        <v>0</v>
      </c>
      <c r="E4896" s="3"/>
      <c r="F4896" s="3">
        <f t="shared" si="549"/>
        <v>161046000</v>
      </c>
      <c r="G4896" s="3"/>
    </row>
    <row r="4897" spans="1:7" s="5" customFormat="1" ht="15.75">
      <c r="A4897" s="4" t="s">
        <v>144</v>
      </c>
      <c r="B4897" s="3">
        <f t="shared" si="547"/>
        <v>0</v>
      </c>
      <c r="C4897" s="3"/>
      <c r="D4897" s="3">
        <f t="shared" si="548"/>
        <v>0</v>
      </c>
      <c r="E4897" s="3"/>
      <c r="F4897" s="3">
        <f t="shared" si="549"/>
        <v>15883700</v>
      </c>
      <c r="G4897" s="3"/>
    </row>
    <row r="4898" spans="1:7" s="5" customFormat="1" ht="15.75">
      <c r="A4898" s="4" t="s">
        <v>3</v>
      </c>
      <c r="B4898" s="3">
        <f t="shared" si="547"/>
        <v>50205962</v>
      </c>
      <c r="C4898" s="3"/>
      <c r="D4898" s="3">
        <f t="shared" si="548"/>
        <v>47870000</v>
      </c>
      <c r="E4898" s="3"/>
      <c r="F4898" s="3">
        <f t="shared" si="549"/>
        <v>47175682</v>
      </c>
      <c r="G4898" s="3"/>
    </row>
    <row r="4899" spans="1:7" s="5" customFormat="1" ht="15.75">
      <c r="A4899" s="4" t="s">
        <v>4</v>
      </c>
      <c r="B4899" s="3">
        <f t="shared" si="547"/>
        <v>30000000</v>
      </c>
      <c r="C4899" s="3"/>
      <c r="D4899" s="3">
        <f t="shared" si="548"/>
        <v>28810000</v>
      </c>
      <c r="E4899" s="3"/>
      <c r="F4899" s="3">
        <f t="shared" si="549"/>
        <v>30000000</v>
      </c>
      <c r="G4899" s="3"/>
    </row>
    <row r="4900" spans="1:7" s="5" customFormat="1" ht="15.75">
      <c r="A4900" s="4"/>
      <c r="B4900" s="3"/>
      <c r="C4900" s="3"/>
      <c r="D4900" s="3"/>
      <c r="E4900" s="3"/>
      <c r="F4900" s="3"/>
      <c r="G4900" s="3"/>
    </row>
    <row r="4901" spans="1:7" s="5" customFormat="1" ht="15.75">
      <c r="A4901" s="4" t="s">
        <v>5</v>
      </c>
      <c r="B4901" s="3">
        <f>B82+B161+B240+B319+B398+B477+B556+B635+B714+B793+B872+B951+B1030+B1109+B1188+B1267+B1346+B1425+B1504+B1583+B1662+B1741+B1820+B1899+B1978+B2057+B2136+B2215+B2294+B2373+B2452+B2531+B2610+B2689+B2768+B2847+B2926+B3005+B3084+B3163+B3242+B3321+B3400+B3479+B3558+B3637+B3716+B3795+B3874+B3953+B4032+B4111+B4190+B4269+B4348+B4427+B4506+B4585+B4664+B4743+B4822</f>
        <v>1135145000</v>
      </c>
      <c r="C4901" s="3"/>
      <c r="D4901" s="3">
        <f>D82+D161+D240+D319+D398+D477+D556+D635+D714+D793+D872+D951+D1030+D1109+D1188+D1267+D1346+D1425+D1504+D1583+D1662+D1741+D1820+D1899+D1978+D2057+D2136+D2215+D2294+D2373+D2452+D2531+D2610+D2689+D2768+D2847+D2926+D3005+D3084+D3163+D3242+D3321+D3400+D3479+D3558+D3637+D3716+D3795+D3874+D3953+D4032+D4111+D4190+D4269+D4348+D4427+D4506+D4585+D4664+D4743+D4822</f>
        <v>1163282000</v>
      </c>
      <c r="E4901" s="3"/>
      <c r="F4901" s="3">
        <f>F82+F161+F240+F319+F398+F477+F556+F635+F714+F793+F872+F951+F1030+F1109+F1188+F1267+F1346+F1425+F1504+F1583+F1662+F1741+F1820+F1899+F1978+F2057+F2136+F2215+F2294+F2373+F2452+F2531+F2610+F2689+F2768+F2847+F2926+F3005+F3084+F3163+F3242+F3321+F3400+F3479+F3558+F3637+F3716+F3795+F3874+F3953+F4032+F4111+F4190+F4269+F4348+F4427+F4506+F4585+F4664+F4743+F4822</f>
        <v>1338000000</v>
      </c>
      <c r="G4901" s="3"/>
    </row>
    <row r="4902" spans="1:7" s="5" customFormat="1" ht="15.75">
      <c r="A4902" s="4" t="s">
        <v>6</v>
      </c>
      <c r="B4902" s="3">
        <f>B83+B162+B241+B320+B399+B478+B557+B636+B715+B794+B873+B952+B1031+B1110+B1189+B1268+B1347+B1426+B1505+B1584+B1663+B1742+B1821+B1900+B1979+B2058+B2137+B2216+B2295+B2374+B2453+B2532+B2611+B2690+B2769+B2848+B2927+B3006+B3085+B3164+B3243+B3322+B3401+B3480+B3559+B3638+B3717+B3796+B3875+B3954+B4033+B4112+B4191+B4270+B4349+B4428+B4507+B4586+B4665+B4744+B4823</f>
        <v>29000000</v>
      </c>
      <c r="C4902" s="3"/>
      <c r="D4902" s="3">
        <f>D83+D162+D241+D320+D399+D478+D557+D636+D715+D794+D873+D952+D1031+D1110+D1189+D1268+D1347+D1426+D1505+D1584+D1663+D1742+D1821+D1900+D1979+D2058+D2137+D2216+D2295+D2374+D2453+D2532+D2611+D2690+D2769+D2848+D2927+D3006+D3085+D3164+D3243+D3322+D3401+D3480+D3559+D3638+D3717+D3796+D3875+D3954+D4033+D4112+D4191+D4270+D4349+D4428+D4507+D4586+D4665+D4744+D4823</f>
        <v>28710000</v>
      </c>
      <c r="E4902" s="3"/>
      <c r="F4902" s="3">
        <f>F83+F162+F241+F320+F399+F478+F557+F636+F715+F794+F873+F952+F1031+F1110+F1189+F1268+F1347+F1426+F1505+F1584+F1663+F1742+F1821+F1900+F1979+F2058+F2137+F2216+F2295+F2374+F2453+F2532+F2611+F2690+F2769+F2848+F2927+F3006+F3085+F3164+F3243+F3322+F3401+F3480+F3559+F3638+F3717+F3796+F3875+F3954+F4033+F4112+F4191+F4270+F4349+F4428+F4507+F4586+F4665+F4744+F4823</f>
        <v>180000000</v>
      </c>
      <c r="G4902" s="3"/>
    </row>
    <row r="4903" spans="1:7" s="5" customFormat="1" ht="15.75">
      <c r="A4903" s="4" t="s">
        <v>7</v>
      </c>
      <c r="B4903" s="10">
        <f>B84+B163+B242+B321+B400+B479+B558+B637+B716+B795+B874+B953+B1032+B1111+B1190+B1269+B1348+B1427+B1506+B1585+B1664+B1743+B1822+B1901+B1980+B2059+B2138+B2217+B2296+B2375+B2454+B2533+B2612+B2691+B2770+B2849+B2928+B3007+B3086+B3165+B3244+B3323+B3402+B3481+B3560+B3639+B3718+B3797+B3876+B3955+B4034+B4113+B4192+B4271+B4350+B4429+B4508+B4587+B4666+B4745+B4824</f>
        <v>0</v>
      </c>
      <c r="C4903" s="3"/>
      <c r="D4903" s="10">
        <f>D84+D163+D242+D321+D400+D479+D558+D637+D716+D795+D874+D953+D1032+D1111+D1190+D1269+D1348+D1427+D1506+D1585+D1664+D1743+D1822+D1901+D1980+D2059+D2138+D2217+D2296+D2375+D2454+D2533+D2612+D2691+D2770+D2849+D2928+D3007+D3086+D3165+D3244+D3323+D3402+D3481+D3560+D3639+D3718+D3797+D3876+D3955+D4034+D4113+D4192+D4271+D4350+D4429+D4508+D4587+D4666+D4745+D4824</f>
        <v>0</v>
      </c>
      <c r="E4903" s="3"/>
      <c r="F4903" s="10">
        <f>F84+F163+F242+F321+F400+F479+F558+F637+F716+F795+F874+F953+F1032+F1111+F1190+F1269+F1348+F1427+F1506+F1585+F1664+F1743+F1822+F1901+F1980+F2059+F2138+F2217+F2296+F2375+F2454+F2533+F2612+F2691+F2770+F2849+F2928+F3007+F3086+F3165+F3244+F3323+F3402+F3481+F3560+F3639+F3718+F3797+F3876+F3955+F4034+F4113+F4192+F4271+F4350+F4429+F4508+F4587+F4666+F4745+F4824</f>
        <v>50000000</v>
      </c>
      <c r="G4903" s="3"/>
    </row>
    <row r="4904" spans="1:7" s="5" customFormat="1" ht="15.75">
      <c r="A4904" s="4"/>
      <c r="B4904" s="3"/>
      <c r="C4904" s="3"/>
      <c r="D4904" s="3"/>
      <c r="E4904" s="3"/>
      <c r="F4904" s="3"/>
      <c r="G4904" s="3"/>
    </row>
    <row r="4905" spans="1:7" s="5" customFormat="1" ht="15.75">
      <c r="A4905" s="4" t="s">
        <v>8</v>
      </c>
      <c r="B4905" s="3">
        <f>SUM(B4900:B4904)</f>
        <v>1164145000</v>
      </c>
      <c r="C4905" s="3"/>
      <c r="D4905" s="3">
        <f>SUM(D4900:D4904)</f>
        <v>1191992000</v>
      </c>
      <c r="E4905" s="3"/>
      <c r="F4905" s="3">
        <f>SUM(F4900:F4904)</f>
        <v>1568000000</v>
      </c>
      <c r="G4905" s="3"/>
    </row>
    <row r="4906" spans="1:7" s="5" customFormat="1" ht="15.75">
      <c r="A4906" s="4"/>
      <c r="B4906" s="3"/>
      <c r="C4906" s="3"/>
      <c r="D4906" s="3"/>
      <c r="E4906" s="3"/>
      <c r="F4906" s="3"/>
      <c r="G4906" s="3"/>
    </row>
    <row r="4907" spans="1:7" s="5" customFormat="1" ht="15.75">
      <c r="A4907" s="4" t="s">
        <v>9</v>
      </c>
      <c r="B4907" s="3">
        <f>B88+B167+B246+B325+B404+B483+B562+B641+B720+B799+B878+B957+B1036+B1115+B1194+B1273+B1352+B1431+B1510+B1589+B1668+B1747+B1826+B1905+B1984+B2063+B2142+B2221+B2300+B2379+B2458+B2537+B2616+B2695+B2774+B2853+B2932+B3011+B3090+B3169+B3248+B3327+B3406+B3485+B3564+B3643+B3722+B3801+B3880+B3959+B4038+B4117+B4196+B4275+B4354+B4433+B4512+B4591+B4670+B4749+B4828</f>
        <v>1100000000</v>
      </c>
      <c r="C4907" s="3"/>
      <c r="D4907" s="3">
        <f>D88+D167+D246+D325+D404+D483+D562+D641+D720+D799+D878+D957+D1036+D1115+D1194+D1273+D1352+D1431+D1510+D1589+D1668+D1747+D1826+D1905+D1984+D2063+D2142+D2221+D2300+D2379+D2458+D2537+D2616+D2695+D2774+D2853+D2932+D3011+D3090+D3169+D3248+D3327+D3406+D3485+D3564+D3643+D3722+D3801+D3880+D3959+D4038+D4117+D4196+D4275+D4354+D4433+D4512+D4591+D4670+D4749+D4828</f>
        <v>1144628000</v>
      </c>
      <c r="E4907" s="3"/>
      <c r="F4907" s="3">
        <f>F88+F167+F246+F325+F404+F483+F562+F641+F720+F799+F878+F957+F1036+F1115+F1194+F1273+F1352+F1431+F1510+F1589+F1668+F1747+F1826+F1905+F1984+F2063+F2142+F2221+F2300+F2379+F2458+F2537+F2616+F2695+F2774+F2853+F2932+F3011+F3090+F3169+F3248+F3327+F3406+F3485+F3564+F3643+F3722+F3801+F3880+F3959+F4038+F4117+F4196+F4275+F4354+F4433+F4512+F4591+F4670+F4749+F4828</f>
        <v>1277797500</v>
      </c>
      <c r="G4907" s="3"/>
    </row>
    <row r="4908" spans="1:7" s="5" customFormat="1" ht="15.75">
      <c r="A4908" s="4" t="s">
        <v>10</v>
      </c>
      <c r="B4908" s="3">
        <f>B89+B168+B247+B326+B405+B484+B563+B642+B721+B800+B879+B958+B1037+B1116+B1195+B1274+B1353+B1432+B1511+B1590+B1669+B1748+B1827+B1906+B1985+B2064+B2143+B2222+B2301+B2380+B2459+B2538+B2617+B2696+B2775+B2854+B2933+B3012+B3091+B3170+B3249+B3328+B3407+B3486+B3565+B3644+B3723+B3802+B3881+B3960+B4039+B4118+B4197+B4276+B4355+B4434+B4513+B4592+B4671+B4750+B4829</f>
        <v>0</v>
      </c>
      <c r="C4908" s="3"/>
      <c r="D4908" s="3">
        <f>D89+D168+D247+D326+D405+D484+D563+D642+D721+D800+D879+D958+D1037+D1116+D1195+D1274+D1353+D1432+D1511+D1590+D1669+D1748+D1827+D1906+D1985+D2064+D2143+D2222+D2301+D2380+D2459+D2538+D2617+D2696+D2775+D2854+D2933+D3012+D3091+D3170+D3249+D3328+D3407+D3486+D3565+D3644+D3723+D3802+D3881+D3960+D4039+D4118+D4197+D4276+D4355+D4434+D4513+D4592+D4671+D4750+D4829</f>
        <v>6406478</v>
      </c>
      <c r="E4908" s="3"/>
      <c r="F4908" s="3">
        <f>F89+F168+F247+F326+F405+F484+F563+F642+F721+F800+F879+F958+F1037+F1116+F1195+F1274+F1353+F1432+F1511+F1590+F1669+F1748+F1827+F1906+F1985+F2064+F2143+F2222+F2301+F2380+F2459+F2538+F2617+F2696+F2775+F2854+F2933+F3012+F3091+F3170+F3249+F3328+F3407+F3486+F3565+F3644+F3723+F3802+F3881+F3960+F4039+F4118+F4197+F4276+F4355+F4434+F4513+F4592+F4671+F4750+F4829</f>
        <v>7100000</v>
      </c>
      <c r="G4908" s="4"/>
    </row>
    <row r="4909" spans="1:7" s="5" customFormat="1" ht="15.75">
      <c r="A4909" s="4" t="s">
        <v>11</v>
      </c>
      <c r="B4909" s="3">
        <f>B90+B169+B248+B327+B406+B485+B564+B643+B722+B801+B880+B959+B1038+B1117+B1196+B1275+B1354+B1433+B1512+B1591+B1670+B1749+B1828+B1907+B1986+B2065+B2144+B2223+B2302+B2381+B2460+B2539+B2618+B2697+B2776+B2855+B2934+B3013+B3092+B3171+B3250+B3329+B3408+B3487+B3566+B3645+B3724+B3803+B3882+B3961+B4040+B4119+B4198+B4277+B4356+B4435+B4514+B4593+B4672+B4751+B4830</f>
        <v>0</v>
      </c>
      <c r="C4909" s="3"/>
      <c r="D4909" s="3">
        <f>D90+D169+D248+D327+D406+D485+D564+D643+D722+D801+D880+D959+D1038+D1117+D1196+D1275+D1354+D1433+D1512+D1591+D1670+D1749+D1828+D1907+D1986+D2065+D2144+D2223+D2302+D2381+D2460+D2539+D2618+D2697+D2776+D2855+D2934+D3013+D3092+D3171+D3250+D3329+D3408+D3487+D3566+D3645+D3724+D3803+D3882+D3961+D4040+D4119+D4198+D4277+D4356+D4435+D4514+D4593+D4672+D4751+D4830</f>
        <v>0</v>
      </c>
      <c r="E4909" s="3"/>
      <c r="F4909" s="3">
        <f>F90+F169+F248+F327+F406+F485+F564+F643+F722+F801+F880+F959+F1038+F1117+F1196+F1275+F1354+F1433+F1512+F1591+F1670+F1749+F1828+F1907+F1986+F2065+F2144+F2223+F2302+F2381+F2460+F2539+F2618+F2697+F2776+F2855+F2934+F3013+F3092+F3171+F3250+F3329+F3408+F3487+F3566+F3645+F3724+F3803+F3882+F3961+F4040+F4119+F4198+F4277+F4356+F4435+F4514+F4593+F4672+F4751+F4830</f>
        <v>25000000</v>
      </c>
      <c r="G4909" s="3"/>
    </row>
    <row r="4910" spans="1:7" s="5" customFormat="1" ht="15.75">
      <c r="A4910" s="4" t="s">
        <v>12</v>
      </c>
      <c r="B4910" s="10">
        <f>B91+B170+B249+B328+B407+B486+B565+B644+B723+B802+B881+B960+B1039+B1118+B1197+B1276+B1355+B1434+B1513+B1592+B1671+B1750+B1829+B1908+B1987+B2066+B2145+B2224+B2303+B2382+B2461+B2540+B2619+B2698+B2777+B2856+B2935+B3014+B3093+B3172+B3251+B3330+B3409+B3488+B3567+B3646+B3725+B3804+B3883+B3962+B4041+B4120+B4199+B4278+B4357+B4436+B4515+B4594+B4673+B4752+B4831</f>
        <v>5002559</v>
      </c>
      <c r="C4910" s="3"/>
      <c r="D4910" s="10">
        <f>D91+D170+D249+D328+D407+D486+D565+D644+D723+D802+D881+D960+D1039+D1118+D1197+D1276+D1355+D1434+D1513+D1592+D1671+D1750+D1829+D1908+D1987+D2066+D2145+D2224+D2303+D2382+D2461+D2540+D2619+D2698+D2777+D2856+D2935+D3014+D3093+D3172+D3251+D3330+D3409+D3488+D3567+D3646+D3725+D3804+D3883+D3962+D4041+D4120+D4199+D4278+D4357+D4436+D4515+D4594+D4673+D4752+D4831</f>
        <v>10527000</v>
      </c>
      <c r="E4910" s="3"/>
      <c r="F4910" s="10">
        <f>F91+F170+F249+F328+F407+F486+F565+F644+F723+F802+F881+F960+F1039+F1118+F1197+F1276+F1355+F1434+F1513+F1592+F1671+F1750+F1829+F1908+F1987+F2066+F2145+F2224+F2303+F2382+F2461+F2540+F2619+F2698+F2777+F2856+F2935+F3014+F3093+F3172+F3251+F3330+F3409+F3488+F3567+F3646+F3725+F3804+F3883+F3962+F4041+F4120+F4199+F4278+F4357+F4436+F4515+F4594+F4673+F4752+F4831</f>
        <v>11830000</v>
      </c>
      <c r="G4910" s="3"/>
    </row>
    <row r="4911" spans="1:7" s="5" customFormat="1" ht="15.75">
      <c r="A4911" s="4"/>
      <c r="B4911" s="3"/>
      <c r="C4911" s="3"/>
      <c r="D4911" s="3"/>
      <c r="E4911" s="3"/>
      <c r="F4911" s="3"/>
      <c r="G4911" s="3"/>
    </row>
    <row r="4912" spans="1:7" s="5" customFormat="1" ht="15.75">
      <c r="A4912" s="4" t="s">
        <v>13</v>
      </c>
      <c r="B4912" s="3">
        <f>SUM(B4906:B4911)</f>
        <v>1105002559</v>
      </c>
      <c r="C4912" s="3"/>
      <c r="D4912" s="3">
        <f>SUM(D4906:D4911)</f>
        <v>1161561478</v>
      </c>
      <c r="E4912" s="3"/>
      <c r="F4912" s="3">
        <f>SUM(F4906:F4911)</f>
        <v>1321727500</v>
      </c>
      <c r="G4912" s="3"/>
    </row>
    <row r="4913" spans="1:7" s="5" customFormat="1" ht="15.75">
      <c r="A4913" s="4"/>
      <c r="B4913" s="3"/>
      <c r="C4913" s="3"/>
      <c r="D4913" s="3"/>
      <c r="E4913" s="3"/>
      <c r="F4913" s="3"/>
      <c r="G4913" s="3"/>
    </row>
    <row r="4914" spans="1:7" s="5" customFormat="1" ht="15.75">
      <c r="A4914" s="4" t="s">
        <v>14</v>
      </c>
      <c r="B4914" s="3">
        <f aca="true" t="shared" si="550" ref="B4914:B4919">B95+B174+B253+B332+B411+B490+B569+B648+B727+B806+B885+B964+B1043+B1122+B1201+B1280+B1359+B1438+B1517+B1596+B1675+B1754+B1833+B1912+B1991+B2070+B2149+B2228+B2307+B2386+B2465+B2544+B2623+B2702+B2781+B2860+B2939+B3018+B3097+B3176+B3255+B3334+B3413+B3492+B3571+B3650+B3729+B3808+B3887+B3966+B4045+B4124+B4203+B4282+B4361+B4440+B4519+B4598+B4677+B4756+B4835</f>
        <v>777633429</v>
      </c>
      <c r="C4914" s="3"/>
      <c r="D4914" s="3">
        <f aca="true" t="shared" si="551" ref="D4914:D4919">D95+D174+D253+D332+D411+D490+D569+D648+D727+D806+D885+D964+D1043+D1122+D1201+D1280+D1359+D1438+D1517+D1596+D1675+D1754+D1833+D1912+D1991+D2070+D2149+D2228+D2307+D2386+D2465+D2544+D2623+D2702+D2781+D2860+D2939+D3018+D3097+D3176+D3255+D3334+D3413+D3492+D3571+D3650+D3729+D3808+D3887+D3966+D4045+D4124+D4203+D4282+D4361+D4440+D4519+D4598+D4677+D4756+D4835</f>
        <v>743651416</v>
      </c>
      <c r="E4914" s="3"/>
      <c r="F4914" s="3">
        <f aca="true" t="shared" si="552" ref="F4914:F4919">F95+F174+F253+F332+F411+F490+F569+F648+F727+F806+F885+F964+F1043+F1122+F1201+F1280+F1359+F1438+F1517+F1596+F1675+F1754+F1833+F1912+F1991+F2070+F2149+F2228+F2307+F2386+F2465+F2544+F2623+F2702+F2781+F2860+F2939+F3018+F3097+F3176+F3255+F3334+F3413+F3492+F3571+F3650+F3729+F3808+F3887+F3966+F4045+F4124+F4203+F4282+F4361+F4440+F4519+F4598+F4677+F4756+F4835</f>
        <v>809507974</v>
      </c>
      <c r="G4914" s="3"/>
    </row>
    <row r="4915" spans="1:7" s="5" customFormat="1" ht="15.75">
      <c r="A4915" s="4" t="s">
        <v>90</v>
      </c>
      <c r="B4915" s="3">
        <f t="shared" si="550"/>
        <v>0</v>
      </c>
      <c r="C4915" s="3"/>
      <c r="D4915" s="3">
        <f t="shared" si="551"/>
        <v>7174830</v>
      </c>
      <c r="E4915" s="3"/>
      <c r="F4915" s="3">
        <f t="shared" si="552"/>
        <v>6000000</v>
      </c>
      <c r="G4915" s="3"/>
    </row>
    <row r="4916" spans="1:7" s="5" customFormat="1" ht="15.75">
      <c r="A4916" s="4" t="s">
        <v>89</v>
      </c>
      <c r="B4916" s="3">
        <f t="shared" si="550"/>
        <v>31633000</v>
      </c>
      <c r="C4916" s="3"/>
      <c r="D4916" s="3">
        <f t="shared" si="551"/>
        <v>30260298</v>
      </c>
      <c r="E4916" s="3"/>
      <c r="F4916" s="3">
        <f t="shared" si="552"/>
        <v>31633000</v>
      </c>
      <c r="G4916" s="3"/>
    </row>
    <row r="4917" spans="1:7" s="5" customFormat="1" ht="15.75">
      <c r="A4917" s="4" t="s">
        <v>88</v>
      </c>
      <c r="B4917" s="3">
        <f t="shared" si="550"/>
        <v>7000000</v>
      </c>
      <c r="C4917" s="3"/>
      <c r="D4917" s="3">
        <f t="shared" si="551"/>
        <v>6952914</v>
      </c>
      <c r="E4917" s="3"/>
      <c r="F4917" s="3">
        <f t="shared" si="552"/>
        <v>7500000</v>
      </c>
      <c r="G4917" s="3"/>
    </row>
    <row r="4918" spans="1:7" s="5" customFormat="1" ht="15.75">
      <c r="A4918" s="4" t="s">
        <v>92</v>
      </c>
      <c r="B4918" s="3">
        <f t="shared" si="550"/>
        <v>0</v>
      </c>
      <c r="C4918" s="3"/>
      <c r="D4918" s="3">
        <f t="shared" si="551"/>
        <v>0</v>
      </c>
      <c r="E4918" s="3"/>
      <c r="F4918" s="3">
        <f t="shared" si="552"/>
        <v>6900000</v>
      </c>
      <c r="G4918" s="3"/>
    </row>
    <row r="4919" spans="1:7" s="5" customFormat="1" ht="15.75">
      <c r="A4919" s="4" t="s">
        <v>15</v>
      </c>
      <c r="B4919" s="10">
        <f t="shared" si="550"/>
        <v>101963000</v>
      </c>
      <c r="C4919" s="3"/>
      <c r="D4919" s="10">
        <f t="shared" si="551"/>
        <v>97373006</v>
      </c>
      <c r="E4919" s="3"/>
      <c r="F4919" s="10">
        <f t="shared" si="552"/>
        <v>105981000</v>
      </c>
      <c r="G4919" s="3"/>
    </row>
    <row r="4920" spans="1:7" s="5" customFormat="1" ht="15.75">
      <c r="A4920" s="4"/>
      <c r="B4920" s="3"/>
      <c r="C4920" s="3"/>
      <c r="D4920" s="3"/>
      <c r="E4920" s="3"/>
      <c r="F4920" s="3"/>
      <c r="G4920" s="3"/>
    </row>
    <row r="4921" spans="1:7" s="5" customFormat="1" ht="15.75">
      <c r="A4921" s="4" t="s">
        <v>16</v>
      </c>
      <c r="B4921" s="3">
        <f>SUM(B4913:B4920)</f>
        <v>918229429</v>
      </c>
      <c r="C4921" s="3"/>
      <c r="D4921" s="3">
        <f>SUM(D4913:D4920)</f>
        <v>885412464</v>
      </c>
      <c r="E4921" s="3"/>
      <c r="F4921" s="3">
        <f>SUM(F4913:F4920)</f>
        <v>967521974</v>
      </c>
      <c r="G4921" s="3"/>
    </row>
    <row r="4922" spans="1:7" s="5" customFormat="1" ht="15.75">
      <c r="A4922" s="4"/>
      <c r="B4922" s="3"/>
      <c r="C4922" s="3"/>
      <c r="D4922" s="3"/>
      <c r="E4922" s="3"/>
      <c r="F4922" s="3"/>
      <c r="G4922" s="3"/>
    </row>
    <row r="4923" spans="1:7" s="5" customFormat="1" ht="15.75">
      <c r="A4923" s="4" t="s">
        <v>17</v>
      </c>
      <c r="B4923" s="3">
        <f aca="true" t="shared" si="553" ref="B4923:B4929">B104+B183+B262+B341+B420+B499+B578+B657+B736+B815+B894+B973+B1052+B1131+B1210+B1289+B1368+B1447+B1526+B1605+B1684+B1763+B1842+B1921+B2000+B2079+B2158+B2237+B2316+B2395+B2474+B2553+B2632+B2711+B2790+B2869+B2948+B3027+B3106+B3185+B3264+B3343+B3422+B3501+B3580+B3659+B3738+B3817+B3896+B3975+B4054+B4133+B4212+B4291+B4370+B4449+B4528+B4607+B4686+B4765+B4844</f>
        <v>3597379921</v>
      </c>
      <c r="C4923" s="3"/>
      <c r="D4923" s="3">
        <f aca="true" t="shared" si="554" ref="D4923:D4929">D104+D183+D262+D341+D420+D499+D578+D657+D736+D815+D894+D973+D1052+D1131+D1210+D1289+D1368+D1447+D1526+D1605+D1684+D1763+D1842+D1921+D2000+D2079+D2158+D2237+D2316+D2395+D2474+D2553+D2632+D2711+D2790+D2869+D2948+D3027+D3106+D3185+D3264+D3343+D3422+D3501+D3580+D3659+D3738+D3817+D3896+D3975+D4054+D4133+D4212+D4291+D4370+D4449+D4528+D4607+D4686+D4765+D4844</f>
        <v>3460006551</v>
      </c>
      <c r="E4923" s="3"/>
      <c r="F4923" s="3">
        <f aca="true" t="shared" si="555" ref="F4923:F4929">F104+F183+F262+F341+F420+F499+F578+F657+F736+F815+F894+F973+F1052+F1131+F1210+F1289+F1368+F1447+F1526+F1605+F1684+F1763+F1842+F1921+F2000+F2079+F2158+F2237+F2316+F2395+F2474+F2553+F2632+F2711+F2790+F2869+F2948+F3027+F3106+F3185+F3264+F3343+F3422+F3501+F3580+F3659+F3738+F3817+F3896+F3975+F4054+F4133+F4212+F4291+F4370+F4449+F4528+F4607+F4686+F4765+F4844</f>
        <v>3754329481</v>
      </c>
      <c r="G4923" s="3"/>
    </row>
    <row r="4924" spans="1:7" s="5" customFormat="1" ht="15.75">
      <c r="A4924" s="4" t="s">
        <v>18</v>
      </c>
      <c r="B4924" s="3">
        <f t="shared" si="553"/>
        <v>411471296</v>
      </c>
      <c r="C4924" s="3"/>
      <c r="D4924" s="3">
        <f t="shared" si="554"/>
        <v>392994924</v>
      </c>
      <c r="E4924" s="3"/>
      <c r="F4924" s="3">
        <f t="shared" si="555"/>
        <v>411997953</v>
      </c>
      <c r="G4924" s="3"/>
    </row>
    <row r="4925" spans="1:7" s="5" customFormat="1" ht="15.75">
      <c r="A4925" s="4" t="s">
        <v>19</v>
      </c>
      <c r="B4925" s="3">
        <f t="shared" si="553"/>
        <v>590398698</v>
      </c>
      <c r="C4925" s="3"/>
      <c r="D4925" s="3">
        <f t="shared" si="554"/>
        <v>563956512</v>
      </c>
      <c r="E4925" s="3"/>
      <c r="F4925" s="3">
        <f t="shared" si="555"/>
        <v>590941802</v>
      </c>
      <c r="G4925" s="3"/>
    </row>
    <row r="4926" spans="1:7" s="5" customFormat="1" ht="15.75">
      <c r="A4926" s="4" t="s">
        <v>20</v>
      </c>
      <c r="B4926" s="3">
        <f t="shared" si="553"/>
        <v>191457002</v>
      </c>
      <c r="C4926" s="3"/>
      <c r="D4926" s="3">
        <f t="shared" si="554"/>
        <v>179999629</v>
      </c>
      <c r="E4926" s="3"/>
      <c r="F4926" s="3">
        <f t="shared" si="555"/>
        <v>187499625</v>
      </c>
      <c r="G4926" s="3"/>
    </row>
    <row r="4927" spans="1:7" s="5" customFormat="1" ht="15.75">
      <c r="A4927" s="4" t="s">
        <v>21</v>
      </c>
      <c r="B4927" s="3">
        <f t="shared" si="553"/>
        <v>76305787</v>
      </c>
      <c r="C4927" s="3"/>
      <c r="D4927" s="3">
        <f t="shared" si="554"/>
        <v>72934411</v>
      </c>
      <c r="E4927" s="3"/>
      <c r="F4927" s="3">
        <f t="shared" si="555"/>
        <v>76000000</v>
      </c>
      <c r="G4927" s="3"/>
    </row>
    <row r="4928" spans="1:7" s="5" customFormat="1" ht="15.75">
      <c r="A4928" s="4" t="s">
        <v>22</v>
      </c>
      <c r="B4928" s="3">
        <f t="shared" si="553"/>
        <v>0</v>
      </c>
      <c r="C4928" s="3"/>
      <c r="D4928" s="3">
        <f t="shared" si="554"/>
        <v>0</v>
      </c>
      <c r="E4928" s="3"/>
      <c r="F4928" s="3">
        <f t="shared" si="555"/>
        <v>8000000</v>
      </c>
      <c r="G4928" s="3"/>
    </row>
    <row r="4929" spans="1:7" s="5" customFormat="1" ht="15.75">
      <c r="A4929" s="4" t="s">
        <v>87</v>
      </c>
      <c r="B4929" s="10">
        <f t="shared" si="553"/>
        <v>0</v>
      </c>
      <c r="C4929" s="3"/>
      <c r="D4929" s="10">
        <f t="shared" si="554"/>
        <v>9568000</v>
      </c>
      <c r="E4929" s="3"/>
      <c r="F4929" s="10">
        <f t="shared" si="555"/>
        <v>15500040</v>
      </c>
      <c r="G4929" s="3"/>
    </row>
    <row r="4930" spans="1:7" s="5" customFormat="1" ht="15.75">
      <c r="A4930" s="12"/>
      <c r="B4930" s="3"/>
      <c r="C4930" s="3"/>
      <c r="D4930" s="3"/>
      <c r="E4930" s="3"/>
      <c r="F4930" s="3"/>
      <c r="G4930" s="3"/>
    </row>
    <row r="4931" spans="1:7" s="5" customFormat="1" ht="15.75">
      <c r="A4931" s="17" t="s">
        <v>23</v>
      </c>
      <c r="B4931" s="3">
        <f>SUM(B4891:B4900)+B4905+B4912+SUM(B4920:B4930)</f>
        <v>13055858654</v>
      </c>
      <c r="C4931" s="3"/>
      <c r="D4931" s="3">
        <f>SUM(D4891:D4900)+D4905+D4912+SUM(D4920:D4930)</f>
        <v>12657664820</v>
      </c>
      <c r="E4931" s="3"/>
      <c r="F4931" s="3">
        <f>SUM(F4891:F4900)+F4905+F4912+SUM(F4920:F4930)</f>
        <v>14335586757</v>
      </c>
      <c r="G4931" s="3"/>
    </row>
    <row r="4932" spans="1:7" s="5" customFormat="1" ht="15.75">
      <c r="A4932" s="4"/>
      <c r="B4932" s="3"/>
      <c r="C4932" s="3"/>
      <c r="D4932" s="3"/>
      <c r="E4932" s="3"/>
      <c r="F4932" s="3"/>
      <c r="G4932" s="3"/>
    </row>
    <row r="4933" spans="1:7" s="5" customFormat="1" ht="15.75">
      <c r="A4933" s="4"/>
      <c r="B4933" s="3"/>
      <c r="C4933" s="3"/>
      <c r="D4933" s="3"/>
      <c r="E4933" s="3"/>
      <c r="F4933" s="3"/>
      <c r="G4933" s="3"/>
    </row>
    <row r="4934" spans="1:7" s="5" customFormat="1" ht="15.75">
      <c r="A4934" s="4"/>
      <c r="B4934" s="3"/>
      <c r="C4934" s="3"/>
      <c r="D4934" s="3"/>
      <c r="E4934" s="3"/>
      <c r="F4934" s="3"/>
      <c r="G4934" s="3"/>
    </row>
    <row r="4935" spans="1:7" s="5" customFormat="1" ht="15.75">
      <c r="A4935" s="4"/>
      <c r="B4935" s="3"/>
      <c r="C4935" s="3"/>
      <c r="D4935" s="3"/>
      <c r="E4935" s="3"/>
      <c r="F4935" s="3"/>
      <c r="G4935" s="3"/>
    </row>
    <row r="4936" spans="1:7" s="5" customFormat="1" ht="15.75">
      <c r="A4936" s="4"/>
      <c r="B4936" s="3"/>
      <c r="C4936" s="3"/>
      <c r="D4936" s="3"/>
      <c r="E4936" s="3"/>
      <c r="F4936" s="3"/>
      <c r="G4936" s="3"/>
    </row>
    <row r="4937" spans="1:7" s="5" customFormat="1" ht="15.75">
      <c r="A4937" s="4"/>
      <c r="B4937" s="3"/>
      <c r="C4937" s="3"/>
      <c r="D4937" s="3"/>
      <c r="E4937" s="3"/>
      <c r="F4937" s="3"/>
      <c r="G4937" s="3"/>
    </row>
    <row r="4938" spans="1:7" s="5" customFormat="1" ht="15.75">
      <c r="A4938" s="4"/>
      <c r="B4938" s="3"/>
      <c r="C4938" s="3"/>
      <c r="D4938" s="3"/>
      <c r="E4938" s="3"/>
      <c r="F4938" s="3"/>
      <c r="G4938" s="3"/>
    </row>
    <row r="4939" spans="1:7" s="5" customFormat="1" ht="15.75">
      <c r="A4939" s="4"/>
      <c r="B4939" s="3"/>
      <c r="C4939" s="3"/>
      <c r="D4939" s="3"/>
      <c r="E4939" s="3"/>
      <c r="F4939" s="3"/>
      <c r="G4939" s="3"/>
    </row>
    <row r="4940" spans="1:7" s="5" customFormat="1" ht="15.75">
      <c r="A4940" s="4"/>
      <c r="B4940" s="3"/>
      <c r="C4940" s="3"/>
      <c r="D4940" s="3"/>
      <c r="E4940" s="3"/>
      <c r="F4940" s="3"/>
      <c r="G4940" s="3"/>
    </row>
    <row r="4941" spans="1:7" s="5" customFormat="1" ht="15.75">
      <c r="A4941" s="12"/>
      <c r="B4941" s="3"/>
      <c r="C4941" s="3"/>
      <c r="D4941" s="3"/>
      <c r="E4941" s="3"/>
      <c r="F4941" s="3"/>
      <c r="G4941" s="3"/>
    </row>
    <row r="4942" spans="1:7" s="5" customFormat="1" ht="15.75">
      <c r="A4942" s="17"/>
      <c r="B4942" s="4"/>
      <c r="C4942" s="4"/>
      <c r="D4942" s="4"/>
      <c r="E4942" s="4"/>
      <c r="F4942" s="4"/>
      <c r="G4942" s="3"/>
    </row>
    <row r="4943" spans="1:7" s="5" customFormat="1" ht="15.75">
      <c r="A4943" s="4"/>
      <c r="B4943" s="3"/>
      <c r="C4943" s="3"/>
      <c r="D4943" s="3"/>
      <c r="E4943" s="3"/>
      <c r="F4943" s="3"/>
      <c r="G4943" s="3"/>
    </row>
    <row r="4944" spans="1:7" s="5" customFormat="1" ht="15.75">
      <c r="A4944" s="4"/>
      <c r="B4944" s="3"/>
      <c r="C4944" s="3"/>
      <c r="D4944" s="3"/>
      <c r="E4944" s="3"/>
      <c r="F4944" s="3"/>
      <c r="G4944" s="3"/>
    </row>
    <row r="4945" spans="1:7" s="5" customFormat="1" ht="15.75">
      <c r="A4945" s="4"/>
      <c r="B4945" s="4"/>
      <c r="C4945" s="4"/>
      <c r="D4945" s="4"/>
      <c r="E4945" s="4"/>
      <c r="F4945" s="4"/>
      <c r="G4945" s="4"/>
    </row>
    <row r="4946" spans="1:7" s="5" customFormat="1" ht="15.75">
      <c r="A4946" s="12"/>
      <c r="B4946" s="3"/>
      <c r="C4946" s="3"/>
      <c r="D4946" s="3"/>
      <c r="E4946" s="3"/>
      <c r="F4946" s="3"/>
      <c r="G4946" s="3"/>
    </row>
    <row r="4947" spans="1:7" s="5" customFormat="1" ht="15.75">
      <c r="A4947" s="17"/>
      <c r="B4947" s="4"/>
      <c r="C4947" s="4"/>
      <c r="D4947" s="4"/>
      <c r="E4947" s="4"/>
      <c r="F4947" s="4"/>
      <c r="G4947" s="4"/>
    </row>
    <row r="4948" spans="1:7" s="5" customFormat="1" ht="15.75">
      <c r="A4948" s="4"/>
      <c r="B4948" s="3"/>
      <c r="C4948" s="3"/>
      <c r="D4948" s="3"/>
      <c r="E4948" s="3"/>
      <c r="F4948" s="3"/>
      <c r="G4948" s="3"/>
    </row>
    <row r="4949" spans="1:7" s="5" customFormat="1" ht="15.75">
      <c r="A4949" s="4"/>
      <c r="B4949" s="3"/>
      <c r="C4949" s="3"/>
      <c r="D4949" s="3"/>
      <c r="E4949" s="3"/>
      <c r="F4949" s="3"/>
      <c r="G4949" s="3"/>
    </row>
    <row r="4950" spans="1:7" s="5" customFormat="1" ht="15.75">
      <c r="A4950" s="4"/>
      <c r="B4950" s="4"/>
      <c r="C4950" s="4"/>
      <c r="D4950" s="4"/>
      <c r="E4950" s="4"/>
      <c r="F4950" s="4"/>
      <c r="G4950" s="4"/>
    </row>
    <row r="4951" spans="1:7" s="5" customFormat="1" ht="15.75">
      <c r="A4951" s="4"/>
      <c r="B4951" s="3"/>
      <c r="C4951" s="3"/>
      <c r="D4951" s="3"/>
      <c r="E4951" s="3"/>
      <c r="F4951" s="3"/>
      <c r="G4951" s="3"/>
    </row>
    <row r="4952" spans="1:7" s="5" customFormat="1" ht="15.75">
      <c r="A4952" s="4"/>
      <c r="B4952" s="3"/>
      <c r="C4952" s="3"/>
      <c r="D4952" s="3"/>
      <c r="E4952" s="3"/>
      <c r="F4952" s="3"/>
      <c r="G4952" s="3"/>
    </row>
    <row r="4953" spans="1:7" s="5" customFormat="1" ht="15.75">
      <c r="A4953" s="12"/>
      <c r="B4953" s="3"/>
      <c r="C4953" s="3"/>
      <c r="D4953" s="3"/>
      <c r="E4953" s="3"/>
      <c r="F4953" s="3"/>
      <c r="G4953" s="3"/>
    </row>
    <row r="4954" spans="1:7" s="5" customFormat="1" ht="15.75">
      <c r="A4954" s="17"/>
      <c r="B4954" s="3"/>
      <c r="C4954" s="3"/>
      <c r="D4954" s="3"/>
      <c r="E4954" s="3"/>
      <c r="F4954" s="3"/>
      <c r="G4954" s="3"/>
    </row>
    <row r="4955" spans="1:7" s="5" customFormat="1" ht="15.75">
      <c r="A4955" s="11"/>
      <c r="B4955" s="3"/>
      <c r="C4955" s="3"/>
      <c r="D4955" s="3"/>
      <c r="E4955" s="3"/>
      <c r="F4955" s="3"/>
      <c r="G4955" s="3"/>
    </row>
    <row r="4956" spans="1:7" s="5" customFormat="1" ht="15.75">
      <c r="A4956" s="12"/>
      <c r="B4956" s="3"/>
      <c r="C4956" s="3"/>
      <c r="D4956" s="3"/>
      <c r="E4956" s="3"/>
      <c r="F4956" s="3"/>
      <c r="G4956" s="3"/>
    </row>
    <row r="4957" spans="1:7" s="5" customFormat="1" ht="15.75">
      <c r="A4957" s="12"/>
      <c r="B4957" s="3"/>
      <c r="C4957" s="3"/>
      <c r="D4957" s="3"/>
      <c r="E4957" s="3"/>
      <c r="F4957" s="3"/>
      <c r="G4957" s="3"/>
    </row>
    <row r="4958" spans="1:7" s="5" customFormat="1" ht="15.75">
      <c r="A4958" s="12"/>
      <c r="B4958" s="3"/>
      <c r="C4958" s="3"/>
      <c r="D4958" s="3"/>
      <c r="E4958" s="3"/>
      <c r="F4958" s="3"/>
      <c r="G4958" s="3"/>
    </row>
    <row r="4959" spans="1:7" s="5" customFormat="1" ht="15.75">
      <c r="A4959" s="12"/>
      <c r="B4959" s="3"/>
      <c r="C4959" s="3"/>
      <c r="D4959" s="3"/>
      <c r="E4959" s="3"/>
      <c r="F4959" s="3"/>
      <c r="G4959" s="3"/>
    </row>
    <row r="4960" spans="1:6" s="5" customFormat="1" ht="15.75">
      <c r="A4960" s="13"/>
      <c r="B4960" s="4"/>
      <c r="C4960" s="3"/>
      <c r="D4960" s="4"/>
      <c r="E4960" s="3"/>
      <c r="F4960" s="4"/>
    </row>
    <row r="4961" spans="1:6" s="5" customFormat="1" ht="15.75">
      <c r="A4961" s="14" t="s">
        <v>93</v>
      </c>
      <c r="B4961" s="4"/>
      <c r="C4961" s="3"/>
      <c r="D4961" s="4"/>
      <c r="E4961" s="3"/>
      <c r="F4961" s="4"/>
    </row>
    <row r="4962" s="4" customFormat="1" ht="15" hidden="1"/>
    <row r="4963" spans="1:6" s="4" customFormat="1" ht="15" hidden="1">
      <c r="A4963" s="19" t="s">
        <v>94</v>
      </c>
      <c r="B4963" s="4">
        <f>SUM(B4898:B4908)+B4915+B4922+SUM(B4931:B4941)</f>
        <v>16564354616</v>
      </c>
      <c r="D4963" s="4">
        <f>SUM(D4898:D4908)+D4915+D4922+SUM(D4931:D4941)</f>
        <v>16276538128</v>
      </c>
      <c r="F4963" s="4">
        <f>SUM(F4898:F4908)+F4915+F4922+SUM(F4931:F4941)</f>
        <v>18839659939</v>
      </c>
    </row>
    <row r="4964" spans="2:6" s="4" customFormat="1" ht="15" hidden="1">
      <c r="B4964" s="4">
        <f>B4942-B4963</f>
        <v>-16564354616</v>
      </c>
      <c r="D4964" s="4">
        <f>D4942-D4963</f>
        <v>-16276538128</v>
      </c>
      <c r="F4964" s="4">
        <f>F4942-F4963</f>
        <v>-18839659939</v>
      </c>
    </row>
    <row r="4965" s="4" customFormat="1" ht="15" hidden="1"/>
    <row r="4966" spans="1:6" s="4" customFormat="1" ht="15" hidden="1">
      <c r="A4966" s="19" t="s">
        <v>94</v>
      </c>
      <c r="B4966" s="4">
        <f>SUM(B4891:B4900)+B4905+B4912+SUM(B4920:B4930)</f>
        <v>13055858654</v>
      </c>
      <c r="D4966" s="4">
        <f>SUM(D4891:D4900)+D4905+D4912+SUM(D4920:D4930)</f>
        <v>12657664820</v>
      </c>
      <c r="F4966" s="4">
        <f>SUM(F4891:F4900)+F4905+F4912+SUM(F4920:F4930)</f>
        <v>14335586757</v>
      </c>
    </row>
    <row r="4967" spans="2:6" s="4" customFormat="1" ht="15" hidden="1">
      <c r="B4967" s="4">
        <f>B4931-B4966</f>
        <v>0</v>
      </c>
      <c r="D4967" s="4">
        <f>D4931-D4966</f>
        <v>0</v>
      </c>
      <c r="F4967" s="4">
        <f>F4931-F4966</f>
        <v>0</v>
      </c>
    </row>
    <row r="4968" s="4" customFormat="1" ht="15"/>
  </sheetData>
  <mergeCells count="186">
    <mergeCell ref="A305:G305"/>
    <mergeCell ref="A383:G383"/>
    <mergeCell ref="A384:G384"/>
    <mergeCell ref="A65:G65"/>
    <mergeCell ref="A67:G67"/>
    <mergeCell ref="A68:G68"/>
    <mergeCell ref="A144:G144"/>
    <mergeCell ref="A936:G936"/>
    <mergeCell ref="A1173:G1173"/>
    <mergeCell ref="A1174:G1174"/>
    <mergeCell ref="A223:G223"/>
    <mergeCell ref="A302:G302"/>
    <mergeCell ref="A381:G381"/>
    <mergeCell ref="A460:G460"/>
    <mergeCell ref="A225:G225"/>
    <mergeCell ref="A226:G226"/>
    <mergeCell ref="A304:G304"/>
    <mergeCell ref="A1566:G1566"/>
    <mergeCell ref="A1645:G1645"/>
    <mergeCell ref="A1724:G1724"/>
    <mergeCell ref="A1647:G1647"/>
    <mergeCell ref="A1648:G1648"/>
    <mergeCell ref="A1568:G1568"/>
    <mergeCell ref="A1569:G1569"/>
    <mergeCell ref="A1882:G1882"/>
    <mergeCell ref="A1961:G1961"/>
    <mergeCell ref="A2040:G2040"/>
    <mergeCell ref="A1884:G1884"/>
    <mergeCell ref="A1885:G1885"/>
    <mergeCell ref="A1963:G1963"/>
    <mergeCell ref="A1964:G1964"/>
    <mergeCell ref="A2198:G2198"/>
    <mergeCell ref="A2277:G2277"/>
    <mergeCell ref="A2356:G2356"/>
    <mergeCell ref="A2200:G2200"/>
    <mergeCell ref="A2201:G2201"/>
    <mergeCell ref="A2279:G2279"/>
    <mergeCell ref="A2280:G2280"/>
    <mergeCell ref="A2514:G2514"/>
    <mergeCell ref="A2593:G2593"/>
    <mergeCell ref="A2672:G2672"/>
    <mergeCell ref="A2516:G2516"/>
    <mergeCell ref="A2517:G2517"/>
    <mergeCell ref="A2595:G2595"/>
    <mergeCell ref="A2596:G2596"/>
    <mergeCell ref="A2830:G2830"/>
    <mergeCell ref="A2909:G2909"/>
    <mergeCell ref="A2988:G2988"/>
    <mergeCell ref="A2832:G2832"/>
    <mergeCell ref="A2833:G2833"/>
    <mergeCell ref="A2911:G2911"/>
    <mergeCell ref="A2912:G2912"/>
    <mergeCell ref="A3146:G3146"/>
    <mergeCell ref="A3225:G3225"/>
    <mergeCell ref="A3304:G3304"/>
    <mergeCell ref="A3148:G3148"/>
    <mergeCell ref="A3149:G3149"/>
    <mergeCell ref="A3227:G3227"/>
    <mergeCell ref="A3228:G3228"/>
    <mergeCell ref="A3462:G3462"/>
    <mergeCell ref="A3541:G3541"/>
    <mergeCell ref="A3620:G3620"/>
    <mergeCell ref="A3464:G3464"/>
    <mergeCell ref="A3465:G3465"/>
    <mergeCell ref="A3543:G3543"/>
    <mergeCell ref="A3544:G3544"/>
    <mergeCell ref="A3778:G3778"/>
    <mergeCell ref="A3857:G3857"/>
    <mergeCell ref="A3936:G3936"/>
    <mergeCell ref="A3780:G3780"/>
    <mergeCell ref="A3781:G3781"/>
    <mergeCell ref="A3859:G3859"/>
    <mergeCell ref="A3860:G3860"/>
    <mergeCell ref="A4094:G4094"/>
    <mergeCell ref="A4173:G4173"/>
    <mergeCell ref="A4252:G4252"/>
    <mergeCell ref="A4096:G4096"/>
    <mergeCell ref="A4097:G4097"/>
    <mergeCell ref="A4175:G4175"/>
    <mergeCell ref="A4176:G4176"/>
    <mergeCell ref="A4410:G4410"/>
    <mergeCell ref="A4489:G4489"/>
    <mergeCell ref="A4568:G4568"/>
    <mergeCell ref="A4412:G4412"/>
    <mergeCell ref="A4413:G4413"/>
    <mergeCell ref="A4491:G4491"/>
    <mergeCell ref="A4492:G4492"/>
    <mergeCell ref="A4726:G4726"/>
    <mergeCell ref="A4805:G4805"/>
    <mergeCell ref="A146:G146"/>
    <mergeCell ref="A147:G147"/>
    <mergeCell ref="A541:G541"/>
    <mergeCell ref="A542:G542"/>
    <mergeCell ref="A620:G620"/>
    <mergeCell ref="A621:G621"/>
    <mergeCell ref="A699:G699"/>
    <mergeCell ref="A4331:G4331"/>
    <mergeCell ref="A462:G462"/>
    <mergeCell ref="A463:G463"/>
    <mergeCell ref="A855:G855"/>
    <mergeCell ref="A778:G778"/>
    <mergeCell ref="A779:G779"/>
    <mergeCell ref="A539:G539"/>
    <mergeCell ref="A618:G618"/>
    <mergeCell ref="A697:G697"/>
    <mergeCell ref="A776:G776"/>
    <mergeCell ref="A700:G700"/>
    <mergeCell ref="A857:G857"/>
    <mergeCell ref="A858:G858"/>
    <mergeCell ref="A1094:G1094"/>
    <mergeCell ref="A1095:G1095"/>
    <mergeCell ref="A934:G934"/>
    <mergeCell ref="A1013:G1013"/>
    <mergeCell ref="A1092:G1092"/>
    <mergeCell ref="A937:G937"/>
    <mergeCell ref="A1015:G1015"/>
    <mergeCell ref="A1016:G1016"/>
    <mergeCell ref="A1171:G1171"/>
    <mergeCell ref="A1410:G1410"/>
    <mergeCell ref="A1250:G1250"/>
    <mergeCell ref="A1329:G1329"/>
    <mergeCell ref="A1408:G1408"/>
    <mergeCell ref="A1252:G1252"/>
    <mergeCell ref="A1253:G1253"/>
    <mergeCell ref="A1331:G1331"/>
    <mergeCell ref="A1332:G1332"/>
    <mergeCell ref="A1411:G1411"/>
    <mergeCell ref="A1489:G1489"/>
    <mergeCell ref="A1490:G1490"/>
    <mergeCell ref="A1487:G1487"/>
    <mergeCell ref="A1726:G1726"/>
    <mergeCell ref="A1727:G1727"/>
    <mergeCell ref="A1805:G1805"/>
    <mergeCell ref="A1806:G1806"/>
    <mergeCell ref="A1803:G1803"/>
    <mergeCell ref="A2042:G2042"/>
    <mergeCell ref="A2043:G2043"/>
    <mergeCell ref="A2121:G2121"/>
    <mergeCell ref="A2122:G2122"/>
    <mergeCell ref="A2119:G2119"/>
    <mergeCell ref="A2358:G2358"/>
    <mergeCell ref="A2359:G2359"/>
    <mergeCell ref="A2437:G2437"/>
    <mergeCell ref="A2438:G2438"/>
    <mergeCell ref="A2435:G2435"/>
    <mergeCell ref="A2674:G2674"/>
    <mergeCell ref="A2675:G2675"/>
    <mergeCell ref="A2753:G2753"/>
    <mergeCell ref="A2754:G2754"/>
    <mergeCell ref="A2751:G2751"/>
    <mergeCell ref="A2990:G2990"/>
    <mergeCell ref="A2991:G2991"/>
    <mergeCell ref="A3069:G3069"/>
    <mergeCell ref="A3070:G3070"/>
    <mergeCell ref="A3067:G3067"/>
    <mergeCell ref="A3306:G3306"/>
    <mergeCell ref="A3307:G3307"/>
    <mergeCell ref="A3385:G3385"/>
    <mergeCell ref="A3386:G3386"/>
    <mergeCell ref="A3383:G3383"/>
    <mergeCell ref="A3622:G3622"/>
    <mergeCell ref="A3623:G3623"/>
    <mergeCell ref="A3701:G3701"/>
    <mergeCell ref="A3702:G3702"/>
    <mergeCell ref="A3699:G3699"/>
    <mergeCell ref="A3938:G3938"/>
    <mergeCell ref="A3939:G3939"/>
    <mergeCell ref="A4017:G4017"/>
    <mergeCell ref="A4018:G4018"/>
    <mergeCell ref="A4015:G4015"/>
    <mergeCell ref="A4254:G4254"/>
    <mergeCell ref="A4255:G4255"/>
    <mergeCell ref="A4333:G4333"/>
    <mergeCell ref="A4334:G4334"/>
    <mergeCell ref="A4570:G4570"/>
    <mergeCell ref="A4571:G4571"/>
    <mergeCell ref="A4649:G4649"/>
    <mergeCell ref="A4650:G4650"/>
    <mergeCell ref="A4647:G4647"/>
    <mergeCell ref="A4886:G4886"/>
    <mergeCell ref="A4887:G4887"/>
    <mergeCell ref="A4728:G4728"/>
    <mergeCell ref="A4729:G4729"/>
    <mergeCell ref="A4807:G4807"/>
    <mergeCell ref="A4808:G4808"/>
    <mergeCell ref="A4884:G4884"/>
  </mergeCells>
  <hyperlinks>
    <hyperlink ref="A1" location="Alabama" display="Alabama"/>
    <hyperlink ref="A2" location="Alaska" display="Alaska"/>
    <hyperlink ref="A3" location="American_Samoa" display="American_Samoa"/>
    <hyperlink ref="A4" location="Arizona" display="Arizona"/>
    <hyperlink ref="A5" location="Arkansas" display="Arkansas"/>
    <hyperlink ref="A6" location="California" display="California"/>
    <hyperlink ref="A7" location="Colorado" display="Colorado"/>
    <hyperlink ref="A8" location="Connecticut" display="Connecticut"/>
    <hyperlink ref="A9" location="Delaware" display="Delaware"/>
    <hyperlink ref="A10" location="District_of_Columbia" display="District_of_Columbia"/>
    <hyperlink ref="A11" location="Florida" display="Florida"/>
    <hyperlink ref="A12" location="Georgia" display="Georgia"/>
    <hyperlink ref="A13" location="GRAND_TOTAL" display="GRAND_TOTAL"/>
    <hyperlink ref="A14" location="Guam" display="Guam"/>
    <hyperlink ref="A15" location="Hawaii" display="Hawaii"/>
    <hyperlink ref="A16" location="Idaho" display="Idaho"/>
    <hyperlink ref="A17" location="Illinois" display="Illinois"/>
    <hyperlink ref="A18" location="Indian_Tribes_Set_Aside" display="Indian_Tribes_Set_Aside"/>
    <hyperlink ref="A19" location="Indiana" display="Indiana"/>
    <hyperlink ref="A20" location="Iowa" display="Iowa"/>
    <hyperlink ref="A21" location="Kansas" display="Kansas"/>
    <hyperlink ref="A22" location="Kentucky" display="Kentucky"/>
    <hyperlink ref="A23" location="Louisiana" display="Louisiana"/>
    <hyperlink ref="A24" location="Maine" display="Maine"/>
    <hyperlink ref="A25" location="Marshall_Islands" display="Marshall_Islands"/>
    <hyperlink ref="A26" location="Maryland" display="Maryland"/>
    <hyperlink ref="A27" location="Massachusetts" display="Massachusetts"/>
    <hyperlink ref="A28" location="Michigan" display="Michigan"/>
    <hyperlink ref="A29" location="Micronesia" display="Micronesia"/>
    <hyperlink ref="A30" location="Minnesota" display="Minnesota"/>
    <hyperlink ref="A31" location="Mississippi" display="Mississippi"/>
    <hyperlink ref="A32" location="Missouri" display="Missouri"/>
    <hyperlink ref="A33" location="Montana" display="Montana"/>
    <hyperlink ref="A34" location="Nebraska" display="Nebraska"/>
    <hyperlink ref="A35" location="Nevada" display="Nevada"/>
    <hyperlink ref="A36" location="New_Hampshire" display="New_Hampshire"/>
    <hyperlink ref="A37" location="New_Jersey" display="New_Jersey"/>
    <hyperlink ref="A38" location="New_Mexico" display="New_Mexico"/>
    <hyperlink ref="A39" location="New_York" display="New_York"/>
    <hyperlink ref="A40" location="North_Carolina" display="North_Carolina"/>
    <hyperlink ref="A41" location="North_Dakota" display="North_Dakota"/>
    <hyperlink ref="A42" location="North_Dakota" display="North_Dakota"/>
    <hyperlink ref="A43" location="Northern_Marianas" display="Northern_Marianas"/>
    <hyperlink ref="A44" location="Ohio" display="Ohio"/>
    <hyperlink ref="A45" location="Oklahoma" display="Oklahoma"/>
    <hyperlink ref="A46" location="Oregon" display="Oregon"/>
    <hyperlink ref="A47" location="Other_Non_State_Allocations" display="Other_Non_State_Allocations"/>
    <hyperlink ref="A48" location="Palau" display="Palau"/>
    <hyperlink ref="A49" location="Pennsylvania" display="Pennsylvania"/>
    <hyperlink ref="A50" location="Puerto_Rico" display="Puerto_Rico"/>
    <hyperlink ref="A51" location="Rhode_Island" display="Rhode_Island"/>
    <hyperlink ref="A52" location="South_Carolina" display="South_Carolina"/>
    <hyperlink ref="A53" location="South_Dakota" display="South_Dakota"/>
    <hyperlink ref="A54" location="Tennessee" display="Tennessee"/>
    <hyperlink ref="A55" location="Texas" display="Texas"/>
    <hyperlink ref="A56" location="Utah" display="Utah"/>
    <hyperlink ref="A57" location="Vermont" display="Vermont"/>
    <hyperlink ref="A58" location="Virgin_Islands" display="Virgin_Islands"/>
    <hyperlink ref="A59" location="Virginia" display="Virginia"/>
    <hyperlink ref="A60" location="Washington" display="Washington"/>
    <hyperlink ref="A61" location="West_Virginia" display="West_Virginia"/>
    <hyperlink ref="A62" location="Wisconsin" display="Wisconsin"/>
    <hyperlink ref="A63" location="Wyoming" display="Wyoming"/>
  </hyperlinks>
  <printOptions/>
  <pageMargins left="1" right="0.25" top="1" bottom="1" header="0.5" footer="0.5"/>
  <pageSetup horizontalDpi="600" verticalDpi="600" orientation="portrait" scale="59" r:id="rId2"/>
  <rowBreaks count="63" manualBreakCount="63">
    <brk id="63" max="255" man="1"/>
    <brk id="142" max="6" man="1"/>
    <brk id="221" max="6" man="1"/>
    <brk id="300" max="6" man="1"/>
    <brk id="379" max="6" man="1"/>
    <brk id="458" max="6" man="1"/>
    <brk id="537" max="6" man="1"/>
    <brk id="616" max="6" man="1"/>
    <brk id="695" max="6" man="1"/>
    <brk id="774" max="6" man="1"/>
    <brk id="853" max="6" man="1"/>
    <brk id="932" max="6" man="1"/>
    <brk id="1011" max="6" man="1"/>
    <brk id="1090" max="6" man="1"/>
    <brk id="1169" max="6" man="1"/>
    <brk id="1248" max="6" man="1"/>
    <brk id="1327" max="6" man="1"/>
    <brk id="1406" max="6" man="1"/>
    <brk id="1485" max="6" man="1"/>
    <brk id="1564" max="6" man="1"/>
    <brk id="1643" max="6" man="1"/>
    <brk id="1722" max="6" man="1"/>
    <brk id="1801" max="6" man="1"/>
    <brk id="1880" max="6" man="1"/>
    <brk id="1959" max="6" man="1"/>
    <brk id="2038" max="6" man="1"/>
    <brk id="2117" max="6" man="1"/>
    <brk id="2196" max="6" man="1"/>
    <brk id="2275" max="6" man="1"/>
    <brk id="2354" max="6" man="1"/>
    <brk id="2433" max="6" man="1"/>
    <brk id="2512" max="6" man="1"/>
    <brk id="2591" max="6" man="1"/>
    <brk id="2670" max="6" man="1"/>
    <brk id="2749" max="6" man="1"/>
    <brk id="2828" max="6" man="1"/>
    <brk id="2907" max="6" man="1"/>
    <brk id="2986" max="6" man="1"/>
    <brk id="3065" max="6" man="1"/>
    <brk id="3144" max="6" man="1"/>
    <brk id="3223" max="6" man="1"/>
    <brk id="3302" max="6" man="1"/>
    <brk id="3381" max="6" man="1"/>
    <brk id="3460" max="6" man="1"/>
    <brk id="3539" max="6" man="1"/>
    <brk id="3618" max="6" man="1"/>
    <brk id="3697" max="6" man="1"/>
    <brk id="3776" max="6" man="1"/>
    <brk id="3855" max="6" man="1"/>
    <brk id="3934" max="6" man="1"/>
    <brk id="4013" max="6" man="1"/>
    <brk id="4092" max="6" man="1"/>
    <brk id="4171" max="6" man="1"/>
    <brk id="4250" max="6" man="1"/>
    <brk id="4329" max="6" man="1"/>
    <brk id="4408" max="6" man="1"/>
    <brk id="4487" max="6" man="1"/>
    <brk id="4566" max="6" man="1"/>
    <brk id="4645" max="6" man="1"/>
    <brk id="4724" max="6" man="1"/>
    <brk id="4803" max="6" man="1"/>
    <brk id="4882" max="6" man="1"/>
    <brk id="496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EERHAMILTON</dc:creator>
  <cp:keywords/>
  <dc:description/>
  <cp:lastModifiedBy>Martha Jacobs</cp:lastModifiedBy>
  <cp:lastPrinted>2005-08-19T19:37:24Z</cp:lastPrinted>
  <dcterms:created xsi:type="dcterms:W3CDTF">2001-05-09T14:46:11Z</dcterms:created>
  <dcterms:modified xsi:type="dcterms:W3CDTF">2005-08-22T15:26:01Z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