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360" windowWidth="12120" windowHeight="7260" tabRatio="659" activeTab="0"/>
  </bookViews>
  <sheets>
    <sheet name="DVD Player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'Assumptions'!$A$1:$D$51</definedName>
    <definedName name="_xlnm.Print_Area" localSheetId="0">'DVD Player Calculator'!$A$1:$M$61</definedName>
  </definedNames>
  <calcPr fullCalcOnLoad="1"/>
</workbook>
</file>

<file path=xl/sharedStrings.xml><?xml version="1.0" encoding="utf-8"?>
<sst xmlns="http://schemas.openxmlformats.org/spreadsheetml/2006/main" count="133" uniqueCount="94">
  <si>
    <t>Data Source</t>
  </si>
  <si>
    <t>Power</t>
  </si>
  <si>
    <t>Conventional Unit</t>
  </si>
  <si>
    <t>Maintenance</t>
  </si>
  <si>
    <t>Lifetime maintenance cost</t>
  </si>
  <si>
    <t>Assumes that unit is traded in or no longer used at the end of expected lifetime.</t>
  </si>
  <si>
    <t>Usage</t>
  </si>
  <si>
    <t>Average number of hours in "standby" or "off" mode per year</t>
  </si>
  <si>
    <t xml:space="preserve">Calculated. </t>
  </si>
  <si>
    <t>Average number of hours in "on" mode per year</t>
  </si>
  <si>
    <t>Average number of hours in "play" or "record" mode per year</t>
  </si>
  <si>
    <t>Category</t>
  </si>
  <si>
    <t>Value</t>
  </si>
  <si>
    <t>Energy Prices</t>
  </si>
  <si>
    <t>years</t>
  </si>
  <si>
    <t>ENERGY STAR Qualified Unit</t>
  </si>
  <si>
    <r>
      <t>CO</t>
    </r>
    <r>
      <rPr>
        <b/>
        <vertAlign val="subscript"/>
        <sz val="10"/>
        <rFont val="Univers"/>
        <family val="2"/>
      </rPr>
      <t>2</t>
    </r>
    <r>
      <rPr>
        <b/>
        <sz val="10"/>
        <rFont val="Univers"/>
        <family val="2"/>
      </rPr>
      <t xml:space="preserve"> Equivalents</t>
    </r>
  </si>
  <si>
    <t>Assumptions for DVD Players</t>
  </si>
  <si>
    <t>Number of units</t>
  </si>
  <si>
    <t>Initial cost per unit (estimated retail price)</t>
  </si>
  <si>
    <t>Maintenance cost</t>
  </si>
  <si>
    <t>Total</t>
  </si>
  <si>
    <t>Maintenance costs (lifetime)</t>
  </si>
  <si>
    <t>Electricity Rate ($/kWh)</t>
  </si>
  <si>
    <t xml:space="preserve"> Savings with ENERGY STAR</t>
  </si>
  <si>
    <t>Average hourly energy in "on" mode</t>
  </si>
  <si>
    <t>Average hourly energy in "play" mode</t>
  </si>
  <si>
    <t>hours/day</t>
  </si>
  <si>
    <t>hours/year</t>
  </si>
  <si>
    <t>Lifetime</t>
  </si>
  <si>
    <t>Average hourly energy in "standby" or "off" mode</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</si>
  <si>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</si>
  <si>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</si>
  <si>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</si>
  <si>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Annual Energy consumption (kWh)</t>
  </si>
  <si>
    <t>"On" energy (kWh)</t>
  </si>
  <si>
    <t>"Play" energy (kWh)</t>
  </si>
  <si>
    <t>Life cycle energy consumption (kWh)</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</si>
  <si>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</si>
  <si>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</si>
  <si>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</si>
  <si>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</si>
  <si>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</si>
  <si>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Life cycle energy saved (kWh)</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</si>
  <si>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</si>
  <si>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</si>
  <si>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</si>
  <si>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</si>
  <si>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</si>
  <si>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</si>
  <si>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t>"Standby" or "off" energy (kWh)</t>
  </si>
  <si>
    <r>
      <t>†</t>
    </r>
    <r>
      <rPr>
        <i/>
        <sz val="9"/>
        <rFont val="Univers"/>
        <family val="2"/>
      </rPr>
      <t xml:space="preserve">  A simple payback period of zero years means that the payback is immediate.</t>
    </r>
  </si>
  <si>
    <t>Assumes conventional model has the same lifetime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</si>
  <si>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</si>
  <si>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</si>
  <si>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</si>
  <si>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</si>
  <si>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</si>
  <si>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</si>
  <si>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</si>
  <si>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</si>
  <si>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</si>
  <si>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</si>
  <si>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</si>
  <si>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</si>
  <si>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</si>
  <si>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</si>
  <si>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Electricity Carbon Emission Factor</t>
  </si>
  <si>
    <t>Commercial Electricity Price</t>
  </si>
  <si>
    <t>Residential Electricity Price</t>
  </si>
  <si>
    <t>lbs CO2/year</t>
  </si>
  <si>
    <t>ENERGY STAR Specification</t>
  </si>
  <si>
    <t>Average number of hours in "standby" or "off" mode per day</t>
  </si>
  <si>
    <t>Average number of hours in "on" mode per day</t>
  </si>
  <si>
    <t>Average number of hours in "play" or "record" mode per day</t>
  </si>
  <si>
    <t>LBNL 2007</t>
  </si>
  <si>
    <t>Internal References, not for web use</t>
  </si>
  <si>
    <t>from file: ccap-electronics070713   cell:'DVD'!R86</t>
  </si>
  <si>
    <t>from file: ccap-electronics070713   cell:'DVD'!R85</t>
  </si>
  <si>
    <t>from file: ccap-electronics070713   cell:'DVD'!C110</t>
  </si>
  <si>
    <t>from file: ccap-electronics070713   cell:'DVD'!R66</t>
  </si>
  <si>
    <t>from file: ccap-electronics070713   cell:'DVD'!R67</t>
  </si>
  <si>
    <t>from file: ccap-electronics070713   cell:'DVD'!R68</t>
  </si>
  <si>
    <t>from file: ccap-electronics070713   cell:'DVD'!R70</t>
  </si>
  <si>
    <t>from file: ccap-electronics070713   cell:'DVD'!R71</t>
  </si>
  <si>
    <t>from file: ccap-electronics070713   cell:'DVD'!R72</t>
  </si>
  <si>
    <t>from file: ccap-electronics070713   cell:'DVD'!C109</t>
  </si>
  <si>
    <t>Watts</t>
  </si>
  <si>
    <t>Industry Data 2007</t>
  </si>
  <si>
    <t>from file:  DVD Pricing Jan08.xls</t>
  </si>
  <si>
    <t>EIA 2008</t>
  </si>
  <si>
    <t>EPA 2008</t>
  </si>
  <si>
    <t>EPA 2007</t>
  </si>
  <si>
    <t>Calculator last updated 08/08</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</si>
</sst>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quot;$&quot;#,##0.0000"/>
    <numFmt numFmtId="198" formatCode="#,##0.000"/>
    <numFmt numFmtId="199" formatCode="#,##0.0000"/>
    <numFmt numFmtId="200" formatCode="#,##0.00000"/>
    <numFmt numFmtId="201" formatCode="#,##0.000000"/>
    <numFmt numFmtId="202" formatCode="#,##0.0000000"/>
  </numFmts>
  <fonts count="33">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medium">
        <color indexed="8"/>
      </right>
      <top style="medium">
        <color indexed="8"/>
      </top>
      <bottom style="medium">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35">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2" borderId="0" xfId="0" applyFont="1" applyFill="1" applyAlignment="1" applyProtection="1">
      <alignment/>
      <protection/>
    </xf>
    <xf numFmtId="0" fontId="1" fillId="0" borderId="10" xfId="0" applyFont="1" applyFill="1" applyBorder="1" applyAlignment="1" applyProtection="1">
      <alignment horizontal="right"/>
      <protection/>
    </xf>
    <xf numFmtId="0" fontId="1" fillId="0" borderId="11" xfId="0" applyFont="1" applyFill="1" applyBorder="1" applyAlignment="1" applyProtection="1">
      <alignment horizontal="left"/>
      <protection/>
    </xf>
    <xf numFmtId="38" fontId="1" fillId="0" borderId="11" xfId="0" applyNumberFormat="1" applyFont="1" applyFill="1" applyBorder="1" applyAlignment="1" applyProtection="1">
      <alignment horizontal="left"/>
      <protection/>
    </xf>
    <xf numFmtId="0" fontId="1" fillId="0" borderId="12" xfId="0" applyFont="1" applyFill="1" applyBorder="1" applyAlignment="1" applyProtection="1">
      <alignment/>
      <protection/>
    </xf>
    <xf numFmtId="0" fontId="1" fillId="22" borderId="13"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22" borderId="11"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8" xfId="0" applyFont="1" applyFill="1" applyBorder="1" applyAlignment="1" applyProtection="1">
      <alignment/>
      <protection/>
    </xf>
    <xf numFmtId="0" fontId="1" fillId="4" borderId="13" xfId="0" applyFont="1" applyFill="1" applyBorder="1" applyAlignment="1" applyProtection="1">
      <alignment/>
      <protection/>
    </xf>
    <xf numFmtId="0" fontId="6" fillId="4" borderId="14" xfId="0" applyFont="1" applyFill="1" applyBorder="1" applyAlignment="1" applyProtection="1">
      <alignment horizontal="center" wrapText="1"/>
      <protection/>
    </xf>
    <xf numFmtId="0" fontId="1" fillId="4" borderId="15" xfId="0" applyFont="1" applyFill="1" applyBorder="1" applyAlignment="1" applyProtection="1">
      <alignment/>
      <protection/>
    </xf>
    <xf numFmtId="0" fontId="12"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1" xfId="0" applyFont="1" applyFill="1" applyBorder="1" applyAlignment="1" applyProtection="1">
      <alignment/>
      <protection/>
    </xf>
    <xf numFmtId="0" fontId="1" fillId="4" borderId="10" xfId="0" applyFont="1" applyFill="1" applyBorder="1" applyAlignment="1" applyProtection="1">
      <alignment/>
      <protection/>
    </xf>
    <xf numFmtId="164" fontId="1" fillId="4" borderId="0" xfId="0" applyNumberFormat="1" applyFont="1" applyFill="1" applyBorder="1" applyAlignment="1" applyProtection="1">
      <alignment/>
      <protection/>
    </xf>
    <xf numFmtId="0" fontId="1" fillId="4" borderId="10" xfId="0" applyFont="1" applyFill="1" applyBorder="1" applyAlignment="1" applyProtection="1">
      <alignment horizontal="left" indent="1"/>
      <protection/>
    </xf>
    <xf numFmtId="37" fontId="1" fillId="4" borderId="0" xfId="0" applyNumberFormat="1" applyFont="1" applyFill="1" applyBorder="1" applyAlignment="1" applyProtection="1">
      <alignment/>
      <protection/>
    </xf>
    <xf numFmtId="0" fontId="1" fillId="4" borderId="10" xfId="0" applyFont="1" applyFill="1" applyBorder="1" applyAlignment="1" applyProtection="1">
      <alignment horizontal="left" indent="2"/>
      <protection/>
    </xf>
    <xf numFmtId="0" fontId="1" fillId="4" borderId="10" xfId="0" applyFont="1" applyFill="1" applyBorder="1" applyAlignment="1" applyProtection="1">
      <alignment horizontal="left"/>
      <protection/>
    </xf>
    <xf numFmtId="0" fontId="6" fillId="4" borderId="10" xfId="0" applyFont="1" applyFill="1" applyBorder="1" applyAlignment="1" applyProtection="1">
      <alignment/>
      <protection/>
    </xf>
    <xf numFmtId="0" fontId="4" fillId="4" borderId="0" xfId="0" applyFont="1" applyFill="1" applyBorder="1" applyAlignment="1" applyProtection="1">
      <alignment/>
      <protection/>
    </xf>
    <xf numFmtId="0" fontId="6" fillId="4" borderId="0" xfId="0" applyFont="1" applyFill="1" applyBorder="1" applyAlignment="1" applyProtection="1">
      <alignment/>
      <protection/>
    </xf>
    <xf numFmtId="0" fontId="4" fillId="4" borderId="11" xfId="0" applyFont="1" applyFill="1" applyBorder="1" applyAlignment="1" applyProtection="1">
      <alignment/>
      <protection/>
    </xf>
    <xf numFmtId="164" fontId="6" fillId="4" borderId="0" xfId="0" applyNumberFormat="1" applyFont="1" applyFill="1" applyBorder="1" applyAlignment="1" applyProtection="1">
      <alignment/>
      <protection/>
    </xf>
    <xf numFmtId="0" fontId="1" fillId="4" borderId="16" xfId="0" applyFont="1" applyFill="1" applyBorder="1" applyAlignment="1" applyProtection="1">
      <alignment/>
      <protection/>
    </xf>
    <xf numFmtId="0" fontId="1" fillId="4" borderId="17" xfId="0" applyFont="1" applyFill="1" applyBorder="1" applyAlignment="1" applyProtection="1">
      <alignment/>
      <protection/>
    </xf>
    <xf numFmtId="0" fontId="1" fillId="4" borderId="18" xfId="0" applyFont="1" applyFill="1" applyBorder="1" applyAlignment="1" applyProtection="1">
      <alignment/>
      <protection/>
    </xf>
    <xf numFmtId="0" fontId="3" fillId="7" borderId="13" xfId="0" applyFont="1" applyFill="1" applyBorder="1" applyAlignment="1" applyProtection="1">
      <alignment/>
      <protection/>
    </xf>
    <xf numFmtId="0" fontId="6" fillId="7" borderId="14" xfId="0" applyFont="1" applyFill="1" applyBorder="1" applyAlignment="1" applyProtection="1">
      <alignment horizontal="center" wrapText="1"/>
      <protection/>
    </xf>
    <xf numFmtId="0" fontId="1" fillId="7" borderId="15" xfId="0" applyFont="1" applyFill="1" applyBorder="1" applyAlignment="1" applyProtection="1">
      <alignment/>
      <protection/>
    </xf>
    <xf numFmtId="0" fontId="1" fillId="7" borderId="10" xfId="0" applyFont="1" applyFill="1" applyBorder="1" applyAlignment="1" applyProtection="1">
      <alignment horizontal="left"/>
      <protection/>
    </xf>
    <xf numFmtId="0" fontId="1" fillId="7" borderId="0" xfId="0" applyFont="1" applyFill="1" applyBorder="1" applyAlignment="1" applyProtection="1">
      <alignment/>
      <protection/>
    </xf>
    <xf numFmtId="0" fontId="1" fillId="7" borderId="11" xfId="0" applyFont="1" applyFill="1" applyBorder="1" applyAlignment="1" applyProtection="1">
      <alignment/>
      <protection/>
    </xf>
    <xf numFmtId="0" fontId="4" fillId="7" borderId="0" xfId="0" applyFont="1" applyFill="1" applyBorder="1" applyAlignment="1" applyProtection="1">
      <alignment horizontal="right"/>
      <protection/>
    </xf>
    <xf numFmtId="0" fontId="1" fillId="7" borderId="10"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0" fontId="3" fillId="7" borderId="10" xfId="0" applyFont="1" applyFill="1" applyBorder="1" applyAlignment="1" applyProtection="1">
      <alignment/>
      <protection/>
    </xf>
    <xf numFmtId="0" fontId="6" fillId="7" borderId="0" xfId="0" applyFont="1" applyFill="1" applyBorder="1" applyAlignment="1" applyProtection="1">
      <alignment horizontal="center" wrapText="1"/>
      <protection/>
    </xf>
    <xf numFmtId="0" fontId="1" fillId="7" borderId="10" xfId="0" applyFont="1" applyFill="1" applyBorder="1" applyAlignment="1" applyProtection="1">
      <alignment/>
      <protection/>
    </xf>
    <xf numFmtId="185" fontId="1" fillId="7" borderId="0" xfId="0" applyNumberFormat="1" applyFont="1" applyFill="1" applyBorder="1" applyAlignment="1" applyProtection="1">
      <alignment/>
      <protection/>
    </xf>
    <xf numFmtId="185" fontId="1" fillId="7" borderId="0" xfId="0" applyNumberFormat="1" applyFont="1" applyFill="1" applyBorder="1" applyAlignment="1" applyProtection="1">
      <alignment/>
      <protection locked="0"/>
    </xf>
    <xf numFmtId="0" fontId="1" fillId="7" borderId="0" xfId="0" applyFont="1" applyFill="1" applyAlignment="1" applyProtection="1">
      <alignment/>
      <protection/>
    </xf>
    <xf numFmtId="0" fontId="1" fillId="7" borderId="16" xfId="0" applyFont="1" applyFill="1" applyBorder="1" applyAlignment="1" applyProtection="1">
      <alignment/>
      <protection/>
    </xf>
    <xf numFmtId="0" fontId="1" fillId="7" borderId="17" xfId="0" applyFont="1" applyFill="1" applyBorder="1" applyAlignment="1" applyProtection="1">
      <alignment/>
      <protection/>
    </xf>
    <xf numFmtId="0" fontId="1" fillId="7" borderId="18"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4" borderId="10" xfId="0" applyFont="1" applyFill="1" applyBorder="1" applyAlignment="1" applyProtection="1">
      <alignment horizontal="right"/>
      <protection/>
    </xf>
    <xf numFmtId="0" fontId="1" fillId="22" borderId="10" xfId="0" applyFont="1" applyFill="1" applyBorder="1" applyAlignment="1" applyProtection="1">
      <alignment horizontal="left"/>
      <protection/>
    </xf>
    <xf numFmtId="184" fontId="1" fillId="0" borderId="10" xfId="0" applyNumberFormat="1" applyFont="1" applyFill="1" applyBorder="1" applyAlignment="1" applyProtection="1">
      <alignment/>
      <protection locked="0"/>
    </xf>
    <xf numFmtId="184" fontId="1" fillId="0" borderId="10" xfId="0" applyNumberFormat="1" applyFont="1" applyFill="1" applyBorder="1" applyAlignment="1" applyProtection="1">
      <alignment/>
      <protection/>
    </xf>
    <xf numFmtId="184" fontId="1" fillId="20" borderId="19" xfId="0" applyNumberFormat="1" applyFont="1" applyFill="1" applyBorder="1" applyAlignment="1" applyProtection="1">
      <alignment/>
      <protection locked="0"/>
    </xf>
    <xf numFmtId="166" fontId="1" fillId="20" borderId="19" xfId="0" applyNumberFormat="1" applyFont="1" applyFill="1" applyBorder="1" applyAlignment="1" applyProtection="1">
      <alignment/>
      <protection locked="0"/>
    </xf>
    <xf numFmtId="185" fontId="1" fillId="20" borderId="19" xfId="0" applyNumberFormat="1" applyFont="1" applyFill="1" applyBorder="1" applyAlignment="1" applyProtection="1">
      <alignment/>
      <protection locked="0"/>
    </xf>
    <xf numFmtId="0" fontId="4" fillId="0" borderId="12" xfId="0" applyFont="1" applyFill="1" applyBorder="1" applyAlignment="1" applyProtection="1">
      <alignment/>
      <protection/>
    </xf>
    <xf numFmtId="9" fontId="1" fillId="0" borderId="10" xfId="0" applyNumberFormat="1" applyFont="1" applyFill="1" applyBorder="1" applyAlignment="1" applyProtection="1">
      <alignment vertical="top"/>
      <protection locked="0"/>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0" fontId="1" fillId="0" borderId="18" xfId="0" applyFont="1" applyFill="1" applyBorder="1" applyAlignment="1" applyProtection="1">
      <alignment horizontal="left"/>
      <protection/>
    </xf>
    <xf numFmtId="164" fontId="6" fillId="4" borderId="14" xfId="0" applyNumberFormat="1" applyFont="1" applyFill="1" applyBorder="1" applyAlignment="1" applyProtection="1">
      <alignment/>
      <protection/>
    </xf>
    <xf numFmtId="178" fontId="6"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4" fillId="0" borderId="17" xfId="0" applyFont="1" applyFill="1" applyBorder="1" applyAlignment="1" applyProtection="1">
      <alignment/>
      <protection/>
    </xf>
    <xf numFmtId="0" fontId="4" fillId="0" borderId="20" xfId="0" applyFont="1" applyFill="1" applyBorder="1" applyAlignment="1" applyProtection="1">
      <alignment/>
      <protection/>
    </xf>
    <xf numFmtId="0" fontId="1" fillId="0" borderId="13" xfId="0"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0" xfId="0" applyFont="1" applyFill="1" applyBorder="1" applyAlignment="1" applyProtection="1">
      <alignment horizontal="left"/>
      <protection/>
    </xf>
    <xf numFmtId="165" fontId="1" fillId="0" borderId="10" xfId="0" applyNumberFormat="1" applyFont="1" applyFill="1" applyBorder="1" applyAlignment="1" applyProtection="1">
      <alignment/>
      <protection locked="0"/>
    </xf>
    <xf numFmtId="165" fontId="1" fillId="0" borderId="10" xfId="0" applyNumberFormat="1" applyFont="1" applyFill="1" applyBorder="1" applyAlignment="1" applyProtection="1">
      <alignment horizontal="right"/>
      <protection/>
    </xf>
    <xf numFmtId="178" fontId="1" fillId="0" borderId="10" xfId="42" applyNumberFormat="1" applyFont="1" applyFill="1" applyBorder="1" applyAlignment="1" applyProtection="1">
      <alignment horizontal="right"/>
      <protection/>
    </xf>
    <xf numFmtId="0" fontId="4" fillId="0" borderId="10" xfId="0" applyFont="1" applyFill="1" applyBorder="1" applyAlignment="1" applyProtection="1">
      <alignment/>
      <protection/>
    </xf>
    <xf numFmtId="165" fontId="1" fillId="0" borderId="10" xfId="0" applyNumberFormat="1" applyFont="1" applyFill="1" applyBorder="1" applyAlignment="1" applyProtection="1">
      <alignment horizontal="right"/>
      <protection locked="0"/>
    </xf>
    <xf numFmtId="0" fontId="4" fillId="0" borderId="12" xfId="0" applyFont="1" applyFill="1" applyBorder="1" applyAlignment="1" applyProtection="1">
      <alignment horizontal="left"/>
      <protection/>
    </xf>
    <xf numFmtId="165" fontId="1" fillId="0" borderId="11" xfId="0" applyNumberFormat="1" applyFont="1" applyFill="1" applyBorder="1" applyAlignment="1" applyProtection="1">
      <alignment horizontal="left"/>
      <protection/>
    </xf>
    <xf numFmtId="0" fontId="1" fillId="0" borderId="12" xfId="0" applyFont="1" applyFill="1" applyBorder="1" applyAlignment="1" applyProtection="1">
      <alignment horizontal="left"/>
      <protection/>
    </xf>
    <xf numFmtId="164" fontId="1" fillId="0" borderId="10" xfId="0" applyNumberFormat="1" applyFont="1" applyFill="1" applyBorder="1" applyAlignment="1" applyProtection="1">
      <alignment horizontal="right"/>
      <protection/>
    </xf>
    <xf numFmtId="164" fontId="1" fillId="0" borderId="11" xfId="0" applyNumberFormat="1" applyFont="1" applyFill="1" applyBorder="1" applyAlignment="1" applyProtection="1">
      <alignment horizontal="left"/>
      <protection/>
    </xf>
    <xf numFmtId="165" fontId="1" fillId="0" borderId="11" xfId="57" applyNumberFormat="1" applyFont="1" applyFill="1" applyBorder="1" applyAlignment="1" applyProtection="1">
      <alignment horizontal="left"/>
      <protection/>
    </xf>
    <xf numFmtId="0" fontId="1" fillId="0" borderId="0" xfId="0" applyFont="1" applyFill="1" applyBorder="1" applyAlignment="1" applyProtection="1">
      <alignment/>
      <protection/>
    </xf>
    <xf numFmtId="172" fontId="1" fillId="0" borderId="10" xfId="42" applyNumberFormat="1" applyFont="1" applyFill="1" applyBorder="1" applyAlignment="1" applyProtection="1">
      <alignment horizontal="right"/>
      <protection/>
    </xf>
    <xf numFmtId="0" fontId="1" fillId="0" borderId="12" xfId="0" applyFont="1" applyFill="1" applyBorder="1" applyAlignment="1" applyProtection="1">
      <alignment wrapText="1"/>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4" fillId="0" borderId="10" xfId="0" applyFont="1" applyFill="1" applyBorder="1" applyAlignment="1" applyProtection="1">
      <alignment horizontal="left" indent="1"/>
      <protection/>
    </xf>
    <xf numFmtId="0" fontId="1" fillId="0" borderId="10" xfId="0" applyFont="1" applyFill="1" applyBorder="1" applyAlignment="1" applyProtection="1">
      <alignment horizontal="left" indent="1"/>
      <protection/>
    </xf>
    <xf numFmtId="0" fontId="1" fillId="0" borderId="10" xfId="0" applyFont="1" applyFill="1" applyBorder="1" applyAlignment="1" applyProtection="1">
      <alignment horizontal="left" indent="2"/>
      <protection/>
    </xf>
    <xf numFmtId="0" fontId="1" fillId="0" borderId="12" xfId="0" applyFont="1" applyFill="1" applyBorder="1" applyAlignment="1" applyProtection="1">
      <alignment horizontal="left" indent="1"/>
      <protection/>
    </xf>
    <xf numFmtId="0" fontId="1" fillId="0" borderId="12" xfId="0" applyFont="1" applyFill="1" applyBorder="1" applyAlignment="1" applyProtection="1">
      <alignment horizontal="left" indent="2"/>
      <protection/>
    </xf>
    <xf numFmtId="0" fontId="1" fillId="0" borderId="10" xfId="0" applyFont="1" applyFill="1" applyBorder="1" applyAlignment="1" applyProtection="1">
      <alignment horizontal="left" vertical="top" indent="1"/>
      <protection/>
    </xf>
    <xf numFmtId="0" fontId="1" fillId="0" borderId="21" xfId="0" applyFont="1" applyFill="1" applyBorder="1" applyAlignment="1" applyProtection="1">
      <alignment horizontal="left" indent="1"/>
      <protection/>
    </xf>
    <xf numFmtId="3" fontId="10" fillId="4" borderId="0" xfId="0" applyNumberFormat="1" applyFont="1" applyFill="1" applyBorder="1" applyAlignment="1" applyProtection="1">
      <alignment horizontal="left"/>
      <protection/>
    </xf>
    <xf numFmtId="172" fontId="1" fillId="0" borderId="10" xfId="0" applyNumberFormat="1" applyFont="1" applyFill="1" applyBorder="1" applyAlignment="1" applyProtection="1">
      <alignment horizontal="right"/>
      <protection/>
    </xf>
    <xf numFmtId="0" fontId="1" fillId="0" borderId="10" xfId="57" applyNumberFormat="1" applyFont="1" applyFill="1" applyBorder="1" applyAlignment="1" applyProtection="1">
      <alignment horizontal="right"/>
      <protection/>
    </xf>
    <xf numFmtId="2" fontId="1" fillId="0" borderId="10" xfId="57" applyNumberFormat="1" applyFont="1" applyFill="1" applyBorder="1" applyAlignment="1" applyProtection="1">
      <alignment horizontal="right"/>
      <protection/>
    </xf>
    <xf numFmtId="3" fontId="1" fillId="0" borderId="0" xfId="0" applyNumberFormat="1" applyFont="1" applyAlignment="1" applyProtection="1">
      <alignment/>
      <protection/>
    </xf>
    <xf numFmtId="6" fontId="1" fillId="0" borderId="1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3" fontId="1" fillId="0" borderId="17" xfId="0" applyNumberFormat="1" applyFont="1" applyFill="1" applyBorder="1" applyAlignment="1" applyProtection="1">
      <alignment horizontal="right"/>
      <protection/>
    </xf>
    <xf numFmtId="0" fontId="1" fillId="0" borderId="21" xfId="0" applyFont="1" applyFill="1" applyBorder="1" applyAlignment="1" applyProtection="1">
      <alignment/>
      <protection/>
    </xf>
    <xf numFmtId="0" fontId="7" fillId="0" borderId="0" xfId="0" applyFont="1" applyAlignment="1">
      <alignment horizontal="center" wrapText="1"/>
    </xf>
    <xf numFmtId="0" fontId="11" fillId="0" borderId="0" xfId="0" applyFont="1" applyAlignment="1">
      <alignment horizontal="center" wrapText="1"/>
    </xf>
    <xf numFmtId="0" fontId="6" fillId="7" borderId="17" xfId="0" applyFont="1" applyFill="1" applyBorder="1" applyAlignment="1" applyProtection="1">
      <alignment horizontal="center" wrapText="1"/>
      <protection/>
    </xf>
    <xf numFmtId="0" fontId="1" fillId="0" borderId="0" xfId="0" applyFont="1" applyAlignment="1">
      <alignment horizontal="left" wrapText="1"/>
    </xf>
    <xf numFmtId="0" fontId="6" fillId="4" borderId="22" xfId="0" applyFont="1" applyFill="1" applyBorder="1" applyAlignment="1" applyProtection="1">
      <alignment horizontal="center" wrapText="1"/>
      <protection/>
    </xf>
    <xf numFmtId="0" fontId="6" fillId="7"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14" xfId="0" applyFont="1" applyBorder="1" applyAlignment="1" applyProtection="1">
      <alignment horizontal="left" wrapText="1"/>
      <protection/>
    </xf>
    <xf numFmtId="0" fontId="5" fillId="0" borderId="14" xfId="0" applyFont="1" applyBorder="1" applyAlignment="1" applyProtection="1">
      <alignment horizontal="left" wrapText="1"/>
      <protection/>
    </xf>
    <xf numFmtId="4" fontId="6" fillId="22" borderId="0" xfId="0" applyNumberFormat="1" applyFont="1" applyFill="1" applyBorder="1" applyAlignment="1" applyProtection="1">
      <alignment horizontal="right"/>
      <protection/>
    </xf>
    <xf numFmtId="9" fontId="6" fillId="22" borderId="0" xfId="57" applyFont="1" applyFill="1" applyBorder="1" applyAlignment="1" applyProtection="1">
      <alignment horizontal="right"/>
      <protection/>
    </xf>
    <xf numFmtId="3" fontId="6" fillId="22" borderId="0" xfId="0" applyNumberFormat="1" applyFont="1" applyFill="1" applyBorder="1" applyAlignment="1" applyProtection="1">
      <alignment horizontal="right"/>
      <protection/>
    </xf>
    <xf numFmtId="164" fontId="6" fillId="22" borderId="0" xfId="0" applyNumberFormat="1" applyFont="1" applyFill="1" applyBorder="1" applyAlignment="1" applyProtection="1">
      <alignment horizontal="right"/>
      <protection/>
    </xf>
    <xf numFmtId="165" fontId="6" fillId="22" borderId="0" xfId="0" applyNumberFormat="1" applyFont="1" applyFill="1" applyBorder="1" applyAlignment="1" applyProtection="1">
      <alignment horizontal="right"/>
      <protection/>
    </xf>
    <xf numFmtId="0" fontId="2" fillId="0" borderId="0" xfId="0" applyFont="1" applyFill="1" applyBorder="1" applyAlignment="1" applyProtection="1">
      <alignment horizontal="center"/>
      <protection/>
    </xf>
    <xf numFmtId="0" fontId="4" fillId="0" borderId="17"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O63"/>
  <sheetViews>
    <sheetView tabSelected="1" zoomScaleSheetLayoutView="100" zoomScalePageLayoutView="0" workbookViewId="0" topLeftCell="A1">
      <selection activeCell="C22" sqref="C22"/>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19" t="s">
        <v>32</v>
      </c>
      <c r="B7" s="119"/>
      <c r="C7" s="119"/>
      <c r="D7" s="119"/>
      <c r="E7" s="119"/>
      <c r="F7" s="119"/>
      <c r="G7" s="119"/>
      <c r="H7" s="119"/>
      <c r="I7" s="119"/>
      <c r="J7" s="119"/>
      <c r="K7" s="119"/>
      <c r="L7" s="119"/>
      <c r="M7" s="119"/>
    </row>
    <row r="8" spans="1:13" ht="15.75" customHeight="1">
      <c r="A8" s="119" t="str">
        <f>""&amp;C16&amp;" ENERGY STAR Qualified DVD Player(s)"</f>
        <v>20 ENERGY STAR Qualified DVD Player(s)</v>
      </c>
      <c r="B8" s="119"/>
      <c r="C8" s="119"/>
      <c r="D8" s="119"/>
      <c r="E8" s="119"/>
      <c r="F8" s="119"/>
      <c r="G8" s="119"/>
      <c r="H8" s="119"/>
      <c r="I8" s="119"/>
      <c r="J8" s="119"/>
      <c r="K8" s="119"/>
      <c r="L8" s="119"/>
      <c r="M8" s="119"/>
    </row>
    <row r="9" spans="1:13" s="58" customFormat="1" ht="12.75">
      <c r="A9" s="60"/>
      <c r="B9" s="60"/>
      <c r="C9" s="60"/>
      <c r="D9" s="60"/>
      <c r="E9" s="60"/>
      <c r="F9" s="60"/>
      <c r="G9" s="60"/>
      <c r="H9" s="60"/>
      <c r="I9" s="60"/>
      <c r="J9" s="60"/>
      <c r="K9" s="60"/>
      <c r="L9" s="60"/>
      <c r="M9" s="60"/>
    </row>
    <row r="10" spans="1:13" ht="15.75" customHeight="1">
      <c r="A10" s="7"/>
      <c r="B10" s="7"/>
      <c r="C10" s="7"/>
      <c r="D10" s="7"/>
      <c r="E10" s="7"/>
      <c r="F10" s="7"/>
      <c r="G10" s="7"/>
      <c r="H10" s="7"/>
      <c r="I10" s="7"/>
      <c r="J10" s="7"/>
      <c r="K10" s="7"/>
      <c r="L10" s="7"/>
      <c r="M10" s="7"/>
    </row>
    <row r="11" spans="1:13" s="58" customFormat="1" ht="24" customHeight="1">
      <c r="A11" s="122" t="s">
        <v>60</v>
      </c>
      <c r="B11" s="122"/>
      <c r="C11" s="122"/>
      <c r="D11" s="122"/>
      <c r="E11" s="122"/>
      <c r="F11" s="122"/>
      <c r="G11" s="122"/>
      <c r="H11" s="122"/>
      <c r="I11" s="122"/>
      <c r="J11" s="122"/>
      <c r="K11" s="122"/>
      <c r="L11" s="122"/>
      <c r="M11" s="122"/>
    </row>
    <row r="12" spans="1:13" s="58" customFormat="1" ht="12.75">
      <c r="A12" s="60"/>
      <c r="B12" s="60"/>
      <c r="C12" s="60"/>
      <c r="D12" s="60"/>
      <c r="E12" s="60"/>
      <c r="F12" s="60"/>
      <c r="G12" s="60"/>
      <c r="H12" s="60"/>
      <c r="I12" s="60"/>
      <c r="J12" s="60"/>
      <c r="K12" s="60"/>
      <c r="L12" s="60"/>
      <c r="M12" s="60"/>
    </row>
    <row r="13" ht="15.75" customHeight="1">
      <c r="A13" s="2"/>
    </row>
    <row r="14" spans="1:13" ht="15.75">
      <c r="A14" s="120" t="s">
        <v>33</v>
      </c>
      <c r="B14" s="120"/>
      <c r="C14" s="120"/>
      <c r="D14" s="120"/>
      <c r="E14" s="120"/>
      <c r="F14" s="120"/>
      <c r="G14" s="120"/>
      <c r="H14" s="120"/>
      <c r="I14" s="120"/>
      <c r="J14" s="120"/>
      <c r="K14" s="120"/>
      <c r="L14" s="120"/>
      <c r="M14" s="120"/>
    </row>
    <row r="15" spans="1:13" ht="4.5" customHeight="1" thickBot="1">
      <c r="A15" s="40"/>
      <c r="B15" s="41"/>
      <c r="C15" s="41"/>
      <c r="D15" s="41"/>
      <c r="E15" s="41"/>
      <c r="F15" s="41"/>
      <c r="G15" s="41"/>
      <c r="H15" s="41"/>
      <c r="I15" s="41"/>
      <c r="J15" s="41"/>
      <c r="K15" s="41"/>
      <c r="L15" s="41"/>
      <c r="M15" s="42"/>
    </row>
    <row r="16" spans="1:14" ht="15.75" customHeight="1" thickBot="1">
      <c r="A16" s="51" t="s">
        <v>18</v>
      </c>
      <c r="B16" s="46"/>
      <c r="C16" s="66">
        <v>20</v>
      </c>
      <c r="D16" s="44"/>
      <c r="E16" s="44"/>
      <c r="F16" s="44"/>
      <c r="G16" s="44"/>
      <c r="H16" s="44"/>
      <c r="I16" s="44"/>
      <c r="J16" s="44"/>
      <c r="K16" s="44"/>
      <c r="L16" s="44"/>
      <c r="M16" s="45"/>
      <c r="N16" s="4"/>
    </row>
    <row r="17" spans="1:13" ht="15.75" customHeight="1" thickBot="1">
      <c r="A17" s="43" t="s">
        <v>23</v>
      </c>
      <c r="B17" s="46"/>
      <c r="C17" s="67">
        <f>Assumptions!B38</f>
        <v>0.0952</v>
      </c>
      <c r="D17" s="44"/>
      <c r="E17" s="44"/>
      <c r="F17" s="44"/>
      <c r="G17" s="44"/>
      <c r="H17" s="44"/>
      <c r="I17" s="44"/>
      <c r="J17" s="44"/>
      <c r="K17" s="44"/>
      <c r="L17" s="44"/>
      <c r="M17" s="45"/>
    </row>
    <row r="18" spans="1:14" ht="6.75" customHeight="1">
      <c r="A18" s="47"/>
      <c r="B18" s="46"/>
      <c r="C18" s="48"/>
      <c r="D18" s="44"/>
      <c r="E18" s="44"/>
      <c r="F18" s="44"/>
      <c r="G18" s="44"/>
      <c r="H18" s="44"/>
      <c r="I18" s="44"/>
      <c r="J18" s="44"/>
      <c r="K18" s="44"/>
      <c r="L18" s="44"/>
      <c r="M18" s="45"/>
      <c r="N18" s="4"/>
    </row>
    <row r="19" spans="1:13" ht="27.75" customHeight="1">
      <c r="A19" s="49"/>
      <c r="B19" s="121" t="s">
        <v>15</v>
      </c>
      <c r="C19" s="121"/>
      <c r="D19" s="121"/>
      <c r="E19" s="50"/>
      <c r="F19" s="121" t="s">
        <v>2</v>
      </c>
      <c r="G19" s="121"/>
      <c r="H19" s="121"/>
      <c r="I19" s="50"/>
      <c r="J19" s="124"/>
      <c r="K19" s="124"/>
      <c r="L19" s="124"/>
      <c r="M19" s="45"/>
    </row>
    <row r="20" spans="1:13" ht="4.5" customHeight="1" thickBot="1">
      <c r="A20" s="49"/>
      <c r="B20" s="50"/>
      <c r="C20" s="50"/>
      <c r="D20" s="50"/>
      <c r="E20" s="50"/>
      <c r="F20" s="50"/>
      <c r="G20" s="50"/>
      <c r="H20" s="50"/>
      <c r="I20" s="50"/>
      <c r="J20" s="50"/>
      <c r="K20" s="50"/>
      <c r="L20" s="50"/>
      <c r="M20" s="45"/>
    </row>
    <row r="21" spans="1:13" ht="15.75" customHeight="1" thickBot="1">
      <c r="A21" s="51" t="s">
        <v>19</v>
      </c>
      <c r="B21" s="44"/>
      <c r="C21" s="68">
        <f>+Assumptions!B9</f>
        <v>80</v>
      </c>
      <c r="D21" s="52"/>
      <c r="E21" s="52"/>
      <c r="F21" s="52"/>
      <c r="G21" s="68">
        <f>Assumptions!B16</f>
        <v>76</v>
      </c>
      <c r="H21" s="52"/>
      <c r="I21" s="52"/>
      <c r="J21" s="53"/>
      <c r="K21" s="54"/>
      <c r="L21" s="52"/>
      <c r="M21" s="45"/>
    </row>
    <row r="22" spans="1:13" ht="4.5" customHeight="1">
      <c r="A22" s="55"/>
      <c r="B22" s="56"/>
      <c r="C22" s="56"/>
      <c r="D22" s="56"/>
      <c r="E22" s="56"/>
      <c r="F22" s="56"/>
      <c r="G22" s="56"/>
      <c r="H22" s="56"/>
      <c r="I22" s="56"/>
      <c r="J22" s="56"/>
      <c r="K22" s="56"/>
      <c r="L22" s="56"/>
      <c r="M22" s="57"/>
    </row>
    <row r="23" ht="15.75" customHeight="1">
      <c r="A23" s="3"/>
    </row>
    <row r="24" ht="15.75" customHeight="1">
      <c r="A24" s="3"/>
    </row>
    <row r="25" spans="1:13" ht="15.75">
      <c r="A25" s="120" t="str">
        <f>"Annual and Life Cycle Costs and Savings for "&amp;C16&amp;" DVD Player(s)"</f>
        <v>Annual and Life Cycle Costs and Savings for 20 DVD Player(s)</v>
      </c>
      <c r="B25" s="120"/>
      <c r="C25" s="120"/>
      <c r="D25" s="120"/>
      <c r="E25" s="120"/>
      <c r="F25" s="120"/>
      <c r="G25" s="120"/>
      <c r="H25" s="120"/>
      <c r="I25" s="120"/>
      <c r="J25" s="120"/>
      <c r="K25" s="120"/>
      <c r="L25" s="120"/>
      <c r="M25" s="120"/>
    </row>
    <row r="26" spans="1:13" ht="31.5" customHeight="1">
      <c r="A26" s="20"/>
      <c r="B26" s="123" t="str">
        <f>""&amp;C16&amp;" ENERGY STAR Qualified Units"</f>
        <v>20 ENERGY STAR Qualified Units</v>
      </c>
      <c r="C26" s="123"/>
      <c r="D26" s="123"/>
      <c r="E26" s="21"/>
      <c r="F26" s="123" t="str">
        <f>""&amp;C16&amp;" Conventional Units"</f>
        <v>20 Conventional Units</v>
      </c>
      <c r="G26" s="123"/>
      <c r="H26" s="123"/>
      <c r="I26" s="21"/>
      <c r="J26" s="123" t="s">
        <v>24</v>
      </c>
      <c r="K26" s="123"/>
      <c r="L26" s="123"/>
      <c r="M26" s="22"/>
    </row>
    <row r="27" spans="1:13" ht="15.75" customHeight="1">
      <c r="A27" s="23" t="s">
        <v>56</v>
      </c>
      <c r="B27" s="24"/>
      <c r="C27" s="24"/>
      <c r="D27" s="24"/>
      <c r="E27" s="24"/>
      <c r="F27" s="24"/>
      <c r="G27" s="24"/>
      <c r="H27" s="24"/>
      <c r="I27" s="24"/>
      <c r="J27" s="24"/>
      <c r="K27" s="24"/>
      <c r="L27" s="24"/>
      <c r="M27" s="25"/>
    </row>
    <row r="28" spans="1:13" ht="15.75" customHeight="1">
      <c r="A28" s="26" t="s">
        <v>64</v>
      </c>
      <c r="B28" s="24"/>
      <c r="C28" s="27">
        <f>C29*'DVD Player Calculator'!C17</f>
        <v>61.57484592</v>
      </c>
      <c r="D28" s="24"/>
      <c r="E28" s="24"/>
      <c r="F28" s="24"/>
      <c r="G28" s="27">
        <f>G29*'DVD Player Calculator'!C17</f>
        <v>88.21961232000001</v>
      </c>
      <c r="H28" s="24"/>
      <c r="I28" s="24"/>
      <c r="J28" s="24"/>
      <c r="K28" s="27">
        <f aca="true" t="shared" si="0" ref="K28:K33">G28-C28</f>
        <v>26.64476640000001</v>
      </c>
      <c r="L28" s="24"/>
      <c r="M28" s="25"/>
    </row>
    <row r="29" spans="1:13" ht="15.75" customHeight="1" outlineLevel="1">
      <c r="A29" s="28" t="s">
        <v>34</v>
      </c>
      <c r="B29" s="24"/>
      <c r="C29" s="110">
        <f>SUM(C30:C32)</f>
        <v>646.7946</v>
      </c>
      <c r="D29" s="77"/>
      <c r="E29" s="77"/>
      <c r="F29" s="77"/>
      <c r="G29" s="110">
        <f>SUM(G30:G32)</f>
        <v>926.6766</v>
      </c>
      <c r="H29" s="77"/>
      <c r="I29" s="77"/>
      <c r="J29" s="77"/>
      <c r="K29" s="110">
        <f>G29-C29</f>
        <v>279.88200000000006</v>
      </c>
      <c r="L29" s="29"/>
      <c r="M29" s="25"/>
    </row>
    <row r="30" spans="1:15" ht="15.75" customHeight="1" outlineLevel="1">
      <c r="A30" s="30" t="s">
        <v>50</v>
      </c>
      <c r="B30" s="24"/>
      <c r="C30" s="110">
        <f>(Assumptions!B6*Assumptions!$B30/1000)*C16</f>
        <v>141.036</v>
      </c>
      <c r="D30" s="77"/>
      <c r="E30" s="77"/>
      <c r="F30" s="77"/>
      <c r="G30" s="110">
        <f>(Assumptions!B13*Assumptions!$B30/1000)*C16</f>
        <v>352.59000000000003</v>
      </c>
      <c r="H30" s="77"/>
      <c r="I30" s="77"/>
      <c r="J30" s="77"/>
      <c r="K30" s="110">
        <f t="shared" si="0"/>
        <v>211.55400000000003</v>
      </c>
      <c r="L30" s="77"/>
      <c r="M30" s="25"/>
      <c r="O30" s="114"/>
    </row>
    <row r="31" spans="1:15" ht="15.75" customHeight="1" outlineLevel="1">
      <c r="A31" s="30" t="s">
        <v>35</v>
      </c>
      <c r="B31" s="24"/>
      <c r="C31" s="110">
        <f>(Assumptions!B7*Assumptions!B31/1000)*C16</f>
        <v>6.438599999999999</v>
      </c>
      <c r="D31" s="77"/>
      <c r="E31" s="77"/>
      <c r="F31" s="77"/>
      <c r="G31" s="110">
        <f>(Assumptions!B14*Assumptions!B31/1000)*C16</f>
        <v>8.1906</v>
      </c>
      <c r="H31" s="77"/>
      <c r="I31" s="77"/>
      <c r="J31" s="77"/>
      <c r="K31" s="110">
        <f t="shared" si="0"/>
        <v>1.7520000000000007</v>
      </c>
      <c r="L31" s="77"/>
      <c r="M31" s="25"/>
      <c r="O31" s="114"/>
    </row>
    <row r="32" spans="1:15" ht="15.75" customHeight="1" outlineLevel="1">
      <c r="A32" s="30" t="s">
        <v>36</v>
      </c>
      <c r="B32" s="24"/>
      <c r="C32" s="110">
        <f>(Assumptions!B8*Assumptions!B32/1000)*C16</f>
        <v>499.31999999999994</v>
      </c>
      <c r="D32" s="77"/>
      <c r="E32" s="77"/>
      <c r="F32" s="77"/>
      <c r="G32" s="110">
        <f>(Assumptions!B15*Assumptions!B32/1000)*C16</f>
        <v>565.896</v>
      </c>
      <c r="H32" s="77"/>
      <c r="I32" s="77"/>
      <c r="J32" s="77"/>
      <c r="K32" s="110">
        <f t="shared" si="0"/>
        <v>66.57600000000002</v>
      </c>
      <c r="L32" s="77"/>
      <c r="M32" s="25"/>
      <c r="O32" s="114"/>
    </row>
    <row r="33" spans="1:13" ht="15.75" customHeight="1">
      <c r="A33" s="31" t="s">
        <v>20</v>
      </c>
      <c r="B33" s="24"/>
      <c r="C33" s="27">
        <f>C16*Assumptions!B21</f>
        <v>0</v>
      </c>
      <c r="D33" s="24"/>
      <c r="E33" s="24"/>
      <c r="F33" s="24"/>
      <c r="G33" s="27">
        <f>C16*Assumptions!B24</f>
        <v>0</v>
      </c>
      <c r="H33" s="24"/>
      <c r="I33" s="24"/>
      <c r="J33" s="24"/>
      <c r="K33" s="27">
        <f t="shared" si="0"/>
        <v>0</v>
      </c>
      <c r="L33" s="24"/>
      <c r="M33" s="25"/>
    </row>
    <row r="34" spans="1:13" s="5" customFormat="1" ht="15.75" customHeight="1">
      <c r="A34" s="32" t="s">
        <v>21</v>
      </c>
      <c r="B34" s="33"/>
      <c r="C34" s="75">
        <f>C28+C33</f>
        <v>61.57484592</v>
      </c>
      <c r="D34" s="34"/>
      <c r="E34" s="34"/>
      <c r="F34" s="34"/>
      <c r="G34" s="75">
        <f>G28+G33</f>
        <v>88.21961232000001</v>
      </c>
      <c r="H34" s="34"/>
      <c r="I34" s="34"/>
      <c r="J34" s="34"/>
      <c r="K34" s="75">
        <f>K28+K33</f>
        <v>26.64476640000001</v>
      </c>
      <c r="L34" s="34"/>
      <c r="M34" s="35"/>
    </row>
    <row r="35" spans="1:13" ht="15.75" customHeight="1">
      <c r="A35" s="26"/>
      <c r="B35" s="24"/>
      <c r="C35" s="24"/>
      <c r="D35" s="24"/>
      <c r="E35" s="24"/>
      <c r="F35" s="24"/>
      <c r="G35" s="24"/>
      <c r="H35" s="24"/>
      <c r="I35" s="24"/>
      <c r="J35" s="24"/>
      <c r="K35" s="24"/>
      <c r="L35" s="24"/>
      <c r="M35" s="25"/>
    </row>
    <row r="36" spans="1:13" ht="15.75" customHeight="1">
      <c r="A36" s="23" t="s">
        <v>57</v>
      </c>
      <c r="B36" s="24"/>
      <c r="C36" s="24"/>
      <c r="D36" s="24"/>
      <c r="E36" s="24"/>
      <c r="F36" s="24"/>
      <c r="G36" s="24"/>
      <c r="H36" s="24"/>
      <c r="I36" s="24"/>
      <c r="J36" s="24"/>
      <c r="K36" s="24"/>
      <c r="L36" s="24"/>
      <c r="M36" s="25"/>
    </row>
    <row r="37" spans="1:13" ht="15.75" customHeight="1">
      <c r="A37" s="26" t="s">
        <v>65</v>
      </c>
      <c r="B37" s="24"/>
      <c r="C37" s="27">
        <f>C38+C40</f>
        <v>369.5755915054903</v>
      </c>
      <c r="D37" s="24"/>
      <c r="E37" s="24"/>
      <c r="F37" s="24"/>
      <c r="G37" s="27">
        <f>G38+G40</f>
        <v>529.4989361062951</v>
      </c>
      <c r="H37" s="24"/>
      <c r="I37" s="24"/>
      <c r="J37" s="24"/>
      <c r="K37" s="27">
        <f>G37-C37</f>
        <v>159.9233446008048</v>
      </c>
      <c r="L37" s="24"/>
      <c r="M37" s="25"/>
    </row>
    <row r="38" spans="1:13" ht="15.75" customHeight="1" outlineLevel="1">
      <c r="A38" s="28" t="s">
        <v>66</v>
      </c>
      <c r="B38" s="24"/>
      <c r="C38" s="27">
        <f>PV(Assumptions!B35,Assumptions!B10,-C28,,0)</f>
        <v>369.5755915054903</v>
      </c>
      <c r="D38" s="24"/>
      <c r="E38" s="24"/>
      <c r="F38" s="24"/>
      <c r="G38" s="27">
        <f>PV(Assumptions!B35,Assumptions!B17,-G28,,0)</f>
        <v>529.4989361062951</v>
      </c>
      <c r="H38" s="24"/>
      <c r="I38" s="24"/>
      <c r="J38" s="24"/>
      <c r="K38" s="27">
        <f>G38-C38</f>
        <v>159.9233446008048</v>
      </c>
      <c r="L38" s="24"/>
      <c r="M38" s="25"/>
    </row>
    <row r="39" spans="1:13" ht="15.75" customHeight="1" outlineLevel="1">
      <c r="A39" s="30" t="s">
        <v>37</v>
      </c>
      <c r="B39" s="24"/>
      <c r="C39" s="110">
        <f>C29*Assumptions!B10</f>
        <v>4527.562199999999</v>
      </c>
      <c r="D39" s="77"/>
      <c r="E39" s="77"/>
      <c r="F39" s="77"/>
      <c r="G39" s="110">
        <f>G29*Assumptions!B17</f>
        <v>6486.7362</v>
      </c>
      <c r="H39" s="77"/>
      <c r="I39" s="77"/>
      <c r="J39" s="77"/>
      <c r="K39" s="110">
        <f>G39-C39</f>
        <v>1959.174000000001</v>
      </c>
      <c r="L39" s="29"/>
      <c r="M39" s="25"/>
    </row>
    <row r="40" spans="1:13" ht="15.75" customHeight="1" outlineLevel="1">
      <c r="A40" s="28" t="s">
        <v>22</v>
      </c>
      <c r="B40" s="24"/>
      <c r="C40" s="27">
        <f>PV(Assumptions!B35,Assumptions!B10,-C33,,0)</f>
        <v>0</v>
      </c>
      <c r="D40" s="24"/>
      <c r="E40" s="24"/>
      <c r="F40" s="24"/>
      <c r="G40" s="27">
        <f>PV(Assumptions!B35,Assumptions!B17,-G33,,0)</f>
        <v>0</v>
      </c>
      <c r="H40" s="24"/>
      <c r="I40" s="24"/>
      <c r="J40" s="24"/>
      <c r="K40" s="27">
        <f>G40-C40</f>
        <v>0</v>
      </c>
      <c r="L40" s="24"/>
      <c r="M40" s="25"/>
    </row>
    <row r="41" spans="1:13" ht="15.75" customHeight="1">
      <c r="A41" s="26" t="str">
        <f>"Purchase price for "&amp;C16&amp;" unit(s)"</f>
        <v>Purchase price for 20 unit(s)</v>
      </c>
      <c r="B41" s="24"/>
      <c r="C41" s="27">
        <f>C16*C21</f>
        <v>1600</v>
      </c>
      <c r="D41" s="24"/>
      <c r="E41" s="24"/>
      <c r="F41" s="24"/>
      <c r="G41" s="27">
        <f>C16*G21</f>
        <v>1520</v>
      </c>
      <c r="H41" s="24"/>
      <c r="I41" s="24"/>
      <c r="J41" s="24"/>
      <c r="K41" s="27">
        <f>G41-C41</f>
        <v>-80</v>
      </c>
      <c r="L41" s="24"/>
      <c r="M41" s="25"/>
    </row>
    <row r="42" spans="1:13" s="5" customFormat="1" ht="15.75" customHeight="1">
      <c r="A42" s="32" t="s">
        <v>21</v>
      </c>
      <c r="B42" s="33"/>
      <c r="C42" s="75">
        <f>C37+C41</f>
        <v>1969.5755915054904</v>
      </c>
      <c r="D42" s="34"/>
      <c r="E42" s="34"/>
      <c r="F42" s="34"/>
      <c r="G42" s="75">
        <f>G37+G41</f>
        <v>2049.4989361062953</v>
      </c>
      <c r="H42" s="34"/>
      <c r="I42" s="34"/>
      <c r="J42" s="34"/>
      <c r="K42" s="75">
        <f>K37+K41</f>
        <v>79.9233446008048</v>
      </c>
      <c r="L42" s="34"/>
      <c r="M42" s="35"/>
    </row>
    <row r="43" spans="1:13" s="5" customFormat="1" ht="15.75" customHeight="1">
      <c r="A43" s="32"/>
      <c r="B43" s="33"/>
      <c r="C43" s="36"/>
      <c r="D43" s="34"/>
      <c r="E43" s="34"/>
      <c r="F43" s="34"/>
      <c r="G43" s="36"/>
      <c r="H43" s="34"/>
      <c r="I43" s="34"/>
      <c r="J43" s="34"/>
      <c r="K43" s="36"/>
      <c r="L43" s="34"/>
      <c r="M43" s="35"/>
    </row>
    <row r="44" spans="1:13" ht="15.75" customHeight="1">
      <c r="A44" s="23"/>
      <c r="B44" s="24"/>
      <c r="C44" s="24"/>
      <c r="D44" s="24"/>
      <c r="E44" s="24"/>
      <c r="F44" s="24"/>
      <c r="G44" s="24"/>
      <c r="H44" s="24"/>
      <c r="I44" s="24"/>
      <c r="J44" s="62" t="s">
        <v>55</v>
      </c>
      <c r="K44" s="76">
        <f>IF(K52&lt;=0,0,IF(K34&lt;0,"N/A",IF(K34=0,"&gt;"&amp;Assumptions!B10&amp;"",IF(K52/K34&gt;Assumptions!B10,"&gt;"&amp;Assumptions!B10&amp;"",K52/K34))))</f>
        <v>3.0024658050670685</v>
      </c>
      <c r="L44" s="24"/>
      <c r="M44" s="25"/>
    </row>
    <row r="45" spans="1:13" ht="4.5" customHeight="1">
      <c r="A45" s="37"/>
      <c r="B45" s="38"/>
      <c r="C45" s="38"/>
      <c r="D45" s="38"/>
      <c r="E45" s="38"/>
      <c r="F45" s="38"/>
      <c r="G45" s="38"/>
      <c r="H45" s="38"/>
      <c r="I45" s="38"/>
      <c r="J45" s="38"/>
      <c r="K45" s="38" t="s">
        <v>59</v>
      </c>
      <c r="L45" s="38"/>
      <c r="M45" s="39"/>
    </row>
    <row r="46" spans="1:13" ht="24" customHeight="1">
      <c r="A46" s="126" t="s">
        <v>58</v>
      </c>
      <c r="B46" s="127"/>
      <c r="C46" s="127"/>
      <c r="D46" s="127"/>
      <c r="E46" s="127"/>
      <c r="F46" s="127"/>
      <c r="G46" s="127"/>
      <c r="H46" s="127"/>
      <c r="I46" s="127"/>
      <c r="J46" s="127"/>
      <c r="K46" s="127"/>
      <c r="L46" s="127"/>
      <c r="M46" s="127"/>
    </row>
    <row r="47" spans="1:13" ht="13.5">
      <c r="A47" s="125" t="s">
        <v>51</v>
      </c>
      <c r="B47" s="125"/>
      <c r="C47" s="125"/>
      <c r="D47" s="125"/>
      <c r="E47" s="125"/>
      <c r="F47" s="125"/>
      <c r="G47" s="125"/>
      <c r="H47" s="125"/>
      <c r="I47" s="125"/>
      <c r="J47" s="125"/>
      <c r="K47" s="125"/>
      <c r="L47" s="125"/>
      <c r="M47" s="125"/>
    </row>
    <row r="48" spans="1:13" ht="13.5">
      <c r="A48" s="61"/>
      <c r="B48" s="61"/>
      <c r="C48" s="61"/>
      <c r="D48" s="61"/>
      <c r="E48" s="61"/>
      <c r="F48" s="61"/>
      <c r="G48" s="61"/>
      <c r="H48" s="61"/>
      <c r="I48" s="61"/>
      <c r="J48" s="61"/>
      <c r="K48" s="61"/>
      <c r="L48" s="61"/>
      <c r="M48" s="61"/>
    </row>
    <row r="49" ht="15" customHeight="1"/>
    <row r="50" spans="1:13" ht="15.75" customHeight="1">
      <c r="A50" s="120" t="str">
        <f>"Summary of Benefits for "&amp;C16&amp;" DVD Player(s)"</f>
        <v>Summary of Benefits for 20 DVD Player(s)</v>
      </c>
      <c r="B50" s="120"/>
      <c r="C50" s="120"/>
      <c r="D50" s="120"/>
      <c r="E50" s="120"/>
      <c r="F50" s="120"/>
      <c r="G50" s="120"/>
      <c r="H50" s="120"/>
      <c r="I50" s="120"/>
      <c r="J50" s="120"/>
      <c r="K50" s="120"/>
      <c r="L50" s="120"/>
      <c r="M50" s="120"/>
    </row>
    <row r="51" spans="1:13" ht="4.5" customHeight="1">
      <c r="A51" s="13" t="s">
        <v>59</v>
      </c>
      <c r="B51" s="14"/>
      <c r="C51" s="14"/>
      <c r="D51" s="14"/>
      <c r="E51" s="14"/>
      <c r="F51" s="14"/>
      <c r="G51" s="14"/>
      <c r="H51" s="14"/>
      <c r="I51" s="14"/>
      <c r="J51" s="14"/>
      <c r="K51" s="14"/>
      <c r="L51" s="14"/>
      <c r="M51" s="15"/>
    </row>
    <row r="52" spans="1:13" ht="15.75" customHeight="1">
      <c r="A52" s="63" t="s">
        <v>61</v>
      </c>
      <c r="B52" s="8"/>
      <c r="C52" s="8"/>
      <c r="D52" s="8"/>
      <c r="E52" s="8"/>
      <c r="F52" s="8"/>
      <c r="G52" s="8"/>
      <c r="H52" s="8"/>
      <c r="I52" s="8"/>
      <c r="J52" s="8"/>
      <c r="K52" s="131">
        <f>(C21-G21)*C16</f>
        <v>80</v>
      </c>
      <c r="L52" s="131"/>
      <c r="M52" s="16"/>
    </row>
    <row r="53" spans="1:13" ht="15.75" customHeight="1">
      <c r="A53" s="63" t="s">
        <v>38</v>
      </c>
      <c r="B53" s="8"/>
      <c r="C53" s="8"/>
      <c r="D53" s="8"/>
      <c r="E53" s="8"/>
      <c r="F53" s="8"/>
      <c r="G53" s="8"/>
      <c r="H53" s="8"/>
      <c r="I53" s="8"/>
      <c r="J53" s="8"/>
      <c r="K53" s="131">
        <f>K37</f>
        <v>159.9233446008048</v>
      </c>
      <c r="L53" s="131"/>
      <c r="M53" s="16"/>
    </row>
    <row r="54" spans="1:13" ht="15.75" customHeight="1">
      <c r="A54" s="63" t="s">
        <v>39</v>
      </c>
      <c r="B54" s="8"/>
      <c r="C54" s="8"/>
      <c r="D54" s="8"/>
      <c r="E54" s="8"/>
      <c r="F54" s="8"/>
      <c r="G54" s="8"/>
      <c r="H54" s="8"/>
      <c r="I54" s="8"/>
      <c r="J54" s="8"/>
      <c r="K54" s="131">
        <f>K42</f>
        <v>79.9233446008048</v>
      </c>
      <c r="L54" s="131"/>
      <c r="M54" s="16"/>
    </row>
    <row r="55" spans="1:13" ht="15.75" customHeight="1">
      <c r="A55" s="63" t="s">
        <v>40</v>
      </c>
      <c r="B55" s="8"/>
      <c r="C55" s="8"/>
      <c r="D55" s="8"/>
      <c r="E55" s="8"/>
      <c r="F55" s="8"/>
      <c r="G55" s="8"/>
      <c r="H55" s="8"/>
      <c r="I55" s="8"/>
      <c r="J55" s="8"/>
      <c r="K55" s="132">
        <f>K44</f>
        <v>3.0024658050670685</v>
      </c>
      <c r="L55" s="132"/>
      <c r="M55" s="16"/>
    </row>
    <row r="56" spans="1:13" ht="15.75" customHeight="1">
      <c r="A56" s="63" t="s">
        <v>43</v>
      </c>
      <c r="B56" s="8"/>
      <c r="C56" s="8"/>
      <c r="D56" s="8"/>
      <c r="E56" s="8"/>
      <c r="F56" s="8"/>
      <c r="G56" s="8"/>
      <c r="H56" s="8"/>
      <c r="I56" s="8"/>
      <c r="J56" s="8"/>
      <c r="K56" s="130">
        <f>K39</f>
        <v>1959.174000000001</v>
      </c>
      <c r="L56" s="130"/>
      <c r="M56" s="16"/>
    </row>
    <row r="57" spans="1:13" ht="15.75" customHeight="1">
      <c r="A57" s="63" t="s">
        <v>54</v>
      </c>
      <c r="B57" s="8"/>
      <c r="C57" s="8"/>
      <c r="D57" s="8"/>
      <c r="E57" s="8"/>
      <c r="F57" s="8"/>
      <c r="G57" s="8"/>
      <c r="H57" s="8"/>
      <c r="I57" s="8"/>
      <c r="J57" s="8"/>
      <c r="K57" s="130">
        <f>K39*Assumptions!B42</f>
        <v>3017.1279600000016</v>
      </c>
      <c r="L57" s="130"/>
      <c r="M57" s="16"/>
    </row>
    <row r="58" spans="1:13" ht="15.75" customHeight="1">
      <c r="A58" s="63" t="s">
        <v>41</v>
      </c>
      <c r="B58" s="8"/>
      <c r="C58" s="8"/>
      <c r="D58" s="8"/>
      <c r="E58" s="8"/>
      <c r="F58" s="8"/>
      <c r="G58" s="8"/>
      <c r="H58" s="8"/>
      <c r="I58" s="8"/>
      <c r="J58" s="8"/>
      <c r="K58" s="128">
        <f>K39*Assumptions!B42/Assumptions!B46</f>
        <v>0.2506544786907038</v>
      </c>
      <c r="L58" s="128"/>
      <c r="M58" s="16"/>
    </row>
    <row r="59" spans="1:13" ht="15.75" customHeight="1">
      <c r="A59" s="63" t="s">
        <v>48</v>
      </c>
      <c r="B59" s="8"/>
      <c r="C59" s="8"/>
      <c r="D59" s="8"/>
      <c r="E59" s="8"/>
      <c r="F59" s="8"/>
      <c r="G59" s="8"/>
      <c r="H59" s="8"/>
      <c r="I59" s="8"/>
      <c r="J59" s="8"/>
      <c r="K59" s="128">
        <f>K39*Assumptions!B42/Assumptions!B45</f>
        <v>0.311044119587629</v>
      </c>
      <c r="L59" s="128"/>
      <c r="M59" s="16"/>
    </row>
    <row r="60" spans="1:13" ht="15.75" customHeight="1">
      <c r="A60" s="63" t="s">
        <v>42</v>
      </c>
      <c r="B60" s="8"/>
      <c r="C60" s="8"/>
      <c r="D60" s="8"/>
      <c r="E60" s="8"/>
      <c r="F60" s="8"/>
      <c r="G60" s="8"/>
      <c r="H60" s="8"/>
      <c r="I60" s="8"/>
      <c r="J60" s="8"/>
      <c r="K60" s="129">
        <f>K42/(C21*C16)</f>
        <v>0.049952090375502994</v>
      </c>
      <c r="L60" s="129"/>
      <c r="M60" s="16"/>
    </row>
    <row r="61" spans="1:13" ht="4.5" customHeight="1">
      <c r="A61" s="17"/>
      <c r="B61" s="18"/>
      <c r="C61" s="18"/>
      <c r="D61" s="18"/>
      <c r="E61" s="18"/>
      <c r="F61" s="18"/>
      <c r="G61" s="18"/>
      <c r="H61" s="18"/>
      <c r="I61" s="18"/>
      <c r="J61" s="18"/>
      <c r="K61" s="18"/>
      <c r="L61" s="18"/>
      <c r="M61" s="19"/>
    </row>
    <row r="62" s="6" customFormat="1" ht="15.75" customHeight="1">
      <c r="A62" s="59"/>
    </row>
    <row r="63" s="6" customFormat="1" ht="15.75" customHeight="1">
      <c r="A63" s="59"/>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sheetData>
  <sheetProtection/>
  <mergeCells count="23">
    <mergeCell ref="K58:L58"/>
    <mergeCell ref="K60:L60"/>
    <mergeCell ref="K57:L57"/>
    <mergeCell ref="K52:L52"/>
    <mergeCell ref="K53:L53"/>
    <mergeCell ref="K54:L54"/>
    <mergeCell ref="K55:L55"/>
    <mergeCell ref="K56:L56"/>
    <mergeCell ref="K59:L59"/>
    <mergeCell ref="A50:M50"/>
    <mergeCell ref="F19:H19"/>
    <mergeCell ref="F26:H26"/>
    <mergeCell ref="B26:D26"/>
    <mergeCell ref="J19:L19"/>
    <mergeCell ref="J26:L26"/>
    <mergeCell ref="A47:M47"/>
    <mergeCell ref="A46:M46"/>
    <mergeCell ref="A7:M7"/>
    <mergeCell ref="A8:M8"/>
    <mergeCell ref="A25:M25"/>
    <mergeCell ref="A14:M14"/>
    <mergeCell ref="B19:D19"/>
    <mergeCell ref="A11:M11"/>
  </mergeCells>
  <printOptions horizontalCentered="1"/>
  <pageMargins left="0.5" right="0.5" top="0.5" bottom="0.5" header="0.5" footer="0.25"/>
  <pageSetup fitToHeight="1" fitToWidth="1" orientation="portrait"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SheetLayoutView="100" zoomScalePageLayoutView="0" workbookViewId="0" topLeftCell="A1">
      <selection activeCell="B16" sqref="B16"/>
    </sheetView>
  </sheetViews>
  <sheetFormatPr defaultColWidth="9.140625" defaultRowHeight="12.75"/>
  <cols>
    <col min="1" max="1" width="53.421875" style="72" customWidth="1"/>
    <col min="2" max="2" width="14.28125" style="101" bestFit="1" customWidth="1"/>
    <col min="3" max="3" width="16.421875" style="102" customWidth="1"/>
    <col min="4" max="4" width="70.8515625" style="6" customWidth="1"/>
    <col min="5" max="5" width="44.7109375" style="72" customWidth="1"/>
    <col min="6" max="7" width="9.140625" style="72" customWidth="1"/>
    <col min="8" max="8" width="21.421875" style="72" customWidth="1"/>
    <col min="9" max="21" width="9.140625" style="72" customWidth="1"/>
    <col min="22" max="16384" width="9.140625" style="6" customWidth="1"/>
  </cols>
  <sheetData>
    <row r="1" spans="1:9" ht="15.75">
      <c r="A1" s="133" t="s">
        <v>17</v>
      </c>
      <c r="B1" s="133"/>
      <c r="C1" s="133"/>
      <c r="D1" s="133"/>
      <c r="E1" s="79"/>
      <c r="F1" s="79"/>
      <c r="G1" s="79"/>
      <c r="H1" s="79"/>
      <c r="I1" s="79"/>
    </row>
    <row r="2" spans="1:9" ht="15.75">
      <c r="A2" s="78"/>
      <c r="B2" s="78"/>
      <c r="C2" s="78"/>
      <c r="D2" s="78"/>
      <c r="E2" s="79"/>
      <c r="F2" s="79"/>
      <c r="G2" s="79"/>
      <c r="H2" s="79"/>
      <c r="I2" s="79"/>
    </row>
    <row r="3" spans="1:5" ht="12.75">
      <c r="A3" s="80" t="s">
        <v>11</v>
      </c>
      <c r="B3" s="134" t="s">
        <v>12</v>
      </c>
      <c r="C3" s="134"/>
      <c r="D3" s="81" t="s">
        <v>0</v>
      </c>
      <c r="E3" s="80" t="s">
        <v>76</v>
      </c>
    </row>
    <row r="4" spans="1:4" ht="12.75">
      <c r="A4" s="82" t="s">
        <v>1</v>
      </c>
      <c r="B4" s="83"/>
      <c r="C4" s="84"/>
      <c r="D4" s="85"/>
    </row>
    <row r="5" spans="1:4" ht="12.75">
      <c r="A5" s="103" t="s">
        <v>15</v>
      </c>
      <c r="B5" s="9"/>
      <c r="C5" s="10"/>
      <c r="D5" s="12"/>
    </row>
    <row r="6" spans="1:4" ht="12.75">
      <c r="A6" s="105" t="s">
        <v>30</v>
      </c>
      <c r="B6" s="87">
        <v>1</v>
      </c>
      <c r="C6" s="10" t="s">
        <v>87</v>
      </c>
      <c r="D6" s="12" t="s">
        <v>71</v>
      </c>
    </row>
    <row r="7" spans="1:5" ht="12.75">
      <c r="A7" s="105" t="s">
        <v>25</v>
      </c>
      <c r="B7" s="88">
        <v>7.35</v>
      </c>
      <c r="C7" s="10" t="s">
        <v>87</v>
      </c>
      <c r="D7" s="12" t="s">
        <v>75</v>
      </c>
      <c r="E7" s="72" t="s">
        <v>77</v>
      </c>
    </row>
    <row r="8" spans="1:5" ht="12.75">
      <c r="A8" s="105" t="s">
        <v>26</v>
      </c>
      <c r="B8" s="89">
        <v>15</v>
      </c>
      <c r="C8" s="10" t="s">
        <v>87</v>
      </c>
      <c r="D8" s="12" t="s">
        <v>75</v>
      </c>
      <c r="E8" s="72" t="s">
        <v>78</v>
      </c>
    </row>
    <row r="9" spans="1:5" ht="12.75">
      <c r="A9" s="105" t="s">
        <v>19</v>
      </c>
      <c r="B9" s="115">
        <v>80</v>
      </c>
      <c r="C9" s="10"/>
      <c r="D9" s="12" t="s">
        <v>88</v>
      </c>
      <c r="E9" s="72" t="s">
        <v>89</v>
      </c>
    </row>
    <row r="10" spans="1:5" ht="12.75">
      <c r="A10" s="105" t="s">
        <v>29</v>
      </c>
      <c r="B10" s="64">
        <v>7</v>
      </c>
      <c r="C10" s="11" t="s">
        <v>14</v>
      </c>
      <c r="D10" s="12" t="s">
        <v>75</v>
      </c>
      <c r="E10" s="72" t="s">
        <v>79</v>
      </c>
    </row>
    <row r="11" spans="1:4" ht="12.75">
      <c r="A11" s="104"/>
      <c r="B11" s="9"/>
      <c r="C11" s="10"/>
      <c r="D11" s="12"/>
    </row>
    <row r="12" spans="1:4" ht="12.75">
      <c r="A12" s="103" t="s">
        <v>2</v>
      </c>
      <c r="B12" s="9"/>
      <c r="C12" s="10"/>
      <c r="D12" s="12"/>
    </row>
    <row r="13" spans="1:5" ht="12.75">
      <c r="A13" s="105" t="s">
        <v>30</v>
      </c>
      <c r="B13" s="91">
        <v>2.5</v>
      </c>
      <c r="C13" s="10" t="s">
        <v>87</v>
      </c>
      <c r="D13" s="12" t="s">
        <v>75</v>
      </c>
      <c r="E13" s="72" t="s">
        <v>82</v>
      </c>
    </row>
    <row r="14" spans="1:5" ht="12.75">
      <c r="A14" s="105" t="s">
        <v>25</v>
      </c>
      <c r="B14" s="88">
        <v>9.35</v>
      </c>
      <c r="C14" s="10" t="s">
        <v>87</v>
      </c>
      <c r="D14" s="12" t="s">
        <v>75</v>
      </c>
      <c r="E14" s="72" t="s">
        <v>81</v>
      </c>
    </row>
    <row r="15" spans="1:5" ht="12.75">
      <c r="A15" s="105" t="s">
        <v>26</v>
      </c>
      <c r="B15" s="88">
        <v>17</v>
      </c>
      <c r="C15" s="10" t="s">
        <v>87</v>
      </c>
      <c r="D15" s="12" t="s">
        <v>75</v>
      </c>
      <c r="E15" s="72" t="s">
        <v>80</v>
      </c>
    </row>
    <row r="16" spans="1:5" ht="12.75">
      <c r="A16" s="105" t="s">
        <v>19</v>
      </c>
      <c r="B16" s="115">
        <v>76</v>
      </c>
      <c r="C16" s="10"/>
      <c r="D16" s="12" t="s">
        <v>88</v>
      </c>
      <c r="E16" s="72" t="s">
        <v>89</v>
      </c>
    </row>
    <row r="17" spans="1:4" ht="12.75">
      <c r="A17" s="105" t="s">
        <v>29</v>
      </c>
      <c r="B17" s="65">
        <f>Assumptions!B10</f>
        <v>7</v>
      </c>
      <c r="C17" s="11" t="s">
        <v>14</v>
      </c>
      <c r="D17" s="12" t="s">
        <v>52</v>
      </c>
    </row>
    <row r="18" spans="1:4" ht="12.75">
      <c r="A18" s="86"/>
      <c r="B18" s="65"/>
      <c r="C18" s="11"/>
      <c r="D18" s="12"/>
    </row>
    <row r="19" spans="1:4" ht="12.75">
      <c r="A19" s="92" t="s">
        <v>3</v>
      </c>
      <c r="B19" s="88"/>
      <c r="C19" s="93"/>
      <c r="D19" s="12"/>
    </row>
    <row r="20" spans="1:4" ht="12.75">
      <c r="A20" s="103" t="s">
        <v>15</v>
      </c>
      <c r="B20" s="9"/>
      <c r="C20" s="10"/>
      <c r="D20" s="12"/>
    </row>
    <row r="21" spans="1:4" ht="12.75">
      <c r="A21" s="107" t="s">
        <v>4</v>
      </c>
      <c r="B21" s="95">
        <v>0</v>
      </c>
      <c r="C21" s="96"/>
      <c r="D21" s="12" t="s">
        <v>5</v>
      </c>
    </row>
    <row r="22" spans="1:4" ht="12.75">
      <c r="A22" s="104"/>
      <c r="B22" s="95"/>
      <c r="C22" s="96"/>
      <c r="D22" s="12"/>
    </row>
    <row r="23" spans="1:4" ht="12.75">
      <c r="A23" s="103" t="s">
        <v>2</v>
      </c>
      <c r="B23" s="9"/>
      <c r="C23" s="10"/>
      <c r="D23" s="12"/>
    </row>
    <row r="24" spans="1:4" ht="12.75">
      <c r="A24" s="107" t="s">
        <v>4</v>
      </c>
      <c r="B24" s="95">
        <v>0</v>
      </c>
      <c r="C24" s="96"/>
      <c r="D24" s="12" t="s">
        <v>5</v>
      </c>
    </row>
    <row r="25" spans="1:4" ht="12.75">
      <c r="A25" s="94"/>
      <c r="B25" s="95"/>
      <c r="C25" s="96"/>
      <c r="D25" s="12"/>
    </row>
    <row r="26" spans="1:4" ht="12.75">
      <c r="A26" s="92" t="s">
        <v>6</v>
      </c>
      <c r="B26" s="9"/>
      <c r="C26" s="10"/>
      <c r="D26" s="12"/>
    </row>
    <row r="27" spans="1:5" ht="12.75">
      <c r="A27" s="106" t="s">
        <v>72</v>
      </c>
      <c r="B27" s="9">
        <v>19.32</v>
      </c>
      <c r="C27" s="10" t="s">
        <v>27</v>
      </c>
      <c r="D27" s="12" t="s">
        <v>75</v>
      </c>
      <c r="E27" s="72" t="s">
        <v>85</v>
      </c>
    </row>
    <row r="28" spans="1:9" ht="12.75">
      <c r="A28" s="106" t="s">
        <v>73</v>
      </c>
      <c r="B28" s="112">
        <v>0.12</v>
      </c>
      <c r="C28" s="97"/>
      <c r="D28" s="12" t="s">
        <v>75</v>
      </c>
      <c r="E28" s="72" t="s">
        <v>84</v>
      </c>
      <c r="F28" s="98"/>
      <c r="G28" s="98"/>
      <c r="H28" s="98"/>
      <c r="I28" s="98"/>
    </row>
    <row r="29" spans="1:9" ht="12.75">
      <c r="A29" s="106" t="s">
        <v>74</v>
      </c>
      <c r="B29" s="113">
        <v>4.56</v>
      </c>
      <c r="C29" s="97" t="s">
        <v>27</v>
      </c>
      <c r="D29" s="12" t="s">
        <v>75</v>
      </c>
      <c r="E29" s="72" t="s">
        <v>83</v>
      </c>
      <c r="F29" s="98"/>
      <c r="G29" s="98"/>
      <c r="H29" s="98"/>
      <c r="I29" s="98"/>
    </row>
    <row r="30" spans="1:4" ht="12.75">
      <c r="A30" s="106" t="s">
        <v>7</v>
      </c>
      <c r="B30" s="99">
        <f>B27*365</f>
        <v>7051.8</v>
      </c>
      <c r="C30" s="97" t="s">
        <v>28</v>
      </c>
      <c r="D30" s="12" t="s">
        <v>8</v>
      </c>
    </row>
    <row r="31" spans="1:4" ht="12.75">
      <c r="A31" s="106" t="s">
        <v>9</v>
      </c>
      <c r="B31" s="99">
        <f>B28*365</f>
        <v>43.8</v>
      </c>
      <c r="C31" s="97" t="s">
        <v>28</v>
      </c>
      <c r="D31" s="12" t="s">
        <v>8</v>
      </c>
    </row>
    <row r="32" spans="1:4" ht="12.75">
      <c r="A32" s="106" t="s">
        <v>10</v>
      </c>
      <c r="B32" s="99">
        <f>B29*365</f>
        <v>1664.3999999999999</v>
      </c>
      <c r="C32" s="97" t="s">
        <v>28</v>
      </c>
      <c r="D32" s="12" t="s">
        <v>8</v>
      </c>
    </row>
    <row r="33" spans="1:4" ht="15.75" customHeight="1">
      <c r="A33" s="86"/>
      <c r="B33" s="111"/>
      <c r="C33" s="10"/>
      <c r="D33" s="12"/>
    </row>
    <row r="34" spans="1:4" ht="12.75">
      <c r="A34" s="90" t="s">
        <v>44</v>
      </c>
      <c r="B34" s="9"/>
      <c r="C34" s="10"/>
      <c r="D34" s="12"/>
    </row>
    <row r="35" spans="1:5" ht="36.75" customHeight="1">
      <c r="A35" s="108" t="s">
        <v>45</v>
      </c>
      <c r="B35" s="70">
        <v>0.04</v>
      </c>
      <c r="C35" s="10"/>
      <c r="D35" s="100" t="s">
        <v>31</v>
      </c>
      <c r="E35" s="72" t="s">
        <v>86</v>
      </c>
    </row>
    <row r="36" spans="1:4" ht="12.75">
      <c r="A36" s="12"/>
      <c r="B36" s="71"/>
      <c r="C36" s="10"/>
      <c r="D36" s="12"/>
    </row>
    <row r="37" spans="1:4" ht="12.75">
      <c r="A37" s="69" t="s">
        <v>13</v>
      </c>
      <c r="B37" s="71"/>
      <c r="C37" s="10"/>
      <c r="D37" s="12"/>
    </row>
    <row r="38" spans="1:4" ht="12.75">
      <c r="A38" s="106" t="s">
        <v>68</v>
      </c>
      <c r="B38" s="116">
        <v>0.0952</v>
      </c>
      <c r="C38" s="10" t="s">
        <v>49</v>
      </c>
      <c r="D38" s="12" t="s">
        <v>90</v>
      </c>
    </row>
    <row r="39" spans="1:4" ht="12.75">
      <c r="A39" s="106" t="s">
        <v>69</v>
      </c>
      <c r="B39" s="116">
        <v>0.1059</v>
      </c>
      <c r="C39" s="10" t="s">
        <v>49</v>
      </c>
      <c r="D39" s="12" t="s">
        <v>90</v>
      </c>
    </row>
    <row r="40" spans="1:4" ht="12.75">
      <c r="A40" s="12"/>
      <c r="B40" s="71"/>
      <c r="C40" s="10"/>
      <c r="D40" s="12"/>
    </row>
    <row r="41" spans="1:4" ht="14.25">
      <c r="A41" s="69" t="s">
        <v>62</v>
      </c>
      <c r="B41" s="71"/>
      <c r="C41" s="10"/>
      <c r="D41" s="12"/>
    </row>
    <row r="42" spans="1:4" ht="12.75">
      <c r="A42" s="106" t="s">
        <v>67</v>
      </c>
      <c r="B42" s="71">
        <v>1.54</v>
      </c>
      <c r="C42" s="10" t="s">
        <v>46</v>
      </c>
      <c r="D42" s="12" t="s">
        <v>91</v>
      </c>
    </row>
    <row r="43" spans="1:4" ht="12.75">
      <c r="A43" s="12"/>
      <c r="B43" s="71"/>
      <c r="C43" s="10"/>
      <c r="D43" s="12"/>
    </row>
    <row r="44" spans="1:4" ht="14.25">
      <c r="A44" s="69" t="s">
        <v>16</v>
      </c>
      <c r="B44" s="73"/>
      <c r="C44" s="10"/>
      <c r="D44" s="12"/>
    </row>
    <row r="45" spans="1:4" ht="14.25">
      <c r="A45" s="106" t="s">
        <v>53</v>
      </c>
      <c r="B45" s="73">
        <v>9700</v>
      </c>
      <c r="C45" s="10" t="s">
        <v>70</v>
      </c>
      <c r="D45" s="12" t="s">
        <v>92</v>
      </c>
    </row>
    <row r="46" spans="1:4" ht="14.25">
      <c r="A46" s="109" t="s">
        <v>47</v>
      </c>
      <c r="B46" s="117">
        <v>12037</v>
      </c>
      <c r="C46" s="74" t="s">
        <v>70</v>
      </c>
      <c r="D46" s="118" t="s">
        <v>92</v>
      </c>
    </row>
    <row r="48" ht="12.75">
      <c r="A48" s="72" t="s">
        <v>93</v>
      </c>
    </row>
    <row r="49" ht="12.75">
      <c r="A49" s="72" t="s">
        <v>63</v>
      </c>
    </row>
  </sheetData>
  <sheetProtection/>
  <mergeCells count="2">
    <mergeCell ref="A1:D1"/>
    <mergeCell ref="B3:C3"/>
  </mergeCells>
  <printOptions horizontalCentered="1"/>
  <pageMargins left="0.4" right="0.4" top="0.5" bottom="0.5" header="0.5" footer="0.25"/>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Robert Huang</cp:lastModifiedBy>
  <cp:lastPrinted>2005-07-11T15:57:44Z</cp:lastPrinted>
  <dcterms:created xsi:type="dcterms:W3CDTF">2002-09-12T18:53:41Z</dcterms:created>
  <dcterms:modified xsi:type="dcterms:W3CDTF">2008-11-18T20:22:01Z</dcterms:modified>
  <cp:category/>
  <cp:version/>
  <cp:contentType/>
  <cp:contentStatus/>
</cp:coreProperties>
</file>