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3ns" sheetId="1" r:id="rId1"/>
  </sheets>
  <definedNames>
    <definedName name="_Key1" localSheetId="0" hidden="1">'s3ns'!$B$22:$B$191</definedName>
    <definedName name="_Key2" localSheetId="0" hidden="1">'s3ns'!$C$22:$C$191</definedName>
    <definedName name="_Order1" localSheetId="0" hidden="1">255</definedName>
    <definedName name="_Order2" localSheetId="0" hidden="1">255</definedName>
    <definedName name="_Sort" localSheetId="0" hidden="1">'s3ns'!$B$22:$G$191</definedName>
    <definedName name="_xlnm.Print_Area" localSheetId="0">'s3ns'!$A$9:$R$204</definedName>
    <definedName name="Print_Area_MI">'s3ns'!$C$1:$O$206</definedName>
    <definedName name="_xlnm.Print_Titles" localSheetId="0">'s3ns'!$1:$8</definedName>
    <definedName name="Print_Titles_MI">'s3ns'!$1:$8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<sst xmlns="http://schemas.openxmlformats.org/spreadsheetml/2006/main" count="218" uniqueCount="164">
  <si>
    <t xml:space="preserve"> </t>
  </si>
  <si>
    <t>STATE / AREA</t>
  </si>
  <si>
    <t>% of</t>
  </si>
  <si>
    <t>TOTAL</t>
  </si>
  <si>
    <t>Cat.</t>
  </si>
  <si>
    <t>CA</t>
  </si>
  <si>
    <t>Los Angeles</t>
  </si>
  <si>
    <t>Sacramento</t>
  </si>
  <si>
    <t>San Diego</t>
  </si>
  <si>
    <t>San Francisco-Oakland</t>
  </si>
  <si>
    <t>San Jose</t>
  </si>
  <si>
    <t>Vallejo</t>
  </si>
  <si>
    <t>Total</t>
  </si>
  <si>
    <t>CO</t>
  </si>
  <si>
    <t>Denver</t>
  </si>
  <si>
    <t>FL</t>
  </si>
  <si>
    <t>Ft. Laud-Hollywd-Pomp</t>
  </si>
  <si>
    <t>Jacksonville</t>
  </si>
  <si>
    <t>Miami-Hialeah</t>
  </si>
  <si>
    <t>Orlando</t>
  </si>
  <si>
    <t>Tampa-St Pete-Clrwater</t>
  </si>
  <si>
    <t>GA</t>
  </si>
  <si>
    <t>Atlanta</t>
  </si>
  <si>
    <t>HI</t>
  </si>
  <si>
    <t>Honolulu</t>
  </si>
  <si>
    <t>IL</t>
  </si>
  <si>
    <t>Chicago</t>
  </si>
  <si>
    <t>IN</t>
  </si>
  <si>
    <t>Northwest IN</t>
  </si>
  <si>
    <t>LA</t>
  </si>
  <si>
    <t>New Orleans</t>
  </si>
  <si>
    <t>MA</t>
  </si>
  <si>
    <t>Boston</t>
  </si>
  <si>
    <t>MD</t>
  </si>
  <si>
    <t>Baltimore</t>
  </si>
  <si>
    <t>ME</t>
  </si>
  <si>
    <t>Portland</t>
  </si>
  <si>
    <t>MI</t>
  </si>
  <si>
    <t>Detroit</t>
  </si>
  <si>
    <t>MN</t>
  </si>
  <si>
    <t>Minneapolis-St. Paul</t>
  </si>
  <si>
    <t>MO</t>
  </si>
  <si>
    <t>St. Louis, MO-IL</t>
  </si>
  <si>
    <t>NC</t>
  </si>
  <si>
    <t>Charlotte</t>
  </si>
  <si>
    <t>NJ</t>
  </si>
  <si>
    <t>Northeastern NJ</t>
  </si>
  <si>
    <t>Philadelphia, PA-NJ</t>
  </si>
  <si>
    <t>Trenton, NJ-PA</t>
  </si>
  <si>
    <t>NY</t>
  </si>
  <si>
    <t>New York City</t>
  </si>
  <si>
    <t>OH</t>
  </si>
  <si>
    <t>Akron</t>
  </si>
  <si>
    <t>Canton</t>
  </si>
  <si>
    <t>Cincinnati, OH-KY</t>
  </si>
  <si>
    <t>Cleveland</t>
  </si>
  <si>
    <t>OR</t>
  </si>
  <si>
    <t>Portland-Vanc, OR-WA</t>
  </si>
  <si>
    <t>PA</t>
  </si>
  <si>
    <t>Pittsburgh</t>
  </si>
  <si>
    <t>PR</t>
  </si>
  <si>
    <t>San Juan</t>
  </si>
  <si>
    <t>TN</t>
  </si>
  <si>
    <t>Memphis, TN-AR-MS</t>
  </si>
  <si>
    <t>TX</t>
  </si>
  <si>
    <t>Dallas-Fort Worth</t>
  </si>
  <si>
    <t>Houston</t>
  </si>
  <si>
    <t>UT</t>
  </si>
  <si>
    <t>Salt Lake City</t>
  </si>
  <si>
    <t>VT</t>
  </si>
  <si>
    <t>Burlington</t>
  </si>
  <si>
    <t>WA</t>
  </si>
  <si>
    <t>Seattle</t>
  </si>
  <si>
    <t>WV</t>
  </si>
  <si>
    <t>Morgantown</t>
  </si>
  <si>
    <t>Check</t>
  </si>
  <si>
    <t>Durham</t>
  </si>
  <si>
    <t>Indianapolis</t>
  </si>
  <si>
    <t>AR</t>
  </si>
  <si>
    <t>Little Rock - N. Little Rock</t>
  </si>
  <si>
    <t>OK</t>
  </si>
  <si>
    <t>Oklahoma City</t>
  </si>
  <si>
    <t>Springfield</t>
  </si>
  <si>
    <t>FY 1994</t>
  </si>
  <si>
    <t>FY 1995</t>
  </si>
  <si>
    <t>FY 1996</t>
  </si>
  <si>
    <t>FY 1997</t>
  </si>
  <si>
    <t>FY 1998</t>
  </si>
  <si>
    <t>FY 1999</t>
  </si>
  <si>
    <t>Kansas City, MO-KS</t>
  </si>
  <si>
    <t>WI</t>
  </si>
  <si>
    <t>Milwaukee</t>
  </si>
  <si>
    <t>VA</t>
  </si>
  <si>
    <t>Norflk-VA Bch-Nwprt Nws</t>
  </si>
  <si>
    <t>AZ</t>
  </si>
  <si>
    <t>Phoenix</t>
  </si>
  <si>
    <t>Washington, DC-MD-VA</t>
  </si>
  <si>
    <t>SC</t>
  </si>
  <si>
    <t>Charleston</t>
  </si>
  <si>
    <t>Dayton</t>
  </si>
  <si>
    <t>MS</t>
  </si>
  <si>
    <t>Jackson</t>
  </si>
  <si>
    <t>Knoxville</t>
  </si>
  <si>
    <t>NV</t>
  </si>
  <si>
    <t>Las Vegas</t>
  </si>
  <si>
    <t>Toledo, OH-MI</t>
  </si>
  <si>
    <t>AK</t>
  </si>
  <si>
    <t>State of Alaska</t>
  </si>
  <si>
    <t>Wash, DC-MD-VA</t>
  </si>
  <si>
    <t>FY 2000</t>
  </si>
  <si>
    <t>NEW STARTS OBLIGATIONS  --  Sec 5309 Capital Program</t>
  </si>
  <si>
    <t>Riverside-San Brndno</t>
  </si>
  <si>
    <t>NM</t>
  </si>
  <si>
    <t>Albuquerque</t>
  </si>
  <si>
    <t>Austin</t>
  </si>
  <si>
    <t>CT</t>
  </si>
  <si>
    <t>Hartford-Middletown</t>
  </si>
  <si>
    <t>Nashville</t>
  </si>
  <si>
    <t>Ogden</t>
  </si>
  <si>
    <t>Scranton-Wilkes Barre</t>
  </si>
  <si>
    <t>W Plm Bch-Bca Rtn-Dlry</t>
  </si>
  <si>
    <t>Bangor</t>
  </si>
  <si>
    <t>Galveston</t>
  </si>
  <si>
    <t>Stamford, CT-NY</t>
  </si>
  <si>
    <t>State of Louisiana</t>
  </si>
  <si>
    <t>State of Missouri</t>
  </si>
  <si>
    <t>State of Tennessee</t>
  </si>
  <si>
    <t>FY 2001</t>
  </si>
  <si>
    <t>Anchorage</t>
  </si>
  <si>
    <t>AL</t>
  </si>
  <si>
    <t>Birmingham</t>
  </si>
  <si>
    <t>Danbury, CT-NY</t>
  </si>
  <si>
    <t>DC</t>
  </si>
  <si>
    <t>DE</t>
  </si>
  <si>
    <t>Wilmngtn, DE-MD-NJ-PA</t>
  </si>
  <si>
    <t>Savannah</t>
  </si>
  <si>
    <t>IA</t>
  </si>
  <si>
    <t>Sioux City, SD-IA-NE</t>
  </si>
  <si>
    <t>KS</t>
  </si>
  <si>
    <t>Raleigh</t>
  </si>
  <si>
    <t>NE</t>
  </si>
  <si>
    <t>Omaha, NE-IA</t>
  </si>
  <si>
    <t>NH</t>
  </si>
  <si>
    <t>Lowell, MA-NH</t>
  </si>
  <si>
    <t>Harrisburg</t>
  </si>
  <si>
    <t>Spokane</t>
  </si>
  <si>
    <t>State of Colorado</t>
  </si>
  <si>
    <t>State of Hawaii</t>
  </si>
  <si>
    <t>State of West Virginia</t>
  </si>
  <si>
    <t>FY 2002</t>
  </si>
  <si>
    <t>Stockton</t>
  </si>
  <si>
    <t>Dubuque, IA-IL</t>
  </si>
  <si>
    <t>Grand Rapids</t>
  </si>
  <si>
    <t>Santa Fe</t>
  </si>
  <si>
    <t>Columbus</t>
  </si>
  <si>
    <t>RI</t>
  </si>
  <si>
    <t>Providence-Pwtckt, RI-MA</t>
  </si>
  <si>
    <t>FY 2003</t>
  </si>
  <si>
    <t>NY-Newark, NY-NJ-CT</t>
  </si>
  <si>
    <t>Boston, MA-NH-RI</t>
  </si>
  <si>
    <t>TABLE 83</t>
  </si>
  <si>
    <t>FISCAL YEARS 1994-2003</t>
  </si>
  <si>
    <t>10-YEAR</t>
  </si>
  <si>
    <t>% of 10-yr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</si>
</sst>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#,##0.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2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37" fontId="0" fillId="0" borderId="3" xfId="0" applyNumberForma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37" fontId="3" fillId="0" borderId="5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37" fontId="3" fillId="0" borderId="1" xfId="0" applyNumberFormat="1" applyFon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7" fontId="0" fillId="0" borderId="0" xfId="0" applyNumberForma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8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0" fillId="0" borderId="9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Fill="1" applyBorder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5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6" fontId="7" fillId="0" borderId="19" xfId="0" applyNumberFormat="1" applyFont="1" applyFill="1" applyBorder="1" applyAlignment="1" applyProtection="1">
      <alignment/>
      <protection/>
    </xf>
    <xf numFmtId="166" fontId="7" fillId="0" borderId="1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206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77734375" defaultRowHeight="15"/>
  <cols>
    <col min="1" max="1" width="0.88671875" style="0" customWidth="1"/>
    <col min="2" max="2" width="4.77734375" style="0" customWidth="1"/>
    <col min="3" max="3" width="20.77734375" style="0" customWidth="1"/>
    <col min="4" max="4" width="12.77734375" style="0" customWidth="1"/>
    <col min="5" max="5" width="14.77734375" style="0" customWidth="1"/>
    <col min="6" max="13" width="13.77734375" style="0" customWidth="1"/>
    <col min="14" max="14" width="1.77734375" style="0" customWidth="1"/>
    <col min="15" max="15" width="14.77734375" style="0" customWidth="1"/>
    <col min="16" max="16" width="6.77734375" style="0" customWidth="1"/>
    <col min="17" max="17" width="1.77734375" style="0" customWidth="1"/>
    <col min="18" max="18" width="2.77734375" style="0" customWidth="1"/>
    <col min="19" max="19" width="11.4453125" style="0" customWidth="1"/>
    <col min="20" max="20" width="14.77734375" style="0" customWidth="1"/>
    <col min="21" max="16384" width="11.4453125" style="0" customWidth="1"/>
  </cols>
  <sheetData>
    <row r="1" spans="2:17" ht="18">
      <c r="B1" s="88" t="s">
        <v>160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8">
      <c r="B2" s="88" t="s">
        <v>110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5" customHeight="1">
      <c r="B3" s="89" t="s">
        <v>161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2:17" ht="15.75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ht="15.75">
      <c r="B5" s="32"/>
      <c r="C5" s="33"/>
      <c r="D5" s="34"/>
      <c r="E5" s="34"/>
      <c r="F5" s="34"/>
      <c r="G5" s="34"/>
      <c r="H5" s="34"/>
      <c r="I5" s="35"/>
      <c r="J5" s="35"/>
      <c r="K5" s="35"/>
      <c r="L5" s="35"/>
      <c r="M5" s="35"/>
      <c r="N5" s="36"/>
      <c r="O5" s="37"/>
      <c r="P5" s="38"/>
      <c r="Q5" s="39"/>
    </row>
    <row r="6" spans="2:20" ht="15.75">
      <c r="B6" s="40"/>
      <c r="C6" s="6" t="s">
        <v>1</v>
      </c>
      <c r="D6" s="27" t="s">
        <v>83</v>
      </c>
      <c r="E6" s="27" t="s">
        <v>84</v>
      </c>
      <c r="F6" s="27" t="s">
        <v>85</v>
      </c>
      <c r="G6" s="27" t="s">
        <v>86</v>
      </c>
      <c r="H6" s="27" t="s">
        <v>87</v>
      </c>
      <c r="I6" s="28" t="s">
        <v>88</v>
      </c>
      <c r="J6" s="28" t="s">
        <v>109</v>
      </c>
      <c r="K6" s="28" t="s">
        <v>127</v>
      </c>
      <c r="L6" s="28" t="s">
        <v>149</v>
      </c>
      <c r="M6" s="28" t="s">
        <v>157</v>
      </c>
      <c r="N6" s="5"/>
      <c r="O6" s="8" t="s">
        <v>162</v>
      </c>
      <c r="P6" s="17" t="s">
        <v>2</v>
      </c>
      <c r="Q6" s="41"/>
      <c r="R6" s="1"/>
      <c r="S6" s="1"/>
      <c r="T6" s="1"/>
    </row>
    <row r="7" spans="2:20" ht="16.5" thickBot="1">
      <c r="B7" s="42"/>
      <c r="C7" s="2"/>
      <c r="D7" s="43"/>
      <c r="E7" s="43"/>
      <c r="F7" s="43"/>
      <c r="G7" s="43"/>
      <c r="H7" s="43"/>
      <c r="I7" s="44"/>
      <c r="J7" s="44"/>
      <c r="K7" s="44"/>
      <c r="L7" s="44"/>
      <c r="M7" s="44"/>
      <c r="N7" s="2"/>
      <c r="O7" s="45" t="s">
        <v>3</v>
      </c>
      <c r="P7" s="46" t="s">
        <v>4</v>
      </c>
      <c r="Q7" s="47"/>
      <c r="R7" s="1"/>
      <c r="S7" s="1"/>
      <c r="T7" s="1"/>
    </row>
    <row r="8" spans="2:20" ht="15.75">
      <c r="B8" s="16"/>
      <c r="C8" s="6"/>
      <c r="D8" s="51"/>
      <c r="E8" s="51"/>
      <c r="F8" s="51"/>
      <c r="G8" s="51"/>
      <c r="H8" s="51"/>
      <c r="I8" s="52"/>
      <c r="J8" s="52"/>
      <c r="K8" s="52"/>
      <c r="L8" s="52"/>
      <c r="M8" s="52"/>
      <c r="N8" s="25"/>
      <c r="O8" s="53"/>
      <c r="P8" s="48"/>
      <c r="Q8" s="18" t="s">
        <v>0</v>
      </c>
      <c r="R8" s="1"/>
      <c r="S8" s="1"/>
      <c r="T8" s="1"/>
    </row>
    <row r="9" spans="2:20" ht="15.75">
      <c r="B9" s="22" t="s">
        <v>106</v>
      </c>
      <c r="C9" s="25" t="s">
        <v>128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0</v>
      </c>
      <c r="J9" s="50">
        <v>0</v>
      </c>
      <c r="K9" s="50">
        <v>5621840</v>
      </c>
      <c r="L9" s="50">
        <v>9044144</v>
      </c>
      <c r="M9" s="50">
        <v>10004450</v>
      </c>
      <c r="N9" s="25"/>
      <c r="O9" s="54">
        <f>SUM(D9:N9)</f>
        <v>24670434</v>
      </c>
      <c r="P9" s="55">
        <f>(O9/$O$11)*100</f>
        <v>43.59492674246184</v>
      </c>
      <c r="Q9" s="18"/>
      <c r="R9" s="1"/>
      <c r="S9" s="1"/>
      <c r="T9" s="1"/>
    </row>
    <row r="10" spans="2:20" ht="15.75">
      <c r="B10" s="22"/>
      <c r="C10" s="16" t="s">
        <v>107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6345416</v>
      </c>
      <c r="J10" s="30">
        <v>0</v>
      </c>
      <c r="K10" s="30">
        <v>24999999</v>
      </c>
      <c r="L10" s="30">
        <v>0</v>
      </c>
      <c r="M10" s="30">
        <v>574300</v>
      </c>
      <c r="N10" s="56"/>
      <c r="O10" s="54">
        <f>SUM(D10:N10)</f>
        <v>31919715</v>
      </c>
      <c r="P10" s="55">
        <f>(O10/$O$11)*100</f>
        <v>56.40507325753816</v>
      </c>
      <c r="Q10" s="20"/>
      <c r="R10" s="1"/>
      <c r="S10" s="1"/>
      <c r="T10" s="1"/>
    </row>
    <row r="11" spans="2:20" ht="15.75">
      <c r="B11" s="23"/>
      <c r="C11" s="24" t="s">
        <v>12</v>
      </c>
      <c r="D11" s="57">
        <f aca="true" t="shared" si="0" ref="D11:M11">SUM(D8:D10)</f>
        <v>0</v>
      </c>
      <c r="E11" s="57">
        <f t="shared" si="0"/>
        <v>0</v>
      </c>
      <c r="F11" s="57">
        <f t="shared" si="0"/>
        <v>0</v>
      </c>
      <c r="G11" s="57">
        <f t="shared" si="0"/>
        <v>0</v>
      </c>
      <c r="H11" s="57">
        <f t="shared" si="0"/>
        <v>0</v>
      </c>
      <c r="I11" s="58">
        <f t="shared" si="0"/>
        <v>6345416</v>
      </c>
      <c r="J11" s="58">
        <f t="shared" si="0"/>
        <v>0</v>
      </c>
      <c r="K11" s="58">
        <f t="shared" si="0"/>
        <v>30621839</v>
      </c>
      <c r="L11" s="58">
        <f t="shared" si="0"/>
        <v>9044144</v>
      </c>
      <c r="M11" s="58">
        <f t="shared" si="0"/>
        <v>10578750</v>
      </c>
      <c r="N11" s="59"/>
      <c r="O11" s="60">
        <f>SUM(O8:O10)</f>
        <v>56590149</v>
      </c>
      <c r="P11" s="61">
        <f>(O11/$O$201)*100</f>
        <v>0.6293683199836775</v>
      </c>
      <c r="Q11" s="21"/>
      <c r="R11" s="1"/>
      <c r="S11" s="1"/>
      <c r="T11" s="1"/>
    </row>
    <row r="12" spans="2:20" ht="15.75">
      <c r="B12" s="16"/>
      <c r="C12" s="6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25"/>
      <c r="O12" s="53"/>
      <c r="P12" s="48"/>
      <c r="Q12" s="18" t="s">
        <v>0</v>
      </c>
      <c r="R12" s="1"/>
      <c r="S12" s="1"/>
      <c r="T12" s="1"/>
    </row>
    <row r="13" spans="2:20" ht="15.75">
      <c r="B13" s="22" t="s">
        <v>129</v>
      </c>
      <c r="C13" s="16" t="s">
        <v>130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30">
        <v>0</v>
      </c>
      <c r="K13" s="30">
        <v>1800000</v>
      </c>
      <c r="L13" s="30">
        <v>1008000</v>
      </c>
      <c r="M13" s="30">
        <v>1127786</v>
      </c>
      <c r="N13" s="56"/>
      <c r="O13" s="54">
        <f>SUM(D13:N13)</f>
        <v>3935786</v>
      </c>
      <c r="P13" s="55">
        <f>(O13/$O$14)*100</f>
        <v>100</v>
      </c>
      <c r="Q13" s="20"/>
      <c r="R13" s="1"/>
      <c r="S13" s="1"/>
      <c r="T13" s="1"/>
    </row>
    <row r="14" spans="2:20" ht="15.75">
      <c r="B14" s="23"/>
      <c r="C14" s="24" t="s">
        <v>12</v>
      </c>
      <c r="D14" s="57">
        <f aca="true" t="shared" si="1" ref="D14:M14">SUM(D12:D13)</f>
        <v>0</v>
      </c>
      <c r="E14" s="57">
        <f t="shared" si="1"/>
        <v>0</v>
      </c>
      <c r="F14" s="57">
        <f t="shared" si="1"/>
        <v>0</v>
      </c>
      <c r="G14" s="57">
        <f t="shared" si="1"/>
        <v>0</v>
      </c>
      <c r="H14" s="57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1800000</v>
      </c>
      <c r="L14" s="58">
        <f t="shared" si="1"/>
        <v>1008000</v>
      </c>
      <c r="M14" s="58">
        <f t="shared" si="1"/>
        <v>1127786</v>
      </c>
      <c r="N14" s="59"/>
      <c r="O14" s="60">
        <f>SUM(O12:O13)</f>
        <v>3935786</v>
      </c>
      <c r="P14" s="61">
        <f>(O14/$O$201)*100</f>
        <v>0.04377191200954919</v>
      </c>
      <c r="Q14" s="21"/>
      <c r="R14" s="1"/>
      <c r="S14" s="1"/>
      <c r="T14" s="1"/>
    </row>
    <row r="15" spans="2:20" ht="15.75">
      <c r="B15" s="16"/>
      <c r="C15" s="6"/>
      <c r="D15" s="51"/>
      <c r="E15" s="51"/>
      <c r="F15" s="51"/>
      <c r="G15" s="51"/>
      <c r="H15" s="51"/>
      <c r="I15" s="52"/>
      <c r="J15" s="52"/>
      <c r="K15" s="52"/>
      <c r="L15" s="52"/>
      <c r="M15" s="52"/>
      <c r="N15" s="25"/>
      <c r="O15" s="53"/>
      <c r="P15" s="48"/>
      <c r="Q15" s="18" t="s">
        <v>0</v>
      </c>
      <c r="R15" s="1"/>
      <c r="S15" s="1"/>
      <c r="T15" s="1"/>
    </row>
    <row r="16" spans="2:20" ht="15.75">
      <c r="B16" s="22" t="s">
        <v>78</v>
      </c>
      <c r="C16" s="16" t="s">
        <v>79</v>
      </c>
      <c r="D16" s="29">
        <v>0</v>
      </c>
      <c r="E16" s="29">
        <v>0</v>
      </c>
      <c r="F16" s="29">
        <v>0</v>
      </c>
      <c r="G16" s="29">
        <v>0</v>
      </c>
      <c r="H16" s="29">
        <v>180000</v>
      </c>
      <c r="I16" s="30">
        <v>1806046</v>
      </c>
      <c r="J16" s="30">
        <v>992550</v>
      </c>
      <c r="K16" s="30">
        <v>2971930</v>
      </c>
      <c r="L16" s="30">
        <v>1980026</v>
      </c>
      <c r="M16" s="30">
        <v>0</v>
      </c>
      <c r="N16" s="56"/>
      <c r="O16" s="54">
        <f>SUM(D16:N16)</f>
        <v>7930552</v>
      </c>
      <c r="P16" s="55">
        <f>(O16/$O$17)*100</f>
        <v>100</v>
      </c>
      <c r="Q16" s="20"/>
      <c r="R16" s="1"/>
      <c r="S16" s="1"/>
      <c r="T16" s="1"/>
    </row>
    <row r="17" spans="2:20" ht="15.75">
      <c r="B17" s="23"/>
      <c r="C17" s="24" t="s">
        <v>12</v>
      </c>
      <c r="D17" s="57">
        <f aca="true" t="shared" si="2" ref="D17:M17">SUM(D15:D16)</f>
        <v>0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180000</v>
      </c>
      <c r="I17" s="58">
        <f t="shared" si="2"/>
        <v>1806046</v>
      </c>
      <c r="J17" s="58">
        <f t="shared" si="2"/>
        <v>992550</v>
      </c>
      <c r="K17" s="58">
        <f t="shared" si="2"/>
        <v>2971930</v>
      </c>
      <c r="L17" s="58">
        <f t="shared" si="2"/>
        <v>1980026</v>
      </c>
      <c r="M17" s="58">
        <f t="shared" si="2"/>
        <v>0</v>
      </c>
      <c r="N17" s="59"/>
      <c r="O17" s="60">
        <f>SUM(O15:O16)</f>
        <v>7930552</v>
      </c>
      <c r="P17" s="61">
        <f>(O17/$O$201)*100</f>
        <v>0.08819977110827529</v>
      </c>
      <c r="Q17" s="21"/>
      <c r="R17" s="1"/>
      <c r="S17" s="1"/>
      <c r="T17" s="1"/>
    </row>
    <row r="18" spans="2:20" ht="15.75">
      <c r="B18" s="16"/>
      <c r="C18" s="6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25"/>
      <c r="O18" s="53"/>
      <c r="P18" s="48"/>
      <c r="Q18" s="18" t="s">
        <v>0</v>
      </c>
      <c r="R18" s="1"/>
      <c r="S18" s="1"/>
      <c r="T18" s="1"/>
    </row>
    <row r="19" spans="2:20" ht="15.75">
      <c r="B19" s="22" t="s">
        <v>94</v>
      </c>
      <c r="C19" s="16" t="s">
        <v>95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3987062</v>
      </c>
      <c r="J19" s="30">
        <v>9868159</v>
      </c>
      <c r="K19" s="30">
        <v>9906431</v>
      </c>
      <c r="L19" s="30">
        <v>0</v>
      </c>
      <c r="M19" s="30">
        <v>0</v>
      </c>
      <c r="N19" s="56"/>
      <c r="O19" s="54">
        <f>SUM(D19:N19)</f>
        <v>23761652</v>
      </c>
      <c r="P19" s="55">
        <f>(O19/$O$20)*100</f>
        <v>100</v>
      </c>
      <c r="Q19" s="20"/>
      <c r="R19" s="1"/>
      <c r="S19" s="1"/>
      <c r="T19" s="1"/>
    </row>
    <row r="20" spans="2:20" ht="15.75">
      <c r="B20" s="23"/>
      <c r="C20" s="24" t="s">
        <v>12</v>
      </c>
      <c r="D20" s="57">
        <f aca="true" t="shared" si="3" ref="D20:M20">SUM(D18:D19)</f>
        <v>0</v>
      </c>
      <c r="E20" s="57">
        <f t="shared" si="3"/>
        <v>0</v>
      </c>
      <c r="F20" s="57">
        <f t="shared" si="3"/>
        <v>0</v>
      </c>
      <c r="G20" s="57">
        <f t="shared" si="3"/>
        <v>0</v>
      </c>
      <c r="H20" s="57">
        <f t="shared" si="3"/>
        <v>0</v>
      </c>
      <c r="I20" s="58">
        <f t="shared" si="3"/>
        <v>3987062</v>
      </c>
      <c r="J20" s="58">
        <f t="shared" si="3"/>
        <v>9868159</v>
      </c>
      <c r="K20" s="58">
        <f t="shared" si="3"/>
        <v>9906431</v>
      </c>
      <c r="L20" s="58">
        <f t="shared" si="3"/>
        <v>0</v>
      </c>
      <c r="M20" s="58">
        <f t="shared" si="3"/>
        <v>0</v>
      </c>
      <c r="N20" s="59"/>
      <c r="O20" s="60">
        <f>SUM(O18:O19)</f>
        <v>23761652</v>
      </c>
      <c r="P20" s="61">
        <f>(O20/$O$201)*100</f>
        <v>0.26426562332035547</v>
      </c>
      <c r="Q20" s="21"/>
      <c r="R20" s="1"/>
      <c r="S20" s="1"/>
      <c r="T20" s="1"/>
    </row>
    <row r="21" spans="2:20" ht="15.75">
      <c r="B21" s="22"/>
      <c r="C21" s="6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62"/>
      <c r="O21" s="54"/>
      <c r="P21" s="55"/>
      <c r="Q21" s="20"/>
      <c r="R21" s="1"/>
      <c r="S21" s="1"/>
      <c r="T21" s="1"/>
    </row>
    <row r="22" spans="2:20" ht="16.5" customHeight="1">
      <c r="B22" s="22" t="s">
        <v>5</v>
      </c>
      <c r="C22" s="16" t="s">
        <v>6</v>
      </c>
      <c r="D22" s="29">
        <v>0</v>
      </c>
      <c r="E22" s="29">
        <v>376533445</v>
      </c>
      <c r="F22" s="29">
        <f>20346250+83978341</f>
        <v>104324591</v>
      </c>
      <c r="G22" s="29">
        <v>9887368</v>
      </c>
      <c r="H22" s="29">
        <v>111877865</v>
      </c>
      <c r="I22" s="30">
        <v>69564426</v>
      </c>
      <c r="J22" s="30">
        <v>52978251</v>
      </c>
      <c r="K22" s="30">
        <v>54985888</v>
      </c>
      <c r="L22" s="30">
        <v>20565325</v>
      </c>
      <c r="M22" s="30">
        <v>43759581</v>
      </c>
      <c r="N22" s="56"/>
      <c r="O22" s="63">
        <f aca="true" t="shared" si="4" ref="O22:O29">SUM(D22:N22)</f>
        <v>844476740</v>
      </c>
      <c r="P22" s="55">
        <f aca="true" t="shared" si="5" ref="P22:P29">(O22/$O$30)*100</f>
        <v>47.45320733000894</v>
      </c>
      <c r="Q22" s="20"/>
      <c r="R22" s="4"/>
      <c r="S22" s="4"/>
      <c r="T22" s="4"/>
    </row>
    <row r="23" spans="2:20" ht="16.5" customHeight="1">
      <c r="B23" s="22"/>
      <c r="C23" s="48" t="s">
        <v>111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30">
        <v>2970395</v>
      </c>
      <c r="K23" s="30">
        <v>496280</v>
      </c>
      <c r="L23" s="30">
        <v>0</v>
      </c>
      <c r="M23" s="30">
        <v>0</v>
      </c>
      <c r="N23" s="56"/>
      <c r="O23" s="54">
        <f t="shared" si="4"/>
        <v>3466675</v>
      </c>
      <c r="P23" s="55">
        <f t="shared" si="5"/>
        <v>0.19480092195405965</v>
      </c>
      <c r="Q23" s="20"/>
      <c r="R23" s="4"/>
      <c r="S23" s="4"/>
      <c r="T23" s="4"/>
    </row>
    <row r="24" spans="2:20" ht="16.5" customHeight="1">
      <c r="B24" s="22"/>
      <c r="C24" s="16" t="s">
        <v>7</v>
      </c>
      <c r="D24" s="29">
        <v>992500</v>
      </c>
      <c r="E24" s="29">
        <v>0</v>
      </c>
      <c r="F24" s="29">
        <v>0</v>
      </c>
      <c r="G24" s="29">
        <v>7934098</v>
      </c>
      <c r="H24" s="29">
        <v>20234344</v>
      </c>
      <c r="I24" s="30">
        <v>23305140</v>
      </c>
      <c r="J24" s="30">
        <v>24526968</v>
      </c>
      <c r="K24" s="30">
        <v>34870640</v>
      </c>
      <c r="L24" s="30">
        <v>0</v>
      </c>
      <c r="M24" s="30">
        <v>324724</v>
      </c>
      <c r="N24" s="56"/>
      <c r="O24" s="54">
        <f t="shared" si="4"/>
        <v>112188414</v>
      </c>
      <c r="P24" s="55">
        <f t="shared" si="5"/>
        <v>6.304140561132421</v>
      </c>
      <c r="Q24" s="20"/>
      <c r="R24" s="4"/>
      <c r="S24" s="4"/>
      <c r="T24" s="4"/>
    </row>
    <row r="25" spans="2:20" ht="16.5" customHeight="1">
      <c r="B25" s="22"/>
      <c r="C25" s="16" t="s">
        <v>8</v>
      </c>
      <c r="D25" s="29">
        <v>0</v>
      </c>
      <c r="E25" s="29">
        <v>0</v>
      </c>
      <c r="F25" s="29">
        <v>948000</v>
      </c>
      <c r="G25" s="29">
        <v>0</v>
      </c>
      <c r="H25" s="29">
        <v>0</v>
      </c>
      <c r="I25" s="30">
        <v>1489534</v>
      </c>
      <c r="J25" s="30">
        <v>31532437</v>
      </c>
      <c r="K25" s="30">
        <v>37488260</v>
      </c>
      <c r="L25" s="30">
        <v>60008279</v>
      </c>
      <c r="M25" s="30">
        <v>93651093</v>
      </c>
      <c r="N25" s="56"/>
      <c r="O25" s="54">
        <f t="shared" si="4"/>
        <v>225117603</v>
      </c>
      <c r="P25" s="55">
        <f t="shared" si="5"/>
        <v>12.649907075941064</v>
      </c>
      <c r="Q25" s="20"/>
      <c r="R25" s="4"/>
      <c r="S25" s="4"/>
      <c r="T25" s="4"/>
    </row>
    <row r="26" spans="2:20" ht="16.5" customHeight="1">
      <c r="B26" s="22"/>
      <c r="C26" s="16" t="s">
        <v>9</v>
      </c>
      <c r="D26" s="29">
        <v>0</v>
      </c>
      <c r="E26" s="29">
        <v>40270216</v>
      </c>
      <c r="F26" s="29">
        <v>0</v>
      </c>
      <c r="G26" s="29">
        <v>38423180</v>
      </c>
      <c r="H26" s="29">
        <v>29803294</v>
      </c>
      <c r="I26" s="30">
        <v>39702110</v>
      </c>
      <c r="J26" s="30">
        <v>63770116</v>
      </c>
      <c r="K26" s="30">
        <v>79251454</v>
      </c>
      <c r="L26" s="30">
        <v>74918042</v>
      </c>
      <c r="M26" s="30">
        <v>99833608</v>
      </c>
      <c r="N26" s="56"/>
      <c r="O26" s="54">
        <f t="shared" si="4"/>
        <v>465972020</v>
      </c>
      <c r="P26" s="55">
        <f t="shared" si="5"/>
        <v>26.184104105748457</v>
      </c>
      <c r="Q26" s="20"/>
      <c r="R26" s="4"/>
      <c r="S26" s="4"/>
      <c r="T26" s="4"/>
    </row>
    <row r="27" spans="2:20" ht="16.5" customHeight="1">
      <c r="B27" s="22"/>
      <c r="C27" s="16" t="s">
        <v>10</v>
      </c>
      <c r="D27" s="29">
        <v>0</v>
      </c>
      <c r="E27" s="29">
        <v>0</v>
      </c>
      <c r="F27" s="29">
        <v>32000000</v>
      </c>
      <c r="G27" s="29">
        <v>0</v>
      </c>
      <c r="H27" s="29">
        <v>21330786</v>
      </c>
      <c r="I27" s="30">
        <v>26798925</v>
      </c>
      <c r="J27" s="30">
        <v>19621574</v>
      </c>
      <c r="K27" s="30">
        <v>0</v>
      </c>
      <c r="L27" s="30">
        <v>12247583</v>
      </c>
      <c r="M27" s="30">
        <v>245896</v>
      </c>
      <c r="N27" s="56"/>
      <c r="O27" s="54">
        <f t="shared" si="4"/>
        <v>112244764</v>
      </c>
      <c r="P27" s="55">
        <f t="shared" si="5"/>
        <v>6.307307005045424</v>
      </c>
      <c r="Q27" s="20"/>
      <c r="R27" s="4"/>
      <c r="S27" s="4"/>
      <c r="T27" s="4"/>
    </row>
    <row r="28" spans="2:20" ht="16.5" customHeight="1">
      <c r="B28" s="22"/>
      <c r="C28" s="31" t="s">
        <v>150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30">
        <v>0</v>
      </c>
      <c r="K28" s="30">
        <v>0</v>
      </c>
      <c r="L28" s="30">
        <v>981079</v>
      </c>
      <c r="M28" s="30">
        <v>7151572</v>
      </c>
      <c r="N28" s="56"/>
      <c r="O28" s="54">
        <f t="shared" si="4"/>
        <v>8132651</v>
      </c>
      <c r="P28" s="55">
        <f t="shared" si="5"/>
        <v>0.45699349166870423</v>
      </c>
      <c r="Q28" s="20"/>
      <c r="R28" s="4"/>
      <c r="S28" s="4"/>
      <c r="T28" s="4"/>
    </row>
    <row r="29" spans="2:20" ht="16.5" customHeight="1">
      <c r="B29" s="22"/>
      <c r="C29" s="16" t="s">
        <v>11</v>
      </c>
      <c r="D29" s="29">
        <v>0</v>
      </c>
      <c r="E29" s="29">
        <v>8000000</v>
      </c>
      <c r="F29" s="29">
        <v>0</v>
      </c>
      <c r="G29" s="29">
        <v>0</v>
      </c>
      <c r="H29" s="29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56"/>
      <c r="O29" s="54">
        <f t="shared" si="4"/>
        <v>8000000</v>
      </c>
      <c r="P29" s="55">
        <f t="shared" si="5"/>
        <v>0.4495395085009345</v>
      </c>
      <c r="Q29" s="20"/>
      <c r="R29" s="4"/>
      <c r="S29" s="4"/>
      <c r="T29" s="4"/>
    </row>
    <row r="30" spans="2:20" ht="16.5" customHeight="1">
      <c r="B30" s="23"/>
      <c r="C30" s="24" t="s">
        <v>12</v>
      </c>
      <c r="D30" s="57">
        <f aca="true" t="shared" si="6" ref="D30:M30">SUM(D21:D29)</f>
        <v>992500</v>
      </c>
      <c r="E30" s="57">
        <f t="shared" si="6"/>
        <v>424803661</v>
      </c>
      <c r="F30" s="57">
        <f t="shared" si="6"/>
        <v>137272591</v>
      </c>
      <c r="G30" s="57">
        <f t="shared" si="6"/>
        <v>56244646</v>
      </c>
      <c r="H30" s="57">
        <f t="shared" si="6"/>
        <v>183246289</v>
      </c>
      <c r="I30" s="58">
        <f t="shared" si="6"/>
        <v>160860135</v>
      </c>
      <c r="J30" s="58">
        <f t="shared" si="6"/>
        <v>195399741</v>
      </c>
      <c r="K30" s="58">
        <f t="shared" si="6"/>
        <v>207092522</v>
      </c>
      <c r="L30" s="58">
        <f t="shared" si="6"/>
        <v>168720308</v>
      </c>
      <c r="M30" s="58">
        <f t="shared" si="6"/>
        <v>244966474</v>
      </c>
      <c r="N30" s="59"/>
      <c r="O30" s="60">
        <f>SUM(O21:O29)</f>
        <v>1779598867</v>
      </c>
      <c r="P30" s="61">
        <f>(O30/$O$201)*100</f>
        <v>19.791839550884482</v>
      </c>
      <c r="Q30" s="21"/>
      <c r="R30" s="4"/>
      <c r="S30" s="4"/>
      <c r="T30" s="4"/>
    </row>
    <row r="31" spans="2:20" ht="16.5" customHeight="1">
      <c r="B31" s="22"/>
      <c r="C31" s="16"/>
      <c r="D31" s="29"/>
      <c r="E31" s="29"/>
      <c r="F31" s="29"/>
      <c r="G31" s="29"/>
      <c r="H31" s="29"/>
      <c r="I31" s="30"/>
      <c r="J31" s="30"/>
      <c r="K31" s="30"/>
      <c r="L31" s="30"/>
      <c r="M31" s="30"/>
      <c r="N31" s="56"/>
      <c r="O31" s="54"/>
      <c r="P31" s="64"/>
      <c r="Q31" s="20"/>
      <c r="R31" s="4"/>
      <c r="S31" s="4"/>
      <c r="T31" s="4"/>
    </row>
    <row r="32" spans="2:20" ht="16.5" customHeight="1">
      <c r="B32" s="22" t="s">
        <v>13</v>
      </c>
      <c r="C32" s="16" t="s">
        <v>14</v>
      </c>
      <c r="D32" s="29">
        <v>0</v>
      </c>
      <c r="E32" s="29">
        <v>0</v>
      </c>
      <c r="F32" s="29">
        <v>0</v>
      </c>
      <c r="G32" s="29">
        <v>2831040</v>
      </c>
      <c r="H32" s="29">
        <v>22925610</v>
      </c>
      <c r="I32" s="30">
        <v>40902110</v>
      </c>
      <c r="J32" s="30">
        <v>37777271</v>
      </c>
      <c r="K32" s="30">
        <v>22982923</v>
      </c>
      <c r="L32" s="30">
        <v>54641290</v>
      </c>
      <c r="M32" s="30">
        <v>68850768</v>
      </c>
      <c r="N32" s="56"/>
      <c r="O32" s="54">
        <f>SUM(D32:N32)</f>
        <v>250911012</v>
      </c>
      <c r="P32" s="55">
        <f>(O32/$O$34)*100</f>
        <v>99.68473751260318</v>
      </c>
      <c r="Q32" s="20"/>
      <c r="R32" s="4"/>
      <c r="S32" s="4"/>
      <c r="T32" s="4"/>
    </row>
    <row r="33" spans="2:20" ht="16.5" customHeight="1">
      <c r="B33" s="22"/>
      <c r="C33" s="16" t="s">
        <v>146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30">
        <v>0</v>
      </c>
      <c r="K33" s="30">
        <v>793530</v>
      </c>
      <c r="L33" s="30">
        <v>0</v>
      </c>
      <c r="M33" s="30">
        <v>0</v>
      </c>
      <c r="N33" s="56"/>
      <c r="O33" s="54">
        <f>SUM(D33:N33)</f>
        <v>793530</v>
      </c>
      <c r="P33" s="55">
        <f>(O33/$O$34)*100</f>
        <v>0.31526248739683055</v>
      </c>
      <c r="Q33" s="20"/>
      <c r="R33" s="4"/>
      <c r="S33" s="4"/>
      <c r="T33" s="4"/>
    </row>
    <row r="34" spans="2:20" ht="16.5" customHeight="1">
      <c r="B34" s="23"/>
      <c r="C34" s="24" t="s">
        <v>12</v>
      </c>
      <c r="D34" s="57">
        <f aca="true" t="shared" si="7" ref="D34:M34">SUM(D31:D33)</f>
        <v>0</v>
      </c>
      <c r="E34" s="57">
        <f t="shared" si="7"/>
        <v>0</v>
      </c>
      <c r="F34" s="57">
        <f t="shared" si="7"/>
        <v>0</v>
      </c>
      <c r="G34" s="57">
        <f t="shared" si="7"/>
        <v>2831040</v>
      </c>
      <c r="H34" s="57">
        <f t="shared" si="7"/>
        <v>22925610</v>
      </c>
      <c r="I34" s="58">
        <f t="shared" si="7"/>
        <v>40902110</v>
      </c>
      <c r="J34" s="58">
        <f t="shared" si="7"/>
        <v>37777271</v>
      </c>
      <c r="K34" s="58">
        <f t="shared" si="7"/>
        <v>23776453</v>
      </c>
      <c r="L34" s="58">
        <f t="shared" si="7"/>
        <v>54641290</v>
      </c>
      <c r="M34" s="58">
        <f t="shared" si="7"/>
        <v>68850768</v>
      </c>
      <c r="N34" s="59"/>
      <c r="O34" s="60">
        <f>SUM(O31:O33)</f>
        <v>251704542</v>
      </c>
      <c r="P34" s="61">
        <f>(O34/$O$201)*100</f>
        <v>2.799336413318173</v>
      </c>
      <c r="Q34" s="21"/>
      <c r="R34" s="4"/>
      <c r="S34" s="4"/>
      <c r="T34" s="4"/>
    </row>
    <row r="35" spans="2:20" ht="16.5" customHeight="1">
      <c r="B35" s="22"/>
      <c r="C35" s="16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56"/>
      <c r="O35" s="54"/>
      <c r="P35" s="64"/>
      <c r="Q35" s="20"/>
      <c r="R35" s="4"/>
      <c r="S35" s="4"/>
      <c r="T35" s="4"/>
    </row>
    <row r="36" spans="2:20" ht="16.5" customHeight="1">
      <c r="B36" s="22" t="s">
        <v>115</v>
      </c>
      <c r="C36" s="31" t="s">
        <v>131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2000000</v>
      </c>
      <c r="L36" s="30">
        <v>0</v>
      </c>
      <c r="M36" s="30">
        <v>0</v>
      </c>
      <c r="N36" s="56"/>
      <c r="O36" s="54">
        <f>SUM(D36:N36)</f>
        <v>2000000</v>
      </c>
      <c r="P36" s="55">
        <f>(O36/$O$40)*100</f>
        <v>13.907650696001426</v>
      </c>
      <c r="Q36" s="20"/>
      <c r="R36" s="4"/>
      <c r="S36" s="4"/>
      <c r="T36" s="4"/>
    </row>
    <row r="37" spans="2:20" ht="16.5" customHeight="1">
      <c r="B37" s="22"/>
      <c r="C37" s="16" t="s">
        <v>116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30">
        <v>1593020</v>
      </c>
      <c r="K37" s="30">
        <v>888830</v>
      </c>
      <c r="L37" s="30">
        <v>0</v>
      </c>
      <c r="M37" s="30">
        <v>0</v>
      </c>
      <c r="N37" s="56"/>
      <c r="O37" s="54">
        <f>SUM(D37:N37)</f>
        <v>2481850</v>
      </c>
      <c r="P37" s="55">
        <f>(O37/$O$40)*100</f>
        <v>17.258351439935566</v>
      </c>
      <c r="Q37" s="20"/>
      <c r="R37" s="4"/>
      <c r="S37" s="4"/>
      <c r="T37" s="4"/>
    </row>
    <row r="38" spans="2:20" ht="16.5" customHeight="1">
      <c r="B38" s="22"/>
      <c r="C38" s="31" t="s">
        <v>158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0">
        <v>0</v>
      </c>
      <c r="J38" s="30">
        <v>0</v>
      </c>
      <c r="K38" s="30">
        <v>0</v>
      </c>
      <c r="L38" s="30">
        <v>0</v>
      </c>
      <c r="M38" s="30">
        <v>7925144</v>
      </c>
      <c r="N38" s="56"/>
      <c r="O38" s="54">
        <f>SUM(D38:N38)</f>
        <v>7925144</v>
      </c>
      <c r="P38" s="55">
        <f>(O38/$O$40)*100</f>
        <v>55.11006723375576</v>
      </c>
      <c r="Q38" s="20"/>
      <c r="R38" s="4"/>
      <c r="S38" s="4"/>
      <c r="T38" s="4"/>
    </row>
    <row r="39" spans="2:20" ht="16.5" customHeight="1">
      <c r="B39" s="22"/>
      <c r="C39" s="16" t="s">
        <v>123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30">
        <v>0</v>
      </c>
      <c r="J39" s="30">
        <v>992500</v>
      </c>
      <c r="K39" s="30">
        <v>0</v>
      </c>
      <c r="L39" s="30">
        <v>981080</v>
      </c>
      <c r="M39" s="30">
        <v>0</v>
      </c>
      <c r="N39" s="56"/>
      <c r="O39" s="54">
        <f>SUM(D39:N39)</f>
        <v>1973580</v>
      </c>
      <c r="P39" s="55">
        <f>(O39/$O$40)*100</f>
        <v>13.723930630307246</v>
      </c>
      <c r="Q39" s="20"/>
      <c r="R39" s="4"/>
      <c r="S39" s="4"/>
      <c r="T39" s="4"/>
    </row>
    <row r="40" spans="2:20" ht="16.5" customHeight="1">
      <c r="B40" s="23"/>
      <c r="C40" s="24" t="s">
        <v>12</v>
      </c>
      <c r="D40" s="57">
        <f aca="true" t="shared" si="8" ref="D40:M40">SUM(D35:D39)</f>
        <v>0</v>
      </c>
      <c r="E40" s="57">
        <f t="shared" si="8"/>
        <v>0</v>
      </c>
      <c r="F40" s="57">
        <f t="shared" si="8"/>
        <v>0</v>
      </c>
      <c r="G40" s="57">
        <f t="shared" si="8"/>
        <v>0</v>
      </c>
      <c r="H40" s="57">
        <f t="shared" si="8"/>
        <v>0</v>
      </c>
      <c r="I40" s="58">
        <f t="shared" si="8"/>
        <v>0</v>
      </c>
      <c r="J40" s="58">
        <f t="shared" si="8"/>
        <v>2585520</v>
      </c>
      <c r="K40" s="58">
        <f t="shared" si="8"/>
        <v>2888830</v>
      </c>
      <c r="L40" s="58">
        <f t="shared" si="8"/>
        <v>981080</v>
      </c>
      <c r="M40" s="58">
        <f t="shared" si="8"/>
        <v>7925144</v>
      </c>
      <c r="N40" s="59"/>
      <c r="O40" s="60">
        <f>SUM(O35:O39)</f>
        <v>14380574</v>
      </c>
      <c r="P40" s="61">
        <f>(O40/$O$201)*100</f>
        <v>0.1599338022379293</v>
      </c>
      <c r="Q40" s="21"/>
      <c r="R40" s="4"/>
      <c r="S40" s="4"/>
      <c r="T40" s="4"/>
    </row>
    <row r="41" spans="2:20" ht="16.5" customHeight="1">
      <c r="B41" s="22"/>
      <c r="C41" s="16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56"/>
      <c r="O41" s="54"/>
      <c r="P41" s="64"/>
      <c r="Q41" s="20"/>
      <c r="R41" s="4"/>
      <c r="S41" s="4"/>
      <c r="T41" s="4"/>
    </row>
    <row r="42" spans="2:20" ht="16.5" customHeight="1">
      <c r="B42" s="22" t="s">
        <v>132</v>
      </c>
      <c r="C42" s="16" t="s">
        <v>108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30">
        <v>0</v>
      </c>
      <c r="K42" s="30">
        <v>7429824</v>
      </c>
      <c r="L42" s="30">
        <v>54450720</v>
      </c>
      <c r="M42" s="30">
        <v>59014944</v>
      </c>
      <c r="N42" s="56"/>
      <c r="O42" s="54">
        <f>SUM(D42:N42)</f>
        <v>120895488</v>
      </c>
      <c r="P42" s="55">
        <f>(O42/$O$43)*100</f>
        <v>100</v>
      </c>
      <c r="Q42" s="20"/>
      <c r="R42" s="4"/>
      <c r="S42" s="4"/>
      <c r="T42" s="4"/>
    </row>
    <row r="43" spans="2:20" ht="16.5" customHeight="1">
      <c r="B43" s="23"/>
      <c r="C43" s="24" t="s">
        <v>12</v>
      </c>
      <c r="D43" s="57">
        <f aca="true" t="shared" si="9" ref="D43:M43">SUM(D41:D42)</f>
        <v>0</v>
      </c>
      <c r="E43" s="57">
        <f t="shared" si="9"/>
        <v>0</v>
      </c>
      <c r="F43" s="57">
        <f t="shared" si="9"/>
        <v>0</v>
      </c>
      <c r="G43" s="57">
        <f t="shared" si="9"/>
        <v>0</v>
      </c>
      <c r="H43" s="57">
        <f t="shared" si="9"/>
        <v>0</v>
      </c>
      <c r="I43" s="58">
        <f t="shared" si="9"/>
        <v>0</v>
      </c>
      <c r="J43" s="58">
        <f t="shared" si="9"/>
        <v>0</v>
      </c>
      <c r="K43" s="58">
        <f t="shared" si="9"/>
        <v>7429824</v>
      </c>
      <c r="L43" s="58">
        <f t="shared" si="9"/>
        <v>54450720</v>
      </c>
      <c r="M43" s="58">
        <f t="shared" si="9"/>
        <v>59014944</v>
      </c>
      <c r="N43" s="59"/>
      <c r="O43" s="60">
        <f>SUM(O41:O42)</f>
        <v>120895488</v>
      </c>
      <c r="P43" s="61">
        <f>(O43/$O$201)*100</f>
        <v>1.3445412588711658</v>
      </c>
      <c r="Q43" s="21"/>
      <c r="R43" s="4"/>
      <c r="S43" s="4"/>
      <c r="T43" s="4"/>
    </row>
    <row r="44" spans="2:20" ht="16.5" customHeight="1">
      <c r="B44" s="22"/>
      <c r="C44" s="16"/>
      <c r="D44" s="29"/>
      <c r="E44" s="29"/>
      <c r="F44" s="29"/>
      <c r="G44" s="29"/>
      <c r="H44" s="29"/>
      <c r="I44" s="30"/>
      <c r="J44" s="30"/>
      <c r="K44" s="30"/>
      <c r="L44" s="30"/>
      <c r="M44" s="30"/>
      <c r="N44" s="56"/>
      <c r="O44" s="54"/>
      <c r="P44" s="64"/>
      <c r="Q44" s="20"/>
      <c r="R44" s="4"/>
      <c r="S44" s="4"/>
      <c r="T44" s="4"/>
    </row>
    <row r="45" spans="2:20" ht="16.5" customHeight="1">
      <c r="B45" s="22" t="s">
        <v>133</v>
      </c>
      <c r="C45" s="16" t="s">
        <v>134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  <c r="J45" s="30">
        <v>0</v>
      </c>
      <c r="K45" s="30">
        <v>981079</v>
      </c>
      <c r="L45" s="30">
        <v>0</v>
      </c>
      <c r="M45" s="30">
        <v>0</v>
      </c>
      <c r="N45" s="56"/>
      <c r="O45" s="54">
        <f>SUM(D45:N45)</f>
        <v>981079</v>
      </c>
      <c r="P45" s="55">
        <f>(O45/$O$46)*100</f>
        <v>100</v>
      </c>
      <c r="Q45" s="20"/>
      <c r="R45" s="4"/>
      <c r="S45" s="4"/>
      <c r="T45" s="4"/>
    </row>
    <row r="46" spans="2:20" ht="16.5" customHeight="1">
      <c r="B46" s="23"/>
      <c r="C46" s="24" t="s">
        <v>12</v>
      </c>
      <c r="D46" s="57">
        <f aca="true" t="shared" si="10" ref="D46:M46">SUM(D44:D45)</f>
        <v>0</v>
      </c>
      <c r="E46" s="57">
        <f t="shared" si="10"/>
        <v>0</v>
      </c>
      <c r="F46" s="57">
        <f t="shared" si="10"/>
        <v>0</v>
      </c>
      <c r="G46" s="57">
        <f t="shared" si="10"/>
        <v>0</v>
      </c>
      <c r="H46" s="57">
        <f t="shared" si="10"/>
        <v>0</v>
      </c>
      <c r="I46" s="58">
        <f t="shared" si="10"/>
        <v>0</v>
      </c>
      <c r="J46" s="58">
        <f t="shared" si="10"/>
        <v>0</v>
      </c>
      <c r="K46" s="58">
        <f t="shared" si="10"/>
        <v>981079</v>
      </c>
      <c r="L46" s="58">
        <f t="shared" si="10"/>
        <v>0</v>
      </c>
      <c r="M46" s="58">
        <f t="shared" si="10"/>
        <v>0</v>
      </c>
      <c r="N46" s="59"/>
      <c r="O46" s="60">
        <f>SUM(O44:O45)</f>
        <v>981079</v>
      </c>
      <c r="P46" s="61">
        <f>(O46/$O$201)*100</f>
        <v>0.010911087051586776</v>
      </c>
      <c r="Q46" s="21"/>
      <c r="R46" s="4"/>
      <c r="S46" s="4"/>
      <c r="T46" s="4"/>
    </row>
    <row r="47" spans="2:20" ht="16.5" customHeight="1">
      <c r="B47" s="22"/>
      <c r="C47" s="16"/>
      <c r="D47" s="29"/>
      <c r="E47" s="29"/>
      <c r="F47" s="29"/>
      <c r="G47" s="29"/>
      <c r="H47" s="29"/>
      <c r="I47" s="30"/>
      <c r="J47" s="30"/>
      <c r="K47" s="30"/>
      <c r="L47" s="30"/>
      <c r="M47" s="30"/>
      <c r="N47" s="56"/>
      <c r="O47" s="54"/>
      <c r="P47" s="64"/>
      <c r="Q47" s="20"/>
      <c r="R47" s="4"/>
      <c r="S47" s="4"/>
      <c r="T47" s="4"/>
    </row>
    <row r="48" spans="2:20" ht="16.5" customHeight="1">
      <c r="B48" s="22" t="s">
        <v>15</v>
      </c>
      <c r="C48" s="16" t="s">
        <v>16</v>
      </c>
      <c r="D48" s="29">
        <v>9925000</v>
      </c>
      <c r="E48" s="29">
        <v>9925000</v>
      </c>
      <c r="F48" s="29">
        <v>9879805</v>
      </c>
      <c r="G48" s="29">
        <v>8937206</v>
      </c>
      <c r="H48" s="29">
        <v>7974126</v>
      </c>
      <c r="I48" s="30">
        <v>0</v>
      </c>
      <c r="J48" s="30">
        <v>2970210</v>
      </c>
      <c r="K48" s="30">
        <v>24670434</v>
      </c>
      <c r="L48" s="30">
        <v>26730353</v>
      </c>
      <c r="M48" s="30">
        <v>0</v>
      </c>
      <c r="N48" s="56"/>
      <c r="O48" s="54">
        <f aca="true" t="shared" si="11" ref="O48:O53">SUM(D48:N48)</f>
        <v>101012134</v>
      </c>
      <c r="P48" s="55">
        <f aca="true" t="shared" si="12" ref="P48:P53">(O48/$O$54)*100</f>
        <v>34.30887703144442</v>
      </c>
      <c r="Q48" s="20"/>
      <c r="R48" s="4"/>
      <c r="S48" s="4"/>
      <c r="T48" s="4"/>
    </row>
    <row r="49" spans="2:20" ht="16.5" customHeight="1">
      <c r="B49" s="22"/>
      <c r="C49" s="16" t="s">
        <v>17</v>
      </c>
      <c r="D49" s="29">
        <v>15045000</v>
      </c>
      <c r="E49" s="29">
        <v>0</v>
      </c>
      <c r="F49" s="29">
        <v>0</v>
      </c>
      <c r="G49" s="29">
        <v>9603788</v>
      </c>
      <c r="H49" s="29">
        <v>14895343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56"/>
      <c r="O49" s="54">
        <f t="shared" si="11"/>
        <v>39544131</v>
      </c>
      <c r="P49" s="55">
        <f t="shared" si="12"/>
        <v>13.431205480663632</v>
      </c>
      <c r="Q49" s="20"/>
      <c r="R49" s="4"/>
      <c r="S49" s="4"/>
      <c r="T49" s="4"/>
    </row>
    <row r="50" spans="2:20" ht="16.5" customHeight="1">
      <c r="B50" s="22"/>
      <c r="C50" s="16" t="s">
        <v>18</v>
      </c>
      <c r="D50" s="29">
        <v>9654716</v>
      </c>
      <c r="E50" s="29">
        <v>18574095</v>
      </c>
      <c r="F50" s="29">
        <v>0</v>
      </c>
      <c r="G50" s="29">
        <v>8375961</v>
      </c>
      <c r="H50" s="29">
        <v>0</v>
      </c>
      <c r="I50" s="30">
        <v>23058213</v>
      </c>
      <c r="J50" s="30">
        <v>1000000</v>
      </c>
      <c r="K50" s="30">
        <v>18391669</v>
      </c>
      <c r="L50" s="30">
        <v>1471618</v>
      </c>
      <c r="M50" s="30">
        <v>4950065</v>
      </c>
      <c r="N50" s="56"/>
      <c r="O50" s="54">
        <f t="shared" si="11"/>
        <v>85476337</v>
      </c>
      <c r="P50" s="55">
        <f t="shared" si="12"/>
        <v>29.032127320776162</v>
      </c>
      <c r="Q50" s="20"/>
      <c r="R50" s="4"/>
      <c r="S50" s="4"/>
      <c r="T50" s="4"/>
    </row>
    <row r="51" spans="2:20" ht="16.5" customHeight="1">
      <c r="B51" s="22"/>
      <c r="C51" s="16" t="s">
        <v>19</v>
      </c>
      <c r="D51" s="29">
        <v>737600</v>
      </c>
      <c r="E51" s="29">
        <v>4734900</v>
      </c>
      <c r="F51" s="29">
        <v>0</v>
      </c>
      <c r="G51" s="29">
        <v>1986046</v>
      </c>
      <c r="H51" s="29">
        <v>22601563</v>
      </c>
      <c r="I51" s="30">
        <v>26465262</v>
      </c>
      <c r="J51" s="30">
        <v>0</v>
      </c>
      <c r="K51" s="30">
        <v>0</v>
      </c>
      <c r="L51" s="30">
        <v>2971930</v>
      </c>
      <c r="M51" s="30">
        <v>0</v>
      </c>
      <c r="N51" s="56"/>
      <c r="O51" s="54">
        <f t="shared" si="11"/>
        <v>59497301</v>
      </c>
      <c r="P51" s="55">
        <f t="shared" si="12"/>
        <v>20.208320553962704</v>
      </c>
      <c r="Q51" s="20"/>
      <c r="R51" s="4"/>
      <c r="S51" s="4"/>
      <c r="T51" s="4"/>
    </row>
    <row r="52" spans="2:20" ht="16.5" customHeight="1">
      <c r="B52" s="22"/>
      <c r="C52" s="16" t="s">
        <v>20</v>
      </c>
      <c r="D52" s="29">
        <v>0</v>
      </c>
      <c r="E52" s="29">
        <v>0</v>
      </c>
      <c r="F52" s="29">
        <v>990240</v>
      </c>
      <c r="G52" s="29">
        <v>1986046</v>
      </c>
      <c r="H52" s="29">
        <v>996766</v>
      </c>
      <c r="I52" s="30">
        <v>992550</v>
      </c>
      <c r="J52" s="30">
        <v>981079</v>
      </c>
      <c r="K52" s="30">
        <v>0</v>
      </c>
      <c r="L52" s="30">
        <v>2452697</v>
      </c>
      <c r="M52" s="30">
        <v>0</v>
      </c>
      <c r="N52" s="56"/>
      <c r="O52" s="54">
        <f t="shared" si="11"/>
        <v>8399378</v>
      </c>
      <c r="P52" s="55">
        <f t="shared" si="12"/>
        <v>2.852857528409602</v>
      </c>
      <c r="Q52" s="20"/>
      <c r="R52" s="4"/>
      <c r="S52" s="4"/>
      <c r="T52" s="4"/>
    </row>
    <row r="53" spans="2:20" ht="16.5" customHeight="1">
      <c r="B53" s="22"/>
      <c r="C53" s="16" t="s">
        <v>120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30">
        <v>0</v>
      </c>
      <c r="J53" s="30">
        <v>490539</v>
      </c>
      <c r="K53" s="30">
        <v>0</v>
      </c>
      <c r="L53" s="30">
        <v>0</v>
      </c>
      <c r="M53" s="30">
        <v>0</v>
      </c>
      <c r="N53" s="56"/>
      <c r="O53" s="54">
        <f t="shared" si="11"/>
        <v>490539</v>
      </c>
      <c r="P53" s="55">
        <f t="shared" si="12"/>
        <v>0.16661208474347955</v>
      </c>
      <c r="Q53" s="20"/>
      <c r="R53" s="4"/>
      <c r="S53" s="4"/>
      <c r="T53" s="4"/>
    </row>
    <row r="54" spans="2:20" ht="16.5" customHeight="1">
      <c r="B54" s="23"/>
      <c r="C54" s="24" t="s">
        <v>12</v>
      </c>
      <c r="D54" s="57">
        <f aca="true" t="shared" si="13" ref="D54:M54">SUM(D47:D53)</f>
        <v>35362316</v>
      </c>
      <c r="E54" s="57">
        <f t="shared" si="13"/>
        <v>33233995</v>
      </c>
      <c r="F54" s="57">
        <f t="shared" si="13"/>
        <v>10870045</v>
      </c>
      <c r="G54" s="57">
        <f t="shared" si="13"/>
        <v>30889047</v>
      </c>
      <c r="H54" s="57">
        <f t="shared" si="13"/>
        <v>46467798</v>
      </c>
      <c r="I54" s="58">
        <f t="shared" si="13"/>
        <v>50516025</v>
      </c>
      <c r="J54" s="58">
        <f t="shared" si="13"/>
        <v>5441828</v>
      </c>
      <c r="K54" s="58">
        <f t="shared" si="13"/>
        <v>43062103</v>
      </c>
      <c r="L54" s="58">
        <f t="shared" si="13"/>
        <v>33626598</v>
      </c>
      <c r="M54" s="58">
        <f t="shared" si="13"/>
        <v>4950065</v>
      </c>
      <c r="N54" s="59"/>
      <c r="O54" s="60">
        <f>SUM(O47:O53)</f>
        <v>294419820</v>
      </c>
      <c r="P54" s="61">
        <f>(O54/$O$201)*100</f>
        <v>3.274395115716991</v>
      </c>
      <c r="Q54" s="21"/>
      <c r="R54" s="4"/>
      <c r="S54" s="4"/>
      <c r="T54" s="4"/>
    </row>
    <row r="55" spans="2:20" ht="16.5" customHeight="1">
      <c r="B55" s="22"/>
      <c r="C55" s="16"/>
      <c r="D55" s="29"/>
      <c r="E55" s="29"/>
      <c r="F55" s="29"/>
      <c r="G55" s="29"/>
      <c r="H55" s="29"/>
      <c r="I55" s="30"/>
      <c r="J55" s="30"/>
      <c r="K55" s="30"/>
      <c r="L55" s="30"/>
      <c r="M55" s="30"/>
      <c r="N55" s="56"/>
      <c r="O55" s="54"/>
      <c r="P55" s="64"/>
      <c r="Q55" s="20"/>
      <c r="R55" s="4"/>
      <c r="S55" s="4"/>
      <c r="T55" s="4"/>
    </row>
    <row r="56" spans="2:20" ht="16.5" customHeight="1">
      <c r="B56" s="22" t="s">
        <v>21</v>
      </c>
      <c r="C56" s="16" t="s">
        <v>22</v>
      </c>
      <c r="D56" s="29">
        <v>0</v>
      </c>
      <c r="E56" s="29">
        <v>11045616</v>
      </c>
      <c r="F56" s="29">
        <v>60273112</v>
      </c>
      <c r="G56" s="29">
        <v>656388</v>
      </c>
      <c r="H56" s="29">
        <v>109413120</v>
      </c>
      <c r="I56" s="30">
        <v>51721925</v>
      </c>
      <c r="J56" s="30">
        <v>44287860</v>
      </c>
      <c r="K56" s="30">
        <v>12009600</v>
      </c>
      <c r="L56" s="30">
        <v>50150436</v>
      </c>
      <c r="M56" s="30">
        <v>15845512</v>
      </c>
      <c r="N56" s="56"/>
      <c r="O56" s="54">
        <f>SUM(D56:N56)</f>
        <v>355403569</v>
      </c>
      <c r="P56" s="55">
        <f>(O56/$O$58)*100</f>
        <v>99.86055627688675</v>
      </c>
      <c r="Q56" s="20"/>
      <c r="R56" s="4"/>
      <c r="S56" s="4"/>
      <c r="T56" s="4"/>
    </row>
    <row r="57" spans="2:20" ht="16.5" customHeight="1">
      <c r="B57" s="22"/>
      <c r="C57" s="16" t="s">
        <v>135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30">
        <v>0</v>
      </c>
      <c r="J57" s="30">
        <v>0</v>
      </c>
      <c r="K57" s="30">
        <v>496280</v>
      </c>
      <c r="L57" s="30">
        <v>0</v>
      </c>
      <c r="M57" s="30">
        <v>0</v>
      </c>
      <c r="N57" s="56"/>
      <c r="O57" s="54">
        <f>SUM(D57:N57)</f>
        <v>496280</v>
      </c>
      <c r="P57" s="55">
        <f>(O57/$O$58)*100</f>
        <v>0.13944372311324021</v>
      </c>
      <c r="Q57" s="20"/>
      <c r="R57" s="4"/>
      <c r="S57" s="4"/>
      <c r="T57" s="4"/>
    </row>
    <row r="58" spans="2:20" ht="16.5" customHeight="1">
      <c r="B58" s="23"/>
      <c r="C58" s="24" t="s">
        <v>12</v>
      </c>
      <c r="D58" s="57">
        <f aca="true" t="shared" si="14" ref="D58:M58">SUM(D55:D57)</f>
        <v>0</v>
      </c>
      <c r="E58" s="57">
        <f t="shared" si="14"/>
        <v>11045616</v>
      </c>
      <c r="F58" s="57">
        <f t="shared" si="14"/>
        <v>60273112</v>
      </c>
      <c r="G58" s="57">
        <f t="shared" si="14"/>
        <v>656388</v>
      </c>
      <c r="H58" s="57">
        <f t="shared" si="14"/>
        <v>109413120</v>
      </c>
      <c r="I58" s="58">
        <f t="shared" si="14"/>
        <v>51721925</v>
      </c>
      <c r="J58" s="58">
        <f t="shared" si="14"/>
        <v>44287860</v>
      </c>
      <c r="K58" s="58">
        <f t="shared" si="14"/>
        <v>12505880</v>
      </c>
      <c r="L58" s="58">
        <f t="shared" si="14"/>
        <v>50150436</v>
      </c>
      <c r="M58" s="58">
        <f t="shared" si="14"/>
        <v>15845512</v>
      </c>
      <c r="N58" s="59"/>
      <c r="O58" s="60">
        <f>SUM(O55:O57)</f>
        <v>355899849</v>
      </c>
      <c r="P58" s="61">
        <f>(O58/$O$201)*100</f>
        <v>3.958146320618002</v>
      </c>
      <c r="Q58" s="21"/>
      <c r="R58" s="4"/>
      <c r="S58" s="4"/>
      <c r="T58" s="4"/>
    </row>
    <row r="59" spans="2:20" ht="16.5" customHeight="1">
      <c r="B59" s="22"/>
      <c r="C59" s="16"/>
      <c r="D59" s="29"/>
      <c r="E59" s="29"/>
      <c r="F59" s="29"/>
      <c r="G59" s="29"/>
      <c r="H59" s="29"/>
      <c r="I59" s="30"/>
      <c r="J59" s="30"/>
      <c r="K59" s="30"/>
      <c r="L59" s="30"/>
      <c r="M59" s="30"/>
      <c r="N59" s="56"/>
      <c r="O59" s="54"/>
      <c r="P59" s="64"/>
      <c r="Q59" s="20"/>
      <c r="R59" s="4"/>
      <c r="S59" s="4"/>
      <c r="T59" s="4"/>
    </row>
    <row r="60" spans="2:20" ht="16.5" customHeight="1">
      <c r="B60" s="22" t="s">
        <v>23</v>
      </c>
      <c r="C60" s="16" t="s">
        <v>24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0">
        <v>0</v>
      </c>
      <c r="J60" s="30">
        <v>2977660</v>
      </c>
      <c r="K60" s="30">
        <v>0</v>
      </c>
      <c r="L60" s="30">
        <v>2476608</v>
      </c>
      <c r="M60" s="30">
        <v>4846159</v>
      </c>
      <c r="N60" s="56"/>
      <c r="O60" s="54">
        <f>SUM(D60:N60)</f>
        <v>10300427</v>
      </c>
      <c r="P60" s="55">
        <f>(O60/$O$62)*100</f>
        <v>96.18991659559336</v>
      </c>
      <c r="Q60" s="20"/>
      <c r="R60" s="4"/>
      <c r="S60" s="4"/>
      <c r="T60" s="4"/>
    </row>
    <row r="61" spans="2:20" ht="16.5" customHeight="1">
      <c r="B61" s="22"/>
      <c r="C61" s="16" t="s">
        <v>147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30">
        <v>0</v>
      </c>
      <c r="J61" s="30">
        <v>0</v>
      </c>
      <c r="K61" s="30">
        <v>408000</v>
      </c>
      <c r="L61" s="30">
        <v>0</v>
      </c>
      <c r="M61" s="30">
        <v>0</v>
      </c>
      <c r="N61" s="56"/>
      <c r="O61" s="54">
        <f>SUM(D61:N61)</f>
        <v>408000</v>
      </c>
      <c r="P61" s="55">
        <f>(O61/$O$62)*100</f>
        <v>3.8100834044066416</v>
      </c>
      <c r="Q61" s="20"/>
      <c r="R61" s="4"/>
      <c r="S61" s="4"/>
      <c r="T61" s="4"/>
    </row>
    <row r="62" spans="2:20" ht="16.5" customHeight="1">
      <c r="B62" s="23"/>
      <c r="C62" s="24" t="s">
        <v>12</v>
      </c>
      <c r="D62" s="57">
        <f aca="true" t="shared" si="15" ref="D62:M62">SUM(D59:D61)</f>
        <v>0</v>
      </c>
      <c r="E62" s="57">
        <f t="shared" si="15"/>
        <v>0</v>
      </c>
      <c r="F62" s="57">
        <f t="shared" si="15"/>
        <v>0</v>
      </c>
      <c r="G62" s="57">
        <f t="shared" si="15"/>
        <v>0</v>
      </c>
      <c r="H62" s="57">
        <f t="shared" si="15"/>
        <v>0</v>
      </c>
      <c r="I62" s="58">
        <f t="shared" si="15"/>
        <v>0</v>
      </c>
      <c r="J62" s="58">
        <f t="shared" si="15"/>
        <v>2977660</v>
      </c>
      <c r="K62" s="58">
        <f t="shared" si="15"/>
        <v>408000</v>
      </c>
      <c r="L62" s="58">
        <f t="shared" si="15"/>
        <v>2476608</v>
      </c>
      <c r="M62" s="58">
        <f t="shared" si="15"/>
        <v>4846159</v>
      </c>
      <c r="N62" s="59"/>
      <c r="O62" s="60">
        <f>SUM(O59:O61)</f>
        <v>10708427</v>
      </c>
      <c r="P62" s="61">
        <f>(O62/$O$201)*100</f>
        <v>0.11909395592257324</v>
      </c>
      <c r="Q62" s="21"/>
      <c r="R62" s="4"/>
      <c r="S62" s="4"/>
      <c r="T62" s="4"/>
    </row>
    <row r="63" spans="2:20" ht="16.5" customHeight="1">
      <c r="B63" s="22"/>
      <c r="C63" s="16"/>
      <c r="D63" s="29"/>
      <c r="E63" s="29"/>
      <c r="F63" s="29"/>
      <c r="G63" s="29"/>
      <c r="H63" s="29"/>
      <c r="I63" s="30"/>
      <c r="J63" s="30"/>
      <c r="K63" s="30"/>
      <c r="L63" s="30"/>
      <c r="M63" s="30"/>
      <c r="N63" s="56"/>
      <c r="O63" s="54"/>
      <c r="P63" s="64"/>
      <c r="Q63" s="20"/>
      <c r="R63" s="4"/>
      <c r="S63" s="4"/>
      <c r="T63" s="4"/>
    </row>
    <row r="64" spans="2:20" ht="16.5" customHeight="1">
      <c r="B64" s="22" t="s">
        <v>136</v>
      </c>
      <c r="C64" s="16" t="s">
        <v>151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30">
        <v>0</v>
      </c>
      <c r="J64" s="30">
        <v>0</v>
      </c>
      <c r="K64" s="30">
        <v>0</v>
      </c>
      <c r="L64" s="30">
        <v>198002</v>
      </c>
      <c r="M64" s="30">
        <v>0</v>
      </c>
      <c r="N64" s="56"/>
      <c r="O64" s="54">
        <f>SUM(D64:N64)</f>
        <v>198002</v>
      </c>
      <c r="P64" s="55">
        <f>(O64/$O$66)*100</f>
        <v>44.38093701108616</v>
      </c>
      <c r="Q64" s="20"/>
      <c r="R64" s="4"/>
      <c r="S64" s="4"/>
      <c r="T64" s="4"/>
    </row>
    <row r="65" spans="2:20" ht="16.5" customHeight="1">
      <c r="B65" s="22"/>
      <c r="C65" s="16" t="s">
        <v>137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30">
        <v>0</v>
      </c>
      <c r="J65" s="30">
        <v>0</v>
      </c>
      <c r="K65" s="30">
        <v>248140</v>
      </c>
      <c r="L65" s="30">
        <v>0</v>
      </c>
      <c r="M65" s="30">
        <v>0</v>
      </c>
      <c r="N65" s="56"/>
      <c r="O65" s="54">
        <f>SUM(D65:N65)</f>
        <v>248140</v>
      </c>
      <c r="P65" s="55">
        <f>(O65/$O$66)*100</f>
        <v>55.619062988913846</v>
      </c>
      <c r="Q65" s="20"/>
      <c r="R65" s="4"/>
      <c r="S65" s="4"/>
      <c r="T65" s="4"/>
    </row>
    <row r="66" spans="2:20" ht="16.5" customHeight="1">
      <c r="B66" s="23"/>
      <c r="C66" s="24" t="s">
        <v>12</v>
      </c>
      <c r="D66" s="57">
        <f aca="true" t="shared" si="16" ref="D66:M66">SUM(D63:D65)</f>
        <v>0</v>
      </c>
      <c r="E66" s="57">
        <f t="shared" si="16"/>
        <v>0</v>
      </c>
      <c r="F66" s="57">
        <f t="shared" si="16"/>
        <v>0</v>
      </c>
      <c r="G66" s="57">
        <f t="shared" si="16"/>
        <v>0</v>
      </c>
      <c r="H66" s="57">
        <f t="shared" si="16"/>
        <v>0</v>
      </c>
      <c r="I66" s="58">
        <f t="shared" si="16"/>
        <v>0</v>
      </c>
      <c r="J66" s="58">
        <f t="shared" si="16"/>
        <v>0</v>
      </c>
      <c r="K66" s="58">
        <f t="shared" si="16"/>
        <v>248140</v>
      </c>
      <c r="L66" s="58">
        <f t="shared" si="16"/>
        <v>198002</v>
      </c>
      <c r="M66" s="58">
        <f t="shared" si="16"/>
        <v>0</v>
      </c>
      <c r="N66" s="59"/>
      <c r="O66" s="60">
        <f>SUM(O63:O65)</f>
        <v>446142</v>
      </c>
      <c r="P66" s="61">
        <f>(O66/$O$201)*100</f>
        <v>0.0049617759623527035</v>
      </c>
      <c r="Q66" s="21"/>
      <c r="R66" s="4"/>
      <c r="S66" s="4"/>
      <c r="T66" s="4"/>
    </row>
    <row r="67" spans="2:20" ht="16.5" customHeight="1">
      <c r="B67" s="22"/>
      <c r="C67" s="16"/>
      <c r="D67" s="29"/>
      <c r="E67" s="29"/>
      <c r="F67" s="29"/>
      <c r="G67" s="29"/>
      <c r="H67" s="29"/>
      <c r="I67" s="30"/>
      <c r="J67" s="30"/>
      <c r="K67" s="30"/>
      <c r="L67" s="30"/>
      <c r="M67" s="30"/>
      <c r="N67" s="56"/>
      <c r="O67" s="54"/>
      <c r="P67" s="64"/>
      <c r="Q67" s="20"/>
      <c r="R67" s="4"/>
      <c r="S67" s="4"/>
      <c r="T67" s="4"/>
    </row>
    <row r="68" spans="2:20" ht="16.5" customHeight="1">
      <c r="B68" s="22" t="s">
        <v>25</v>
      </c>
      <c r="C68" s="16" t="s">
        <v>26</v>
      </c>
      <c r="D68" s="29">
        <v>16433400</v>
      </c>
      <c r="E68" s="29">
        <v>91491302</v>
      </c>
      <c r="F68" s="29">
        <v>14226919</v>
      </c>
      <c r="G68" s="29">
        <v>0</v>
      </c>
      <c r="H68" s="29">
        <v>22343015</v>
      </c>
      <c r="I68" s="30">
        <v>5967960</v>
      </c>
      <c r="J68" s="30">
        <v>3433775</v>
      </c>
      <c r="K68" s="30">
        <v>27003647</v>
      </c>
      <c r="L68" s="30">
        <v>146288262</v>
      </c>
      <c r="M68" s="30">
        <v>108194064</v>
      </c>
      <c r="N68" s="56"/>
      <c r="O68" s="54">
        <f>SUM(D68:N68)</f>
        <v>435382344</v>
      </c>
      <c r="P68" s="55">
        <f>(O68/$O$69)*100</f>
        <v>100</v>
      </c>
      <c r="Q68" s="20"/>
      <c r="R68" s="4"/>
      <c r="S68" s="4"/>
      <c r="T68" s="4"/>
    </row>
    <row r="69" spans="2:20" ht="16.5" customHeight="1">
      <c r="B69" s="23"/>
      <c r="C69" s="24" t="s">
        <v>12</v>
      </c>
      <c r="D69" s="57">
        <f aca="true" t="shared" si="17" ref="D69:M69">SUM(D67:D68)</f>
        <v>16433400</v>
      </c>
      <c r="E69" s="57">
        <f t="shared" si="17"/>
        <v>91491302</v>
      </c>
      <c r="F69" s="57">
        <f t="shared" si="17"/>
        <v>14226919</v>
      </c>
      <c r="G69" s="57">
        <f t="shared" si="17"/>
        <v>0</v>
      </c>
      <c r="H69" s="57">
        <f t="shared" si="17"/>
        <v>22343015</v>
      </c>
      <c r="I69" s="58">
        <f t="shared" si="17"/>
        <v>5967960</v>
      </c>
      <c r="J69" s="58">
        <f t="shared" si="17"/>
        <v>3433775</v>
      </c>
      <c r="K69" s="58">
        <f t="shared" si="17"/>
        <v>27003647</v>
      </c>
      <c r="L69" s="58">
        <f t="shared" si="17"/>
        <v>146288262</v>
      </c>
      <c r="M69" s="58">
        <f t="shared" si="17"/>
        <v>108194064</v>
      </c>
      <c r="N69" s="59"/>
      <c r="O69" s="60">
        <f>SUM(O67:O68)</f>
        <v>435382344</v>
      </c>
      <c r="P69" s="61">
        <f>(O69/$O$201)*100</f>
        <v>4.842112262221391</v>
      </c>
      <c r="Q69" s="21"/>
      <c r="R69" s="4"/>
      <c r="S69" s="4"/>
      <c r="T69" s="4"/>
    </row>
    <row r="70" spans="2:20" ht="16.5" customHeight="1">
      <c r="B70" s="22"/>
      <c r="C70" s="6"/>
      <c r="D70" s="29"/>
      <c r="E70" s="29"/>
      <c r="F70" s="29"/>
      <c r="G70" s="29"/>
      <c r="H70" s="29"/>
      <c r="I70" s="30"/>
      <c r="J70" s="30"/>
      <c r="K70" s="30"/>
      <c r="L70" s="30"/>
      <c r="M70" s="30"/>
      <c r="N70" s="56"/>
      <c r="O70" s="54"/>
      <c r="P70" s="55"/>
      <c r="Q70" s="20"/>
      <c r="R70" s="4"/>
      <c r="S70" s="4"/>
      <c r="T70" s="4"/>
    </row>
    <row r="71" spans="2:20" ht="16.5" customHeight="1">
      <c r="B71" s="22" t="s">
        <v>27</v>
      </c>
      <c r="C71" s="25" t="s">
        <v>77</v>
      </c>
      <c r="D71" s="29">
        <v>0</v>
      </c>
      <c r="E71" s="29">
        <v>0</v>
      </c>
      <c r="F71" s="29">
        <v>0</v>
      </c>
      <c r="G71" s="29">
        <v>0</v>
      </c>
      <c r="H71" s="29">
        <v>1245957</v>
      </c>
      <c r="I71" s="30">
        <v>0</v>
      </c>
      <c r="J71" s="30">
        <v>0</v>
      </c>
      <c r="K71" s="30">
        <v>0</v>
      </c>
      <c r="L71" s="30">
        <v>1200000</v>
      </c>
      <c r="M71" s="30">
        <v>0</v>
      </c>
      <c r="N71" s="56"/>
      <c r="O71" s="54">
        <f>SUM(D71:N71)</f>
        <v>2445957</v>
      </c>
      <c r="P71" s="55">
        <f>(O71/$O$73)*100</f>
        <v>11.78957409294358</v>
      </c>
      <c r="Q71" s="20"/>
      <c r="R71" s="4"/>
      <c r="S71" s="4"/>
      <c r="T71" s="4"/>
    </row>
    <row r="72" spans="2:20" ht="16.5" customHeight="1">
      <c r="B72" s="22"/>
      <c r="C72" s="16" t="s">
        <v>28</v>
      </c>
      <c r="D72" s="29">
        <v>0</v>
      </c>
      <c r="E72" s="29">
        <v>0</v>
      </c>
      <c r="F72" s="29">
        <v>0</v>
      </c>
      <c r="G72" s="29">
        <v>496511</v>
      </c>
      <c r="H72" s="29">
        <v>0</v>
      </c>
      <c r="I72" s="30">
        <v>6964722</v>
      </c>
      <c r="J72" s="30">
        <v>3924315</v>
      </c>
      <c r="K72" s="30">
        <v>1981286</v>
      </c>
      <c r="L72" s="30">
        <v>2475033</v>
      </c>
      <c r="M72" s="30">
        <v>2458956</v>
      </c>
      <c r="N72" s="56"/>
      <c r="O72" s="54">
        <f>SUM(D72:N72)</f>
        <v>18300823</v>
      </c>
      <c r="P72" s="55">
        <f>(O72/$O$73)*100</f>
        <v>88.21042590705642</v>
      </c>
      <c r="Q72" s="19"/>
      <c r="R72" s="4"/>
      <c r="S72" s="4"/>
      <c r="T72" s="4"/>
    </row>
    <row r="73" spans="2:20" ht="16.5" customHeight="1">
      <c r="B73" s="23"/>
      <c r="C73" s="24" t="s">
        <v>12</v>
      </c>
      <c r="D73" s="57">
        <f aca="true" t="shared" si="18" ref="D73:M73">SUM(D70:D72)</f>
        <v>0</v>
      </c>
      <c r="E73" s="57">
        <f t="shared" si="18"/>
        <v>0</v>
      </c>
      <c r="F73" s="57">
        <f t="shared" si="18"/>
        <v>0</v>
      </c>
      <c r="G73" s="57">
        <f t="shared" si="18"/>
        <v>496511</v>
      </c>
      <c r="H73" s="57">
        <f t="shared" si="18"/>
        <v>1245957</v>
      </c>
      <c r="I73" s="58">
        <f t="shared" si="18"/>
        <v>6964722</v>
      </c>
      <c r="J73" s="58">
        <f t="shared" si="18"/>
        <v>3924315</v>
      </c>
      <c r="K73" s="58">
        <f t="shared" si="18"/>
        <v>1981286</v>
      </c>
      <c r="L73" s="58">
        <f t="shared" si="18"/>
        <v>3675033</v>
      </c>
      <c r="M73" s="58">
        <f t="shared" si="18"/>
        <v>2458956</v>
      </c>
      <c r="N73" s="59"/>
      <c r="O73" s="60">
        <f>SUM(O70:O72)</f>
        <v>20746780</v>
      </c>
      <c r="P73" s="61">
        <f>(O73/$O$201)*100</f>
        <v>0.2307356722752393</v>
      </c>
      <c r="Q73" s="21"/>
      <c r="R73" s="4"/>
      <c r="S73" s="4"/>
      <c r="T73" s="4"/>
    </row>
    <row r="74" spans="2:20" ht="16.5" customHeight="1">
      <c r="B74" s="22"/>
      <c r="C74" s="16"/>
      <c r="D74" s="29"/>
      <c r="E74" s="29"/>
      <c r="F74" s="29"/>
      <c r="G74" s="29"/>
      <c r="H74" s="29"/>
      <c r="I74" s="30"/>
      <c r="J74" s="30"/>
      <c r="K74" s="30"/>
      <c r="L74" s="30"/>
      <c r="M74" s="30"/>
      <c r="N74" s="56"/>
      <c r="O74" s="54"/>
      <c r="P74" s="64"/>
      <c r="Q74" s="20"/>
      <c r="R74" s="4"/>
      <c r="S74" s="4"/>
      <c r="T74" s="4"/>
    </row>
    <row r="75" spans="2:20" ht="16.5" customHeight="1">
      <c r="B75" s="22" t="s">
        <v>138</v>
      </c>
      <c r="C75" s="16" t="s">
        <v>89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0">
        <v>0</v>
      </c>
      <c r="J75" s="30">
        <v>0</v>
      </c>
      <c r="K75" s="30">
        <v>1971723</v>
      </c>
      <c r="L75" s="30">
        <v>0</v>
      </c>
      <c r="M75" s="30">
        <v>0</v>
      </c>
      <c r="N75" s="56"/>
      <c r="O75" s="54">
        <f>SUM(D75:N75)</f>
        <v>1971723</v>
      </c>
      <c r="P75" s="55">
        <f>(O75/$O$76)*100</f>
        <v>100</v>
      </c>
      <c r="Q75" s="20"/>
      <c r="R75" s="4"/>
      <c r="S75" s="4"/>
      <c r="T75" s="4"/>
    </row>
    <row r="76" spans="2:20" ht="16.5" customHeight="1">
      <c r="B76" s="23"/>
      <c r="C76" s="24" t="s">
        <v>12</v>
      </c>
      <c r="D76" s="57">
        <f aca="true" t="shared" si="19" ref="D76:M76">SUM(D74:D75)</f>
        <v>0</v>
      </c>
      <c r="E76" s="57">
        <f t="shared" si="19"/>
        <v>0</v>
      </c>
      <c r="F76" s="57">
        <f t="shared" si="19"/>
        <v>0</v>
      </c>
      <c r="G76" s="57">
        <f t="shared" si="19"/>
        <v>0</v>
      </c>
      <c r="H76" s="57">
        <f t="shared" si="19"/>
        <v>0</v>
      </c>
      <c r="I76" s="58">
        <f t="shared" si="19"/>
        <v>0</v>
      </c>
      <c r="J76" s="58">
        <f t="shared" si="19"/>
        <v>0</v>
      </c>
      <c r="K76" s="58">
        <f t="shared" si="19"/>
        <v>1971723</v>
      </c>
      <c r="L76" s="58">
        <f t="shared" si="19"/>
        <v>0</v>
      </c>
      <c r="M76" s="58">
        <f t="shared" si="19"/>
        <v>0</v>
      </c>
      <c r="N76" s="59"/>
      <c r="O76" s="60">
        <f>SUM(O74:O75)</f>
        <v>1971723</v>
      </c>
      <c r="P76" s="61">
        <f>(O76/$O$201)*100</f>
        <v>0.02192855141595716</v>
      </c>
      <c r="Q76" s="21"/>
      <c r="R76" s="4"/>
      <c r="S76" s="4"/>
      <c r="T76" s="4"/>
    </row>
    <row r="77" spans="2:20" ht="16.5" customHeight="1">
      <c r="B77" s="22"/>
      <c r="C77" s="16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56"/>
      <c r="O77" s="54"/>
      <c r="P77" s="64"/>
      <c r="Q77" s="20"/>
      <c r="R77" s="4"/>
      <c r="S77" s="4"/>
      <c r="T77" s="4"/>
    </row>
    <row r="78" spans="2:20" ht="16.5" customHeight="1">
      <c r="B78" s="22" t="s">
        <v>29</v>
      </c>
      <c r="C78" s="16" t="s">
        <v>30</v>
      </c>
      <c r="D78" s="29">
        <v>2000000</v>
      </c>
      <c r="E78" s="29">
        <v>3763200</v>
      </c>
      <c r="F78" s="29">
        <v>0</v>
      </c>
      <c r="G78" s="29">
        <v>7734800</v>
      </c>
      <c r="H78" s="29">
        <v>6925948</v>
      </c>
      <c r="I78" s="30">
        <v>0</v>
      </c>
      <c r="J78" s="30">
        <v>40220646</v>
      </c>
      <c r="K78" s="30">
        <v>500000</v>
      </c>
      <c r="L78" s="30">
        <v>0</v>
      </c>
      <c r="M78" s="30">
        <v>14850196</v>
      </c>
      <c r="N78" s="56"/>
      <c r="O78" s="54">
        <f>SUM(D78:N78)</f>
        <v>75994790</v>
      </c>
      <c r="P78" s="55">
        <f>(O78/$O$80)*100</f>
        <v>99.0410487998406</v>
      </c>
      <c r="Q78" s="20"/>
      <c r="R78" s="4"/>
      <c r="S78" s="4"/>
      <c r="T78" s="4"/>
    </row>
    <row r="79" spans="2:20" ht="16.5" customHeight="1">
      <c r="B79" s="22"/>
      <c r="C79" s="16" t="s">
        <v>124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30">
        <v>735809</v>
      </c>
      <c r="K79" s="30">
        <v>0</v>
      </c>
      <c r="L79" s="30">
        <v>0</v>
      </c>
      <c r="M79" s="30">
        <v>0</v>
      </c>
      <c r="N79" s="56"/>
      <c r="O79" s="54">
        <f>SUM(D79:N79)</f>
        <v>735809</v>
      </c>
      <c r="P79" s="55">
        <f>(O79/$O$80)*100</f>
        <v>0.9589512001594044</v>
      </c>
      <c r="Q79" s="20"/>
      <c r="R79" s="4"/>
      <c r="S79" s="4"/>
      <c r="T79" s="4"/>
    </row>
    <row r="80" spans="2:20" ht="16.5" customHeight="1">
      <c r="B80" s="23"/>
      <c r="C80" s="24" t="s">
        <v>12</v>
      </c>
      <c r="D80" s="57">
        <f aca="true" t="shared" si="20" ref="D80:M80">SUM(D77:D79)</f>
        <v>2000000</v>
      </c>
      <c r="E80" s="57">
        <f t="shared" si="20"/>
        <v>3763200</v>
      </c>
      <c r="F80" s="57">
        <f t="shared" si="20"/>
        <v>0</v>
      </c>
      <c r="G80" s="57">
        <f t="shared" si="20"/>
        <v>7734800</v>
      </c>
      <c r="H80" s="57">
        <f t="shared" si="20"/>
        <v>6925948</v>
      </c>
      <c r="I80" s="58">
        <f t="shared" si="20"/>
        <v>0</v>
      </c>
      <c r="J80" s="58">
        <f t="shared" si="20"/>
        <v>40956455</v>
      </c>
      <c r="K80" s="58">
        <f t="shared" si="20"/>
        <v>500000</v>
      </c>
      <c r="L80" s="58">
        <f t="shared" si="20"/>
        <v>0</v>
      </c>
      <c r="M80" s="58">
        <f t="shared" si="20"/>
        <v>14850196</v>
      </c>
      <c r="N80" s="59"/>
      <c r="O80" s="60">
        <f>SUM(O77:O79)</f>
        <v>76730599</v>
      </c>
      <c r="P80" s="61">
        <f>(O80/$O$201)*100</f>
        <v>0.8533606826865088</v>
      </c>
      <c r="Q80" s="21"/>
      <c r="R80" s="4"/>
      <c r="S80" s="4"/>
      <c r="T80" s="4"/>
    </row>
    <row r="81" spans="2:20" ht="16.5" customHeight="1">
      <c r="B81" s="22"/>
      <c r="C81" s="16"/>
      <c r="D81" s="29"/>
      <c r="E81" s="29"/>
      <c r="F81" s="29"/>
      <c r="G81" s="29"/>
      <c r="H81" s="29"/>
      <c r="I81" s="30"/>
      <c r="J81" s="30"/>
      <c r="K81" s="30"/>
      <c r="L81" s="30"/>
      <c r="M81" s="30"/>
      <c r="N81" s="56"/>
      <c r="O81" s="54"/>
      <c r="P81" s="64"/>
      <c r="Q81" s="20"/>
      <c r="R81" s="4"/>
      <c r="S81" s="4"/>
      <c r="T81" s="4"/>
    </row>
    <row r="82" spans="2:20" ht="16.5" customHeight="1">
      <c r="B82" s="22" t="s">
        <v>31</v>
      </c>
      <c r="C82" s="16" t="s">
        <v>32</v>
      </c>
      <c r="D82" s="29">
        <v>0</v>
      </c>
      <c r="E82" s="29">
        <v>44836748</v>
      </c>
      <c r="F82" s="29">
        <f>19818888+132748</f>
        <v>19951636</v>
      </c>
      <c r="G82" s="29">
        <v>29790688</v>
      </c>
      <c r="H82" s="29">
        <v>996764</v>
      </c>
      <c r="I82" s="30">
        <v>47837372</v>
      </c>
      <c r="J82" s="30">
        <v>53580972</v>
      </c>
      <c r="K82" s="30">
        <v>74137604</v>
      </c>
      <c r="L82" s="30">
        <v>4438448</v>
      </c>
      <c r="M82" s="30">
        <v>14525072</v>
      </c>
      <c r="N82" s="56"/>
      <c r="O82" s="54">
        <f>SUM(D82:N82)</f>
        <v>290095304</v>
      </c>
      <c r="P82" s="55">
        <f>(O82/$O$83)*100</f>
        <v>100</v>
      </c>
      <c r="Q82" s="20"/>
      <c r="R82" s="4"/>
      <c r="S82" s="4"/>
      <c r="T82" s="4"/>
    </row>
    <row r="83" spans="2:20" ht="16.5" customHeight="1">
      <c r="B83" s="23"/>
      <c r="C83" s="24" t="s">
        <v>12</v>
      </c>
      <c r="D83" s="57">
        <f aca="true" t="shared" si="21" ref="D83:M83">SUM(D81:D82)</f>
        <v>0</v>
      </c>
      <c r="E83" s="57">
        <f t="shared" si="21"/>
        <v>44836748</v>
      </c>
      <c r="F83" s="57">
        <f t="shared" si="21"/>
        <v>19951636</v>
      </c>
      <c r="G83" s="57">
        <f t="shared" si="21"/>
        <v>29790688</v>
      </c>
      <c r="H83" s="57">
        <f t="shared" si="21"/>
        <v>996764</v>
      </c>
      <c r="I83" s="58">
        <f t="shared" si="21"/>
        <v>47837372</v>
      </c>
      <c r="J83" s="58">
        <f t="shared" si="21"/>
        <v>53580972</v>
      </c>
      <c r="K83" s="58">
        <f t="shared" si="21"/>
        <v>74137604</v>
      </c>
      <c r="L83" s="58">
        <f t="shared" si="21"/>
        <v>4438448</v>
      </c>
      <c r="M83" s="58">
        <f t="shared" si="21"/>
        <v>14525072</v>
      </c>
      <c r="N83" s="59"/>
      <c r="O83" s="60">
        <f>SUM(O81:O82)</f>
        <v>290095304</v>
      </c>
      <c r="P83" s="61">
        <f>(O83/$O$201)*100</f>
        <v>3.2262999362951703</v>
      </c>
      <c r="Q83" s="21"/>
      <c r="R83" s="4"/>
      <c r="S83" s="4"/>
      <c r="T83" s="4"/>
    </row>
    <row r="84" spans="2:20" ht="16.5" customHeight="1">
      <c r="B84" s="22"/>
      <c r="C84" s="16"/>
      <c r="D84" s="29"/>
      <c r="E84" s="29"/>
      <c r="F84" s="29"/>
      <c r="G84" s="29"/>
      <c r="H84" s="29"/>
      <c r="I84" s="30"/>
      <c r="J84" s="30"/>
      <c r="K84" s="30"/>
      <c r="L84" s="30"/>
      <c r="M84" s="30"/>
      <c r="N84" s="56"/>
      <c r="O84" s="54"/>
      <c r="P84" s="64"/>
      <c r="Q84" s="20"/>
      <c r="R84" s="4"/>
      <c r="S84" s="4"/>
      <c r="T84" s="4"/>
    </row>
    <row r="85" spans="2:20" ht="16.5" customHeight="1">
      <c r="B85" s="22" t="s">
        <v>33</v>
      </c>
      <c r="C85" s="16" t="s">
        <v>34</v>
      </c>
      <c r="D85" s="29">
        <v>33420590</v>
      </c>
      <c r="E85" s="29">
        <v>48457748</v>
      </c>
      <c r="F85" s="29">
        <f>27390952+9879805</f>
        <v>37270757</v>
      </c>
      <c r="G85" s="29">
        <v>43219424</v>
      </c>
      <c r="H85" s="29">
        <v>0</v>
      </c>
      <c r="I85" s="30">
        <v>992550</v>
      </c>
      <c r="J85" s="30">
        <v>1006157</v>
      </c>
      <c r="K85" s="30">
        <v>13081555</v>
      </c>
      <c r="L85" s="30">
        <v>12870170</v>
      </c>
      <c r="M85" s="30">
        <v>24142718</v>
      </c>
      <c r="N85" s="56"/>
      <c r="O85" s="54">
        <f>SUM(D85:N85)</f>
        <v>214461669</v>
      </c>
      <c r="P85" s="55">
        <f>(O85/$O$87)*100</f>
        <v>79.62083824252286</v>
      </c>
      <c r="Q85" s="20"/>
      <c r="R85" s="4"/>
      <c r="S85" s="4"/>
      <c r="T85" s="4"/>
    </row>
    <row r="86" spans="2:20" ht="16.5" customHeight="1">
      <c r="B86" s="22"/>
      <c r="C86" s="16" t="s">
        <v>108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30">
        <v>47813836</v>
      </c>
      <c r="J86" s="30">
        <v>6342380</v>
      </c>
      <c r="K86" s="30">
        <v>0</v>
      </c>
      <c r="L86" s="30">
        <v>735809</v>
      </c>
      <c r="M86" s="30">
        <v>0</v>
      </c>
      <c r="N86" s="56"/>
      <c r="O86" s="54">
        <f>SUM(D86:N86)</f>
        <v>54892025</v>
      </c>
      <c r="P86" s="55">
        <f>(O86/$O$87)*100</f>
        <v>20.379161757477142</v>
      </c>
      <c r="Q86" s="20"/>
      <c r="R86" s="4"/>
      <c r="S86" s="4"/>
      <c r="T86" s="4"/>
    </row>
    <row r="87" spans="2:20" ht="16.5" customHeight="1">
      <c r="B87" s="23"/>
      <c r="C87" s="24" t="s">
        <v>12</v>
      </c>
      <c r="D87" s="57">
        <f aca="true" t="shared" si="22" ref="D87:M87">SUM(D84:D86)</f>
        <v>33420590</v>
      </c>
      <c r="E87" s="57">
        <f t="shared" si="22"/>
        <v>48457748</v>
      </c>
      <c r="F87" s="57">
        <f t="shared" si="22"/>
        <v>37270757</v>
      </c>
      <c r="G87" s="57">
        <f t="shared" si="22"/>
        <v>43219424</v>
      </c>
      <c r="H87" s="57">
        <f t="shared" si="22"/>
        <v>0</v>
      </c>
      <c r="I87" s="58">
        <f t="shared" si="22"/>
        <v>48806386</v>
      </c>
      <c r="J87" s="58">
        <f t="shared" si="22"/>
        <v>7348537</v>
      </c>
      <c r="K87" s="58">
        <f t="shared" si="22"/>
        <v>13081555</v>
      </c>
      <c r="L87" s="58">
        <f t="shared" si="22"/>
        <v>13605979</v>
      </c>
      <c r="M87" s="58">
        <f t="shared" si="22"/>
        <v>24142718</v>
      </c>
      <c r="N87" s="59"/>
      <c r="O87" s="60">
        <f>SUM(O84:O86)</f>
        <v>269353694</v>
      </c>
      <c r="P87" s="61">
        <f>(O87/$O$201)*100</f>
        <v>2.995621762264269</v>
      </c>
      <c r="Q87" s="21"/>
      <c r="R87" s="4"/>
      <c r="S87" s="4"/>
      <c r="T87" s="4"/>
    </row>
    <row r="88" spans="2:20" ht="16.5" customHeight="1">
      <c r="B88" s="22"/>
      <c r="C88" s="16"/>
      <c r="D88" s="29"/>
      <c r="E88" s="29"/>
      <c r="F88" s="29"/>
      <c r="G88" s="29"/>
      <c r="H88" s="29"/>
      <c r="I88" s="30"/>
      <c r="J88" s="30"/>
      <c r="K88" s="30"/>
      <c r="L88" s="30"/>
      <c r="M88" s="30"/>
      <c r="N88" s="56"/>
      <c r="O88" s="54"/>
      <c r="P88" s="64"/>
      <c r="Q88" s="20"/>
      <c r="R88" s="4"/>
      <c r="S88" s="4"/>
      <c r="T88" s="4"/>
    </row>
    <row r="89" spans="2:20" ht="16.5" customHeight="1">
      <c r="B89" s="22" t="s">
        <v>35</v>
      </c>
      <c r="C89" s="31" t="s">
        <v>121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30">
        <v>0</v>
      </c>
      <c r="J89" s="30">
        <v>490536</v>
      </c>
      <c r="K89" s="30">
        <v>0</v>
      </c>
      <c r="L89" s="30">
        <v>990644</v>
      </c>
      <c r="M89" s="30">
        <v>0</v>
      </c>
      <c r="N89" s="56"/>
      <c r="O89" s="54">
        <f>SUM(D89:N89)</f>
        <v>1481180</v>
      </c>
      <c r="P89" s="55">
        <f>(O89/$O$91)*100</f>
        <v>3.54578604736853</v>
      </c>
      <c r="Q89" s="20"/>
      <c r="R89" s="4"/>
      <c r="S89" s="4"/>
      <c r="T89" s="4"/>
    </row>
    <row r="90" spans="2:20" ht="16.5" customHeight="1">
      <c r="B90" s="22"/>
      <c r="C90" s="16" t="s">
        <v>36</v>
      </c>
      <c r="D90" s="29">
        <v>0</v>
      </c>
      <c r="E90" s="29">
        <v>38310500</v>
      </c>
      <c r="F90" s="29">
        <v>0</v>
      </c>
      <c r="G90" s="29">
        <v>0</v>
      </c>
      <c r="H90" s="29">
        <v>0</v>
      </c>
      <c r="I90" s="30">
        <v>0</v>
      </c>
      <c r="J90" s="30">
        <v>0</v>
      </c>
      <c r="K90" s="30">
        <v>0</v>
      </c>
      <c r="L90" s="30">
        <v>0</v>
      </c>
      <c r="M90" s="30">
        <v>1981286</v>
      </c>
      <c r="N90" s="56"/>
      <c r="O90" s="54">
        <f>SUM(D90:N90)</f>
        <v>40291786</v>
      </c>
      <c r="P90" s="55">
        <f>(O90/$O$91)*100</f>
        <v>96.45421395263148</v>
      </c>
      <c r="Q90" s="20"/>
      <c r="R90" s="4"/>
      <c r="S90" s="4"/>
      <c r="T90" s="4"/>
    </row>
    <row r="91" spans="2:20" ht="16.5" customHeight="1">
      <c r="B91" s="23"/>
      <c r="C91" s="24" t="s">
        <v>12</v>
      </c>
      <c r="D91" s="57">
        <f aca="true" t="shared" si="23" ref="D91:M91">SUM(D88:D90)</f>
        <v>0</v>
      </c>
      <c r="E91" s="57">
        <f t="shared" si="23"/>
        <v>38310500</v>
      </c>
      <c r="F91" s="57">
        <f t="shared" si="23"/>
        <v>0</v>
      </c>
      <c r="G91" s="57">
        <f t="shared" si="23"/>
        <v>0</v>
      </c>
      <c r="H91" s="57">
        <f t="shared" si="23"/>
        <v>0</v>
      </c>
      <c r="I91" s="58">
        <f t="shared" si="23"/>
        <v>0</v>
      </c>
      <c r="J91" s="58">
        <f t="shared" si="23"/>
        <v>490536</v>
      </c>
      <c r="K91" s="58">
        <f t="shared" si="23"/>
        <v>0</v>
      </c>
      <c r="L91" s="58">
        <f t="shared" si="23"/>
        <v>990644</v>
      </c>
      <c r="M91" s="58">
        <f t="shared" si="23"/>
        <v>1981286</v>
      </c>
      <c r="N91" s="59"/>
      <c r="O91" s="60">
        <f>SUM(O88:O90)</f>
        <v>41772966</v>
      </c>
      <c r="P91" s="61">
        <f>(O91/$O$201)*100</f>
        <v>0.46457876320762614</v>
      </c>
      <c r="Q91" s="21"/>
      <c r="R91" s="4"/>
      <c r="S91" s="4"/>
      <c r="T91" s="4"/>
    </row>
    <row r="92" spans="2:20" ht="16.5" customHeight="1">
      <c r="B92" s="22"/>
      <c r="C92" s="16"/>
      <c r="D92" s="29"/>
      <c r="E92" s="29"/>
      <c r="F92" s="29"/>
      <c r="G92" s="29"/>
      <c r="H92" s="29"/>
      <c r="I92" s="30"/>
      <c r="J92" s="30"/>
      <c r="K92" s="30"/>
      <c r="L92" s="30"/>
      <c r="M92" s="30"/>
      <c r="N92" s="56"/>
      <c r="O92" s="54"/>
      <c r="P92" s="64"/>
      <c r="Q92" s="20"/>
      <c r="R92" s="4"/>
      <c r="S92" s="4"/>
      <c r="T92" s="4"/>
    </row>
    <row r="93" spans="2:20" ht="16.5" customHeight="1">
      <c r="B93" s="22" t="s">
        <v>37</v>
      </c>
      <c r="C93" s="16" t="s">
        <v>38</v>
      </c>
      <c r="D93" s="29">
        <v>0</v>
      </c>
      <c r="E93" s="29">
        <v>0</v>
      </c>
      <c r="F93" s="29">
        <v>219174</v>
      </c>
      <c r="G93" s="29">
        <v>0</v>
      </c>
      <c r="H93" s="29">
        <v>0</v>
      </c>
      <c r="I93" s="30">
        <v>0</v>
      </c>
      <c r="J93" s="30">
        <v>198510</v>
      </c>
      <c r="K93" s="30">
        <v>0</v>
      </c>
      <c r="L93" s="30">
        <v>495321</v>
      </c>
      <c r="M93" s="30">
        <v>0</v>
      </c>
      <c r="N93" s="56"/>
      <c r="O93" s="54">
        <f>SUM(D93:N93)</f>
        <v>913005</v>
      </c>
      <c r="P93" s="55">
        <f>(O93/$O$95)*100</f>
        <v>55.14930399301727</v>
      </c>
      <c r="Q93" s="20"/>
      <c r="R93" s="4"/>
      <c r="S93" s="4"/>
      <c r="T93" s="4"/>
    </row>
    <row r="94" spans="2:20" ht="16.5" customHeight="1">
      <c r="B94" s="22"/>
      <c r="C94" s="16" t="s">
        <v>152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30">
        <v>0</v>
      </c>
      <c r="J94" s="30">
        <v>0</v>
      </c>
      <c r="K94" s="30">
        <v>0</v>
      </c>
      <c r="L94" s="30">
        <v>742510</v>
      </c>
      <c r="M94" s="30">
        <v>0</v>
      </c>
      <c r="N94" s="56"/>
      <c r="O94" s="54">
        <f>SUM(D94:N94)</f>
        <v>742510</v>
      </c>
      <c r="P94" s="55">
        <f>(O94/$O$95)*100</f>
        <v>44.85069600698272</v>
      </c>
      <c r="Q94" s="20"/>
      <c r="R94" s="4"/>
      <c r="S94" s="4"/>
      <c r="T94" s="4"/>
    </row>
    <row r="95" spans="2:20" ht="16.5" customHeight="1">
      <c r="B95" s="23"/>
      <c r="C95" s="24" t="s">
        <v>12</v>
      </c>
      <c r="D95" s="57">
        <f aca="true" t="shared" si="24" ref="D95:M95">SUM(D92:D94)</f>
        <v>0</v>
      </c>
      <c r="E95" s="57">
        <f t="shared" si="24"/>
        <v>0</v>
      </c>
      <c r="F95" s="57">
        <f t="shared" si="24"/>
        <v>219174</v>
      </c>
      <c r="G95" s="57">
        <f t="shared" si="24"/>
        <v>0</v>
      </c>
      <c r="H95" s="57">
        <f t="shared" si="24"/>
        <v>0</v>
      </c>
      <c r="I95" s="58">
        <f t="shared" si="24"/>
        <v>0</v>
      </c>
      <c r="J95" s="58">
        <f t="shared" si="24"/>
        <v>198510</v>
      </c>
      <c r="K95" s="58">
        <f t="shared" si="24"/>
        <v>0</v>
      </c>
      <c r="L95" s="58">
        <f t="shared" si="24"/>
        <v>1237831</v>
      </c>
      <c r="M95" s="58">
        <f t="shared" si="24"/>
        <v>0</v>
      </c>
      <c r="N95" s="59"/>
      <c r="O95" s="60">
        <f>SUM(O92:O94)</f>
        <v>1655515</v>
      </c>
      <c r="P95" s="61">
        <f>(O95/$O$201)*100</f>
        <v>0.018411838679869494</v>
      </c>
      <c r="Q95" s="21"/>
      <c r="R95" s="4"/>
      <c r="S95" s="4"/>
      <c r="T95" s="4"/>
    </row>
    <row r="96" spans="2:20" ht="16.5" customHeight="1">
      <c r="B96" s="22"/>
      <c r="C96" s="16"/>
      <c r="D96" s="29"/>
      <c r="E96" s="29"/>
      <c r="F96" s="29"/>
      <c r="G96" s="29"/>
      <c r="H96" s="29"/>
      <c r="I96" s="30"/>
      <c r="J96" s="30"/>
      <c r="K96" s="30"/>
      <c r="L96" s="30"/>
      <c r="M96" s="30"/>
      <c r="N96" s="56"/>
      <c r="O96" s="54"/>
      <c r="P96" s="64"/>
      <c r="Q96" s="20"/>
      <c r="R96" s="4"/>
      <c r="S96" s="4"/>
      <c r="T96" s="4"/>
    </row>
    <row r="97" spans="2:20" ht="16.5" customHeight="1">
      <c r="B97" s="22" t="s">
        <v>39</v>
      </c>
      <c r="C97" s="16" t="s">
        <v>40</v>
      </c>
      <c r="D97" s="29">
        <v>0</v>
      </c>
      <c r="E97" s="29">
        <v>2779000</v>
      </c>
      <c r="F97" s="29">
        <v>0</v>
      </c>
      <c r="G97" s="29">
        <v>0</v>
      </c>
      <c r="H97" s="29">
        <v>1500000</v>
      </c>
      <c r="I97" s="30">
        <v>10339000</v>
      </c>
      <c r="J97" s="30">
        <v>50438190</v>
      </c>
      <c r="K97" s="30">
        <v>58079725</v>
      </c>
      <c r="L97" s="30">
        <v>49500654</v>
      </c>
      <c r="M97" s="30">
        <v>66911396</v>
      </c>
      <c r="N97" s="56"/>
      <c r="O97" s="54">
        <f>SUM(D97:N97)</f>
        <v>239547965</v>
      </c>
      <c r="P97" s="55">
        <f>(O97/$O$98)*100</f>
        <v>100</v>
      </c>
      <c r="Q97" s="20"/>
      <c r="R97" s="4"/>
      <c r="S97" s="4"/>
      <c r="T97" s="4"/>
    </row>
    <row r="98" spans="2:20" ht="16.5" customHeight="1">
      <c r="B98" s="23"/>
      <c r="C98" s="24" t="s">
        <v>12</v>
      </c>
      <c r="D98" s="57">
        <f aca="true" t="shared" si="25" ref="D98:M98">SUM(D96:D97)</f>
        <v>0</v>
      </c>
      <c r="E98" s="57">
        <f t="shared" si="25"/>
        <v>2779000</v>
      </c>
      <c r="F98" s="57">
        <f t="shared" si="25"/>
        <v>0</v>
      </c>
      <c r="G98" s="57">
        <f t="shared" si="25"/>
        <v>0</v>
      </c>
      <c r="H98" s="57">
        <f t="shared" si="25"/>
        <v>1500000</v>
      </c>
      <c r="I98" s="58">
        <f t="shared" si="25"/>
        <v>10339000</v>
      </c>
      <c r="J98" s="58">
        <f t="shared" si="25"/>
        <v>50438190</v>
      </c>
      <c r="K98" s="58">
        <f t="shared" si="25"/>
        <v>58079725</v>
      </c>
      <c r="L98" s="58">
        <f t="shared" si="25"/>
        <v>49500654</v>
      </c>
      <c r="M98" s="58">
        <f t="shared" si="25"/>
        <v>66911396</v>
      </c>
      <c r="N98" s="59"/>
      <c r="O98" s="60">
        <f>SUM(O96:O97)</f>
        <v>239547965</v>
      </c>
      <c r="P98" s="61">
        <f>(O98/$O$201)*100</f>
        <v>2.6641368321465064</v>
      </c>
      <c r="Q98" s="21"/>
      <c r="R98" s="4"/>
      <c r="S98" s="4"/>
      <c r="T98" s="4"/>
    </row>
    <row r="99" spans="2:20" ht="16.5" customHeight="1">
      <c r="B99" s="22"/>
      <c r="C99" s="16"/>
      <c r="D99" s="29"/>
      <c r="E99" s="29"/>
      <c r="F99" s="29"/>
      <c r="G99" s="29"/>
      <c r="H99" s="29"/>
      <c r="I99" s="30"/>
      <c r="J99" s="30"/>
      <c r="K99" s="30"/>
      <c r="L99" s="30"/>
      <c r="M99" s="30"/>
      <c r="N99" s="56"/>
      <c r="O99" s="54"/>
      <c r="P99" s="64"/>
      <c r="Q99" s="20"/>
      <c r="R99" s="4"/>
      <c r="S99" s="4"/>
      <c r="T99" s="4"/>
    </row>
    <row r="100" spans="2:20" ht="16.5" customHeight="1">
      <c r="B100" s="22" t="s">
        <v>41</v>
      </c>
      <c r="C100" s="16" t="s">
        <v>89</v>
      </c>
      <c r="D100" s="29">
        <v>200480</v>
      </c>
      <c r="E100" s="29">
        <v>466520</v>
      </c>
      <c r="F100" s="29">
        <v>0</v>
      </c>
      <c r="G100" s="29">
        <v>2979069</v>
      </c>
      <c r="H100" s="29">
        <v>0</v>
      </c>
      <c r="I100" s="30">
        <v>496280</v>
      </c>
      <c r="J100" s="30">
        <v>981079</v>
      </c>
      <c r="K100" s="30">
        <v>11471</v>
      </c>
      <c r="L100" s="30">
        <v>1200000</v>
      </c>
      <c r="M100" s="30">
        <v>2267251</v>
      </c>
      <c r="N100" s="56"/>
      <c r="O100" s="54">
        <f>SUM(D100:N100)</f>
        <v>8602150</v>
      </c>
      <c r="P100" s="55">
        <f>(O100/$O$104)*100</f>
        <v>2.776072533476424</v>
      </c>
      <c r="Q100" s="20"/>
      <c r="R100" s="4"/>
      <c r="S100" s="4"/>
      <c r="T100" s="4"/>
    </row>
    <row r="101" spans="2:20" ht="16.5" customHeight="1">
      <c r="B101" s="22"/>
      <c r="C101" s="16" t="s">
        <v>82</v>
      </c>
      <c r="D101" s="29">
        <v>0</v>
      </c>
      <c r="E101" s="29">
        <v>0</v>
      </c>
      <c r="F101" s="29">
        <v>0</v>
      </c>
      <c r="G101" s="29">
        <v>0</v>
      </c>
      <c r="H101" s="29">
        <v>498383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56"/>
      <c r="O101" s="54">
        <f>SUM(D101:N101)</f>
        <v>498383</v>
      </c>
      <c r="P101" s="55">
        <f>(O101/$O$104)*100</f>
        <v>0.16083739035608316</v>
      </c>
      <c r="Q101" s="20"/>
      <c r="R101" s="4"/>
      <c r="S101" s="4"/>
      <c r="T101" s="4"/>
    </row>
    <row r="102" spans="2:20" ht="16.5" customHeight="1">
      <c r="B102" s="22"/>
      <c r="C102" s="31" t="s">
        <v>125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0">
        <v>0</v>
      </c>
      <c r="J102" s="30">
        <v>496280</v>
      </c>
      <c r="K102" s="30">
        <v>0</v>
      </c>
      <c r="L102" s="30">
        <v>0</v>
      </c>
      <c r="M102" s="30">
        <v>0</v>
      </c>
      <c r="N102" s="56"/>
      <c r="O102" s="54">
        <f>SUM(D102:N102)</f>
        <v>496280</v>
      </c>
      <c r="P102" s="55">
        <f>(O102/$O$104)*100</f>
        <v>0.16015871345113486</v>
      </c>
      <c r="Q102" s="20"/>
      <c r="R102" s="4"/>
      <c r="S102" s="4"/>
      <c r="T102" s="4"/>
    </row>
    <row r="103" spans="2:20" ht="16.5" customHeight="1">
      <c r="B103" s="22"/>
      <c r="C103" s="16" t="s">
        <v>42</v>
      </c>
      <c r="D103" s="29">
        <v>15086000</v>
      </c>
      <c r="E103" s="29">
        <v>14084288</v>
      </c>
      <c r="F103" s="29">
        <v>10373795</v>
      </c>
      <c r="G103" s="29">
        <v>49707693</v>
      </c>
      <c r="H103" s="29">
        <v>29902970</v>
      </c>
      <c r="I103" s="30">
        <v>38145159</v>
      </c>
      <c r="J103" s="30">
        <v>49053936</v>
      </c>
      <c r="K103" s="30">
        <v>59438590</v>
      </c>
      <c r="L103" s="30">
        <v>31163707</v>
      </c>
      <c r="M103" s="30">
        <v>3314673</v>
      </c>
      <c r="N103" s="56"/>
      <c r="O103" s="54">
        <f>SUM(D103:N103)</f>
        <v>300270811</v>
      </c>
      <c r="P103" s="55">
        <f>(O103/$O$104)*100</f>
        <v>96.90293136271636</v>
      </c>
      <c r="Q103" s="20"/>
      <c r="R103" s="4"/>
      <c r="S103" s="4"/>
      <c r="T103" s="4"/>
    </row>
    <row r="104" spans="2:20" ht="16.5" customHeight="1">
      <c r="B104" s="23"/>
      <c r="C104" s="24" t="s">
        <v>12</v>
      </c>
      <c r="D104" s="57">
        <f aca="true" t="shared" si="26" ref="D104:M104">SUM(D99:D103)</f>
        <v>15286480</v>
      </c>
      <c r="E104" s="57">
        <f t="shared" si="26"/>
        <v>14550808</v>
      </c>
      <c r="F104" s="57">
        <f t="shared" si="26"/>
        <v>10373795</v>
      </c>
      <c r="G104" s="57">
        <f t="shared" si="26"/>
        <v>52686762</v>
      </c>
      <c r="H104" s="57">
        <f t="shared" si="26"/>
        <v>30401353</v>
      </c>
      <c r="I104" s="58">
        <f t="shared" si="26"/>
        <v>38641439</v>
      </c>
      <c r="J104" s="58">
        <f t="shared" si="26"/>
        <v>50531295</v>
      </c>
      <c r="K104" s="58">
        <f t="shared" si="26"/>
        <v>59450061</v>
      </c>
      <c r="L104" s="58">
        <f t="shared" si="26"/>
        <v>32363707</v>
      </c>
      <c r="M104" s="58">
        <f t="shared" si="26"/>
        <v>5581924</v>
      </c>
      <c r="N104" s="59"/>
      <c r="O104" s="60">
        <f>SUM(O99:O103)</f>
        <v>309867624</v>
      </c>
      <c r="P104" s="61">
        <f>(O104/$O$201)*100</f>
        <v>3.4461981348417</v>
      </c>
      <c r="Q104" s="21"/>
      <c r="R104" s="4"/>
      <c r="S104" s="4"/>
      <c r="T104" s="4"/>
    </row>
    <row r="105" spans="2:20" ht="16.5" customHeight="1">
      <c r="B105" s="22"/>
      <c r="C105" s="16"/>
      <c r="D105" s="29"/>
      <c r="E105" s="29"/>
      <c r="F105" s="29"/>
      <c r="G105" s="29"/>
      <c r="H105" s="29"/>
      <c r="I105" s="30"/>
      <c r="J105" s="30"/>
      <c r="K105" s="30"/>
      <c r="L105" s="30"/>
      <c r="M105" s="30"/>
      <c r="N105" s="56"/>
      <c r="O105" s="54"/>
      <c r="P105" s="64"/>
      <c r="Q105" s="20"/>
      <c r="R105" s="4"/>
      <c r="S105" s="4"/>
      <c r="T105" s="4"/>
    </row>
    <row r="106" spans="2:20" ht="16.5" customHeight="1">
      <c r="B106" s="22" t="s">
        <v>100</v>
      </c>
      <c r="C106" s="16" t="s">
        <v>101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30">
        <v>5461626</v>
      </c>
      <c r="J106" s="30">
        <v>0</v>
      </c>
      <c r="K106" s="30">
        <v>2990300</v>
      </c>
      <c r="L106" s="30">
        <v>0</v>
      </c>
      <c r="M106" s="30">
        <v>0</v>
      </c>
      <c r="N106" s="56"/>
      <c r="O106" s="54">
        <f>SUM(D106:N106)</f>
        <v>8451926</v>
      </c>
      <c r="P106" s="55">
        <f>(O106/$O$107)*100</f>
        <v>100</v>
      </c>
      <c r="Q106" s="20"/>
      <c r="R106" s="4"/>
      <c r="S106" s="4"/>
      <c r="T106" s="4"/>
    </row>
    <row r="107" spans="2:20" ht="16.5" customHeight="1">
      <c r="B107" s="23"/>
      <c r="C107" s="24" t="s">
        <v>12</v>
      </c>
      <c r="D107" s="57">
        <f aca="true" t="shared" si="27" ref="D107:M107">SUM(D105:D106)</f>
        <v>0</v>
      </c>
      <c r="E107" s="57">
        <f t="shared" si="27"/>
        <v>0</v>
      </c>
      <c r="F107" s="57">
        <f t="shared" si="27"/>
        <v>0</v>
      </c>
      <c r="G107" s="57">
        <f t="shared" si="27"/>
        <v>0</v>
      </c>
      <c r="H107" s="57">
        <f t="shared" si="27"/>
        <v>0</v>
      </c>
      <c r="I107" s="58">
        <f t="shared" si="27"/>
        <v>5461626</v>
      </c>
      <c r="J107" s="58">
        <f t="shared" si="27"/>
        <v>0</v>
      </c>
      <c r="K107" s="58">
        <f t="shared" si="27"/>
        <v>2990300</v>
      </c>
      <c r="L107" s="58">
        <f t="shared" si="27"/>
        <v>0</v>
      </c>
      <c r="M107" s="58">
        <f t="shared" si="27"/>
        <v>0</v>
      </c>
      <c r="N107" s="59"/>
      <c r="O107" s="60">
        <f>SUM(O105:O106)</f>
        <v>8451926</v>
      </c>
      <c r="P107" s="61">
        <f>(O107/$O$201)*100</f>
        <v>0.09399824105864014</v>
      </c>
      <c r="Q107" s="21"/>
      <c r="R107" s="4"/>
      <c r="S107" s="4"/>
      <c r="T107" s="4"/>
    </row>
    <row r="108" spans="2:20" ht="16.5" customHeight="1">
      <c r="B108" s="22"/>
      <c r="C108" s="16"/>
      <c r="D108" s="29"/>
      <c r="E108" s="29"/>
      <c r="F108" s="29"/>
      <c r="G108" s="29"/>
      <c r="H108" s="29"/>
      <c r="I108" s="30"/>
      <c r="J108" s="30"/>
      <c r="K108" s="30"/>
      <c r="L108" s="30"/>
      <c r="M108" s="30"/>
      <c r="N108" s="56"/>
      <c r="O108" s="54"/>
      <c r="P108" s="64"/>
      <c r="Q108" s="20"/>
      <c r="R108" s="4"/>
      <c r="S108" s="4"/>
      <c r="T108" s="4"/>
    </row>
    <row r="109" spans="2:20" ht="16.5" customHeight="1">
      <c r="B109" s="22" t="s">
        <v>43</v>
      </c>
      <c r="C109" s="16" t="s">
        <v>44</v>
      </c>
      <c r="D109" s="29">
        <v>0</v>
      </c>
      <c r="E109" s="29">
        <v>0</v>
      </c>
      <c r="F109" s="29">
        <v>0</v>
      </c>
      <c r="G109" s="29">
        <v>0</v>
      </c>
      <c r="H109" s="29">
        <v>996766</v>
      </c>
      <c r="I109" s="30">
        <v>0</v>
      </c>
      <c r="J109" s="30">
        <v>2004400</v>
      </c>
      <c r="K109" s="30">
        <v>3117000</v>
      </c>
      <c r="L109" s="30">
        <v>5160000</v>
      </c>
      <c r="M109" s="30">
        <v>5500000</v>
      </c>
      <c r="N109" s="56"/>
      <c r="O109" s="54">
        <f>SUM(D109:N109)</f>
        <v>16778166</v>
      </c>
      <c r="P109" s="55">
        <f>(O109/$O$112)*100</f>
        <v>27.00693436179083</v>
      </c>
      <c r="Q109" s="20"/>
      <c r="R109" s="4"/>
      <c r="S109" s="4"/>
      <c r="T109" s="4"/>
    </row>
    <row r="110" spans="2:20" ht="16.5" customHeight="1">
      <c r="B110" s="22"/>
      <c r="C110" s="16" t="s">
        <v>76</v>
      </c>
      <c r="D110" s="29">
        <v>0</v>
      </c>
      <c r="E110" s="29">
        <v>0</v>
      </c>
      <c r="F110" s="29">
        <v>0</v>
      </c>
      <c r="G110" s="29">
        <v>0</v>
      </c>
      <c r="H110" s="29">
        <v>1292662</v>
      </c>
      <c r="I110" s="30">
        <v>693384</v>
      </c>
      <c r="J110" s="30">
        <v>11961188</v>
      </c>
      <c r="K110" s="30">
        <v>7125845</v>
      </c>
      <c r="L110" s="30">
        <v>0</v>
      </c>
      <c r="M110" s="30">
        <v>6500000</v>
      </c>
      <c r="N110" s="56"/>
      <c r="O110" s="54">
        <f>SUM(D110:N110)</f>
        <v>27573079</v>
      </c>
      <c r="P110" s="55">
        <f>(O110/$O$112)*100</f>
        <v>44.38293998911878</v>
      </c>
      <c r="Q110" s="20"/>
      <c r="R110" s="4"/>
      <c r="S110" s="4"/>
      <c r="T110" s="4"/>
    </row>
    <row r="111" spans="2:20" ht="16.5" customHeight="1">
      <c r="B111" s="22"/>
      <c r="C111" s="16" t="s">
        <v>139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30">
        <v>0</v>
      </c>
      <c r="J111" s="30">
        <v>0</v>
      </c>
      <c r="K111" s="30">
        <v>17774155</v>
      </c>
      <c r="L111" s="30">
        <v>0</v>
      </c>
      <c r="M111" s="30">
        <v>0</v>
      </c>
      <c r="N111" s="56"/>
      <c r="O111" s="54">
        <f>SUM(D111:N111)</f>
        <v>17774155</v>
      </c>
      <c r="P111" s="55">
        <f>(O111/$O$112)*100</f>
        <v>28.61012564909039</v>
      </c>
      <c r="Q111" s="20"/>
      <c r="R111" s="4"/>
      <c r="S111" s="4"/>
      <c r="T111" s="4"/>
    </row>
    <row r="112" spans="2:20" ht="16.5" customHeight="1">
      <c r="B112" s="23"/>
      <c r="C112" s="24" t="s">
        <v>12</v>
      </c>
      <c r="D112" s="57">
        <f aca="true" t="shared" si="28" ref="D112:M112">SUM(D108:D111)</f>
        <v>0</v>
      </c>
      <c r="E112" s="57">
        <f t="shared" si="28"/>
        <v>0</v>
      </c>
      <c r="F112" s="57">
        <f t="shared" si="28"/>
        <v>0</v>
      </c>
      <c r="G112" s="57">
        <f t="shared" si="28"/>
        <v>0</v>
      </c>
      <c r="H112" s="57">
        <f t="shared" si="28"/>
        <v>2289428</v>
      </c>
      <c r="I112" s="58">
        <f t="shared" si="28"/>
        <v>693384</v>
      </c>
      <c r="J112" s="58">
        <f t="shared" si="28"/>
        <v>13965588</v>
      </c>
      <c r="K112" s="58">
        <f t="shared" si="28"/>
        <v>28017000</v>
      </c>
      <c r="L112" s="58">
        <f t="shared" si="28"/>
        <v>5160000</v>
      </c>
      <c r="M112" s="58">
        <f t="shared" si="28"/>
        <v>12000000</v>
      </c>
      <c r="N112" s="59"/>
      <c r="O112" s="60">
        <f>SUM(O108:O111)</f>
        <v>62125400</v>
      </c>
      <c r="P112" s="61">
        <f>(O112/$O$201)*100</f>
        <v>0.6909287096295499</v>
      </c>
      <c r="Q112" s="21"/>
      <c r="R112" s="4"/>
      <c r="S112" s="4"/>
      <c r="T112" s="4"/>
    </row>
    <row r="113" spans="2:20" ht="16.5" customHeight="1">
      <c r="B113" s="22"/>
      <c r="C113" s="16"/>
      <c r="D113" s="29"/>
      <c r="E113" s="29"/>
      <c r="F113" s="29"/>
      <c r="G113" s="29"/>
      <c r="H113" s="29"/>
      <c r="I113" s="30"/>
      <c r="J113" s="30"/>
      <c r="K113" s="30"/>
      <c r="L113" s="30"/>
      <c r="M113" s="30"/>
      <c r="N113" s="56"/>
      <c r="O113" s="54"/>
      <c r="P113" s="64"/>
      <c r="Q113" s="20"/>
      <c r="R113" s="4"/>
      <c r="S113" s="4"/>
      <c r="T113" s="4"/>
    </row>
    <row r="114" spans="2:20" ht="16.5" customHeight="1">
      <c r="B114" s="22" t="s">
        <v>140</v>
      </c>
      <c r="C114" s="16" t="s">
        <v>141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30"/>
      <c r="J114" s="30">
        <v>0</v>
      </c>
      <c r="K114" s="30">
        <v>992550</v>
      </c>
      <c r="L114" s="30">
        <v>0</v>
      </c>
      <c r="M114" s="30">
        <v>0</v>
      </c>
      <c r="N114" s="56"/>
      <c r="O114" s="54">
        <f>SUM(D114:N114)</f>
        <v>992550</v>
      </c>
      <c r="P114" s="55">
        <f>(O114/$O$115)*100</f>
        <v>100</v>
      </c>
      <c r="Q114" s="20"/>
      <c r="R114" s="4"/>
      <c r="S114" s="4"/>
      <c r="T114" s="4"/>
    </row>
    <row r="115" spans="2:20" ht="16.5" customHeight="1">
      <c r="B115" s="23"/>
      <c r="C115" s="24" t="s">
        <v>12</v>
      </c>
      <c r="D115" s="57">
        <f aca="true" t="shared" si="29" ref="D115:M115">SUM(D113:D114)</f>
        <v>0</v>
      </c>
      <c r="E115" s="57">
        <f t="shared" si="29"/>
        <v>0</v>
      </c>
      <c r="F115" s="57">
        <f t="shared" si="29"/>
        <v>0</v>
      </c>
      <c r="G115" s="57">
        <f t="shared" si="29"/>
        <v>0</v>
      </c>
      <c r="H115" s="57">
        <f t="shared" si="29"/>
        <v>0</v>
      </c>
      <c r="I115" s="58">
        <f t="shared" si="29"/>
        <v>0</v>
      </c>
      <c r="J115" s="58">
        <f t="shared" si="29"/>
        <v>0</v>
      </c>
      <c r="K115" s="58">
        <f t="shared" si="29"/>
        <v>992550</v>
      </c>
      <c r="L115" s="58">
        <f t="shared" si="29"/>
        <v>0</v>
      </c>
      <c r="M115" s="58">
        <f t="shared" si="29"/>
        <v>0</v>
      </c>
      <c r="N115" s="59"/>
      <c r="O115" s="60">
        <f>SUM(O113:O114)</f>
        <v>992550</v>
      </c>
      <c r="P115" s="61">
        <f>(O115/$O$201)*100</f>
        <v>0.011038661976306144</v>
      </c>
      <c r="Q115" s="21"/>
      <c r="R115" s="4"/>
      <c r="S115" s="4"/>
      <c r="T115" s="4"/>
    </row>
    <row r="116" spans="2:20" ht="16.5" customHeight="1">
      <c r="B116" s="22"/>
      <c r="C116" s="16"/>
      <c r="D116" s="29"/>
      <c r="E116" s="29"/>
      <c r="F116" s="29"/>
      <c r="G116" s="29"/>
      <c r="H116" s="29"/>
      <c r="I116" s="30"/>
      <c r="J116" s="30"/>
      <c r="K116" s="30"/>
      <c r="L116" s="30"/>
      <c r="M116" s="30"/>
      <c r="N116" s="56"/>
      <c r="O116" s="54"/>
      <c r="P116" s="64"/>
      <c r="Q116" s="20"/>
      <c r="R116" s="4"/>
      <c r="S116" s="4"/>
      <c r="T116" s="4"/>
    </row>
    <row r="117" spans="2:20" ht="16.5" customHeight="1">
      <c r="B117" s="22" t="s">
        <v>142</v>
      </c>
      <c r="C117" s="16" t="s">
        <v>159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786000</v>
      </c>
      <c r="N117" s="56"/>
      <c r="O117" s="54">
        <f>SUM(D117:N117)</f>
        <v>786000</v>
      </c>
      <c r="P117" s="55">
        <f>(O117/$O$119)*100</f>
        <v>44.48026004540835</v>
      </c>
      <c r="Q117" s="20"/>
      <c r="R117" s="4"/>
      <c r="S117" s="4"/>
      <c r="T117" s="4"/>
    </row>
    <row r="118" spans="2:20" ht="16.5" customHeight="1">
      <c r="B118" s="22"/>
      <c r="C118" s="16" t="s">
        <v>143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30">
        <v>0</v>
      </c>
      <c r="J118" s="30">
        <v>0</v>
      </c>
      <c r="K118" s="30">
        <v>981076</v>
      </c>
      <c r="L118" s="30">
        <v>0</v>
      </c>
      <c r="M118" s="30">
        <v>0</v>
      </c>
      <c r="N118" s="56"/>
      <c r="O118" s="54">
        <f>SUM(D118:N118)</f>
        <v>981076</v>
      </c>
      <c r="P118" s="55">
        <f>(O118/$O$119)*100</f>
        <v>55.51973995459165</v>
      </c>
      <c r="Q118" s="20"/>
      <c r="R118" s="4"/>
      <c r="S118" s="4"/>
      <c r="T118" s="4"/>
    </row>
    <row r="119" spans="2:20" ht="16.5" customHeight="1">
      <c r="B119" s="23"/>
      <c r="C119" s="24" t="s">
        <v>12</v>
      </c>
      <c r="D119" s="57">
        <f aca="true" t="shared" si="30" ref="D119:M119">SUM(D116:D118)</f>
        <v>0</v>
      </c>
      <c r="E119" s="57">
        <f t="shared" si="30"/>
        <v>0</v>
      </c>
      <c r="F119" s="57">
        <f t="shared" si="30"/>
        <v>0</v>
      </c>
      <c r="G119" s="57">
        <f t="shared" si="30"/>
        <v>0</v>
      </c>
      <c r="H119" s="57">
        <f t="shared" si="30"/>
        <v>0</v>
      </c>
      <c r="I119" s="58">
        <f t="shared" si="30"/>
        <v>0</v>
      </c>
      <c r="J119" s="58">
        <f t="shared" si="30"/>
        <v>0</v>
      </c>
      <c r="K119" s="58">
        <f t="shared" si="30"/>
        <v>981076</v>
      </c>
      <c r="L119" s="58">
        <f t="shared" si="30"/>
        <v>0</v>
      </c>
      <c r="M119" s="58">
        <f t="shared" si="30"/>
        <v>786000</v>
      </c>
      <c r="N119" s="59"/>
      <c r="O119" s="60">
        <f>SUM(O116:O118)</f>
        <v>1767076</v>
      </c>
      <c r="P119" s="61">
        <f>(O119/$O$201)*100</f>
        <v>0.019652566269148308</v>
      </c>
      <c r="Q119" s="21"/>
      <c r="R119" s="4"/>
      <c r="S119" s="4"/>
      <c r="T119" s="4"/>
    </row>
    <row r="120" spans="2:20" ht="16.5" customHeight="1">
      <c r="B120" s="22"/>
      <c r="C120" s="16"/>
      <c r="D120" s="29"/>
      <c r="E120" s="29"/>
      <c r="F120" s="29"/>
      <c r="G120" s="29"/>
      <c r="H120" s="29"/>
      <c r="I120" s="30"/>
      <c r="J120" s="30"/>
      <c r="K120" s="30"/>
      <c r="L120" s="30"/>
      <c r="M120" s="30"/>
      <c r="N120" s="56"/>
      <c r="O120" s="54"/>
      <c r="P120" s="64"/>
      <c r="Q120" s="20"/>
      <c r="R120" s="4"/>
      <c r="S120" s="4"/>
      <c r="T120" s="4"/>
    </row>
    <row r="121" spans="2:20" ht="16.5" customHeight="1">
      <c r="B121" s="22" t="s">
        <v>45</v>
      </c>
      <c r="C121" s="16" t="s">
        <v>46</v>
      </c>
      <c r="D121" s="29">
        <v>138979275</v>
      </c>
      <c r="E121" s="29">
        <v>194273750</v>
      </c>
      <c r="F121" s="29">
        <f>79285433+21559000</f>
        <v>100844433</v>
      </c>
      <c r="G121" s="29">
        <v>114723933</v>
      </c>
      <c r="H121" s="29">
        <v>86718615</v>
      </c>
      <c r="I121" s="30">
        <v>0</v>
      </c>
      <c r="J121" s="30">
        <v>173553356</v>
      </c>
      <c r="K121" s="30">
        <v>146451611</v>
      </c>
      <c r="L121" s="30">
        <v>160382751</v>
      </c>
      <c r="M121" s="30">
        <v>129060132</v>
      </c>
      <c r="N121" s="56"/>
      <c r="O121" s="54">
        <f>SUM(D121:N121)</f>
        <v>1244987856</v>
      </c>
      <c r="P121" s="55">
        <f>(O121/$O$124)*100</f>
        <v>99.84170804874508</v>
      </c>
      <c r="Q121" s="20"/>
      <c r="R121" s="4"/>
      <c r="S121" s="4"/>
      <c r="T121" s="4"/>
    </row>
    <row r="122" spans="2:20" ht="16.5" customHeight="1">
      <c r="B122" s="22"/>
      <c r="C122" s="16" t="s">
        <v>47</v>
      </c>
      <c r="D122" s="29">
        <v>0</v>
      </c>
      <c r="E122" s="29">
        <v>496250</v>
      </c>
      <c r="F122" s="29">
        <v>0</v>
      </c>
      <c r="G122" s="29">
        <v>0</v>
      </c>
      <c r="H122" s="29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56"/>
      <c r="O122" s="54">
        <f>SUM(D122:N122)</f>
        <v>496250</v>
      </c>
      <c r="P122" s="55">
        <f>(O122/$O$124)*100</f>
        <v>0.039796731655179884</v>
      </c>
      <c r="Q122" s="20"/>
      <c r="R122" s="4"/>
      <c r="S122" s="4"/>
      <c r="T122" s="4"/>
    </row>
    <row r="123" spans="2:20" ht="16.5" customHeight="1">
      <c r="B123" s="22"/>
      <c r="C123" s="16" t="s">
        <v>48</v>
      </c>
      <c r="D123" s="29">
        <v>0</v>
      </c>
      <c r="E123" s="29">
        <v>0</v>
      </c>
      <c r="F123" s="29">
        <v>0</v>
      </c>
      <c r="G123" s="29">
        <v>496511</v>
      </c>
      <c r="H123" s="29">
        <v>0</v>
      </c>
      <c r="I123" s="30">
        <v>0</v>
      </c>
      <c r="J123" s="30">
        <v>0</v>
      </c>
      <c r="K123" s="30">
        <v>0</v>
      </c>
      <c r="L123" s="30">
        <v>981079</v>
      </c>
      <c r="M123" s="30">
        <v>0</v>
      </c>
      <c r="N123" s="56"/>
      <c r="O123" s="54">
        <f>SUM(D123:N123)</f>
        <v>1477590</v>
      </c>
      <c r="P123" s="55">
        <f>(O123/$O$124)*100</f>
        <v>0.11849521959975265</v>
      </c>
      <c r="Q123" s="20"/>
      <c r="R123" s="4"/>
      <c r="S123" s="4"/>
      <c r="T123" s="4"/>
    </row>
    <row r="124" spans="2:20" ht="16.5" customHeight="1">
      <c r="B124" s="23"/>
      <c r="C124" s="24" t="s">
        <v>12</v>
      </c>
      <c r="D124" s="57">
        <f aca="true" t="shared" si="31" ref="D124:M124">SUM(D120:D123)</f>
        <v>138979275</v>
      </c>
      <c r="E124" s="57">
        <f t="shared" si="31"/>
        <v>194770000</v>
      </c>
      <c r="F124" s="57">
        <f t="shared" si="31"/>
        <v>100844433</v>
      </c>
      <c r="G124" s="57">
        <f t="shared" si="31"/>
        <v>115220444</v>
      </c>
      <c r="H124" s="57">
        <f t="shared" si="31"/>
        <v>86718615</v>
      </c>
      <c r="I124" s="58">
        <f t="shared" si="31"/>
        <v>0</v>
      </c>
      <c r="J124" s="58">
        <f t="shared" si="31"/>
        <v>173553356</v>
      </c>
      <c r="K124" s="58">
        <f t="shared" si="31"/>
        <v>146451611</v>
      </c>
      <c r="L124" s="58">
        <f t="shared" si="31"/>
        <v>161363830</v>
      </c>
      <c r="M124" s="58">
        <f t="shared" si="31"/>
        <v>129060132</v>
      </c>
      <c r="N124" s="59"/>
      <c r="O124" s="60">
        <f>SUM(O120:O123)</f>
        <v>1246961696</v>
      </c>
      <c r="P124" s="61">
        <f>(O124/$O$201)*100</f>
        <v>13.868106049615053</v>
      </c>
      <c r="Q124" s="21"/>
      <c r="R124" s="4"/>
      <c r="S124" s="4"/>
      <c r="T124" s="4"/>
    </row>
    <row r="125" spans="2:20" ht="16.5" customHeight="1">
      <c r="B125" s="22"/>
      <c r="C125" s="16"/>
      <c r="D125" s="29"/>
      <c r="E125" s="29"/>
      <c r="F125" s="29"/>
      <c r="G125" s="29"/>
      <c r="H125" s="29"/>
      <c r="I125" s="30"/>
      <c r="J125" s="30"/>
      <c r="K125" s="30"/>
      <c r="L125" s="30"/>
      <c r="M125" s="30"/>
      <c r="N125" s="56"/>
      <c r="O125" s="54"/>
      <c r="P125" s="64"/>
      <c r="Q125" s="20"/>
      <c r="R125" s="4"/>
      <c r="S125" s="4"/>
      <c r="T125" s="4"/>
    </row>
    <row r="126" spans="2:20" ht="16.5" customHeight="1">
      <c r="B126" s="22" t="s">
        <v>112</v>
      </c>
      <c r="C126" s="16" t="s">
        <v>113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30"/>
      <c r="J126" s="30">
        <v>2008000</v>
      </c>
      <c r="K126" s="30">
        <v>0</v>
      </c>
      <c r="L126" s="30">
        <v>6000000</v>
      </c>
      <c r="M126" s="30">
        <v>496000</v>
      </c>
      <c r="N126" s="56"/>
      <c r="O126" s="54">
        <f>SUM(D126:N126)</f>
        <v>8504000</v>
      </c>
      <c r="P126" s="55">
        <f>(O126/$O$128)*100</f>
        <v>65.75325010413123</v>
      </c>
      <c r="Q126" s="20"/>
      <c r="R126" s="4"/>
      <c r="S126" s="4"/>
      <c r="T126" s="4"/>
    </row>
    <row r="127" spans="2:20" ht="16.5" customHeight="1">
      <c r="B127" s="22"/>
      <c r="C127" s="16" t="s">
        <v>153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30"/>
      <c r="J127" s="30">
        <v>0</v>
      </c>
      <c r="K127" s="30">
        <v>0</v>
      </c>
      <c r="L127" s="30">
        <v>4429201</v>
      </c>
      <c r="M127" s="30">
        <v>0</v>
      </c>
      <c r="N127" s="56"/>
      <c r="O127" s="54">
        <f>SUM(D127:N127)</f>
        <v>4429201</v>
      </c>
      <c r="P127" s="55">
        <f>(O127/$O$128)*100</f>
        <v>34.246749895868774</v>
      </c>
      <c r="Q127" s="20"/>
      <c r="R127" s="4"/>
      <c r="S127" s="4"/>
      <c r="T127" s="4"/>
    </row>
    <row r="128" spans="2:20" ht="16.5" customHeight="1">
      <c r="B128" s="23"/>
      <c r="C128" s="24" t="s">
        <v>12</v>
      </c>
      <c r="D128" s="57">
        <f aca="true" t="shared" si="32" ref="D128:M128">SUM(D125:D127)</f>
        <v>0</v>
      </c>
      <c r="E128" s="57">
        <f t="shared" si="32"/>
        <v>0</v>
      </c>
      <c r="F128" s="57">
        <f t="shared" si="32"/>
        <v>0</v>
      </c>
      <c r="G128" s="57">
        <f t="shared" si="32"/>
        <v>0</v>
      </c>
      <c r="H128" s="57">
        <f t="shared" si="32"/>
        <v>0</v>
      </c>
      <c r="I128" s="58">
        <f t="shared" si="32"/>
        <v>0</v>
      </c>
      <c r="J128" s="58">
        <f t="shared" si="32"/>
        <v>2008000</v>
      </c>
      <c r="K128" s="58">
        <f t="shared" si="32"/>
        <v>0</v>
      </c>
      <c r="L128" s="58">
        <f t="shared" si="32"/>
        <v>10429201</v>
      </c>
      <c r="M128" s="58">
        <f t="shared" si="32"/>
        <v>496000</v>
      </c>
      <c r="N128" s="59"/>
      <c r="O128" s="60">
        <f>SUM(O125:O127)</f>
        <v>12933201</v>
      </c>
      <c r="P128" s="61">
        <f>(O128/$O$201)*100</f>
        <v>0.1438368184077624</v>
      </c>
      <c r="Q128" s="21"/>
      <c r="R128" s="4"/>
      <c r="S128" s="4"/>
      <c r="T128" s="4"/>
    </row>
    <row r="129" spans="2:20" ht="16.5" customHeight="1">
      <c r="B129" s="22"/>
      <c r="C129" s="16"/>
      <c r="D129" s="29"/>
      <c r="E129" s="29"/>
      <c r="F129" s="29"/>
      <c r="G129" s="29"/>
      <c r="H129" s="29"/>
      <c r="I129" s="30"/>
      <c r="J129" s="30"/>
      <c r="K129" s="30"/>
      <c r="L129" s="30"/>
      <c r="M129" s="30"/>
      <c r="N129" s="56"/>
      <c r="O129" s="54"/>
      <c r="P129" s="64"/>
      <c r="Q129" s="20"/>
      <c r="R129" s="4"/>
      <c r="S129" s="4"/>
      <c r="T129" s="4"/>
    </row>
    <row r="130" spans="2:20" ht="16.5" customHeight="1">
      <c r="B130" s="22" t="s">
        <v>103</v>
      </c>
      <c r="C130" s="16" t="s">
        <v>104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30">
        <v>4983828</v>
      </c>
      <c r="J130" s="30">
        <v>7403985</v>
      </c>
      <c r="K130" s="30">
        <v>0</v>
      </c>
      <c r="L130" s="30">
        <v>1488750</v>
      </c>
      <c r="M130" s="30">
        <v>1485965</v>
      </c>
      <c r="N130" s="56"/>
      <c r="O130" s="54">
        <f>SUM(D130:N130)</f>
        <v>15362528</v>
      </c>
      <c r="P130" s="55">
        <f>(O130/$O$131)*100</f>
        <v>100</v>
      </c>
      <c r="Q130" s="20"/>
      <c r="R130" s="4"/>
      <c r="S130" s="4"/>
      <c r="T130" s="4"/>
    </row>
    <row r="131" spans="2:20" ht="16.5" customHeight="1">
      <c r="B131" s="23"/>
      <c r="C131" s="24" t="s">
        <v>12</v>
      </c>
      <c r="D131" s="57">
        <f aca="true" t="shared" si="33" ref="D131:M131">SUM(D129:D130)</f>
        <v>0</v>
      </c>
      <c r="E131" s="57">
        <f t="shared" si="33"/>
        <v>0</v>
      </c>
      <c r="F131" s="57">
        <f t="shared" si="33"/>
        <v>0</v>
      </c>
      <c r="G131" s="57">
        <f t="shared" si="33"/>
        <v>0</v>
      </c>
      <c r="H131" s="57">
        <f t="shared" si="33"/>
        <v>0</v>
      </c>
      <c r="I131" s="58">
        <f t="shared" si="33"/>
        <v>4983828</v>
      </c>
      <c r="J131" s="58">
        <f t="shared" si="33"/>
        <v>7403985</v>
      </c>
      <c r="K131" s="58">
        <f t="shared" si="33"/>
        <v>0</v>
      </c>
      <c r="L131" s="58">
        <f t="shared" si="33"/>
        <v>1488750</v>
      </c>
      <c r="M131" s="58">
        <f t="shared" si="33"/>
        <v>1485965</v>
      </c>
      <c r="N131" s="59"/>
      <c r="O131" s="60">
        <f>SUM(O129:O130)</f>
        <v>15362528</v>
      </c>
      <c r="P131" s="61">
        <f>(O131/$O$201)*100</f>
        <v>0.17085462061713613</v>
      </c>
      <c r="Q131" s="21"/>
      <c r="R131" s="4"/>
      <c r="S131" s="4"/>
      <c r="T131" s="4"/>
    </row>
    <row r="132" spans="2:20" ht="16.5" customHeight="1">
      <c r="B132" s="22"/>
      <c r="C132" s="16"/>
      <c r="D132" s="29"/>
      <c r="E132" s="29"/>
      <c r="F132" s="29"/>
      <c r="G132" s="29"/>
      <c r="H132" s="29"/>
      <c r="I132" s="30"/>
      <c r="J132" s="30"/>
      <c r="K132" s="30"/>
      <c r="L132" s="30"/>
      <c r="M132" s="30"/>
      <c r="N132" s="56"/>
      <c r="O132" s="54"/>
      <c r="P132" s="64"/>
      <c r="Q132" s="20"/>
      <c r="R132" s="4"/>
      <c r="S132" s="4"/>
      <c r="T132" s="4"/>
    </row>
    <row r="133" spans="2:20" ht="16.5" customHeight="1">
      <c r="B133" s="22" t="s">
        <v>49</v>
      </c>
      <c r="C133" s="16" t="s">
        <v>50</v>
      </c>
      <c r="D133" s="29">
        <v>64512500</v>
      </c>
      <c r="E133" s="29">
        <v>54837500</v>
      </c>
      <c r="F133" s="29">
        <f>375000+125201948</f>
        <v>125576948</v>
      </c>
      <c r="G133" s="29">
        <v>35394644</v>
      </c>
      <c r="H133" s="29">
        <v>7000000</v>
      </c>
      <c r="I133" s="30">
        <v>47923529</v>
      </c>
      <c r="J133" s="30">
        <v>4952454</v>
      </c>
      <c r="K133" s="30">
        <v>12363910</v>
      </c>
      <c r="L133" s="30">
        <v>19577195</v>
      </c>
      <c r="M133" s="30">
        <v>15245527</v>
      </c>
      <c r="N133" s="56"/>
      <c r="O133" s="54">
        <f>SUM(D133:N133)</f>
        <v>387384207</v>
      </c>
      <c r="P133" s="55">
        <f>(O133/$O$134)*100</f>
        <v>100</v>
      </c>
      <c r="Q133" s="20"/>
      <c r="R133" s="4"/>
      <c r="S133" s="4"/>
      <c r="T133" s="4"/>
    </row>
    <row r="134" spans="2:20" ht="16.5" customHeight="1">
      <c r="B134" s="23"/>
      <c r="C134" s="24" t="s">
        <v>12</v>
      </c>
      <c r="D134" s="57">
        <f aca="true" t="shared" si="34" ref="D134:M134">SUM(D132:D133)</f>
        <v>64512500</v>
      </c>
      <c r="E134" s="57">
        <f t="shared" si="34"/>
        <v>54837500</v>
      </c>
      <c r="F134" s="57">
        <f t="shared" si="34"/>
        <v>125576948</v>
      </c>
      <c r="G134" s="57">
        <f t="shared" si="34"/>
        <v>35394644</v>
      </c>
      <c r="H134" s="57">
        <f t="shared" si="34"/>
        <v>7000000</v>
      </c>
      <c r="I134" s="58">
        <f t="shared" si="34"/>
        <v>47923529</v>
      </c>
      <c r="J134" s="58">
        <f t="shared" si="34"/>
        <v>4952454</v>
      </c>
      <c r="K134" s="58">
        <f t="shared" si="34"/>
        <v>12363910</v>
      </c>
      <c r="L134" s="58">
        <f t="shared" si="34"/>
        <v>19577195</v>
      </c>
      <c r="M134" s="58">
        <f t="shared" si="34"/>
        <v>15245527</v>
      </c>
      <c r="N134" s="59"/>
      <c r="O134" s="60">
        <f>SUM(O132:O133)</f>
        <v>387384207</v>
      </c>
      <c r="P134" s="61">
        <f>(O134/$O$201)*100</f>
        <v>4.308300152166045</v>
      </c>
      <c r="Q134" s="21"/>
      <c r="R134" s="4"/>
      <c r="S134" s="4"/>
      <c r="T134" s="4"/>
    </row>
    <row r="135" spans="2:20" ht="16.5" customHeight="1">
      <c r="B135" s="22"/>
      <c r="C135" s="16"/>
      <c r="D135" s="29"/>
      <c r="E135" s="29"/>
      <c r="F135" s="29"/>
      <c r="G135" s="29"/>
      <c r="H135" s="29"/>
      <c r="I135" s="30"/>
      <c r="J135" s="30"/>
      <c r="K135" s="30"/>
      <c r="L135" s="30"/>
      <c r="M135" s="30"/>
      <c r="N135" s="56"/>
      <c r="O135" s="54"/>
      <c r="P135" s="64"/>
      <c r="Q135" s="20"/>
      <c r="R135" s="4"/>
      <c r="S135" s="4"/>
      <c r="T135" s="4"/>
    </row>
    <row r="136" spans="2:20" ht="16.5" customHeight="1">
      <c r="B136" s="22" t="s">
        <v>51</v>
      </c>
      <c r="C136" s="16" t="s">
        <v>52</v>
      </c>
      <c r="D136" s="29">
        <v>0</v>
      </c>
      <c r="E136" s="29">
        <v>992500</v>
      </c>
      <c r="F136" s="29">
        <v>0</v>
      </c>
      <c r="G136" s="29">
        <v>0</v>
      </c>
      <c r="H136" s="29">
        <v>0</v>
      </c>
      <c r="I136" s="30">
        <v>0</v>
      </c>
      <c r="J136" s="30">
        <v>2183615</v>
      </c>
      <c r="K136" s="30">
        <v>2452697</v>
      </c>
      <c r="L136" s="30">
        <v>0</v>
      </c>
      <c r="M136" s="30">
        <v>1981286</v>
      </c>
      <c r="N136" s="56"/>
      <c r="O136" s="54">
        <f aca="true" t="shared" si="35" ref="O136:O142">SUM(D136:N136)</f>
        <v>7610098</v>
      </c>
      <c r="P136" s="55">
        <f aca="true" t="shared" si="36" ref="P136:P142">(O136/$O$143)*100</f>
        <v>12.713160708319412</v>
      </c>
      <c r="Q136" s="20"/>
      <c r="R136" s="4"/>
      <c r="S136" s="4"/>
      <c r="T136" s="4"/>
    </row>
    <row r="137" spans="2:20" ht="16.5" customHeight="1">
      <c r="B137" s="22"/>
      <c r="C137" s="16" t="s">
        <v>53</v>
      </c>
      <c r="D137" s="29">
        <v>0</v>
      </c>
      <c r="E137" s="29">
        <v>0</v>
      </c>
      <c r="F137" s="29">
        <v>0</v>
      </c>
      <c r="G137" s="29">
        <v>7674497</v>
      </c>
      <c r="H137" s="29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56"/>
      <c r="O137" s="54">
        <f t="shared" si="35"/>
        <v>7674497</v>
      </c>
      <c r="P137" s="55">
        <f t="shared" si="36"/>
        <v>12.82074340126963</v>
      </c>
      <c r="Q137" s="20"/>
      <c r="R137" s="4"/>
      <c r="S137" s="4"/>
      <c r="T137" s="4"/>
    </row>
    <row r="138" spans="2:20" ht="16.5" customHeight="1">
      <c r="B138" s="22"/>
      <c r="C138" s="16" t="s">
        <v>54</v>
      </c>
      <c r="D138" s="29">
        <v>1339875</v>
      </c>
      <c r="E138" s="29">
        <v>1191000</v>
      </c>
      <c r="F138" s="29">
        <v>987981</v>
      </c>
      <c r="G138" s="29">
        <v>2979069</v>
      </c>
      <c r="H138" s="29">
        <v>0</v>
      </c>
      <c r="I138" s="30">
        <v>498383</v>
      </c>
      <c r="J138" s="30">
        <v>2767674</v>
      </c>
      <c r="K138" s="30">
        <v>0</v>
      </c>
      <c r="L138" s="30">
        <v>0</v>
      </c>
      <c r="M138" s="30">
        <v>0</v>
      </c>
      <c r="N138" s="56"/>
      <c r="O138" s="54">
        <f t="shared" si="35"/>
        <v>9763982</v>
      </c>
      <c r="P138" s="55">
        <f t="shared" si="36"/>
        <v>16.311363180755095</v>
      </c>
      <c r="Q138" s="20"/>
      <c r="R138" s="4"/>
      <c r="S138" s="4"/>
      <c r="T138" s="4"/>
    </row>
    <row r="139" spans="2:20" ht="16.5" customHeight="1">
      <c r="B139" s="22"/>
      <c r="C139" s="16" t="s">
        <v>55</v>
      </c>
      <c r="D139" s="29">
        <v>1000000</v>
      </c>
      <c r="E139" s="29">
        <v>0</v>
      </c>
      <c r="F139" s="29">
        <v>4023030</v>
      </c>
      <c r="G139" s="29">
        <v>0</v>
      </c>
      <c r="H139" s="29">
        <v>1794179</v>
      </c>
      <c r="I139" s="30">
        <v>2489810</v>
      </c>
      <c r="J139" s="30">
        <v>2682836</v>
      </c>
      <c r="K139" s="30">
        <v>981079</v>
      </c>
      <c r="L139" s="30">
        <v>8911022</v>
      </c>
      <c r="M139" s="30">
        <v>9464066</v>
      </c>
      <c r="N139" s="56"/>
      <c r="O139" s="54">
        <f t="shared" si="35"/>
        <v>31346022</v>
      </c>
      <c r="P139" s="55">
        <f t="shared" si="36"/>
        <v>52.365556298028736</v>
      </c>
      <c r="Q139" s="20"/>
      <c r="R139" s="4"/>
      <c r="S139" s="4"/>
      <c r="T139" s="4"/>
    </row>
    <row r="140" spans="2:20" ht="16.5" customHeight="1">
      <c r="B140" s="22"/>
      <c r="C140" s="31" t="s">
        <v>154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>
        <v>0</v>
      </c>
      <c r="J140" s="30">
        <v>0</v>
      </c>
      <c r="K140" s="30">
        <v>0</v>
      </c>
      <c r="L140" s="30">
        <v>495006</v>
      </c>
      <c r="M140" s="30">
        <v>0</v>
      </c>
      <c r="N140" s="56"/>
      <c r="O140" s="54">
        <f t="shared" si="35"/>
        <v>495006</v>
      </c>
      <c r="P140" s="55">
        <f t="shared" si="36"/>
        <v>0.8269395255596392</v>
      </c>
      <c r="Q140" s="20"/>
      <c r="R140" s="4"/>
      <c r="S140" s="4"/>
      <c r="T140" s="4"/>
    </row>
    <row r="141" spans="2:20" ht="16.5" customHeight="1">
      <c r="B141" s="22"/>
      <c r="C141" s="16" t="s">
        <v>99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30">
        <v>992550</v>
      </c>
      <c r="J141" s="30">
        <v>0</v>
      </c>
      <c r="K141" s="30">
        <v>0</v>
      </c>
      <c r="L141" s="30">
        <v>981079</v>
      </c>
      <c r="M141" s="30">
        <v>0</v>
      </c>
      <c r="N141" s="56"/>
      <c r="O141" s="54">
        <f t="shared" si="35"/>
        <v>1973629</v>
      </c>
      <c r="P141" s="55">
        <f t="shared" si="36"/>
        <v>3.297074841296358</v>
      </c>
      <c r="Q141" s="20"/>
      <c r="R141" s="4"/>
      <c r="S141" s="4"/>
      <c r="T141" s="4"/>
    </row>
    <row r="142" spans="2:20" ht="16.5" customHeight="1">
      <c r="B142" s="22"/>
      <c r="C142" s="16" t="s">
        <v>105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>
        <v>996766</v>
      </c>
      <c r="J142" s="30">
        <v>0</v>
      </c>
      <c r="K142" s="30">
        <v>0</v>
      </c>
      <c r="L142" s="30">
        <v>0</v>
      </c>
      <c r="M142" s="30">
        <v>0</v>
      </c>
      <c r="N142" s="56"/>
      <c r="O142" s="54">
        <f t="shared" si="35"/>
        <v>996766</v>
      </c>
      <c r="P142" s="55">
        <f t="shared" si="36"/>
        <v>1.6651620447711326</v>
      </c>
      <c r="Q142" s="20"/>
      <c r="R142" s="4"/>
      <c r="S142" s="4"/>
      <c r="T142" s="4"/>
    </row>
    <row r="143" spans="2:20" ht="16.5" customHeight="1">
      <c r="B143" s="23"/>
      <c r="C143" s="24" t="s">
        <v>12</v>
      </c>
      <c r="D143" s="57">
        <f aca="true" t="shared" si="37" ref="D143:M143">SUM(D135:D142)</f>
        <v>2339875</v>
      </c>
      <c r="E143" s="57">
        <f t="shared" si="37"/>
        <v>2183500</v>
      </c>
      <c r="F143" s="57">
        <f t="shared" si="37"/>
        <v>5011011</v>
      </c>
      <c r="G143" s="57">
        <f t="shared" si="37"/>
        <v>10653566</v>
      </c>
      <c r="H143" s="57">
        <f t="shared" si="37"/>
        <v>1794179</v>
      </c>
      <c r="I143" s="58">
        <f t="shared" si="37"/>
        <v>4977509</v>
      </c>
      <c r="J143" s="58">
        <f t="shared" si="37"/>
        <v>7634125</v>
      </c>
      <c r="K143" s="58">
        <f t="shared" si="37"/>
        <v>3433776</v>
      </c>
      <c r="L143" s="58">
        <f t="shared" si="37"/>
        <v>10387107</v>
      </c>
      <c r="M143" s="58">
        <f t="shared" si="37"/>
        <v>11445352</v>
      </c>
      <c r="N143" s="59"/>
      <c r="O143" s="60">
        <f>SUM(O135:O142)</f>
        <v>59860000</v>
      </c>
      <c r="P143" s="61">
        <f>(O143/$O$201)*100</f>
        <v>0.6657340243833416</v>
      </c>
      <c r="Q143" s="21"/>
      <c r="R143" s="4"/>
      <c r="S143" s="4"/>
      <c r="T143" s="4"/>
    </row>
    <row r="144" spans="2:20" ht="16.5" customHeight="1">
      <c r="B144" s="22"/>
      <c r="C144" s="16"/>
      <c r="D144" s="29"/>
      <c r="E144" s="29"/>
      <c r="F144" s="29"/>
      <c r="G144" s="29"/>
      <c r="H144" s="29"/>
      <c r="I144" s="30"/>
      <c r="J144" s="30"/>
      <c r="K144" s="30"/>
      <c r="L144" s="30"/>
      <c r="M144" s="30"/>
      <c r="N144" s="56"/>
      <c r="O144" s="54"/>
      <c r="P144" s="64"/>
      <c r="Q144" s="20"/>
      <c r="R144" s="4"/>
      <c r="S144" s="4"/>
      <c r="T144" s="4"/>
    </row>
    <row r="145" spans="2:20" ht="16.5" customHeight="1">
      <c r="B145" s="22" t="s">
        <v>80</v>
      </c>
      <c r="C145" s="16" t="s">
        <v>81</v>
      </c>
      <c r="D145" s="29">
        <v>0</v>
      </c>
      <c r="E145" s="29">
        <v>0</v>
      </c>
      <c r="F145" s="29">
        <v>0</v>
      </c>
      <c r="G145" s="29">
        <v>0</v>
      </c>
      <c r="H145" s="29">
        <v>1986046</v>
      </c>
      <c r="I145" s="30">
        <v>1594825</v>
      </c>
      <c r="J145" s="30">
        <v>0</v>
      </c>
      <c r="K145" s="30">
        <v>0</v>
      </c>
      <c r="L145" s="30">
        <v>0</v>
      </c>
      <c r="M145" s="30">
        <v>0</v>
      </c>
      <c r="N145" s="56"/>
      <c r="O145" s="54">
        <f>SUM(D145:N145)</f>
        <v>3580871</v>
      </c>
      <c r="P145" s="55">
        <f>(O145/$O$146)*100</f>
        <v>100</v>
      </c>
      <c r="Q145" s="20"/>
      <c r="R145" s="4"/>
      <c r="S145" s="4"/>
      <c r="T145" s="4"/>
    </row>
    <row r="146" spans="2:20" ht="16.5" customHeight="1">
      <c r="B146" s="23"/>
      <c r="C146" s="24" t="s">
        <v>12</v>
      </c>
      <c r="D146" s="57">
        <f aca="true" t="shared" si="38" ref="D146:M146">SUM(D144:D145)</f>
        <v>0</v>
      </c>
      <c r="E146" s="57">
        <f t="shared" si="38"/>
        <v>0</v>
      </c>
      <c r="F146" s="57">
        <f t="shared" si="38"/>
        <v>0</v>
      </c>
      <c r="G146" s="57">
        <f t="shared" si="38"/>
        <v>0</v>
      </c>
      <c r="H146" s="57">
        <f t="shared" si="38"/>
        <v>1986046</v>
      </c>
      <c r="I146" s="58">
        <f t="shared" si="38"/>
        <v>1594825</v>
      </c>
      <c r="J146" s="58">
        <f t="shared" si="38"/>
        <v>0</v>
      </c>
      <c r="K146" s="58">
        <f t="shared" si="38"/>
        <v>0</v>
      </c>
      <c r="L146" s="58">
        <f t="shared" si="38"/>
        <v>0</v>
      </c>
      <c r="M146" s="58">
        <f t="shared" si="38"/>
        <v>0</v>
      </c>
      <c r="N146" s="59"/>
      <c r="O146" s="60">
        <f>SUM(O144:O145)</f>
        <v>3580871</v>
      </c>
      <c r="P146" s="61">
        <f>(O146/$O$201)*100</f>
        <v>0.039824718704102924</v>
      </c>
      <c r="Q146" s="20"/>
      <c r="R146" s="4"/>
      <c r="S146" s="4"/>
      <c r="T146" s="4"/>
    </row>
    <row r="147" spans="2:20" ht="16.5" customHeight="1">
      <c r="B147" s="22"/>
      <c r="C147" s="16"/>
      <c r="D147" s="29"/>
      <c r="E147" s="29"/>
      <c r="F147" s="29"/>
      <c r="G147" s="29"/>
      <c r="H147" s="29"/>
      <c r="I147" s="30"/>
      <c r="J147" s="30"/>
      <c r="K147" s="30"/>
      <c r="L147" s="30"/>
      <c r="M147" s="30"/>
      <c r="N147" s="56"/>
      <c r="O147" s="54"/>
      <c r="P147" s="64"/>
      <c r="Q147" s="20"/>
      <c r="R147" s="4"/>
      <c r="S147" s="4"/>
      <c r="T147" s="4"/>
    </row>
    <row r="148" spans="2:20" ht="16.5" customHeight="1">
      <c r="B148" s="22" t="s">
        <v>56</v>
      </c>
      <c r="C148" s="16" t="s">
        <v>57</v>
      </c>
      <c r="D148" s="29">
        <v>93254050</v>
      </c>
      <c r="E148" s="29">
        <v>97265000</v>
      </c>
      <c r="F148" s="29">
        <v>128575779</v>
      </c>
      <c r="G148" s="29">
        <v>142995294</v>
      </c>
      <c r="H148" s="29">
        <v>63194945</v>
      </c>
      <c r="I148" s="30">
        <v>22526475</v>
      </c>
      <c r="J148" s="30">
        <v>13852698</v>
      </c>
      <c r="K148" s="30">
        <v>8911007</v>
      </c>
      <c r="L148" s="30">
        <v>63360837</v>
      </c>
      <c r="M148" s="30">
        <v>69345775</v>
      </c>
      <c r="N148" s="56"/>
      <c r="O148" s="54">
        <f>SUM(D148:N148)</f>
        <v>703281860</v>
      </c>
      <c r="P148" s="55">
        <f>(O148/$O$149)*100</f>
        <v>100</v>
      </c>
      <c r="Q148" s="20"/>
      <c r="R148" s="4"/>
      <c r="S148" s="4"/>
      <c r="T148" s="4"/>
    </row>
    <row r="149" spans="2:20" ht="16.5" customHeight="1">
      <c r="B149" s="23"/>
      <c r="C149" s="24" t="s">
        <v>12</v>
      </c>
      <c r="D149" s="57">
        <f aca="true" t="shared" si="39" ref="D149:M149">SUM(D147:D148)</f>
        <v>93254050</v>
      </c>
      <c r="E149" s="57">
        <f t="shared" si="39"/>
        <v>97265000</v>
      </c>
      <c r="F149" s="57">
        <f t="shared" si="39"/>
        <v>128575779</v>
      </c>
      <c r="G149" s="57">
        <f t="shared" si="39"/>
        <v>142995294</v>
      </c>
      <c r="H149" s="57">
        <f t="shared" si="39"/>
        <v>63194945</v>
      </c>
      <c r="I149" s="58">
        <f t="shared" si="39"/>
        <v>22526475</v>
      </c>
      <c r="J149" s="58">
        <f t="shared" si="39"/>
        <v>13852698</v>
      </c>
      <c r="K149" s="58">
        <f t="shared" si="39"/>
        <v>8911007</v>
      </c>
      <c r="L149" s="58">
        <f t="shared" si="39"/>
        <v>63360837</v>
      </c>
      <c r="M149" s="58">
        <f t="shared" si="39"/>
        <v>69345775</v>
      </c>
      <c r="N149" s="59"/>
      <c r="O149" s="60">
        <f>SUM(O147:O148)</f>
        <v>703281860</v>
      </c>
      <c r="P149" s="61">
        <f>(O149/$O$201)*100</f>
        <v>7.821561358730402</v>
      </c>
      <c r="Q149" s="21"/>
      <c r="R149" s="4"/>
      <c r="S149" s="4"/>
      <c r="T149" s="4"/>
    </row>
    <row r="150" spans="2:20" ht="16.5" customHeight="1">
      <c r="B150" s="22"/>
      <c r="C150" s="16"/>
      <c r="D150" s="29"/>
      <c r="E150" s="29"/>
      <c r="F150" s="29"/>
      <c r="G150" s="29"/>
      <c r="H150" s="29"/>
      <c r="I150" s="30"/>
      <c r="J150" s="30"/>
      <c r="K150" s="30"/>
      <c r="L150" s="30"/>
      <c r="M150" s="30"/>
      <c r="N150" s="56"/>
      <c r="O150" s="54"/>
      <c r="P150" s="64"/>
      <c r="Q150" s="20"/>
      <c r="R150" s="4"/>
      <c r="S150" s="4"/>
      <c r="T150" s="4"/>
    </row>
    <row r="151" spans="2:20" ht="16.5" customHeight="1">
      <c r="B151" s="22" t="s">
        <v>58</v>
      </c>
      <c r="C151" s="31" t="s">
        <v>144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30">
        <v>0</v>
      </c>
      <c r="J151" s="30">
        <v>0</v>
      </c>
      <c r="K151" s="30">
        <v>992550</v>
      </c>
      <c r="L151" s="30">
        <v>985860</v>
      </c>
      <c r="M151" s="30">
        <v>0</v>
      </c>
      <c r="N151" s="56"/>
      <c r="O151" s="54">
        <f>SUM(D151:N151)</f>
        <v>1978410</v>
      </c>
      <c r="P151" s="55">
        <f>(O151/$O$155)*100</f>
        <v>0.8925150593561018</v>
      </c>
      <c r="Q151" s="20"/>
      <c r="R151" s="4"/>
      <c r="S151" s="4"/>
      <c r="T151" s="4"/>
    </row>
    <row r="152" spans="2:20" ht="16.5" customHeight="1">
      <c r="B152" s="22"/>
      <c r="C152" s="16" t="s">
        <v>47</v>
      </c>
      <c r="D152" s="29">
        <v>0</v>
      </c>
      <c r="E152" s="29">
        <v>1204748</v>
      </c>
      <c r="F152" s="29">
        <v>0</v>
      </c>
      <c r="G152" s="29">
        <v>0</v>
      </c>
      <c r="H152" s="29">
        <v>0</v>
      </c>
      <c r="I152" s="30">
        <v>240000</v>
      </c>
      <c r="J152" s="30">
        <v>0</v>
      </c>
      <c r="K152" s="30">
        <v>1733479</v>
      </c>
      <c r="L152" s="30">
        <v>6901975</v>
      </c>
      <c r="M152" s="30">
        <v>9906431</v>
      </c>
      <c r="N152" s="56"/>
      <c r="O152" s="54">
        <f>SUM(D152:N152)</f>
        <v>19986633</v>
      </c>
      <c r="P152" s="55">
        <f>(O152/$O$155)*100</f>
        <v>9.016518789494404</v>
      </c>
      <c r="Q152" s="20"/>
      <c r="R152" s="4"/>
      <c r="S152" s="4"/>
      <c r="T152" s="4"/>
    </row>
    <row r="153" spans="2:20" ht="16.5" customHeight="1">
      <c r="B153" s="22"/>
      <c r="C153" s="16" t="s">
        <v>59</v>
      </c>
      <c r="D153" s="29">
        <v>0</v>
      </c>
      <c r="E153" s="29">
        <v>51349747</v>
      </c>
      <c r="F153" s="29">
        <v>45097753</v>
      </c>
      <c r="G153" s="29">
        <v>11733432</v>
      </c>
      <c r="H153" s="29">
        <v>0</v>
      </c>
      <c r="I153" s="30">
        <v>0</v>
      </c>
      <c r="J153" s="30">
        <v>0</v>
      </c>
      <c r="K153" s="30">
        <v>32066558</v>
      </c>
      <c r="L153" s="30">
        <v>20263573</v>
      </c>
      <c r="M153" s="30">
        <v>38692359</v>
      </c>
      <c r="N153" s="56"/>
      <c r="O153" s="54">
        <f>SUM(D153:N153)</f>
        <v>199203422</v>
      </c>
      <c r="P153" s="55">
        <f>(O153/$O$155)*100</f>
        <v>89.86613189898382</v>
      </c>
      <c r="Q153" s="20"/>
      <c r="R153" s="4"/>
      <c r="S153" s="4"/>
      <c r="T153" s="4"/>
    </row>
    <row r="154" spans="2:20" ht="16.5" customHeight="1">
      <c r="B154" s="22"/>
      <c r="C154" s="16" t="s">
        <v>119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30">
        <v>0</v>
      </c>
      <c r="J154" s="30">
        <v>498383</v>
      </c>
      <c r="K154" s="30">
        <v>0</v>
      </c>
      <c r="L154" s="30">
        <v>0</v>
      </c>
      <c r="M154" s="30">
        <v>0</v>
      </c>
      <c r="N154" s="56"/>
      <c r="O154" s="54">
        <f>SUM(D154:N154)</f>
        <v>498383</v>
      </c>
      <c r="P154" s="55">
        <f>(O154/$O$155)*100</f>
        <v>0.2248342521656644</v>
      </c>
      <c r="Q154" s="20"/>
      <c r="R154" s="4"/>
      <c r="S154" s="4"/>
      <c r="T154" s="4"/>
    </row>
    <row r="155" spans="2:20" ht="16.5" customHeight="1">
      <c r="B155" s="23"/>
      <c r="C155" s="24" t="s">
        <v>12</v>
      </c>
      <c r="D155" s="57">
        <f aca="true" t="shared" si="40" ref="D155:M155">SUM(D150:D154)</f>
        <v>0</v>
      </c>
      <c r="E155" s="57">
        <f t="shared" si="40"/>
        <v>52554495</v>
      </c>
      <c r="F155" s="57">
        <f t="shared" si="40"/>
        <v>45097753</v>
      </c>
      <c r="G155" s="57">
        <f t="shared" si="40"/>
        <v>11733432</v>
      </c>
      <c r="H155" s="57">
        <f t="shared" si="40"/>
        <v>0</v>
      </c>
      <c r="I155" s="58">
        <f t="shared" si="40"/>
        <v>240000</v>
      </c>
      <c r="J155" s="58">
        <f t="shared" si="40"/>
        <v>498383</v>
      </c>
      <c r="K155" s="58">
        <f t="shared" si="40"/>
        <v>34792587</v>
      </c>
      <c r="L155" s="58">
        <f t="shared" si="40"/>
        <v>28151408</v>
      </c>
      <c r="M155" s="58">
        <f t="shared" si="40"/>
        <v>48598790</v>
      </c>
      <c r="N155" s="59"/>
      <c r="O155" s="60">
        <f>SUM(O150:O154)</f>
        <v>221666848</v>
      </c>
      <c r="P155" s="61">
        <f>(O155/$O$201)*100</f>
        <v>2.465271680444545</v>
      </c>
      <c r="Q155" s="21"/>
      <c r="R155" s="4"/>
      <c r="S155" s="4"/>
      <c r="T155" s="4"/>
    </row>
    <row r="156" spans="2:20" ht="16.5" customHeight="1">
      <c r="B156" s="22"/>
      <c r="C156" s="16"/>
      <c r="D156" s="29"/>
      <c r="E156" s="29"/>
      <c r="F156" s="29"/>
      <c r="G156" s="29"/>
      <c r="H156" s="29"/>
      <c r="I156" s="30"/>
      <c r="J156" s="30"/>
      <c r="K156" s="30"/>
      <c r="L156" s="30"/>
      <c r="M156" s="30"/>
      <c r="N156" s="56"/>
      <c r="O156" s="54"/>
      <c r="P156" s="64"/>
      <c r="Q156" s="20"/>
      <c r="R156" s="4"/>
      <c r="S156" s="4"/>
      <c r="T156" s="4"/>
    </row>
    <row r="157" spans="2:20" ht="16.5" customHeight="1">
      <c r="B157" s="22" t="s">
        <v>60</v>
      </c>
      <c r="C157" s="16" t="s">
        <v>61</v>
      </c>
      <c r="D157" s="29">
        <v>0</v>
      </c>
      <c r="E157" s="29">
        <v>4962500</v>
      </c>
      <c r="F157" s="29">
        <v>7409854</v>
      </c>
      <c r="G157" s="29">
        <v>0</v>
      </c>
      <c r="H157" s="29">
        <v>6058367</v>
      </c>
      <c r="I157" s="30">
        <v>34802540</v>
      </c>
      <c r="J157" s="30">
        <v>0</v>
      </c>
      <c r="K157" s="30">
        <v>0</v>
      </c>
      <c r="L157" s="30">
        <v>105692757</v>
      </c>
      <c r="M157" s="30">
        <v>39600523</v>
      </c>
      <c r="N157" s="56"/>
      <c r="O157" s="54">
        <f>SUM(D157:N157)</f>
        <v>198526541</v>
      </c>
      <c r="P157" s="55">
        <f>(O157/$O$158)*100</f>
        <v>100</v>
      </c>
      <c r="Q157" s="20"/>
      <c r="R157" s="4"/>
      <c r="S157" s="4"/>
      <c r="T157" s="4"/>
    </row>
    <row r="158" spans="2:20" ht="16.5" customHeight="1">
      <c r="B158" s="23"/>
      <c r="C158" s="24" t="s">
        <v>12</v>
      </c>
      <c r="D158" s="57">
        <f aca="true" t="shared" si="41" ref="D158:M158">SUM(D156:D157)</f>
        <v>0</v>
      </c>
      <c r="E158" s="57">
        <f t="shared" si="41"/>
        <v>4962500</v>
      </c>
      <c r="F158" s="57">
        <f t="shared" si="41"/>
        <v>7409854</v>
      </c>
      <c r="G158" s="57">
        <f t="shared" si="41"/>
        <v>0</v>
      </c>
      <c r="H158" s="57">
        <f t="shared" si="41"/>
        <v>6058367</v>
      </c>
      <c r="I158" s="58">
        <f t="shared" si="41"/>
        <v>34802540</v>
      </c>
      <c r="J158" s="58">
        <f t="shared" si="41"/>
        <v>0</v>
      </c>
      <c r="K158" s="58">
        <f t="shared" si="41"/>
        <v>0</v>
      </c>
      <c r="L158" s="58">
        <f t="shared" si="41"/>
        <v>105692757</v>
      </c>
      <c r="M158" s="58">
        <f t="shared" si="41"/>
        <v>39600523</v>
      </c>
      <c r="N158" s="59"/>
      <c r="O158" s="60">
        <f>SUM(O156:O157)</f>
        <v>198526541</v>
      </c>
      <c r="P158" s="61">
        <f>(O158/$O$201)*100</f>
        <v>2.2079163562785578</v>
      </c>
      <c r="Q158" s="21"/>
      <c r="R158" s="4"/>
      <c r="S158" s="4"/>
      <c r="T158" s="4"/>
    </row>
    <row r="159" spans="2:20" ht="16.5" customHeight="1">
      <c r="B159" s="22"/>
      <c r="C159" s="16"/>
      <c r="D159" s="29"/>
      <c r="E159" s="29"/>
      <c r="F159" s="29"/>
      <c r="G159" s="29"/>
      <c r="H159" s="29"/>
      <c r="I159" s="30"/>
      <c r="J159" s="30"/>
      <c r="K159" s="30"/>
      <c r="L159" s="30"/>
      <c r="M159" s="30"/>
      <c r="N159" s="56"/>
      <c r="O159" s="54"/>
      <c r="P159" s="64"/>
      <c r="Q159" s="20"/>
      <c r="R159" s="4"/>
      <c r="S159" s="4"/>
      <c r="T159" s="4"/>
    </row>
    <row r="160" spans="2:20" ht="16.5" customHeight="1">
      <c r="B160" s="22" t="s">
        <v>155</v>
      </c>
      <c r="C160" s="16" t="s">
        <v>156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30">
        <v>0</v>
      </c>
      <c r="J160" s="30">
        <v>0</v>
      </c>
      <c r="K160" s="30">
        <v>0</v>
      </c>
      <c r="L160" s="30">
        <v>5445380</v>
      </c>
      <c r="M160" s="30">
        <v>4426120</v>
      </c>
      <c r="N160" s="56"/>
      <c r="O160" s="54">
        <f>SUM(D160:N160)</f>
        <v>9871500</v>
      </c>
      <c r="P160" s="55">
        <f>(O160/$O$161)*100</f>
        <v>100</v>
      </c>
      <c r="Q160" s="20"/>
      <c r="R160" s="4"/>
      <c r="S160" s="4"/>
      <c r="T160" s="4"/>
    </row>
    <row r="161" spans="2:20" ht="16.5" customHeight="1">
      <c r="B161" s="23"/>
      <c r="C161" s="24" t="s">
        <v>12</v>
      </c>
      <c r="D161" s="57">
        <f aca="true" t="shared" si="42" ref="D161:M161">SUM(D159:D160)</f>
        <v>0</v>
      </c>
      <c r="E161" s="57">
        <f t="shared" si="42"/>
        <v>0</v>
      </c>
      <c r="F161" s="57">
        <f t="shared" si="42"/>
        <v>0</v>
      </c>
      <c r="G161" s="57">
        <f t="shared" si="42"/>
        <v>0</v>
      </c>
      <c r="H161" s="57">
        <f t="shared" si="42"/>
        <v>0</v>
      </c>
      <c r="I161" s="58">
        <f t="shared" si="42"/>
        <v>0</v>
      </c>
      <c r="J161" s="58">
        <f t="shared" si="42"/>
        <v>0</v>
      </c>
      <c r="K161" s="58">
        <f t="shared" si="42"/>
        <v>0</v>
      </c>
      <c r="L161" s="58">
        <f t="shared" si="42"/>
        <v>5445380</v>
      </c>
      <c r="M161" s="58">
        <f t="shared" si="42"/>
        <v>4426120</v>
      </c>
      <c r="N161" s="59"/>
      <c r="O161" s="60">
        <f>SUM(O159:O160)</f>
        <v>9871500</v>
      </c>
      <c r="P161" s="61">
        <f>(O161/$O$201)*100</f>
        <v>0.10978605782993914</v>
      </c>
      <c r="Q161" s="21"/>
      <c r="R161" s="4"/>
      <c r="S161" s="4"/>
      <c r="T161" s="4"/>
    </row>
    <row r="162" spans="2:20" ht="16.5" customHeight="1">
      <c r="B162" s="22"/>
      <c r="C162" s="16"/>
      <c r="D162" s="29"/>
      <c r="E162" s="29"/>
      <c r="F162" s="29"/>
      <c r="G162" s="29"/>
      <c r="H162" s="29"/>
      <c r="I162" s="30"/>
      <c r="J162" s="30"/>
      <c r="K162" s="30"/>
      <c r="L162" s="30"/>
      <c r="M162" s="30"/>
      <c r="N162" s="56"/>
      <c r="O162" s="54"/>
      <c r="P162" s="64"/>
      <c r="Q162" s="20"/>
      <c r="R162" s="4"/>
      <c r="S162" s="4"/>
      <c r="T162" s="4"/>
    </row>
    <row r="163" spans="2:20" ht="16.5" customHeight="1">
      <c r="B163" s="22" t="s">
        <v>97</v>
      </c>
      <c r="C163" s="16" t="s">
        <v>98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30">
        <v>1495150</v>
      </c>
      <c r="J163" s="30">
        <v>0</v>
      </c>
      <c r="K163" s="30">
        <v>0</v>
      </c>
      <c r="L163" s="30">
        <v>0</v>
      </c>
      <c r="M163" s="30">
        <v>0</v>
      </c>
      <c r="N163" s="56"/>
      <c r="O163" s="54">
        <f>SUM(D163:N163)</f>
        <v>1495150</v>
      </c>
      <c r="P163" s="55">
        <f>(O163/$O$164)*100</f>
        <v>100</v>
      </c>
      <c r="Q163" s="20"/>
      <c r="R163" s="4"/>
      <c r="S163" s="4"/>
      <c r="T163" s="4"/>
    </row>
    <row r="164" spans="2:20" ht="16.5" customHeight="1">
      <c r="B164" s="23"/>
      <c r="C164" s="24" t="s">
        <v>12</v>
      </c>
      <c r="D164" s="57">
        <f aca="true" t="shared" si="43" ref="D164:M164">SUM(D162:D163)</f>
        <v>0</v>
      </c>
      <c r="E164" s="57">
        <f t="shared" si="43"/>
        <v>0</v>
      </c>
      <c r="F164" s="57">
        <f t="shared" si="43"/>
        <v>0</v>
      </c>
      <c r="G164" s="57">
        <f t="shared" si="43"/>
        <v>0</v>
      </c>
      <c r="H164" s="57">
        <f t="shared" si="43"/>
        <v>0</v>
      </c>
      <c r="I164" s="58">
        <f t="shared" si="43"/>
        <v>1495150</v>
      </c>
      <c r="J164" s="58">
        <f t="shared" si="43"/>
        <v>0</v>
      </c>
      <c r="K164" s="58">
        <f t="shared" si="43"/>
        <v>0</v>
      </c>
      <c r="L164" s="58">
        <f t="shared" si="43"/>
        <v>0</v>
      </c>
      <c r="M164" s="58">
        <f t="shared" si="43"/>
        <v>0</v>
      </c>
      <c r="N164" s="59"/>
      <c r="O164" s="60">
        <f>SUM(O162:O163)</f>
        <v>1495150</v>
      </c>
      <c r="P164" s="61">
        <f>(O164/$O$201)*100</f>
        <v>0.016628336561255484</v>
      </c>
      <c r="Q164" s="21"/>
      <c r="R164" s="4"/>
      <c r="S164" s="4"/>
      <c r="T164" s="4"/>
    </row>
    <row r="165" spans="2:20" ht="16.5" customHeight="1">
      <c r="B165" s="22"/>
      <c r="C165" s="16"/>
      <c r="D165" s="29"/>
      <c r="E165" s="29"/>
      <c r="F165" s="29"/>
      <c r="G165" s="29"/>
      <c r="H165" s="29"/>
      <c r="I165" s="30"/>
      <c r="J165" s="30"/>
      <c r="K165" s="30"/>
      <c r="L165" s="30"/>
      <c r="M165" s="30"/>
      <c r="N165" s="56"/>
      <c r="O165" s="54"/>
      <c r="P165" s="64"/>
      <c r="Q165" s="20"/>
      <c r="R165" s="4"/>
      <c r="S165" s="4"/>
      <c r="T165" s="4"/>
    </row>
    <row r="166" spans="2:20" ht="16.5" customHeight="1">
      <c r="B166" s="22" t="s">
        <v>62</v>
      </c>
      <c r="C166" s="16" t="s">
        <v>102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30">
        <v>680000</v>
      </c>
      <c r="J166" s="30">
        <v>0</v>
      </c>
      <c r="K166" s="30">
        <v>808830</v>
      </c>
      <c r="L166" s="30">
        <v>0</v>
      </c>
      <c r="M166" s="30">
        <v>0</v>
      </c>
      <c r="N166" s="56"/>
      <c r="O166" s="54">
        <f>SUM(D166:N166)</f>
        <v>1488830</v>
      </c>
      <c r="P166" s="55">
        <f>(O166/$O$170)*100</f>
        <v>2.1750790575926477</v>
      </c>
      <c r="Q166" s="20"/>
      <c r="R166" s="4"/>
      <c r="S166" s="4"/>
      <c r="T166" s="4"/>
    </row>
    <row r="167" spans="2:20" ht="16.5" customHeight="1">
      <c r="B167" s="22"/>
      <c r="C167" s="16" t="s">
        <v>63</v>
      </c>
      <c r="D167" s="29">
        <v>0</v>
      </c>
      <c r="E167" s="29">
        <v>496248</v>
      </c>
      <c r="F167" s="29">
        <v>0</v>
      </c>
      <c r="G167" s="29">
        <v>0</v>
      </c>
      <c r="H167" s="29">
        <v>5249536</v>
      </c>
      <c r="I167" s="30">
        <v>0</v>
      </c>
      <c r="J167" s="30">
        <v>0</v>
      </c>
      <c r="K167" s="30">
        <v>10580168</v>
      </c>
      <c r="L167" s="30">
        <v>18978554</v>
      </c>
      <c r="M167" s="30">
        <v>15353721</v>
      </c>
      <c r="N167" s="56"/>
      <c r="O167" s="54">
        <f>SUM(D167:N167)</f>
        <v>50658227</v>
      </c>
      <c r="P167" s="55">
        <f>(O167/$O$170)*100</f>
        <v>74.00821359219954</v>
      </c>
      <c r="Q167" s="20"/>
      <c r="R167" s="4"/>
      <c r="S167" s="4"/>
      <c r="T167" s="4"/>
    </row>
    <row r="168" spans="2:20" ht="16.5" customHeight="1">
      <c r="B168" s="22"/>
      <c r="C168" s="16" t="s">
        <v>117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30">
        <v>0</v>
      </c>
      <c r="J168" s="30">
        <v>312000</v>
      </c>
      <c r="K168" s="30">
        <v>1722290</v>
      </c>
      <c r="L168" s="30">
        <v>0</v>
      </c>
      <c r="M168" s="30">
        <v>13777580</v>
      </c>
      <c r="N168" s="56"/>
      <c r="O168" s="54">
        <f>SUM(D168:N168)</f>
        <v>15811870</v>
      </c>
      <c r="P168" s="55">
        <f>(O168/$O$170)*100</f>
        <v>23.10006333723626</v>
      </c>
      <c r="Q168" s="20"/>
      <c r="R168" s="4"/>
      <c r="S168" s="4"/>
      <c r="T168" s="4"/>
    </row>
    <row r="169" spans="2:20" ht="16.5" customHeight="1">
      <c r="B169" s="22"/>
      <c r="C169" s="16" t="s">
        <v>126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30">
        <v>0</v>
      </c>
      <c r="J169" s="30">
        <v>490539</v>
      </c>
      <c r="K169" s="30">
        <v>0</v>
      </c>
      <c r="L169" s="30">
        <v>0</v>
      </c>
      <c r="M169" s="30">
        <v>0</v>
      </c>
      <c r="N169" s="56"/>
      <c r="O169" s="54">
        <f>SUM(D169:N169)</f>
        <v>490539</v>
      </c>
      <c r="P169" s="55">
        <f>(O169/$O$170)*100</f>
        <v>0.7166440129715548</v>
      </c>
      <c r="Q169" s="20"/>
      <c r="R169" s="4"/>
      <c r="S169" s="4"/>
      <c r="T169" s="4"/>
    </row>
    <row r="170" spans="2:20" ht="16.5" customHeight="1">
      <c r="B170" s="23"/>
      <c r="C170" s="24" t="s">
        <v>12</v>
      </c>
      <c r="D170" s="57">
        <f aca="true" t="shared" si="44" ref="D170:M170">SUM(D165:D169)</f>
        <v>0</v>
      </c>
      <c r="E170" s="57">
        <f t="shared" si="44"/>
        <v>496248</v>
      </c>
      <c r="F170" s="57">
        <f t="shared" si="44"/>
        <v>0</v>
      </c>
      <c r="G170" s="57">
        <f t="shared" si="44"/>
        <v>0</v>
      </c>
      <c r="H170" s="57">
        <f t="shared" si="44"/>
        <v>5249536</v>
      </c>
      <c r="I170" s="58">
        <f t="shared" si="44"/>
        <v>680000</v>
      </c>
      <c r="J170" s="58">
        <f t="shared" si="44"/>
        <v>802539</v>
      </c>
      <c r="K170" s="58">
        <f t="shared" si="44"/>
        <v>13111288</v>
      </c>
      <c r="L170" s="58">
        <f t="shared" si="44"/>
        <v>18978554</v>
      </c>
      <c r="M170" s="58">
        <f t="shared" si="44"/>
        <v>29131301</v>
      </c>
      <c r="N170" s="59"/>
      <c r="O170" s="60">
        <f>SUM(O165:O169)</f>
        <v>68449466</v>
      </c>
      <c r="P170" s="61">
        <f>(O170/$O$201)*100</f>
        <v>0.7612619189286789</v>
      </c>
      <c r="Q170" s="21"/>
      <c r="R170" s="4"/>
      <c r="S170" s="4"/>
      <c r="T170" s="4"/>
    </row>
    <row r="171" spans="2:20" ht="16.5" customHeight="1">
      <c r="B171" s="22"/>
      <c r="C171" s="16"/>
      <c r="D171" s="29"/>
      <c r="E171" s="29"/>
      <c r="F171" s="29"/>
      <c r="G171" s="29"/>
      <c r="H171" s="29"/>
      <c r="I171" s="30"/>
      <c r="J171" s="30"/>
      <c r="K171" s="30"/>
      <c r="L171" s="30"/>
      <c r="M171" s="30"/>
      <c r="N171" s="56"/>
      <c r="O171" s="54"/>
      <c r="P171" s="64"/>
      <c r="Q171" s="20"/>
      <c r="R171" s="4"/>
      <c r="S171" s="4"/>
      <c r="T171" s="4"/>
    </row>
    <row r="172" spans="2:20" ht="16.5" customHeight="1">
      <c r="B172" s="22" t="s">
        <v>64</v>
      </c>
      <c r="C172" s="31" t="s">
        <v>114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30">
        <v>0</v>
      </c>
      <c r="J172" s="30">
        <v>2970395</v>
      </c>
      <c r="K172" s="30">
        <v>0</v>
      </c>
      <c r="L172" s="30">
        <v>990644</v>
      </c>
      <c r="M172" s="30">
        <v>0</v>
      </c>
      <c r="N172" s="56"/>
      <c r="O172" s="54">
        <f>SUM(D172:N172)</f>
        <v>3961039</v>
      </c>
      <c r="P172" s="55">
        <f>(O172/$O$176)*100</f>
        <v>0.5142776087108769</v>
      </c>
      <c r="Q172" s="20"/>
      <c r="R172" s="4"/>
      <c r="S172" s="4"/>
      <c r="T172" s="4"/>
    </row>
    <row r="173" spans="2:20" ht="16.5" customHeight="1">
      <c r="B173" s="22"/>
      <c r="C173" s="16" t="s">
        <v>65</v>
      </c>
      <c r="D173" s="29">
        <v>2480000</v>
      </c>
      <c r="E173" s="29">
        <v>61699313</v>
      </c>
      <c r="F173" s="29">
        <f>8905383+16940688+1200000+304800</f>
        <v>27350871</v>
      </c>
      <c r="G173" s="29">
        <v>13663640</v>
      </c>
      <c r="H173" s="29">
        <v>0</v>
      </c>
      <c r="I173" s="30">
        <v>41988873</v>
      </c>
      <c r="J173" s="30">
        <v>68938700</v>
      </c>
      <c r="K173" s="30">
        <v>69345021</v>
      </c>
      <c r="L173" s="30">
        <v>71280942</v>
      </c>
      <c r="M173" s="30">
        <v>60012744</v>
      </c>
      <c r="N173" s="56"/>
      <c r="O173" s="54">
        <f>SUM(D173:N173)</f>
        <v>416760104</v>
      </c>
      <c r="P173" s="55">
        <f>(O173/$O$176)*100</f>
        <v>54.10963883244179</v>
      </c>
      <c r="Q173" s="20"/>
      <c r="R173" s="4"/>
      <c r="S173" s="4"/>
      <c r="T173" s="4"/>
    </row>
    <row r="174" spans="2:20" ht="16.5" customHeight="1">
      <c r="B174" s="22"/>
      <c r="C174" s="31" t="s">
        <v>122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30">
        <v>0</v>
      </c>
      <c r="J174" s="30">
        <v>532800</v>
      </c>
      <c r="K174" s="30">
        <v>3922992</v>
      </c>
      <c r="L174" s="30">
        <v>0</v>
      </c>
      <c r="M174" s="30">
        <v>0</v>
      </c>
      <c r="N174" s="56"/>
      <c r="O174" s="54">
        <f>SUM(D174:N174)</f>
        <v>4455792</v>
      </c>
      <c r="P174" s="55">
        <f>(O174/$O$176)*100</f>
        <v>0.5785133786042136</v>
      </c>
      <c r="Q174" s="20"/>
      <c r="R174" s="4"/>
      <c r="S174" s="4"/>
      <c r="T174" s="4"/>
    </row>
    <row r="175" spans="2:20" ht="16.5" customHeight="1">
      <c r="B175" s="22"/>
      <c r="C175" s="16" t="s">
        <v>66</v>
      </c>
      <c r="D175" s="29">
        <v>0</v>
      </c>
      <c r="E175" s="29">
        <v>69658472</v>
      </c>
      <c r="F175" s="29">
        <v>22358000</v>
      </c>
      <c r="G175" s="29">
        <v>0</v>
      </c>
      <c r="H175" s="29">
        <v>996766</v>
      </c>
      <c r="I175" s="30">
        <v>61197749</v>
      </c>
      <c r="J175" s="30">
        <v>161931856</v>
      </c>
      <c r="K175" s="30">
        <v>0</v>
      </c>
      <c r="L175" s="30">
        <v>24369389</v>
      </c>
      <c r="M175" s="30">
        <v>4525000</v>
      </c>
      <c r="N175" s="56"/>
      <c r="O175" s="54">
        <f>SUM(D175:N175)</f>
        <v>345037232</v>
      </c>
      <c r="P175" s="55">
        <f>(O175/$O$176)*100</f>
        <v>44.79757018024313</v>
      </c>
      <c r="Q175" s="20"/>
      <c r="R175" s="4"/>
      <c r="S175" s="4"/>
      <c r="T175" s="4"/>
    </row>
    <row r="176" spans="2:20" ht="16.5" customHeight="1">
      <c r="B176" s="23"/>
      <c r="C176" s="24" t="s">
        <v>12</v>
      </c>
      <c r="D176" s="57">
        <f aca="true" t="shared" si="45" ref="D176:M176">SUM(D171:D175)</f>
        <v>2480000</v>
      </c>
      <c r="E176" s="57">
        <f t="shared" si="45"/>
        <v>131357785</v>
      </c>
      <c r="F176" s="57">
        <f t="shared" si="45"/>
        <v>49708871</v>
      </c>
      <c r="G176" s="57">
        <f t="shared" si="45"/>
        <v>13663640</v>
      </c>
      <c r="H176" s="57">
        <f t="shared" si="45"/>
        <v>996766</v>
      </c>
      <c r="I176" s="58">
        <f t="shared" si="45"/>
        <v>103186622</v>
      </c>
      <c r="J176" s="58">
        <f t="shared" si="45"/>
        <v>234373751</v>
      </c>
      <c r="K176" s="58">
        <f t="shared" si="45"/>
        <v>73268013</v>
      </c>
      <c r="L176" s="58">
        <f t="shared" si="45"/>
        <v>96640975</v>
      </c>
      <c r="M176" s="58">
        <f t="shared" si="45"/>
        <v>64537744</v>
      </c>
      <c r="N176" s="59"/>
      <c r="O176" s="60">
        <f>SUM(O171:O175)</f>
        <v>770214167</v>
      </c>
      <c r="P176" s="61">
        <f>(O176/$O$201)*100</f>
        <v>8.56595016762401</v>
      </c>
      <c r="Q176" s="21"/>
      <c r="R176" s="4"/>
      <c r="S176" s="4"/>
      <c r="T176" s="4"/>
    </row>
    <row r="177" spans="2:20" ht="16.5" customHeight="1">
      <c r="B177" s="22"/>
      <c r="C177" s="16"/>
      <c r="D177" s="29"/>
      <c r="E177" s="29"/>
      <c r="F177" s="29"/>
      <c r="G177" s="29"/>
      <c r="H177" s="29"/>
      <c r="I177" s="30"/>
      <c r="J177" s="30"/>
      <c r="K177" s="30"/>
      <c r="L177" s="30"/>
      <c r="M177" s="30"/>
      <c r="N177" s="56"/>
      <c r="O177" s="54"/>
      <c r="P177" s="64"/>
      <c r="Q177" s="20"/>
      <c r="R177" s="4"/>
      <c r="S177" s="4"/>
      <c r="T177" s="4"/>
    </row>
    <row r="178" spans="2:20" ht="16.5" customHeight="1">
      <c r="B178" s="22" t="s">
        <v>67</v>
      </c>
      <c r="C178" s="31" t="s">
        <v>118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30">
        <v>0</v>
      </c>
      <c r="J178" s="30">
        <v>2158041</v>
      </c>
      <c r="K178" s="30">
        <v>0</v>
      </c>
      <c r="L178" s="30">
        <v>0</v>
      </c>
      <c r="M178" s="30">
        <v>0</v>
      </c>
      <c r="N178" s="56"/>
      <c r="O178" s="54">
        <f>SUM(D178:N178)</f>
        <v>2158041</v>
      </c>
      <c r="P178" s="55">
        <f>(O178/$O$180)*100</f>
        <v>0.6252250753022651</v>
      </c>
      <c r="Q178" s="20"/>
      <c r="R178" s="4"/>
      <c r="S178" s="4"/>
      <c r="T178" s="4"/>
    </row>
    <row r="179" spans="2:20" ht="16.5" customHeight="1">
      <c r="B179" s="22"/>
      <c r="C179" s="16" t="s">
        <v>68</v>
      </c>
      <c r="D179" s="29">
        <v>0</v>
      </c>
      <c r="E179" s="29">
        <v>9893530</v>
      </c>
      <c r="F179" s="29">
        <v>9642195</v>
      </c>
      <c r="G179" s="29">
        <v>34755801</v>
      </c>
      <c r="H179" s="29">
        <v>63194945</v>
      </c>
      <c r="I179" s="30">
        <v>70678700</v>
      </c>
      <c r="J179" s="30">
        <v>42802139</v>
      </c>
      <c r="K179" s="30">
        <v>11792073</v>
      </c>
      <c r="L179" s="30">
        <v>16830222</v>
      </c>
      <c r="M179" s="30">
        <v>83414614</v>
      </c>
      <c r="N179" s="56"/>
      <c r="O179" s="54">
        <f>SUM(D179:N179)</f>
        <v>343004219</v>
      </c>
      <c r="P179" s="55">
        <f>(O179/$O$180)*100</f>
        <v>99.37477492469775</v>
      </c>
      <c r="Q179" s="20"/>
      <c r="R179" s="4"/>
      <c r="S179" s="4"/>
      <c r="T179" s="4"/>
    </row>
    <row r="180" spans="2:20" ht="16.5" customHeight="1">
      <c r="B180" s="23"/>
      <c r="C180" s="24" t="s">
        <v>12</v>
      </c>
      <c r="D180" s="57">
        <f aca="true" t="shared" si="46" ref="D180:M180">SUM(D177:D179)</f>
        <v>0</v>
      </c>
      <c r="E180" s="57">
        <f t="shared" si="46"/>
        <v>9893530</v>
      </c>
      <c r="F180" s="57">
        <f t="shared" si="46"/>
        <v>9642195</v>
      </c>
      <c r="G180" s="57">
        <f t="shared" si="46"/>
        <v>34755801</v>
      </c>
      <c r="H180" s="57">
        <f t="shared" si="46"/>
        <v>63194945</v>
      </c>
      <c r="I180" s="58">
        <f t="shared" si="46"/>
        <v>70678700</v>
      </c>
      <c r="J180" s="58">
        <f t="shared" si="46"/>
        <v>44960180</v>
      </c>
      <c r="K180" s="58">
        <f t="shared" si="46"/>
        <v>11792073</v>
      </c>
      <c r="L180" s="58">
        <f t="shared" si="46"/>
        <v>16830222</v>
      </c>
      <c r="M180" s="58">
        <f t="shared" si="46"/>
        <v>83414614</v>
      </c>
      <c r="N180" s="59"/>
      <c r="O180" s="60">
        <f>SUM(O177:O179)</f>
        <v>345162260</v>
      </c>
      <c r="P180" s="61">
        <f>(O180/$O$201)*100</f>
        <v>3.8387280390085086</v>
      </c>
      <c r="Q180" s="21"/>
      <c r="R180" s="4"/>
      <c r="S180" s="4"/>
      <c r="T180" s="4"/>
    </row>
    <row r="181" spans="2:20" ht="16.5" customHeight="1">
      <c r="B181" s="22"/>
      <c r="C181" s="16"/>
      <c r="D181" s="29"/>
      <c r="E181" s="29"/>
      <c r="F181" s="29"/>
      <c r="G181" s="29"/>
      <c r="H181" s="29"/>
      <c r="I181" s="30"/>
      <c r="J181" s="30"/>
      <c r="K181" s="30"/>
      <c r="L181" s="30"/>
      <c r="M181" s="30"/>
      <c r="N181" s="56"/>
      <c r="O181" s="54"/>
      <c r="P181" s="64"/>
      <c r="Q181" s="20"/>
      <c r="R181" s="4"/>
      <c r="S181" s="4"/>
      <c r="T181" s="4"/>
    </row>
    <row r="182" spans="2:20" ht="16.5" customHeight="1">
      <c r="B182" s="22" t="s">
        <v>92</v>
      </c>
      <c r="C182" s="16" t="s">
        <v>93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30">
        <v>9933955</v>
      </c>
      <c r="J182" s="30">
        <v>0</v>
      </c>
      <c r="K182" s="30">
        <v>981079</v>
      </c>
      <c r="L182" s="30">
        <v>0</v>
      </c>
      <c r="M182" s="30">
        <v>0</v>
      </c>
      <c r="N182" s="56"/>
      <c r="O182" s="54">
        <f>SUM(D182:N182)</f>
        <v>10915034</v>
      </c>
      <c r="P182" s="55">
        <f>(O182/$O$184)*100</f>
        <v>18.827764440647663</v>
      </c>
      <c r="Q182" s="20"/>
      <c r="R182" s="4"/>
      <c r="S182" s="4"/>
      <c r="T182" s="4"/>
    </row>
    <row r="183" spans="2:20" ht="16.5" customHeight="1">
      <c r="B183" s="22"/>
      <c r="C183" s="16" t="s">
        <v>96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30">
        <v>700000</v>
      </c>
      <c r="J183" s="30">
        <v>3978630</v>
      </c>
      <c r="K183" s="30">
        <v>39409372</v>
      </c>
      <c r="L183" s="30">
        <v>2970039</v>
      </c>
      <c r="M183" s="30">
        <v>0</v>
      </c>
      <c r="N183" s="56"/>
      <c r="O183" s="54">
        <f>SUM(D183:N183)</f>
        <v>47058041</v>
      </c>
      <c r="P183" s="55">
        <f>(O183/$O$184)*100</f>
        <v>81.17223555935233</v>
      </c>
      <c r="Q183" s="20"/>
      <c r="R183" s="4"/>
      <c r="S183" s="4"/>
      <c r="T183" s="4"/>
    </row>
    <row r="184" spans="2:20" ht="16.5" customHeight="1">
      <c r="B184" s="23"/>
      <c r="C184" s="24" t="s">
        <v>12</v>
      </c>
      <c r="D184" s="57">
        <f aca="true" t="shared" si="47" ref="D184:M184">SUM(D181:D183)</f>
        <v>0</v>
      </c>
      <c r="E184" s="57">
        <f t="shared" si="47"/>
        <v>0</v>
      </c>
      <c r="F184" s="57">
        <f t="shared" si="47"/>
        <v>0</v>
      </c>
      <c r="G184" s="57">
        <f t="shared" si="47"/>
        <v>0</v>
      </c>
      <c r="H184" s="57">
        <f t="shared" si="47"/>
        <v>0</v>
      </c>
      <c r="I184" s="58">
        <f t="shared" si="47"/>
        <v>10633955</v>
      </c>
      <c r="J184" s="58">
        <f t="shared" si="47"/>
        <v>3978630</v>
      </c>
      <c r="K184" s="58">
        <f t="shared" si="47"/>
        <v>40390451</v>
      </c>
      <c r="L184" s="58">
        <f t="shared" si="47"/>
        <v>2970039</v>
      </c>
      <c r="M184" s="58">
        <f t="shared" si="47"/>
        <v>0</v>
      </c>
      <c r="N184" s="59"/>
      <c r="O184" s="60">
        <f>SUM(O181:O183)</f>
        <v>57973075</v>
      </c>
      <c r="P184" s="61">
        <f>(O184/$O$201)*100</f>
        <v>0.6447485553896976</v>
      </c>
      <c r="Q184" s="21"/>
      <c r="R184" s="4"/>
      <c r="S184" s="4"/>
      <c r="T184" s="4"/>
    </row>
    <row r="185" spans="2:20" ht="16.5" customHeight="1">
      <c r="B185" s="22"/>
      <c r="C185" s="6"/>
      <c r="D185" s="29"/>
      <c r="E185" s="29"/>
      <c r="F185" s="29"/>
      <c r="G185" s="29"/>
      <c r="H185" s="29"/>
      <c r="I185" s="30"/>
      <c r="J185" s="30"/>
      <c r="K185" s="30"/>
      <c r="L185" s="30"/>
      <c r="M185" s="30"/>
      <c r="N185" s="56"/>
      <c r="O185" s="54"/>
      <c r="P185" s="55"/>
      <c r="Q185" s="20"/>
      <c r="R185" s="4"/>
      <c r="S185" s="4"/>
      <c r="T185" s="4"/>
    </row>
    <row r="186" spans="2:20" ht="16.5" customHeight="1">
      <c r="B186" s="22" t="s">
        <v>69</v>
      </c>
      <c r="C186" s="16" t="s">
        <v>70</v>
      </c>
      <c r="D186" s="29">
        <v>0</v>
      </c>
      <c r="E186" s="29">
        <v>0</v>
      </c>
      <c r="F186" s="29">
        <v>0</v>
      </c>
      <c r="G186" s="29">
        <v>3720000</v>
      </c>
      <c r="H186" s="29">
        <v>1862090</v>
      </c>
      <c r="I186" s="30">
        <v>1133020</v>
      </c>
      <c r="J186" s="30">
        <v>1960000</v>
      </c>
      <c r="K186" s="30">
        <v>0</v>
      </c>
      <c r="L186" s="30">
        <v>4868928</v>
      </c>
      <c r="M186" s="30">
        <v>0</v>
      </c>
      <c r="N186" s="56"/>
      <c r="O186" s="54">
        <f>SUM(D186:N186)</f>
        <v>13544038</v>
      </c>
      <c r="P186" s="55">
        <f>(O186/$O$187)*100</f>
        <v>100</v>
      </c>
      <c r="Q186" s="19"/>
      <c r="R186" s="4"/>
      <c r="S186" s="4"/>
      <c r="T186" s="4"/>
    </row>
    <row r="187" spans="2:20" ht="16.5" customHeight="1">
      <c r="B187" s="23"/>
      <c r="C187" s="24" t="s">
        <v>12</v>
      </c>
      <c r="D187" s="57">
        <f aca="true" t="shared" si="48" ref="D187:M187">SUM(D185:D186)</f>
        <v>0</v>
      </c>
      <c r="E187" s="57">
        <f t="shared" si="48"/>
        <v>0</v>
      </c>
      <c r="F187" s="57">
        <f t="shared" si="48"/>
        <v>0</v>
      </c>
      <c r="G187" s="57">
        <f t="shared" si="48"/>
        <v>3720000</v>
      </c>
      <c r="H187" s="57">
        <f t="shared" si="48"/>
        <v>1862090</v>
      </c>
      <c r="I187" s="58">
        <f t="shared" si="48"/>
        <v>1133020</v>
      </c>
      <c r="J187" s="58">
        <f t="shared" si="48"/>
        <v>1960000</v>
      </c>
      <c r="K187" s="58">
        <f t="shared" si="48"/>
        <v>0</v>
      </c>
      <c r="L187" s="58">
        <f t="shared" si="48"/>
        <v>4868928</v>
      </c>
      <c r="M187" s="58">
        <f t="shared" si="48"/>
        <v>0</v>
      </c>
      <c r="N187" s="59"/>
      <c r="O187" s="60">
        <f>SUM(O185:O186)</f>
        <v>13544038</v>
      </c>
      <c r="P187" s="61">
        <f>(O187/$O$201)*100</f>
        <v>0.1506302526585517</v>
      </c>
      <c r="Q187" s="21"/>
      <c r="R187" s="4"/>
      <c r="S187" s="4"/>
      <c r="T187" s="4"/>
    </row>
    <row r="188" spans="2:20" ht="16.5" customHeight="1">
      <c r="B188" s="22"/>
      <c r="C188" s="16"/>
      <c r="D188" s="29"/>
      <c r="E188" s="29"/>
      <c r="F188" s="29"/>
      <c r="G188" s="29"/>
      <c r="H188" s="29"/>
      <c r="I188" s="30"/>
      <c r="J188" s="30"/>
      <c r="K188" s="30"/>
      <c r="L188" s="30"/>
      <c r="M188" s="30"/>
      <c r="N188" s="56"/>
      <c r="O188" s="54"/>
      <c r="P188" s="64"/>
      <c r="Q188" s="20"/>
      <c r="R188" s="4"/>
      <c r="S188" s="4"/>
      <c r="T188" s="4"/>
    </row>
    <row r="189" spans="2:20" ht="16.5" customHeight="1">
      <c r="B189" s="22" t="s">
        <v>71</v>
      </c>
      <c r="C189" s="16" t="s">
        <v>57</v>
      </c>
      <c r="D189" s="29">
        <v>13408620</v>
      </c>
      <c r="E189" s="29">
        <v>0</v>
      </c>
      <c r="F189" s="29">
        <v>0</v>
      </c>
      <c r="G189" s="29">
        <v>0</v>
      </c>
      <c r="H189" s="29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56"/>
      <c r="O189" s="54">
        <f>SUM(D189:N189)</f>
        <v>13408620</v>
      </c>
      <c r="P189" s="55">
        <f>(O189/$O$192)*100</f>
        <v>7.251031150293806</v>
      </c>
      <c r="Q189" s="20"/>
      <c r="R189" s="4"/>
      <c r="S189" s="4"/>
      <c r="T189" s="4"/>
    </row>
    <row r="190" spans="2:20" ht="16.5" customHeight="1">
      <c r="B190" s="22"/>
      <c r="C190" s="16" t="s">
        <v>72</v>
      </c>
      <c r="D190" s="29">
        <v>0</v>
      </c>
      <c r="E190" s="29">
        <v>0</v>
      </c>
      <c r="F190" s="29">
        <f>1000000+1620000</f>
        <v>2620000</v>
      </c>
      <c r="G190" s="29">
        <v>1330000</v>
      </c>
      <c r="H190" s="29">
        <v>0</v>
      </c>
      <c r="I190" s="30">
        <v>25883616</v>
      </c>
      <c r="J190" s="30">
        <v>65221628</v>
      </c>
      <c r="K190" s="30">
        <v>10106750</v>
      </c>
      <c r="L190" s="30">
        <v>0</v>
      </c>
      <c r="M190" s="30">
        <v>59432289</v>
      </c>
      <c r="N190" s="56"/>
      <c r="O190" s="54">
        <f>SUM(D190:N190)</f>
        <v>164594283</v>
      </c>
      <c r="P190" s="55">
        <f>(O190/$O$192)*100</f>
        <v>89.00828520707383</v>
      </c>
      <c r="Q190" s="20"/>
      <c r="R190" s="4"/>
      <c r="S190" s="4"/>
      <c r="T190" s="4"/>
    </row>
    <row r="191" spans="2:20" ht="16.5" customHeight="1">
      <c r="B191" s="22"/>
      <c r="C191" s="16" t="s">
        <v>145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30">
        <v>0</v>
      </c>
      <c r="J191" s="30">
        <v>0</v>
      </c>
      <c r="K191" s="30">
        <v>2954707</v>
      </c>
      <c r="L191" s="30">
        <v>1840000</v>
      </c>
      <c r="M191" s="30">
        <v>2122572</v>
      </c>
      <c r="N191" s="56"/>
      <c r="O191" s="54">
        <f>SUM(D191:N191)</f>
        <v>6917279</v>
      </c>
      <c r="P191" s="55">
        <f>(O191/$O$192)*100</f>
        <v>3.7406836426323657</v>
      </c>
      <c r="Q191" s="20"/>
      <c r="R191" s="4"/>
      <c r="S191" s="4"/>
      <c r="T191" s="4"/>
    </row>
    <row r="192" spans="2:20" ht="16.5" customHeight="1">
      <c r="B192" s="23"/>
      <c r="C192" s="24" t="s">
        <v>12</v>
      </c>
      <c r="D192" s="57">
        <f aca="true" t="shared" si="49" ref="D192:M192">SUM(D188:D191)</f>
        <v>13408620</v>
      </c>
      <c r="E192" s="57">
        <f t="shared" si="49"/>
        <v>0</v>
      </c>
      <c r="F192" s="57">
        <f t="shared" si="49"/>
        <v>2620000</v>
      </c>
      <c r="G192" s="57">
        <f t="shared" si="49"/>
        <v>1330000</v>
      </c>
      <c r="H192" s="57">
        <f t="shared" si="49"/>
        <v>0</v>
      </c>
      <c r="I192" s="58">
        <f t="shared" si="49"/>
        <v>25883616</v>
      </c>
      <c r="J192" s="58">
        <f t="shared" si="49"/>
        <v>65221628</v>
      </c>
      <c r="K192" s="58">
        <f t="shared" si="49"/>
        <v>13061457</v>
      </c>
      <c r="L192" s="58">
        <f t="shared" si="49"/>
        <v>1840000</v>
      </c>
      <c r="M192" s="58">
        <f t="shared" si="49"/>
        <v>61554861</v>
      </c>
      <c r="N192" s="59"/>
      <c r="O192" s="60">
        <f>SUM(O188:O191)</f>
        <v>184920182</v>
      </c>
      <c r="P192" s="61">
        <f>(O192/$O$201)*100</f>
        <v>2.0565929995415964</v>
      </c>
      <c r="Q192" s="21"/>
      <c r="R192" s="4"/>
      <c r="S192" s="4"/>
      <c r="T192" s="4"/>
    </row>
    <row r="193" spans="2:20" ht="16.5" customHeight="1">
      <c r="B193" s="22"/>
      <c r="C193" s="6"/>
      <c r="D193" s="29"/>
      <c r="E193" s="29"/>
      <c r="F193" s="29"/>
      <c r="G193" s="29"/>
      <c r="H193" s="29"/>
      <c r="I193" s="30"/>
      <c r="J193" s="30"/>
      <c r="K193" s="30"/>
      <c r="L193" s="30"/>
      <c r="M193" s="30"/>
      <c r="N193" s="56"/>
      <c r="O193" s="54"/>
      <c r="P193" s="55"/>
      <c r="Q193" s="20"/>
      <c r="R193" s="4"/>
      <c r="S193" s="4"/>
      <c r="T193" s="4"/>
    </row>
    <row r="194" spans="2:20" ht="16.5" customHeight="1">
      <c r="B194" s="22" t="s">
        <v>90</v>
      </c>
      <c r="C194" s="16" t="s">
        <v>91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30">
        <v>496280</v>
      </c>
      <c r="J194" s="30">
        <v>0</v>
      </c>
      <c r="K194" s="30">
        <v>0</v>
      </c>
      <c r="L194" s="30">
        <v>0</v>
      </c>
      <c r="M194" s="30">
        <v>0</v>
      </c>
      <c r="N194" s="56"/>
      <c r="O194" s="54">
        <f>SUM(D194:N194)</f>
        <v>496280</v>
      </c>
      <c r="P194" s="55">
        <f>(O194/$O$195)*100</f>
        <v>100</v>
      </c>
      <c r="Q194" s="19"/>
      <c r="R194" s="4"/>
      <c r="S194" s="4"/>
      <c r="T194" s="4"/>
    </row>
    <row r="195" spans="2:20" ht="16.5" customHeight="1">
      <c r="B195" s="23"/>
      <c r="C195" s="24" t="s">
        <v>12</v>
      </c>
      <c r="D195" s="57">
        <f aca="true" t="shared" si="50" ref="D195:M195">SUM(D193:D194)</f>
        <v>0</v>
      </c>
      <c r="E195" s="57">
        <f t="shared" si="50"/>
        <v>0</v>
      </c>
      <c r="F195" s="57">
        <f t="shared" si="50"/>
        <v>0</v>
      </c>
      <c r="G195" s="57">
        <f t="shared" si="50"/>
        <v>0</v>
      </c>
      <c r="H195" s="57">
        <f t="shared" si="50"/>
        <v>0</v>
      </c>
      <c r="I195" s="58">
        <f t="shared" si="50"/>
        <v>496280</v>
      </c>
      <c r="J195" s="58">
        <f t="shared" si="50"/>
        <v>0</v>
      </c>
      <c r="K195" s="58">
        <f t="shared" si="50"/>
        <v>0</v>
      </c>
      <c r="L195" s="58">
        <f t="shared" si="50"/>
        <v>0</v>
      </c>
      <c r="M195" s="58">
        <f t="shared" si="50"/>
        <v>0</v>
      </c>
      <c r="N195" s="59"/>
      <c r="O195" s="60">
        <f>SUM(O193:O194)</f>
        <v>496280</v>
      </c>
      <c r="P195" s="61">
        <f>(O195/$O$201)*100</f>
        <v>0.005519386595739472</v>
      </c>
      <c r="Q195" s="21"/>
      <c r="R195" s="4"/>
      <c r="S195" s="4"/>
      <c r="T195" s="4"/>
    </row>
    <row r="196" spans="2:20" ht="16.5" customHeight="1">
      <c r="B196" s="22"/>
      <c r="C196" s="6"/>
      <c r="D196" s="29"/>
      <c r="E196" s="29"/>
      <c r="F196" s="29"/>
      <c r="G196" s="29"/>
      <c r="H196" s="29"/>
      <c r="I196" s="30"/>
      <c r="J196" s="30"/>
      <c r="K196" s="30"/>
      <c r="L196" s="30"/>
      <c r="M196" s="30"/>
      <c r="N196" s="56"/>
      <c r="O196" s="54"/>
      <c r="P196" s="55"/>
      <c r="Q196" s="20"/>
      <c r="R196" s="4"/>
      <c r="S196" s="4"/>
      <c r="T196" s="4"/>
    </row>
    <row r="197" spans="2:20" ht="16.5" customHeight="1">
      <c r="B197" s="22" t="s">
        <v>73</v>
      </c>
      <c r="C197" s="16" t="s">
        <v>74</v>
      </c>
      <c r="D197" s="29">
        <v>0</v>
      </c>
      <c r="E197" s="29">
        <v>0</v>
      </c>
      <c r="F197" s="29">
        <v>0</v>
      </c>
      <c r="G197" s="29">
        <v>4210417</v>
      </c>
      <c r="H197" s="29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56"/>
      <c r="O197" s="54">
        <f>SUM(D197:N197)</f>
        <v>4210417</v>
      </c>
      <c r="P197" s="55">
        <f>(O197/$O$199)*100</f>
        <v>51.468145412325974</v>
      </c>
      <c r="Q197" s="20"/>
      <c r="R197" s="4"/>
      <c r="S197" s="4"/>
      <c r="T197" s="4"/>
    </row>
    <row r="198" spans="2:20" ht="16.5" customHeight="1">
      <c r="B198" s="22"/>
      <c r="C198" s="16" t="s">
        <v>148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30">
        <v>0</v>
      </c>
      <c r="J198" s="30">
        <v>0</v>
      </c>
      <c r="K198" s="30">
        <v>3970210</v>
      </c>
      <c r="L198" s="30">
        <v>0</v>
      </c>
      <c r="M198" s="30">
        <v>0</v>
      </c>
      <c r="N198" s="56"/>
      <c r="O198" s="54">
        <f>SUM(D198:N198)</f>
        <v>3970210</v>
      </c>
      <c r="P198" s="55">
        <f>(O198/$O$199)*100</f>
        <v>48.531854587674026</v>
      </c>
      <c r="Q198" s="19"/>
      <c r="R198" s="4"/>
      <c r="S198" s="4"/>
      <c r="T198" s="4"/>
    </row>
    <row r="199" spans="2:20" ht="16.5" customHeight="1" thickBot="1">
      <c r="B199" s="26"/>
      <c r="C199" s="2" t="s">
        <v>12</v>
      </c>
      <c r="D199" s="57">
        <f aca="true" t="shared" si="51" ref="D199:M199">SUM(D196:D198)</f>
        <v>0</v>
      </c>
      <c r="E199" s="57">
        <f t="shared" si="51"/>
        <v>0</v>
      </c>
      <c r="F199" s="57">
        <f t="shared" si="51"/>
        <v>0</v>
      </c>
      <c r="G199" s="57">
        <f t="shared" si="51"/>
        <v>4210417</v>
      </c>
      <c r="H199" s="57">
        <f t="shared" si="51"/>
        <v>0</v>
      </c>
      <c r="I199" s="58">
        <f t="shared" si="51"/>
        <v>0</v>
      </c>
      <c r="J199" s="58">
        <f t="shared" si="51"/>
        <v>0</v>
      </c>
      <c r="K199" s="58">
        <f t="shared" si="51"/>
        <v>3970210</v>
      </c>
      <c r="L199" s="58">
        <f t="shared" si="51"/>
        <v>0</v>
      </c>
      <c r="M199" s="58">
        <f t="shared" si="51"/>
        <v>0</v>
      </c>
      <c r="N199" s="59"/>
      <c r="O199" s="60">
        <f>SUM(O196:O198)</f>
        <v>8180627</v>
      </c>
      <c r="P199" s="65">
        <f>(O199/$O$201)*100</f>
        <v>0.09098098454208191</v>
      </c>
      <c r="Q199" s="14"/>
      <c r="R199" s="4"/>
      <c r="S199" s="4"/>
      <c r="T199" s="4"/>
    </row>
    <row r="200" spans="2:20" ht="16.5" customHeight="1">
      <c r="B200" s="10"/>
      <c r="C200" s="84"/>
      <c r="D200" s="82"/>
      <c r="E200" s="66"/>
      <c r="F200" s="66"/>
      <c r="G200" s="66"/>
      <c r="H200" s="66"/>
      <c r="I200" s="67"/>
      <c r="J200" s="67"/>
      <c r="K200" s="67"/>
      <c r="L200" s="67"/>
      <c r="M200" s="67"/>
      <c r="N200" s="68"/>
      <c r="O200" s="69" t="s">
        <v>0</v>
      </c>
      <c r="P200" s="68"/>
      <c r="Q200" s="11"/>
      <c r="R200" s="4"/>
      <c r="S200" s="4"/>
      <c r="T200" s="7" t="s">
        <v>75</v>
      </c>
    </row>
    <row r="201" spans="2:20" ht="16.5" customHeight="1">
      <c r="B201" s="12"/>
      <c r="C201" s="85" t="s">
        <v>3</v>
      </c>
      <c r="D201" s="70">
        <f aca="true" t="shared" si="52" ref="D201:M201">D11+D14+D17+D20+D30+D34+D40+D43+D46+D54+D58+D62+D66+D69+D73+D76+D80+D83+D87+D91+D95+D98+D104+D107+D112+D115+D119+D124+D128+D131+D134+D143+D146+D149+D155+D158+D161+D164+D170+D176+D180+D184+D187+D192+D195+D199</f>
        <v>418469606</v>
      </c>
      <c r="E201" s="70">
        <f t="shared" si="52"/>
        <v>1261593136</v>
      </c>
      <c r="F201" s="70">
        <f t="shared" si="52"/>
        <v>764944873</v>
      </c>
      <c r="G201" s="70">
        <f t="shared" si="52"/>
        <v>598226544</v>
      </c>
      <c r="H201" s="70">
        <f t="shared" si="52"/>
        <v>665990771</v>
      </c>
      <c r="I201" s="70">
        <f t="shared" si="52"/>
        <v>812086657</v>
      </c>
      <c r="J201" s="70">
        <f t="shared" si="52"/>
        <v>1085398491</v>
      </c>
      <c r="K201" s="70">
        <f t="shared" si="52"/>
        <v>974425941</v>
      </c>
      <c r="L201" s="71">
        <f t="shared" si="52"/>
        <v>1182562953</v>
      </c>
      <c r="M201" s="71">
        <f t="shared" si="52"/>
        <v>1227879918</v>
      </c>
      <c r="N201" s="72"/>
      <c r="O201" s="63">
        <f>O11+O14+O17+O20+O30+O34+O40+O43+O46+O54+O58+O62+O66+O69+O73+O76+O80+O83+O87+O91+O95+O98+O104+O107+O112+O115+O119+O124+O128+O131+O134+O143+O146+O149+O155+O158+O161+O164+O170+O176+O180+O184+O187+O192+O195+O199</f>
        <v>8991578890</v>
      </c>
      <c r="P201" s="55">
        <f>P11+P14+P17+P20+P30+P34+P40+P43+P46+P54+P58+P62+P66+P69+P73+P76+P80+P83+P87+P91+P95+P98+P104+P107+P112+P115+P119+P124+P128+P131+P134+P143+P146+P149+P155+P158+P161+P164+P170+P176+P180+P184+P187+P192+P195+P199</f>
        <v>100</v>
      </c>
      <c r="Q201" s="9"/>
      <c r="R201" s="3"/>
      <c r="S201" s="3"/>
      <c r="T201" s="3">
        <f>SUM(D201:N201)</f>
        <v>8991578890</v>
      </c>
    </row>
    <row r="202" spans="2:20" ht="16.5" customHeight="1">
      <c r="B202" s="12"/>
      <c r="C202" s="86" t="s">
        <v>163</v>
      </c>
      <c r="D202" s="73">
        <f aca="true" t="shared" si="53" ref="D202:M202">(D201/$O201)*100</f>
        <v>4.65401695430156</v>
      </c>
      <c r="E202" s="73">
        <f t="shared" si="53"/>
        <v>14.030829862406957</v>
      </c>
      <c r="F202" s="73">
        <f t="shared" si="53"/>
        <v>8.507347623349384</v>
      </c>
      <c r="G202" s="73">
        <f t="shared" si="53"/>
        <v>6.653186846476081</v>
      </c>
      <c r="H202" s="73">
        <f t="shared" si="53"/>
        <v>7.406827868025301</v>
      </c>
      <c r="I202" s="74">
        <f t="shared" si="53"/>
        <v>9.031635788717415</v>
      </c>
      <c r="J202" s="74">
        <f t="shared" si="53"/>
        <v>12.071278073388509</v>
      </c>
      <c r="K202" s="74">
        <f t="shared" si="53"/>
        <v>10.837094940953135</v>
      </c>
      <c r="L202" s="74">
        <f t="shared" si="53"/>
        <v>13.15189431652754</v>
      </c>
      <c r="M202" s="74">
        <f t="shared" si="53"/>
        <v>13.655887725854118</v>
      </c>
      <c r="N202" s="75"/>
      <c r="O202" s="76">
        <f>SUM(D202:N202)</f>
        <v>100.00000000000001</v>
      </c>
      <c r="P202" s="77"/>
      <c r="Q202" s="9"/>
      <c r="R202" s="3"/>
      <c r="S202" s="3"/>
      <c r="T202" s="3"/>
    </row>
    <row r="203" spans="2:20" ht="16.5" customHeight="1" thickBot="1">
      <c r="B203" s="13"/>
      <c r="C203" s="87"/>
      <c r="D203" s="83"/>
      <c r="E203" s="78"/>
      <c r="F203" s="78"/>
      <c r="G203" s="78"/>
      <c r="H203" s="78"/>
      <c r="I203" s="79"/>
      <c r="J203" s="79"/>
      <c r="K203" s="79"/>
      <c r="L203" s="79"/>
      <c r="M203" s="79"/>
      <c r="N203" s="80"/>
      <c r="O203" s="81"/>
      <c r="P203" s="80"/>
      <c r="Q203" s="15"/>
      <c r="R203" s="3"/>
      <c r="S203" s="3"/>
      <c r="T203" s="3"/>
    </row>
    <row r="204" spans="3:20" ht="15.75">
      <c r="C204" s="1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</row>
    <row r="205" spans="3:20" ht="15.75">
      <c r="C205" s="1"/>
      <c r="O205" s="4"/>
      <c r="P205" s="4"/>
      <c r="Q205" s="4"/>
      <c r="R205" s="4"/>
      <c r="S205" s="4"/>
      <c r="T205" s="4"/>
    </row>
    <row r="206" spans="3:20" ht="15.75">
      <c r="C206" s="1"/>
      <c r="O206" s="4"/>
      <c r="P206" s="4"/>
      <c r="Q206" s="4"/>
      <c r="R206" s="4"/>
      <c r="S206" s="4"/>
      <c r="T206" s="4"/>
    </row>
  </sheetData>
  <mergeCells count="3">
    <mergeCell ref="B1:Q1"/>
    <mergeCell ref="B2:Q2"/>
    <mergeCell ref="B3:Q3"/>
  </mergeCells>
  <printOptions horizontalCentered="1"/>
  <pageMargins left="0.25" right="0.25" top="0.5" bottom="0.4" header="0.5" footer="0.5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2004-02-21T12:55:31Z</cp:lastPrinted>
  <dcterms:created xsi:type="dcterms:W3CDTF">2004-02-21T12:53:06Z</dcterms:created>
  <dcterms:modified xsi:type="dcterms:W3CDTF">2004-03-13T14:09:50Z</dcterms:modified>
  <cp:category/>
  <cp:version/>
  <cp:contentType/>
  <cp:contentStatus/>
</cp:coreProperties>
</file>