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81" windowWidth="12120" windowHeight="9000" tabRatio="603" activeTab="0"/>
  </bookViews>
  <sheets>
    <sheet name="Congressional" sheetId="1" r:id="rId1"/>
  </sheets>
  <definedNames>
    <definedName name="\P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_xlnm.Print_Area" localSheetId="0">'Congressional'!$A$1:$BY$59</definedName>
    <definedName name="_xlnm.Print_Titles" localSheetId="0">'Congressional'!$A:$C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<sst xmlns="http://schemas.openxmlformats.org/spreadsheetml/2006/main" count="426" uniqueCount="197">
  <si>
    <t>TRANSFERS</t>
  </si>
  <si>
    <t>DIRECT - INCREASES</t>
  </si>
  <si>
    <t xml:space="preserve">    Increase in Reimbursable FTE................................................................................................................</t>
  </si>
  <si>
    <t>DIRECT - DECREASES</t>
  </si>
  <si>
    <t xml:space="preserve"> Position and FTE Non-recurring................................................................................</t>
  </si>
  <si>
    <t>Total Direct Decreases............................................................................................</t>
  </si>
  <si>
    <t xml:space="preserve"> </t>
  </si>
  <si>
    <t>JMD</t>
  </si>
  <si>
    <t>OTHER</t>
  </si>
  <si>
    <t>DETENTION</t>
  </si>
  <si>
    <t>TRUSTEE</t>
  </si>
  <si>
    <t>EOIR</t>
  </si>
  <si>
    <t>OPA</t>
  </si>
  <si>
    <t>TOTAL</t>
  </si>
  <si>
    <t>OIG</t>
  </si>
  <si>
    <t/>
  </si>
  <si>
    <t>USPC</t>
  </si>
  <si>
    <t>GENERAL</t>
  </si>
  <si>
    <t>TAX</t>
  </si>
  <si>
    <t>CRM</t>
  </si>
  <si>
    <t>CIVIL</t>
  </si>
  <si>
    <t>ENRD</t>
  </si>
  <si>
    <t>OLC</t>
  </si>
  <si>
    <t>RIGHTS</t>
  </si>
  <si>
    <t>INTERPOL</t>
  </si>
  <si>
    <t xml:space="preserve">OFFICE OF </t>
  </si>
  <si>
    <t>TOT GLA</t>
  </si>
  <si>
    <t>FCSC</t>
  </si>
  <si>
    <t>USA</t>
  </si>
  <si>
    <t>USMS</t>
  </si>
  <si>
    <t>CONST</t>
  </si>
  <si>
    <t>FPD</t>
  </si>
  <si>
    <t>CRS</t>
  </si>
  <si>
    <t>ICDE</t>
  </si>
  <si>
    <t>S&amp;E</t>
  </si>
  <si>
    <t>FBI</t>
  </si>
  <si>
    <t>DEA</t>
  </si>
  <si>
    <t>B&amp;F</t>
  </si>
  <si>
    <t>OJP</t>
  </si>
  <si>
    <t>STATE</t>
  </si>
  <si>
    <t>COPS</t>
  </si>
  <si>
    <t>RECTAE</t>
  </si>
  <si>
    <t>PSOB</t>
  </si>
  <si>
    <t xml:space="preserve"> DISC</t>
  </si>
  <si>
    <t>IC</t>
  </si>
  <si>
    <t>FEW</t>
  </si>
  <si>
    <t>Sept 11th</t>
  </si>
  <si>
    <t>APPROP</t>
  </si>
  <si>
    <t>NON-ADD</t>
  </si>
  <si>
    <t>WCF</t>
  </si>
  <si>
    <t>GA</t>
  </si>
  <si>
    <t>HCF</t>
  </si>
  <si>
    <t>ATR</t>
  </si>
  <si>
    <t>JPATS</t>
  </si>
  <si>
    <t>UST</t>
  </si>
  <si>
    <t>AFF</t>
  </si>
  <si>
    <t>Diversion</t>
  </si>
  <si>
    <t>Control</t>
  </si>
  <si>
    <t>CVF</t>
  </si>
  <si>
    <t>FPI</t>
  </si>
  <si>
    <t>COMM</t>
  </si>
  <si>
    <t>TOT DOJ</t>
  </si>
  <si>
    <t>GENERAL ADMINISTRATION</t>
  </si>
  <si>
    <t>ADMIN REVIEW &amp; APPEALS</t>
  </si>
  <si>
    <t>SOLICITOR</t>
  </si>
  <si>
    <t>DISPUTE RES</t>
  </si>
  <si>
    <t>U.S. MARSHALS SERVICE</t>
  </si>
  <si>
    <t>FEDERAL BUREAU OF INVESTIGATION</t>
  </si>
  <si>
    <t>FEDERAL PRISON SYSTEM</t>
  </si>
  <si>
    <t>OVW</t>
  </si>
  <si>
    <t xml:space="preserve">    Administrative Salary Increase..........…..................................................................................................</t>
  </si>
  <si>
    <t xml:space="preserve"> Non-recurring Decreases....…..................................................................................</t>
  </si>
  <si>
    <t xml:space="preserve"> FTE Correction.............................................................................……….</t>
  </si>
  <si>
    <t xml:space="preserve"> Adjustment to Base Resources Decreases.......….............................................................................…</t>
  </si>
  <si>
    <t xml:space="preserve">    Utilities Cost Adjustments…............................................................................................................</t>
  </si>
  <si>
    <t xml:space="preserve">    Overseas Capital Security-Cost  Sharing.........…...................................................................................................</t>
  </si>
  <si>
    <t>RECATF</t>
  </si>
  <si>
    <t xml:space="preserve">    General Pricing Level Adjustments .....…..........................................................................</t>
  </si>
  <si>
    <t xml:space="preserve">    Position and FTE Adjustment................................................................................................................</t>
  </si>
  <si>
    <t>ATF</t>
  </si>
  <si>
    <t>NARROW</t>
  </si>
  <si>
    <t>BAND</t>
  </si>
  <si>
    <t>NON ADD</t>
  </si>
  <si>
    <t xml:space="preserve">    GSA Rent.........…..............................................................................................……</t>
  </si>
  <si>
    <t xml:space="preserve">          GENERAL LEGAL ACTIVITIES</t>
  </si>
  <si>
    <t>ATB'S  2007</t>
  </si>
  <si>
    <t xml:space="preserve">    Annualization of 2006 positions (FTE).......…......................................................………………….</t>
  </si>
  <si>
    <t xml:space="preserve">    Annualization of 2006 positions,  ( Dollars).........….....................................................</t>
  </si>
  <si>
    <t xml:space="preserve">    Annualization of 2005 positions, ( Dollars)......….....................................................…</t>
  </si>
  <si>
    <t xml:space="preserve"> Total Direct Increases...................................................</t>
  </si>
  <si>
    <t>TCCF</t>
  </si>
  <si>
    <r>
      <t>Subtotal</t>
    </r>
    <r>
      <rPr>
        <sz val="12"/>
        <rFont val="Arial"/>
        <family val="2"/>
      </rPr>
      <t xml:space="preserve"> </t>
    </r>
  </si>
  <si>
    <t>DISC</t>
  </si>
  <si>
    <t>w/o S&amp;L</t>
  </si>
  <si>
    <t>&amp; LOCAL</t>
  </si>
  <si>
    <t xml:space="preserve">    ICASS………………………………………………………………</t>
  </si>
  <si>
    <t xml:space="preserve">    DHS Security Charges .........................................</t>
  </si>
  <si>
    <t xml:space="preserve">    Direct Lease (Commercial Rent Adjustment).........................................................................</t>
  </si>
  <si>
    <t xml:space="preserve">    Moves (Lease Expirations).......................................................................................</t>
  </si>
  <si>
    <t>[19]</t>
  </si>
  <si>
    <t>[3]</t>
  </si>
  <si>
    <t>[28]</t>
  </si>
  <si>
    <t>[289]</t>
  </si>
  <si>
    <t>[-9]</t>
  </si>
  <si>
    <t>[-1,833]</t>
  </si>
  <si>
    <t>[-400]</t>
  </si>
  <si>
    <t>[7]</t>
  </si>
  <si>
    <t>JIST</t>
  </si>
  <si>
    <t>[[-16]]</t>
  </si>
  <si>
    <t>[-2,295]</t>
  </si>
  <si>
    <t>[1,692]</t>
  </si>
  <si>
    <t xml:space="preserve">    Medical Cost .....….......................................................................................................</t>
  </si>
  <si>
    <t>[2]</t>
  </si>
  <si>
    <t xml:space="preserve">    Transfer FTE 2006 from FBI to DEA................................................................……………………………………………………………….</t>
  </si>
  <si>
    <t>[-45]</t>
  </si>
  <si>
    <t>[45]</t>
  </si>
  <si>
    <t xml:space="preserve">    Transfer resources from FBI to DEA...............................................................................................................</t>
  </si>
  <si>
    <t xml:space="preserve">    Transfer resources from USMS to OFDT…………………………………….</t>
  </si>
  <si>
    <t>[-3]</t>
  </si>
  <si>
    <t>[-6]</t>
  </si>
  <si>
    <t>[16]</t>
  </si>
  <si>
    <t>[-4]</t>
  </si>
  <si>
    <t>[-16]</t>
  </si>
  <si>
    <t>FTE.FY05 Reprogramming from GLA to USA....</t>
  </si>
  <si>
    <t>Resources: FY05 Reprogramming from GLA to USA……..</t>
  </si>
  <si>
    <t>POS: FY05 Reprogramming from GLA to USA.......................................……………………………………………………………….</t>
  </si>
  <si>
    <t xml:space="preserve">    Contract Guard Services………………………………………………………………………..</t>
  </si>
  <si>
    <t xml:space="preserve">    Annualization of 2006 Pay Raise (3.1 Percent) .....…...............................................................…</t>
  </si>
  <si>
    <t xml:space="preserve">    Contract Bed Cost Adjustments - Wage Increase.................................................................................</t>
  </si>
  <si>
    <t xml:space="preserve">    Contract Bed Cost Adjustment - Price Increases</t>
  </si>
  <si>
    <t>[415]</t>
  </si>
  <si>
    <t>PMMF</t>
  </si>
  <si>
    <t>Collect</t>
  </si>
  <si>
    <t>[1,474]</t>
  </si>
  <si>
    <t>[566]</t>
  </si>
  <si>
    <t>[621]</t>
  </si>
  <si>
    <t>[2,001]</t>
  </si>
  <si>
    <t>[-37]</t>
  </si>
  <si>
    <t>[13]</t>
  </si>
  <si>
    <t>[1]</t>
  </si>
  <si>
    <t xml:space="preserve">    Transfer of OJP-Administered Programs from OVW to OJP.......................................................................................................</t>
  </si>
  <si>
    <t>[135]</t>
  </si>
  <si>
    <t>[41]</t>
  </si>
  <si>
    <t>[5]</t>
  </si>
  <si>
    <t>[10]</t>
  </si>
  <si>
    <t>[29]</t>
  </si>
  <si>
    <t>[678]</t>
  </si>
  <si>
    <t>[36]</t>
  </si>
  <si>
    <t>[8]</t>
  </si>
  <si>
    <t>NSD</t>
  </si>
  <si>
    <t xml:space="preserve">    2007 Pay Raise (2.2 Percent).........….........................................................................................................…</t>
  </si>
  <si>
    <t xml:space="preserve">    HIDTA Transfer to ICDE</t>
  </si>
  <si>
    <t>[11,453]</t>
  </si>
  <si>
    <t>NDIC</t>
  </si>
  <si>
    <t xml:space="preserve">    NDIC transfer</t>
  </si>
  <si>
    <t>[120]</t>
  </si>
  <si>
    <t xml:space="preserve"> Total Transfers  .......................................................................................</t>
  </si>
  <si>
    <t>[1,277]</t>
  </si>
  <si>
    <t>[1,380]</t>
  </si>
  <si>
    <t>[-2,280]</t>
  </si>
  <si>
    <t>[3,363]</t>
  </si>
  <si>
    <t>[1,254]</t>
  </si>
  <si>
    <t xml:space="preserve">    Transfer resources from FBI to NCTC</t>
  </si>
  <si>
    <t xml:space="preserve">    Transfer resources from DNI TO FBI</t>
  </si>
  <si>
    <t xml:space="preserve">    Transfer FTE 2006 from FBI to NCTC </t>
  </si>
  <si>
    <t xml:space="preserve">    Transfer FTE 2006 from DNI TO FBI</t>
  </si>
  <si>
    <t>[-74]</t>
  </si>
  <si>
    <t>[78]</t>
  </si>
  <si>
    <t>SRF</t>
  </si>
  <si>
    <t>Transfer</t>
  </si>
  <si>
    <t xml:space="preserve">   Spectrum Relocation Fund Transfer</t>
  </si>
  <si>
    <t>[[4]]</t>
  </si>
  <si>
    <t>[17]</t>
  </si>
  <si>
    <t xml:space="preserve">    Transfer resources from OIPR and Crim to NSD Startup</t>
  </si>
  <si>
    <t xml:space="preserve">    Transfer FTE from OIPR and Crim to NSD Startup</t>
  </si>
  <si>
    <t>[207]</t>
  </si>
  <si>
    <t>[187]</t>
  </si>
  <si>
    <t>[-187]</t>
  </si>
  <si>
    <t>[-133]</t>
  </si>
  <si>
    <t>[320]</t>
  </si>
  <si>
    <t>[1,258]</t>
  </si>
  <si>
    <t>[1,286]</t>
  </si>
  <si>
    <t>[55]</t>
  </si>
  <si>
    <t xml:space="preserve">    NDIC FTE transfer</t>
  </si>
  <si>
    <t>[37]</t>
  </si>
  <si>
    <t>[224]</t>
  </si>
  <si>
    <t xml:space="preserve"> Non-recurral of Hurricane Supplemental</t>
  </si>
  <si>
    <t>CONGRESSIONAL</t>
  </si>
  <si>
    <t>[9,000]</t>
  </si>
  <si>
    <t>[3,095]</t>
  </si>
  <si>
    <t>[602]</t>
  </si>
  <si>
    <t>[25,290]</t>
  </si>
  <si>
    <t>[5,517]</t>
  </si>
  <si>
    <t xml:space="preserve">    BOP Modernization and Repair …………………………………………………………..…….</t>
  </si>
  <si>
    <t xml:space="preserve">    FCSC Increase for Contractual Service</t>
  </si>
  <si>
    <t xml:space="preserve">    Increase in 2006 Investment Activity</t>
  </si>
  <si>
    <t xml:space="preserve">    Adjustment to Base Resources Increase…………………………………………………..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</si>
</sst>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h:mm\ AM/PM"/>
    <numFmt numFmtId="166" formatCode="_(&quot;$&quot;* #,##0_);_(&quot;$&quot;* \(#,##0\);_(&quot;$&quot;* &quot;-&quot;??_);_(@_)"/>
    <numFmt numFmtId="167" formatCode="&quot;$&quot;#,##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ashed"/>
      <right style="dashed"/>
      <top style="double">
        <color indexed="8"/>
      </top>
      <bottom>
        <color indexed="63"/>
      </bottom>
    </border>
    <border>
      <left style="thin"/>
      <right style="dashed"/>
      <top style="double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ashed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ashed"/>
      <right style="dashed"/>
      <top style="thin">
        <color indexed="8"/>
      </top>
      <bottom>
        <color indexed="63"/>
      </bottom>
    </border>
    <border>
      <left style="thin"/>
      <right style="dashed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ashed"/>
      <right style="double">
        <color indexed="8"/>
      </right>
      <top>
        <color indexed="63"/>
      </top>
      <bottom>
        <color indexed="63"/>
      </bottom>
    </border>
    <border>
      <left style="dashed"/>
      <right style="double">
        <color indexed="8"/>
      </right>
      <top style="double">
        <color indexed="8"/>
      </top>
      <bottom>
        <color indexed="63"/>
      </bottom>
    </border>
    <border>
      <left style="dashed"/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ashed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/>
      <top>
        <color indexed="63"/>
      </top>
      <bottom style="double">
        <color indexed="8"/>
      </bottom>
    </border>
    <border>
      <left style="thin">
        <color indexed="8"/>
      </left>
      <right style="dashed"/>
      <top style="double">
        <color indexed="8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 style="thin">
        <color indexed="8"/>
      </top>
      <bottom>
        <color indexed="63"/>
      </bottom>
    </border>
    <border>
      <left style="thin"/>
      <right style="dashed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ashed"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ashed"/>
      <right style="thin"/>
      <top style="double">
        <color indexed="8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 style="dashed"/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ashed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ashed"/>
      <top style="double">
        <color indexed="8"/>
      </top>
      <bottom>
        <color indexed="63"/>
      </bottom>
    </border>
    <border>
      <left style="dashed"/>
      <right style="dashed">
        <color indexed="8"/>
      </right>
      <top style="double">
        <color indexed="8"/>
      </top>
      <bottom>
        <color indexed="63"/>
      </bottom>
    </border>
    <border>
      <left style="dashed"/>
      <right style="dashed">
        <color indexed="8"/>
      </right>
      <top>
        <color indexed="63"/>
      </top>
      <bottom>
        <color indexed="63"/>
      </bottom>
    </border>
    <border>
      <left style="dashed"/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Continuous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44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6" fillId="0" borderId="47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5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center"/>
    </xf>
    <xf numFmtId="0" fontId="0" fillId="0" borderId="59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/>
    </xf>
    <xf numFmtId="0" fontId="6" fillId="0" borderId="48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3" fontId="0" fillId="0" borderId="61" xfId="0" applyNumberFormat="1" applyFont="1" applyFill="1" applyBorder="1" applyAlignment="1">
      <alignment/>
    </xf>
    <xf numFmtId="0" fontId="6" fillId="0" borderId="58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0" fontId="0" fillId="0" borderId="62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/>
    </xf>
    <xf numFmtId="0" fontId="6" fillId="0" borderId="64" xfId="0" applyNumberFormat="1" applyFont="1" applyFill="1" applyBorder="1" applyAlignment="1">
      <alignment horizontal="center"/>
    </xf>
    <xf numFmtId="0" fontId="0" fillId="0" borderId="65" xfId="0" applyNumberFormat="1" applyFont="1" applyFill="1" applyBorder="1" applyAlignment="1">
      <alignment horizontal="center"/>
    </xf>
    <xf numFmtId="0" fontId="0" fillId="0" borderId="6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67" xfId="0" applyNumberFormat="1" applyFont="1" applyFill="1" applyBorder="1" applyAlignment="1">
      <alignment horizontal="center"/>
    </xf>
    <xf numFmtId="0" fontId="0" fillId="0" borderId="68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/>
    </xf>
    <xf numFmtId="0" fontId="0" fillId="0" borderId="70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72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6" fillId="0" borderId="58" xfId="0" applyNumberFormat="1" applyFont="1" applyFill="1" applyBorder="1" applyAlignment="1">
      <alignment/>
    </xf>
    <xf numFmtId="0" fontId="0" fillId="0" borderId="73" xfId="0" applyNumberFormat="1" applyFont="1" applyFill="1" applyBorder="1" applyAlignment="1">
      <alignment/>
    </xf>
    <xf numFmtId="0" fontId="6" fillId="0" borderId="74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/>
    </xf>
    <xf numFmtId="0" fontId="0" fillId="0" borderId="75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0" fontId="0" fillId="0" borderId="84" xfId="0" applyNumberFormat="1" applyFont="1" applyFill="1" applyBorder="1" applyAlignment="1">
      <alignment horizontal="right"/>
    </xf>
    <xf numFmtId="0" fontId="0" fillId="0" borderId="85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/>
    </xf>
    <xf numFmtId="0" fontId="0" fillId="0" borderId="88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0" fillId="0" borderId="90" xfId="0" applyNumberFormat="1" applyFont="1" applyFill="1" applyBorder="1" applyAlignment="1">
      <alignment/>
    </xf>
    <xf numFmtId="3" fontId="0" fillId="0" borderId="91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fill"/>
    </xf>
    <xf numFmtId="3" fontId="0" fillId="0" borderId="93" xfId="0" applyNumberFormat="1" applyFont="1" applyFill="1" applyBorder="1" applyAlignment="1">
      <alignment/>
    </xf>
    <xf numFmtId="3" fontId="0" fillId="0" borderId="94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6" fillId="0" borderId="23" xfId="0" applyNumberFormat="1" applyFont="1" applyFill="1" applyBorder="1" applyAlignment="1">
      <alignment horizontal="center"/>
    </xf>
    <xf numFmtId="0" fontId="6" fillId="0" borderId="57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/>
    </xf>
    <xf numFmtId="3" fontId="0" fillId="0" borderId="95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3" fontId="0" fillId="0" borderId="97" xfId="0" applyNumberFormat="1" applyFont="1" applyFill="1" applyBorder="1" applyAlignment="1">
      <alignment/>
    </xf>
    <xf numFmtId="0" fontId="0" fillId="0" borderId="98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 horizontal="center"/>
    </xf>
    <xf numFmtId="3" fontId="0" fillId="0" borderId="99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102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103" xfId="0" applyNumberFormat="1" applyFont="1" applyFill="1" applyBorder="1" applyAlignment="1">
      <alignment horizontal="center"/>
    </xf>
    <xf numFmtId="0" fontId="6" fillId="0" borderId="86" xfId="0" applyNumberFormat="1" applyFont="1" applyFill="1" applyBorder="1" applyAlignment="1">
      <alignment horizontal="center"/>
    </xf>
    <xf numFmtId="0" fontId="0" fillId="0" borderId="104" xfId="0" applyNumberFormat="1" applyFont="1" applyFill="1" applyBorder="1" applyAlignment="1">
      <alignment horizontal="center"/>
    </xf>
    <xf numFmtId="0" fontId="6" fillId="0" borderId="72" xfId="0" applyNumberFormat="1" applyFont="1" applyFill="1" applyBorder="1" applyAlignment="1">
      <alignment/>
    </xf>
    <xf numFmtId="0" fontId="6" fillId="0" borderId="105" xfId="0" applyNumberFormat="1" applyFont="1" applyFill="1" applyBorder="1" applyAlignment="1">
      <alignment/>
    </xf>
    <xf numFmtId="0" fontId="0" fillId="0" borderId="106" xfId="0" applyNumberFormat="1" applyFont="1" applyFill="1" applyBorder="1" applyAlignment="1">
      <alignment/>
    </xf>
    <xf numFmtId="0" fontId="0" fillId="0" borderId="107" xfId="0" applyNumberFormat="1" applyFont="1" applyFill="1" applyBorder="1" applyAlignment="1">
      <alignment/>
    </xf>
    <xf numFmtId="0" fontId="6" fillId="0" borderId="108" xfId="0" applyNumberFormat="1" applyFont="1" applyFill="1" applyBorder="1" applyAlignment="1">
      <alignment/>
    </xf>
    <xf numFmtId="0" fontId="0" fillId="0" borderId="58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/>
    </xf>
    <xf numFmtId="0" fontId="6" fillId="0" borderId="108" xfId="0" applyNumberFormat="1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right"/>
    </xf>
    <xf numFmtId="0" fontId="6" fillId="0" borderId="72" xfId="0" applyNumberFormat="1" applyFont="1" applyFill="1" applyBorder="1" applyAlignment="1">
      <alignment horizontal="left"/>
    </xf>
    <xf numFmtId="0" fontId="0" fillId="0" borderId="75" xfId="0" applyNumberFormat="1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94" xfId="0" applyNumberFormat="1" applyFont="1" applyFill="1" applyBorder="1" applyAlignment="1">
      <alignment horizontal="right"/>
    </xf>
    <xf numFmtId="0" fontId="0" fillId="0" borderId="68" xfId="0" applyNumberFormat="1" applyFont="1" applyFill="1" applyBorder="1" applyAlignment="1">
      <alignment horizontal="center"/>
    </xf>
    <xf numFmtId="0" fontId="0" fillId="0" borderId="113" xfId="0" applyNumberFormat="1" applyFont="1" applyFill="1" applyBorder="1" applyAlignment="1">
      <alignment horizontal="center"/>
    </xf>
    <xf numFmtId="3" fontId="0" fillId="0" borderId="106" xfId="0" applyNumberFormat="1" applyFont="1" applyFill="1" applyBorder="1" applyAlignment="1">
      <alignment/>
    </xf>
    <xf numFmtId="0" fontId="0" fillId="0" borderId="114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 horizontal="right"/>
    </xf>
    <xf numFmtId="0" fontId="0" fillId="0" borderId="116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18" xfId="0" applyNumberFormat="1" applyFont="1" applyFill="1" applyBorder="1" applyAlignment="1">
      <alignment horizontal="right"/>
    </xf>
    <xf numFmtId="3" fontId="0" fillId="0" borderId="119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2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34" xfId="0" applyNumberFormat="1" applyFont="1" applyFill="1" applyBorder="1" applyAlignment="1">
      <alignment/>
    </xf>
    <xf numFmtId="3" fontId="6" fillId="0" borderId="121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Continuous"/>
    </xf>
    <xf numFmtId="3" fontId="6" fillId="0" borderId="122" xfId="0" applyNumberFormat="1" applyFont="1" applyFill="1" applyBorder="1" applyAlignment="1">
      <alignment/>
    </xf>
    <xf numFmtId="3" fontId="6" fillId="0" borderId="123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6" fillId="0" borderId="124" xfId="0" applyNumberFormat="1" applyFont="1" applyFill="1" applyBorder="1" applyAlignment="1">
      <alignment/>
    </xf>
    <xf numFmtId="0" fontId="6" fillId="0" borderId="34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3" fontId="6" fillId="0" borderId="125" xfId="0" applyNumberFormat="1" applyFont="1" applyFill="1" applyBorder="1" applyAlignment="1">
      <alignment/>
    </xf>
    <xf numFmtId="0" fontId="6" fillId="0" borderId="121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8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62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74" xfId="0" applyNumberFormat="1" applyFont="1" applyFill="1" applyBorder="1" applyAlignment="1">
      <alignment horizontal="center"/>
    </xf>
    <xf numFmtId="0" fontId="0" fillId="0" borderId="75" xfId="0" applyNumberFormat="1" applyFont="1" applyFill="1" applyBorder="1" applyAlignment="1">
      <alignment horizontal="center"/>
    </xf>
    <xf numFmtId="0" fontId="0" fillId="0" borderId="96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72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5" xfId="0" applyBorder="1" applyAlignment="1">
      <alignment/>
    </xf>
    <xf numFmtId="0" fontId="0" fillId="0" borderId="40" xfId="0" applyNumberFormat="1" applyFont="1" applyFill="1" applyBorder="1" applyAlignment="1">
      <alignment horizontal="center"/>
    </xf>
  </cellXfs>
  <cellStyles count="4">
    <cellStyle name="Normal" xfId="0"/>
    <cellStyle name="Currency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95"/>
  <sheetViews>
    <sheetView tabSelected="1" view="pageBreakPreview" zoomScale="60" zoomScaleNormal="50" workbookViewId="0" topLeftCell="A1">
      <pane xSplit="3" ySplit="1" topLeftCell="AY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65" sqref="B65"/>
    </sheetView>
  </sheetViews>
  <sheetFormatPr defaultColWidth="8.88671875" defaultRowHeight="15"/>
  <cols>
    <col min="1" max="1" width="2.5546875" style="2" customWidth="1"/>
    <col min="2" max="2" width="33.6640625" style="2" customWidth="1"/>
    <col min="3" max="3" width="21.77734375" style="2" customWidth="1"/>
    <col min="4" max="4" width="1.77734375" style="2" customWidth="1"/>
    <col min="5" max="6" width="8.77734375" style="2" customWidth="1"/>
    <col min="7" max="7" width="8.4453125" style="2" customWidth="1"/>
    <col min="8" max="8" width="8.77734375" style="2" customWidth="1"/>
    <col min="9" max="9" width="8.6640625" style="2" customWidth="1"/>
    <col min="10" max="10" width="11.21484375" style="2" bestFit="1" customWidth="1"/>
    <col min="11" max="11" width="9.10546875" style="2" customWidth="1"/>
    <col min="12" max="16" width="8.77734375" style="2" customWidth="1"/>
    <col min="17" max="17" width="10.88671875" style="107" customWidth="1"/>
    <col min="18" max="18" width="10.3359375" style="2" bestFit="1" customWidth="1"/>
    <col min="19" max="24" width="8.77734375" style="2" customWidth="1"/>
    <col min="25" max="25" width="9.88671875" style="2" bestFit="1" customWidth="1"/>
    <col min="26" max="26" width="12.99609375" style="2" bestFit="1" customWidth="1"/>
    <col min="27" max="27" width="10.3359375" style="2" bestFit="1" customWidth="1"/>
    <col min="28" max="28" width="8.4453125" style="2" bestFit="1" customWidth="1"/>
    <col min="29" max="30" width="8.5546875" style="2" customWidth="1"/>
    <col min="31" max="40" width="8.77734375" style="2" customWidth="1"/>
    <col min="41" max="41" width="11.3359375" style="2" customWidth="1"/>
    <col min="42" max="42" width="8.77734375" style="2" customWidth="1"/>
    <col min="43" max="44" width="8.21484375" style="2" customWidth="1"/>
    <col min="45" max="47" width="8.77734375" style="2" customWidth="1"/>
    <col min="48" max="48" width="10.10546875" style="2" bestFit="1" customWidth="1"/>
    <col min="49" max="49" width="9.5546875" style="2" bestFit="1" customWidth="1"/>
    <col min="50" max="50" width="8.77734375" style="2" customWidth="1"/>
    <col min="51" max="51" width="8.6640625" style="2" bestFit="1" customWidth="1"/>
    <col min="52" max="52" width="9.3359375" style="2" customWidth="1"/>
    <col min="53" max="57" width="8.77734375" style="2" customWidth="1"/>
    <col min="58" max="58" width="9.77734375" style="244" bestFit="1" customWidth="1"/>
    <col min="59" max="59" width="9.10546875" style="2" customWidth="1"/>
    <col min="60" max="66" width="8.77734375" style="2" customWidth="1"/>
    <col min="67" max="67" width="10.4453125" style="240" bestFit="1" customWidth="1"/>
    <col min="68" max="70" width="10.4453125" style="107" customWidth="1"/>
    <col min="71" max="71" width="9.5546875" style="2" bestFit="1" customWidth="1"/>
    <col min="72" max="74" width="8.77734375" style="2" customWidth="1"/>
    <col min="75" max="75" width="9.3359375" style="2" bestFit="1" customWidth="1"/>
    <col min="76" max="76" width="8.77734375" style="2" customWidth="1"/>
    <col min="77" max="77" width="10.3359375" style="244" bestFit="1" customWidth="1"/>
    <col min="78" max="16384" width="9.6640625" style="2" customWidth="1"/>
  </cols>
  <sheetData>
    <row r="1" spans="2:77" ht="16.5" thickBot="1">
      <c r="B1" s="198"/>
      <c r="G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3"/>
      <c r="AY1" s="1"/>
      <c r="AZ1" s="1"/>
      <c r="BA1" s="1"/>
      <c r="BB1" s="1"/>
      <c r="BC1" s="1"/>
      <c r="BD1" s="1"/>
      <c r="BE1" s="1"/>
      <c r="BF1" s="251"/>
      <c r="BH1" s="1"/>
      <c r="BI1" s="1"/>
      <c r="BJ1" s="1"/>
      <c r="BK1" s="1"/>
      <c r="BL1" s="1"/>
      <c r="BM1" s="1"/>
      <c r="BN1" s="1"/>
      <c r="BO1" s="258"/>
      <c r="BP1" s="122"/>
      <c r="BQ1" s="122"/>
      <c r="BR1" s="122"/>
      <c r="BS1" s="1"/>
      <c r="BT1" s="1"/>
      <c r="BU1" s="1"/>
      <c r="BV1" s="1"/>
      <c r="BW1" s="1"/>
      <c r="BX1" s="1"/>
      <c r="BY1" s="251"/>
    </row>
    <row r="2" spans="2:79" ht="15.75" customHeight="1" thickBot="1" thickTop="1">
      <c r="B2" s="153" t="s">
        <v>85</v>
      </c>
      <c r="C2" s="154" t="s">
        <v>6</v>
      </c>
      <c r="D2" s="29"/>
      <c r="E2" s="276" t="s">
        <v>62</v>
      </c>
      <c r="F2" s="277"/>
      <c r="G2" s="277"/>
      <c r="H2" s="278"/>
      <c r="I2" s="169"/>
      <c r="J2" s="126" t="s">
        <v>9</v>
      </c>
      <c r="K2" s="126" t="s">
        <v>80</v>
      </c>
      <c r="L2" s="270" t="s">
        <v>63</v>
      </c>
      <c r="M2" s="271"/>
      <c r="N2" s="272"/>
      <c r="O2" s="4"/>
      <c r="P2" s="179" t="s">
        <v>15</v>
      </c>
      <c r="Q2" s="179"/>
      <c r="R2" s="271" t="s">
        <v>84</v>
      </c>
      <c r="S2" s="271"/>
      <c r="T2" s="271"/>
      <c r="U2" s="271"/>
      <c r="V2" s="271"/>
      <c r="W2" s="271"/>
      <c r="X2" s="271"/>
      <c r="Y2" s="271"/>
      <c r="Z2" s="271"/>
      <c r="AA2" s="279"/>
      <c r="AB2" s="6"/>
      <c r="AC2" s="7"/>
      <c r="AD2" s="6"/>
      <c r="AE2" s="6"/>
      <c r="AF2" s="270" t="s">
        <v>66</v>
      </c>
      <c r="AG2" s="271"/>
      <c r="AH2" s="272"/>
      <c r="AI2" s="8"/>
      <c r="AJ2" s="6"/>
      <c r="AK2" s="7"/>
      <c r="AL2" s="270" t="s">
        <v>67</v>
      </c>
      <c r="AM2" s="271"/>
      <c r="AN2" s="271"/>
      <c r="AO2" s="272"/>
      <c r="AP2" s="9" t="s">
        <v>15</v>
      </c>
      <c r="AQ2" s="10" t="s">
        <v>79</v>
      </c>
      <c r="AR2" s="270" t="s">
        <v>68</v>
      </c>
      <c r="AS2" s="273"/>
      <c r="AT2" s="273"/>
      <c r="AU2" s="273"/>
      <c r="AV2" s="274"/>
      <c r="AW2" s="184" t="s">
        <v>91</v>
      </c>
      <c r="AX2" s="9"/>
      <c r="AY2" s="5" t="s">
        <v>39</v>
      </c>
      <c r="AZ2" s="5"/>
      <c r="BA2" s="5"/>
      <c r="BB2" s="5"/>
      <c r="BC2" s="13" t="s">
        <v>6</v>
      </c>
      <c r="BD2" s="190"/>
      <c r="BE2" s="5"/>
      <c r="BF2" s="191"/>
      <c r="BG2" s="13"/>
      <c r="BH2" s="13" t="s">
        <v>6</v>
      </c>
      <c r="BI2" s="6"/>
      <c r="BJ2" s="6"/>
      <c r="BK2" s="6"/>
      <c r="BL2" s="13" t="s">
        <v>6</v>
      </c>
      <c r="BM2" s="5" t="s">
        <v>56</v>
      </c>
      <c r="BN2" s="14"/>
      <c r="BO2" s="105" t="s">
        <v>13</v>
      </c>
      <c r="BP2" s="9" t="s">
        <v>35</v>
      </c>
      <c r="BQ2" s="5" t="s">
        <v>36</v>
      </c>
      <c r="BR2" s="5" t="s">
        <v>79</v>
      </c>
      <c r="BS2" s="5" t="s">
        <v>48</v>
      </c>
      <c r="BT2" s="4"/>
      <c r="BU2" s="5" t="s">
        <v>52</v>
      </c>
      <c r="BV2" s="5" t="s">
        <v>50</v>
      </c>
      <c r="BW2" s="5" t="s">
        <v>29</v>
      </c>
      <c r="BX2" s="10" t="s">
        <v>35</v>
      </c>
      <c r="BY2" s="15"/>
      <c r="CA2" s="107"/>
    </row>
    <row r="3" spans="2:77" ht="16.5" thickTop="1">
      <c r="B3" s="131" t="s">
        <v>187</v>
      </c>
      <c r="C3" s="155" t="s">
        <v>6</v>
      </c>
      <c r="D3" s="107"/>
      <c r="E3" s="228" t="s">
        <v>7</v>
      </c>
      <c r="F3" s="229" t="s">
        <v>8</v>
      </c>
      <c r="G3" s="221" t="s">
        <v>153</v>
      </c>
      <c r="H3" s="127" t="s">
        <v>13</v>
      </c>
      <c r="I3" s="199" t="s">
        <v>107</v>
      </c>
      <c r="J3" s="23" t="s">
        <v>10</v>
      </c>
      <c r="K3" s="19" t="s">
        <v>81</v>
      </c>
      <c r="L3" s="18" t="s">
        <v>11</v>
      </c>
      <c r="M3" s="17" t="s">
        <v>12</v>
      </c>
      <c r="N3" s="128" t="s">
        <v>13</v>
      </c>
      <c r="O3" s="23" t="s">
        <v>14</v>
      </c>
      <c r="P3" s="20" t="s">
        <v>16</v>
      </c>
      <c r="Q3" s="23" t="s">
        <v>149</v>
      </c>
      <c r="R3" s="129" t="s">
        <v>64</v>
      </c>
      <c r="S3" s="21" t="s">
        <v>18</v>
      </c>
      <c r="T3" s="22" t="s">
        <v>19</v>
      </c>
      <c r="U3" s="22" t="s">
        <v>20</v>
      </c>
      <c r="V3" s="22" t="s">
        <v>21</v>
      </c>
      <c r="W3" s="22" t="s">
        <v>22</v>
      </c>
      <c r="X3" s="22" t="s">
        <v>20</v>
      </c>
      <c r="Y3" s="22" t="s">
        <v>24</v>
      </c>
      <c r="Z3" s="22" t="s">
        <v>25</v>
      </c>
      <c r="AA3" s="125" t="s">
        <v>26</v>
      </c>
      <c r="AB3" s="23" t="s">
        <v>76</v>
      </c>
      <c r="AC3" s="16" t="s">
        <v>28</v>
      </c>
      <c r="AD3" s="20" t="s">
        <v>54</v>
      </c>
      <c r="AE3" s="20" t="s">
        <v>27</v>
      </c>
      <c r="AF3" s="21" t="s">
        <v>29</v>
      </c>
      <c r="AG3" s="22" t="s">
        <v>29</v>
      </c>
      <c r="AH3" s="125" t="s">
        <v>13</v>
      </c>
      <c r="AI3" s="19" t="s">
        <v>31</v>
      </c>
      <c r="AJ3" s="20" t="s">
        <v>32</v>
      </c>
      <c r="AK3" s="20" t="s">
        <v>33</v>
      </c>
      <c r="AL3" s="129" t="s">
        <v>34</v>
      </c>
      <c r="AM3" s="11" t="s">
        <v>90</v>
      </c>
      <c r="AN3" s="12" t="s">
        <v>30</v>
      </c>
      <c r="AO3" s="125" t="s">
        <v>13</v>
      </c>
      <c r="AP3" s="23" t="s">
        <v>36</v>
      </c>
      <c r="AQ3" s="20" t="s">
        <v>34</v>
      </c>
      <c r="AR3" s="11" t="s">
        <v>34</v>
      </c>
      <c r="AS3" s="12" t="s">
        <v>37</v>
      </c>
      <c r="AT3" s="12" t="s">
        <v>59</v>
      </c>
      <c r="AU3" s="8" t="s">
        <v>60</v>
      </c>
      <c r="AV3" s="125" t="s">
        <v>13</v>
      </c>
      <c r="AW3" s="185" t="s">
        <v>92</v>
      </c>
      <c r="AX3" s="23" t="s">
        <v>38</v>
      </c>
      <c r="AY3" s="20" t="s">
        <v>94</v>
      </c>
      <c r="AZ3" s="20" t="s">
        <v>69</v>
      </c>
      <c r="BA3" s="20" t="s">
        <v>40</v>
      </c>
      <c r="BB3" s="20" t="s">
        <v>41</v>
      </c>
      <c r="BC3" s="20" t="s">
        <v>42</v>
      </c>
      <c r="BD3" s="20" t="s">
        <v>58</v>
      </c>
      <c r="BE3" s="20" t="s">
        <v>52</v>
      </c>
      <c r="BF3" s="192" t="s">
        <v>43</v>
      </c>
      <c r="BG3" s="222" t="s">
        <v>153</v>
      </c>
      <c r="BH3" s="20" t="s">
        <v>44</v>
      </c>
      <c r="BI3" s="20" t="s">
        <v>45</v>
      </c>
      <c r="BJ3" s="20" t="s">
        <v>76</v>
      </c>
      <c r="BK3" s="20" t="s">
        <v>46</v>
      </c>
      <c r="BL3" s="20" t="s">
        <v>42</v>
      </c>
      <c r="BM3" s="20" t="s">
        <v>57</v>
      </c>
      <c r="BN3" s="26" t="s">
        <v>58</v>
      </c>
      <c r="BO3" s="25" t="s">
        <v>47</v>
      </c>
      <c r="BP3" s="23" t="s">
        <v>168</v>
      </c>
      <c r="BQ3" s="20" t="s">
        <v>168</v>
      </c>
      <c r="BR3" s="20" t="s">
        <v>168</v>
      </c>
      <c r="BS3" s="20" t="s">
        <v>49</v>
      </c>
      <c r="BT3" s="23" t="s">
        <v>55</v>
      </c>
      <c r="BU3" s="20" t="s">
        <v>131</v>
      </c>
      <c r="BV3" s="20" t="s">
        <v>51</v>
      </c>
      <c r="BW3" s="20" t="s">
        <v>82</v>
      </c>
      <c r="BX3" s="16" t="s">
        <v>51</v>
      </c>
      <c r="BY3" s="25" t="s">
        <v>61</v>
      </c>
    </row>
    <row r="4" spans="2:77" ht="16.5" thickBot="1">
      <c r="B4" s="156"/>
      <c r="C4" s="119"/>
      <c r="D4" s="157"/>
      <c r="E4" s="142"/>
      <c r="F4" s="21" t="s">
        <v>6</v>
      </c>
      <c r="G4" s="94"/>
      <c r="H4" s="96"/>
      <c r="I4" s="200"/>
      <c r="J4" s="23"/>
      <c r="K4" s="19"/>
      <c r="L4" s="18"/>
      <c r="M4" s="17"/>
      <c r="N4" s="101"/>
      <c r="O4" s="23"/>
      <c r="P4" s="20"/>
      <c r="Q4" s="201"/>
      <c r="R4" s="24" t="s">
        <v>17</v>
      </c>
      <c r="S4" s="21"/>
      <c r="T4" s="22"/>
      <c r="U4" s="22"/>
      <c r="V4" s="22"/>
      <c r="W4" s="22"/>
      <c r="X4" s="22" t="s">
        <v>23</v>
      </c>
      <c r="Y4" s="22"/>
      <c r="Z4" s="22" t="s">
        <v>65</v>
      </c>
      <c r="AA4" s="95"/>
      <c r="AB4" s="23"/>
      <c r="AC4" s="16"/>
      <c r="AD4" s="20"/>
      <c r="AE4" s="20"/>
      <c r="AF4" s="21" t="s">
        <v>34</v>
      </c>
      <c r="AG4" s="22" t="s">
        <v>30</v>
      </c>
      <c r="AH4" s="95"/>
      <c r="AI4" s="19"/>
      <c r="AJ4" s="20"/>
      <c r="AK4" s="20"/>
      <c r="AL4" s="24"/>
      <c r="AM4" s="21"/>
      <c r="AN4" s="22"/>
      <c r="AO4" s="95"/>
      <c r="AP4" s="23"/>
      <c r="AQ4" s="20"/>
      <c r="AR4" s="21"/>
      <c r="AS4" s="22"/>
      <c r="AT4" s="22"/>
      <c r="AU4" s="19"/>
      <c r="AV4" s="95"/>
      <c r="AW4" s="185" t="s">
        <v>93</v>
      </c>
      <c r="AX4" s="23"/>
      <c r="AY4" s="20"/>
      <c r="AZ4" s="20"/>
      <c r="BA4" s="20"/>
      <c r="BB4" s="20"/>
      <c r="BC4" s="20"/>
      <c r="BD4" s="20"/>
      <c r="BE4" s="20"/>
      <c r="BF4" s="192"/>
      <c r="BG4" s="138"/>
      <c r="BH4" s="139"/>
      <c r="BI4" s="139"/>
      <c r="BJ4" s="139"/>
      <c r="BK4" s="139"/>
      <c r="BL4" s="139"/>
      <c r="BM4" s="139"/>
      <c r="BN4" s="140"/>
      <c r="BO4" s="25"/>
      <c r="BP4" s="23" t="s">
        <v>169</v>
      </c>
      <c r="BQ4" s="20" t="s">
        <v>169</v>
      </c>
      <c r="BR4" s="20" t="s">
        <v>169</v>
      </c>
      <c r="BS4" s="20"/>
      <c r="BT4" s="23"/>
      <c r="BU4" s="20" t="s">
        <v>132</v>
      </c>
      <c r="BV4" s="20"/>
      <c r="BW4" s="20" t="s">
        <v>53</v>
      </c>
      <c r="BX4" s="16"/>
      <c r="BY4" s="25"/>
    </row>
    <row r="5" spans="2:80" ht="16.5" thickTop="1">
      <c r="B5" s="202" t="s">
        <v>0</v>
      </c>
      <c r="C5" s="4"/>
      <c r="D5" s="141" t="s">
        <v>6</v>
      </c>
      <c r="E5" s="143" t="s">
        <v>6</v>
      </c>
      <c r="F5" s="231"/>
      <c r="G5" s="4"/>
      <c r="H5" s="97" t="s">
        <v>6</v>
      </c>
      <c r="I5" s="170"/>
      <c r="J5" s="4"/>
      <c r="K5" s="29"/>
      <c r="L5" s="28"/>
      <c r="M5" s="27"/>
      <c r="N5" s="102" t="s">
        <v>6</v>
      </c>
      <c r="O5" s="4" t="s">
        <v>6</v>
      </c>
      <c r="P5" s="6" t="s">
        <v>6</v>
      </c>
      <c r="Q5" s="119"/>
      <c r="R5" s="32" t="s">
        <v>6</v>
      </c>
      <c r="S5" s="30" t="s">
        <v>6</v>
      </c>
      <c r="T5" s="31" t="s">
        <v>6</v>
      </c>
      <c r="U5" s="31" t="s">
        <v>6</v>
      </c>
      <c r="V5" s="31" t="s">
        <v>6</v>
      </c>
      <c r="W5" s="31" t="s">
        <v>6</v>
      </c>
      <c r="X5" s="31" t="s">
        <v>6</v>
      </c>
      <c r="Y5" s="31" t="s">
        <v>6</v>
      </c>
      <c r="Z5" s="31"/>
      <c r="AA5" s="33" t="s">
        <v>6</v>
      </c>
      <c r="AB5" s="4" t="s">
        <v>6</v>
      </c>
      <c r="AC5" s="7" t="s">
        <v>6</v>
      </c>
      <c r="AD5" s="6" t="s">
        <v>6</v>
      </c>
      <c r="AE5" s="6" t="s">
        <v>6</v>
      </c>
      <c r="AF5" s="30" t="s">
        <v>6</v>
      </c>
      <c r="AG5" s="31"/>
      <c r="AH5" s="33"/>
      <c r="AI5" s="29" t="s">
        <v>6</v>
      </c>
      <c r="AJ5" s="6" t="s">
        <v>6</v>
      </c>
      <c r="AK5" s="6" t="s">
        <v>6</v>
      </c>
      <c r="AL5" s="32" t="s">
        <v>6</v>
      </c>
      <c r="AM5" s="30"/>
      <c r="AN5" s="31" t="s">
        <v>6</v>
      </c>
      <c r="AO5" s="33" t="s">
        <v>6</v>
      </c>
      <c r="AP5" s="4" t="s">
        <v>6</v>
      </c>
      <c r="AQ5" s="6" t="s">
        <v>6</v>
      </c>
      <c r="AR5" s="30" t="s">
        <v>6</v>
      </c>
      <c r="AS5" s="31" t="s">
        <v>6</v>
      </c>
      <c r="AT5" s="31" t="s">
        <v>6</v>
      </c>
      <c r="AU5" s="29" t="s">
        <v>6</v>
      </c>
      <c r="AV5" s="33" t="s">
        <v>6</v>
      </c>
      <c r="AW5" s="35"/>
      <c r="AX5" s="4" t="s">
        <v>6</v>
      </c>
      <c r="AY5" s="6" t="s">
        <v>6</v>
      </c>
      <c r="AZ5" s="6" t="s">
        <v>6</v>
      </c>
      <c r="BA5" s="6" t="s">
        <v>6</v>
      </c>
      <c r="BB5" s="6"/>
      <c r="BC5" s="6" t="s">
        <v>6</v>
      </c>
      <c r="BD5" s="6"/>
      <c r="BE5" s="6" t="s">
        <v>6</v>
      </c>
      <c r="BF5" s="191" t="s">
        <v>6</v>
      </c>
      <c r="BG5" s="134"/>
      <c r="BH5" s="4" t="s">
        <v>6</v>
      </c>
      <c r="BI5" s="6" t="s">
        <v>6</v>
      </c>
      <c r="BJ5" s="6" t="s">
        <v>6</v>
      </c>
      <c r="BK5" s="6" t="s">
        <v>6</v>
      </c>
      <c r="BL5" s="6" t="s">
        <v>6</v>
      </c>
      <c r="BM5" s="6" t="s">
        <v>6</v>
      </c>
      <c r="BN5" s="7" t="s">
        <v>6</v>
      </c>
      <c r="BO5" s="15" t="s">
        <v>6</v>
      </c>
      <c r="BP5" s="4"/>
      <c r="BQ5" s="6"/>
      <c r="BR5" s="6"/>
      <c r="BS5" s="6"/>
      <c r="BT5" s="4" t="s">
        <v>6</v>
      </c>
      <c r="BU5" s="6"/>
      <c r="BV5" s="6"/>
      <c r="BW5" s="6"/>
      <c r="BX5" s="7" t="s">
        <v>6</v>
      </c>
      <c r="BY5" s="15" t="s">
        <v>6</v>
      </c>
      <c r="BZ5" s="90"/>
      <c r="CA5" s="90"/>
      <c r="CB5" s="90"/>
    </row>
    <row r="6" spans="2:77" ht="15.75">
      <c r="B6" s="117" t="s">
        <v>125</v>
      </c>
      <c r="C6" s="149"/>
      <c r="D6" s="107" t="s">
        <v>6</v>
      </c>
      <c r="E6" s="144"/>
      <c r="F6" s="232"/>
      <c r="G6" s="53"/>
      <c r="H6" s="98">
        <f>SUM(E6:G6)</f>
        <v>0</v>
      </c>
      <c r="I6" s="171"/>
      <c r="J6" s="44"/>
      <c r="K6" s="38"/>
      <c r="L6" s="37"/>
      <c r="M6" s="39"/>
      <c r="N6" s="103">
        <f aca="true" t="shared" si="0" ref="N6:N22">SUM(L6:M6)</f>
        <v>0</v>
      </c>
      <c r="O6" s="44"/>
      <c r="P6" s="40"/>
      <c r="Q6" s="44"/>
      <c r="R6" s="46"/>
      <c r="S6" s="41" t="s">
        <v>118</v>
      </c>
      <c r="T6" s="42"/>
      <c r="U6" s="42" t="s">
        <v>119</v>
      </c>
      <c r="V6" s="42" t="s">
        <v>118</v>
      </c>
      <c r="W6" s="42"/>
      <c r="X6" s="42" t="s">
        <v>121</v>
      </c>
      <c r="Y6" s="42"/>
      <c r="Z6" s="42"/>
      <c r="AA6" s="48" t="s">
        <v>122</v>
      </c>
      <c r="AB6" s="44"/>
      <c r="AC6" s="36" t="s">
        <v>120</v>
      </c>
      <c r="AD6" s="40"/>
      <c r="AE6" s="40"/>
      <c r="AF6" s="41"/>
      <c r="AG6" s="42"/>
      <c r="AH6" s="55">
        <f aca="true" t="shared" si="1" ref="AH6:AH22">AF6+AG6</f>
        <v>0</v>
      </c>
      <c r="AI6" s="45"/>
      <c r="AJ6" s="40"/>
      <c r="AK6" s="40"/>
      <c r="AL6" s="46"/>
      <c r="AM6" s="41"/>
      <c r="AN6" s="42"/>
      <c r="AO6" s="55">
        <f aca="true" t="shared" si="2" ref="AO6:AO21">SUM(AL6:AN6)</f>
        <v>0</v>
      </c>
      <c r="AP6" s="44"/>
      <c r="AQ6" s="40"/>
      <c r="AR6" s="41"/>
      <c r="AS6" s="47"/>
      <c r="AT6" s="42"/>
      <c r="AU6" s="38"/>
      <c r="AV6" s="55">
        <f aca="true" t="shared" si="3" ref="AV6:AV21">SUM(AR6:AU6)</f>
        <v>0</v>
      </c>
      <c r="AW6" s="186">
        <f>SUM(H6,I6,J6,K6,N6,O6,P6,Q6,AA6,AB6,AE6,AC6,AD6,AH6,AI6,AJ6,AK6,AO6,AP6,AQ6,AV6,)</f>
        <v>0</v>
      </c>
      <c r="AX6" s="44"/>
      <c r="AY6" s="40"/>
      <c r="AZ6" s="40"/>
      <c r="BA6" s="40"/>
      <c r="BB6" s="40"/>
      <c r="BC6" s="40"/>
      <c r="BD6" s="40"/>
      <c r="BE6" s="40"/>
      <c r="BF6" s="242">
        <f>SUM(AW6:BD6,BE6)</f>
        <v>0</v>
      </c>
      <c r="BG6" s="135"/>
      <c r="BH6" s="44"/>
      <c r="BI6" s="40"/>
      <c r="BJ6" s="40"/>
      <c r="BK6" s="40"/>
      <c r="BL6" s="40"/>
      <c r="BM6" s="40"/>
      <c r="BN6" s="36"/>
      <c r="BO6" s="152">
        <f>SUM(BF6:BN6)</f>
        <v>0</v>
      </c>
      <c r="BP6" s="53"/>
      <c r="BQ6" s="43"/>
      <c r="BR6" s="43"/>
      <c r="BS6" s="40"/>
      <c r="BT6" s="44"/>
      <c r="BU6" s="40"/>
      <c r="BV6" s="40"/>
      <c r="BW6" s="40"/>
      <c r="BX6" s="36"/>
      <c r="BY6" s="243">
        <v>0</v>
      </c>
    </row>
    <row r="7" spans="2:77" ht="15.75">
      <c r="B7" s="266" t="s">
        <v>123</v>
      </c>
      <c r="C7" s="275"/>
      <c r="D7" s="107"/>
      <c r="E7" s="144"/>
      <c r="F7" s="232"/>
      <c r="G7" s="53"/>
      <c r="H7" s="98">
        <f aca="true" t="shared" si="4" ref="H7:H22">SUM(E7:G7)</f>
        <v>0</v>
      </c>
      <c r="I7" s="171"/>
      <c r="J7" s="44"/>
      <c r="K7" s="38"/>
      <c r="L7" s="37"/>
      <c r="M7" s="39"/>
      <c r="N7" s="103">
        <f t="shared" si="0"/>
        <v>0</v>
      </c>
      <c r="O7" s="44"/>
      <c r="P7" s="40"/>
      <c r="Q7" s="44"/>
      <c r="R7" s="46"/>
      <c r="S7" s="41" t="s">
        <v>118</v>
      </c>
      <c r="T7" s="42"/>
      <c r="U7" s="42" t="s">
        <v>119</v>
      </c>
      <c r="V7" s="42" t="s">
        <v>118</v>
      </c>
      <c r="W7" s="42"/>
      <c r="X7" s="42" t="s">
        <v>121</v>
      </c>
      <c r="Y7" s="42"/>
      <c r="Z7" s="42"/>
      <c r="AA7" s="48" t="s">
        <v>122</v>
      </c>
      <c r="AB7" s="44"/>
      <c r="AC7" s="36" t="s">
        <v>120</v>
      </c>
      <c r="AD7" s="40"/>
      <c r="AE7" s="40"/>
      <c r="AF7" s="41"/>
      <c r="AG7" s="42"/>
      <c r="AH7" s="55">
        <f t="shared" si="1"/>
        <v>0</v>
      </c>
      <c r="AI7" s="45"/>
      <c r="AJ7" s="40"/>
      <c r="AK7" s="40"/>
      <c r="AL7" s="46"/>
      <c r="AM7" s="41"/>
      <c r="AN7" s="42"/>
      <c r="AO7" s="55">
        <f t="shared" si="2"/>
        <v>0</v>
      </c>
      <c r="AP7" s="44"/>
      <c r="AQ7" s="40"/>
      <c r="AR7" s="41"/>
      <c r="AS7" s="47"/>
      <c r="AT7" s="42"/>
      <c r="AU7" s="38"/>
      <c r="AV7" s="55">
        <f t="shared" si="3"/>
        <v>0</v>
      </c>
      <c r="AW7" s="186">
        <f aca="true" t="shared" si="5" ref="AW7:AW22">SUM(H7,I7,J7,K7,N7,O7,P7,Q7,AA7,AB7,AE7,AC7,AD7,AH7,AI7,AJ7,AK7,AO7,AP7,AQ7,AV7,)</f>
        <v>0</v>
      </c>
      <c r="AX7" s="44"/>
      <c r="AY7" s="40"/>
      <c r="AZ7" s="40"/>
      <c r="BA7" s="40"/>
      <c r="BB7" s="40"/>
      <c r="BC7" s="40"/>
      <c r="BD7" s="40"/>
      <c r="BE7" s="40"/>
      <c r="BF7" s="242">
        <f>SUM(AW7:BD7,BE7)</f>
        <v>0</v>
      </c>
      <c r="BG7" s="135"/>
      <c r="BH7" s="44"/>
      <c r="BI7" s="40"/>
      <c r="BJ7" s="40"/>
      <c r="BK7" s="40"/>
      <c r="BL7" s="40"/>
      <c r="BM7" s="40"/>
      <c r="BN7" s="36"/>
      <c r="BO7" s="152">
        <f>SUM(BF7:BN7)</f>
        <v>0</v>
      </c>
      <c r="BP7" s="53"/>
      <c r="BQ7" s="43"/>
      <c r="BR7" s="43"/>
      <c r="BS7" s="40"/>
      <c r="BT7" s="44"/>
      <c r="BU7" s="40"/>
      <c r="BV7" s="40"/>
      <c r="BW7" s="40"/>
      <c r="BX7" s="36"/>
      <c r="BY7" s="243">
        <v>0</v>
      </c>
    </row>
    <row r="8" spans="2:77" ht="15.75">
      <c r="B8" s="266" t="s">
        <v>124</v>
      </c>
      <c r="C8" s="267"/>
      <c r="D8" s="107"/>
      <c r="E8" s="145"/>
      <c r="F8" s="232"/>
      <c r="G8" s="53"/>
      <c r="H8" s="98">
        <f t="shared" si="4"/>
        <v>0</v>
      </c>
      <c r="I8" s="171"/>
      <c r="J8" s="44"/>
      <c r="K8" s="38"/>
      <c r="L8" s="37"/>
      <c r="M8" s="39"/>
      <c r="N8" s="103">
        <f t="shared" si="0"/>
        <v>0</v>
      </c>
      <c r="O8" s="44"/>
      <c r="P8" s="40"/>
      <c r="Q8" s="44"/>
      <c r="R8" s="46"/>
      <c r="S8" s="41">
        <v>-432</v>
      </c>
      <c r="T8" s="42"/>
      <c r="U8" s="42">
        <v>-865</v>
      </c>
      <c r="V8" s="42">
        <v>-432</v>
      </c>
      <c r="W8" s="42"/>
      <c r="X8" s="42">
        <v>-576</v>
      </c>
      <c r="Y8" s="42"/>
      <c r="Z8" s="42"/>
      <c r="AA8" s="55">
        <f>SUM(R8:Z8)</f>
        <v>-2305</v>
      </c>
      <c r="AB8" s="44"/>
      <c r="AC8" s="36">
        <v>2305</v>
      </c>
      <c r="AD8" s="40"/>
      <c r="AE8" s="40"/>
      <c r="AF8" s="41"/>
      <c r="AG8" s="42"/>
      <c r="AH8" s="55">
        <f t="shared" si="1"/>
        <v>0</v>
      </c>
      <c r="AI8" s="45"/>
      <c r="AJ8" s="40"/>
      <c r="AK8" s="40"/>
      <c r="AL8" s="46"/>
      <c r="AM8" s="41"/>
      <c r="AN8" s="42"/>
      <c r="AO8" s="55">
        <f t="shared" si="2"/>
        <v>0</v>
      </c>
      <c r="AP8" s="44"/>
      <c r="AQ8" s="40"/>
      <c r="AR8" s="41"/>
      <c r="AS8" s="47"/>
      <c r="AT8" s="42"/>
      <c r="AU8" s="38"/>
      <c r="AV8" s="55">
        <f t="shared" si="3"/>
        <v>0</v>
      </c>
      <c r="AW8" s="186">
        <f t="shared" si="5"/>
        <v>0</v>
      </c>
      <c r="AX8" s="44"/>
      <c r="AY8" s="40"/>
      <c r="AZ8" s="40"/>
      <c r="BA8" s="40"/>
      <c r="BB8" s="40"/>
      <c r="BC8" s="40"/>
      <c r="BD8" s="40"/>
      <c r="BE8" s="40"/>
      <c r="BF8" s="242">
        <f>SUM(AW8:BD8,BE8)</f>
        <v>0</v>
      </c>
      <c r="BG8" s="135"/>
      <c r="BH8" s="44"/>
      <c r="BI8" s="40"/>
      <c r="BJ8" s="40"/>
      <c r="BK8" s="40"/>
      <c r="BL8" s="40"/>
      <c r="BM8" s="40"/>
      <c r="BN8" s="36"/>
      <c r="BO8" s="152">
        <f>SUM(BF8:BN8)</f>
        <v>0</v>
      </c>
      <c r="BP8" s="53"/>
      <c r="BQ8" s="43"/>
      <c r="BR8" s="43"/>
      <c r="BS8" s="40"/>
      <c r="BT8" s="44"/>
      <c r="BU8" s="40"/>
      <c r="BV8" s="40"/>
      <c r="BW8" s="40"/>
      <c r="BX8" s="36"/>
      <c r="BY8" s="152">
        <f>SUM(BO8:BX8)</f>
        <v>0</v>
      </c>
    </row>
    <row r="9" spans="2:77" ht="15.75">
      <c r="B9" s="117" t="s">
        <v>113</v>
      </c>
      <c r="C9" s="149"/>
      <c r="D9" s="107" t="s">
        <v>6</v>
      </c>
      <c r="E9" s="144"/>
      <c r="F9" s="232"/>
      <c r="G9" s="53"/>
      <c r="H9" s="98">
        <f t="shared" si="4"/>
        <v>0</v>
      </c>
      <c r="I9" s="171"/>
      <c r="J9" s="44"/>
      <c r="K9" s="38"/>
      <c r="L9" s="37"/>
      <c r="M9" s="39"/>
      <c r="N9" s="103">
        <f t="shared" si="0"/>
        <v>0</v>
      </c>
      <c r="O9" s="44"/>
      <c r="P9" s="40"/>
      <c r="Q9" s="44"/>
      <c r="R9" s="46"/>
      <c r="S9" s="41"/>
      <c r="T9" s="42"/>
      <c r="U9" s="42"/>
      <c r="V9" s="42"/>
      <c r="W9" s="42"/>
      <c r="X9" s="42"/>
      <c r="Y9" s="42"/>
      <c r="Z9" s="42"/>
      <c r="AA9" s="55">
        <f>SUM(R9:Z9)</f>
        <v>0</v>
      </c>
      <c r="AB9" s="44"/>
      <c r="AC9" s="36"/>
      <c r="AD9" s="40"/>
      <c r="AE9" s="40"/>
      <c r="AF9" s="41"/>
      <c r="AG9" s="42"/>
      <c r="AH9" s="55">
        <f t="shared" si="1"/>
        <v>0</v>
      </c>
      <c r="AI9" s="45"/>
      <c r="AJ9" s="40"/>
      <c r="AK9" s="40"/>
      <c r="AL9" s="46"/>
      <c r="AM9" s="41"/>
      <c r="AN9" s="42"/>
      <c r="AO9" s="55">
        <f t="shared" si="2"/>
        <v>0</v>
      </c>
      <c r="AP9" s="44" t="s">
        <v>115</v>
      </c>
      <c r="AQ9" s="40"/>
      <c r="AR9" s="41"/>
      <c r="AS9" s="47"/>
      <c r="AT9" s="42"/>
      <c r="AU9" s="38"/>
      <c r="AV9" s="55">
        <f t="shared" si="3"/>
        <v>0</v>
      </c>
      <c r="AW9" s="115" t="s">
        <v>115</v>
      </c>
      <c r="AX9" s="44"/>
      <c r="AY9" s="40"/>
      <c r="AZ9" s="40"/>
      <c r="BA9" s="40"/>
      <c r="BB9" s="40"/>
      <c r="BC9" s="40"/>
      <c r="BD9" s="40"/>
      <c r="BE9" s="40"/>
      <c r="BF9" s="245" t="s">
        <v>115</v>
      </c>
      <c r="BG9" s="135"/>
      <c r="BH9" s="44"/>
      <c r="BI9" s="40"/>
      <c r="BJ9" s="40"/>
      <c r="BK9" s="40"/>
      <c r="BL9" s="40"/>
      <c r="BM9" s="40"/>
      <c r="BN9" s="36"/>
      <c r="BO9" s="243" t="s">
        <v>115</v>
      </c>
      <c r="BP9" s="44"/>
      <c r="BQ9" s="40"/>
      <c r="BR9" s="40"/>
      <c r="BS9" s="40"/>
      <c r="BT9" s="44"/>
      <c r="BU9" s="40"/>
      <c r="BV9" s="40"/>
      <c r="BW9" s="40"/>
      <c r="BX9" s="36"/>
      <c r="BY9" s="243" t="s">
        <v>115</v>
      </c>
    </row>
    <row r="10" spans="2:77" ht="15.75">
      <c r="B10" s="117" t="s">
        <v>116</v>
      </c>
      <c r="C10" s="149"/>
      <c r="D10" s="107" t="s">
        <v>6</v>
      </c>
      <c r="E10" s="144"/>
      <c r="F10" s="232"/>
      <c r="G10" s="53"/>
      <c r="H10" s="98">
        <f t="shared" si="4"/>
        <v>0</v>
      </c>
      <c r="I10" s="171"/>
      <c r="J10" s="44"/>
      <c r="K10" s="38"/>
      <c r="L10" s="37"/>
      <c r="M10" s="39"/>
      <c r="N10" s="103">
        <f t="shared" si="0"/>
        <v>0</v>
      </c>
      <c r="O10" s="44"/>
      <c r="P10" s="40"/>
      <c r="Q10" s="44"/>
      <c r="R10" s="46"/>
      <c r="S10" s="41"/>
      <c r="T10" s="42"/>
      <c r="U10" s="42"/>
      <c r="V10" s="42"/>
      <c r="W10" s="42"/>
      <c r="X10" s="42"/>
      <c r="Y10" s="42"/>
      <c r="Z10" s="42"/>
      <c r="AA10" s="55">
        <f>SUM(R10:Z10)</f>
        <v>0</v>
      </c>
      <c r="AB10" s="44"/>
      <c r="AC10" s="36"/>
      <c r="AD10" s="40"/>
      <c r="AE10" s="40"/>
      <c r="AF10" s="41"/>
      <c r="AG10" s="42"/>
      <c r="AH10" s="55">
        <f t="shared" si="1"/>
        <v>0</v>
      </c>
      <c r="AI10" s="45"/>
      <c r="AJ10" s="40"/>
      <c r="AK10" s="40"/>
      <c r="AL10" s="46">
        <v>-6353</v>
      </c>
      <c r="AM10" s="41"/>
      <c r="AN10" s="42"/>
      <c r="AO10" s="55">
        <f t="shared" si="2"/>
        <v>-6353</v>
      </c>
      <c r="AP10" s="44">
        <v>6353</v>
      </c>
      <c r="AQ10" s="40"/>
      <c r="AR10" s="41"/>
      <c r="AS10" s="47"/>
      <c r="AT10" s="42"/>
      <c r="AU10" s="38"/>
      <c r="AV10" s="55">
        <f t="shared" si="3"/>
        <v>0</v>
      </c>
      <c r="AW10" s="115">
        <f t="shared" si="5"/>
        <v>0</v>
      </c>
      <c r="AX10" s="44"/>
      <c r="AY10" s="40"/>
      <c r="AZ10" s="40"/>
      <c r="BA10" s="40"/>
      <c r="BB10" s="40"/>
      <c r="BC10" s="40"/>
      <c r="BD10" s="40"/>
      <c r="BE10" s="40"/>
      <c r="BF10" s="242">
        <f>SUM(AW10:BD10,BE10)</f>
        <v>0</v>
      </c>
      <c r="BG10" s="135"/>
      <c r="BH10" s="44"/>
      <c r="BI10" s="40"/>
      <c r="BJ10" s="40"/>
      <c r="BK10" s="40"/>
      <c r="BL10" s="40"/>
      <c r="BM10" s="40"/>
      <c r="BN10" s="36"/>
      <c r="BO10" s="152">
        <f>SUM(BF10:BN10)</f>
        <v>0</v>
      </c>
      <c r="BP10" s="53"/>
      <c r="BQ10" s="43"/>
      <c r="BR10" s="43"/>
      <c r="BS10" s="40"/>
      <c r="BT10" s="44"/>
      <c r="BU10" s="40"/>
      <c r="BV10" s="40"/>
      <c r="BW10" s="40"/>
      <c r="BX10" s="36"/>
      <c r="BY10" s="152">
        <f>SUM(BO10:BX10)</f>
        <v>0</v>
      </c>
    </row>
    <row r="11" spans="2:77" ht="15.75">
      <c r="B11" s="117" t="s">
        <v>164</v>
      </c>
      <c r="C11" s="149"/>
      <c r="D11" s="107"/>
      <c r="E11" s="144"/>
      <c r="F11" s="232"/>
      <c r="G11" s="53"/>
      <c r="H11" s="98">
        <f t="shared" si="4"/>
        <v>0</v>
      </c>
      <c r="I11" s="171"/>
      <c r="J11" s="44"/>
      <c r="K11" s="38"/>
      <c r="L11" s="37"/>
      <c r="M11" s="39"/>
      <c r="N11" s="103">
        <f t="shared" si="0"/>
        <v>0</v>
      </c>
      <c r="O11" s="44"/>
      <c r="P11" s="40"/>
      <c r="Q11" s="44"/>
      <c r="R11" s="46"/>
      <c r="S11" s="41"/>
      <c r="T11" s="42"/>
      <c r="U11" s="42"/>
      <c r="V11" s="42"/>
      <c r="W11" s="42"/>
      <c r="X11" s="42"/>
      <c r="Y11" s="42"/>
      <c r="Z11" s="42"/>
      <c r="AA11" s="55">
        <f aca="true" t="shared" si="6" ref="AA11:AA22">SUM(R11:Z11)</f>
        <v>0</v>
      </c>
      <c r="AB11" s="44"/>
      <c r="AC11" s="36"/>
      <c r="AD11" s="40"/>
      <c r="AE11" s="40"/>
      <c r="AF11" s="41"/>
      <c r="AG11" s="42"/>
      <c r="AH11" s="55">
        <f t="shared" si="1"/>
        <v>0</v>
      </c>
      <c r="AI11" s="45"/>
      <c r="AJ11" s="40"/>
      <c r="AK11" s="40"/>
      <c r="AL11" s="46" t="s">
        <v>166</v>
      </c>
      <c r="AM11" s="41"/>
      <c r="AN11" s="42"/>
      <c r="AO11" s="48" t="s">
        <v>166</v>
      </c>
      <c r="AP11" s="44"/>
      <c r="AQ11" s="40"/>
      <c r="AR11" s="41"/>
      <c r="AS11" s="47"/>
      <c r="AT11" s="42"/>
      <c r="AU11" s="38"/>
      <c r="AV11" s="55">
        <f t="shared" si="3"/>
        <v>0</v>
      </c>
      <c r="AW11" s="115" t="s">
        <v>166</v>
      </c>
      <c r="AX11" s="44"/>
      <c r="AY11" s="40"/>
      <c r="AZ11" s="40"/>
      <c r="BA11" s="40"/>
      <c r="BB11" s="40"/>
      <c r="BC11" s="40"/>
      <c r="BD11" s="40"/>
      <c r="BE11" s="40"/>
      <c r="BF11" s="245" t="s">
        <v>166</v>
      </c>
      <c r="BG11" s="135"/>
      <c r="BH11" s="44"/>
      <c r="BI11" s="40"/>
      <c r="BJ11" s="40"/>
      <c r="BK11" s="40"/>
      <c r="BL11" s="40"/>
      <c r="BM11" s="40"/>
      <c r="BN11" s="36"/>
      <c r="BO11" s="243" t="s">
        <v>166</v>
      </c>
      <c r="BP11" s="44"/>
      <c r="BQ11" s="40"/>
      <c r="BR11" s="40"/>
      <c r="BS11" s="40"/>
      <c r="BT11" s="44"/>
      <c r="BU11" s="40"/>
      <c r="BV11" s="40"/>
      <c r="BW11" s="40"/>
      <c r="BX11" s="36"/>
      <c r="BY11" s="243" t="s">
        <v>166</v>
      </c>
    </row>
    <row r="12" spans="2:77" ht="15.75">
      <c r="B12" s="117" t="s">
        <v>162</v>
      </c>
      <c r="C12" s="149"/>
      <c r="D12" s="107"/>
      <c r="E12" s="144"/>
      <c r="F12" s="232"/>
      <c r="G12" s="53"/>
      <c r="H12" s="98">
        <f t="shared" si="4"/>
        <v>0</v>
      </c>
      <c r="I12" s="171"/>
      <c r="J12" s="44"/>
      <c r="K12" s="38"/>
      <c r="L12" s="37"/>
      <c r="M12" s="39"/>
      <c r="N12" s="103">
        <f t="shared" si="0"/>
        <v>0</v>
      </c>
      <c r="O12" s="44"/>
      <c r="P12" s="40"/>
      <c r="Q12" s="44"/>
      <c r="R12" s="46"/>
      <c r="S12" s="41"/>
      <c r="T12" s="42"/>
      <c r="U12" s="42"/>
      <c r="V12" s="42"/>
      <c r="W12" s="42"/>
      <c r="X12" s="42"/>
      <c r="Y12" s="42"/>
      <c r="Z12" s="42"/>
      <c r="AA12" s="55">
        <f t="shared" si="6"/>
        <v>0</v>
      </c>
      <c r="AB12" s="44"/>
      <c r="AC12" s="36"/>
      <c r="AD12" s="40"/>
      <c r="AE12" s="40"/>
      <c r="AF12" s="41"/>
      <c r="AG12" s="42"/>
      <c r="AH12" s="55">
        <f t="shared" si="1"/>
        <v>0</v>
      </c>
      <c r="AI12" s="45"/>
      <c r="AJ12" s="40"/>
      <c r="AK12" s="40"/>
      <c r="AL12" s="46">
        <v>-6660</v>
      </c>
      <c r="AM12" s="41"/>
      <c r="AN12" s="42"/>
      <c r="AO12" s="48">
        <f t="shared" si="2"/>
        <v>-6660</v>
      </c>
      <c r="AP12" s="44"/>
      <c r="AQ12" s="40"/>
      <c r="AR12" s="41"/>
      <c r="AS12" s="47"/>
      <c r="AT12" s="42"/>
      <c r="AU12" s="38"/>
      <c r="AV12" s="55">
        <f t="shared" si="3"/>
        <v>0</v>
      </c>
      <c r="AW12" s="115">
        <f t="shared" si="5"/>
        <v>-6660</v>
      </c>
      <c r="AX12" s="44"/>
      <c r="AY12" s="40"/>
      <c r="AZ12" s="40"/>
      <c r="BA12" s="40"/>
      <c r="BB12" s="40"/>
      <c r="BC12" s="40"/>
      <c r="BD12" s="40"/>
      <c r="BE12" s="40"/>
      <c r="BF12" s="245">
        <f>SUM(AW12:BD12,BE12)</f>
        <v>-6660</v>
      </c>
      <c r="BG12" s="135"/>
      <c r="BH12" s="44"/>
      <c r="BI12" s="40"/>
      <c r="BJ12" s="40"/>
      <c r="BK12" s="40"/>
      <c r="BL12" s="40"/>
      <c r="BM12" s="40"/>
      <c r="BN12" s="36"/>
      <c r="BO12" s="243">
        <f>SUM(BF12:BN12)</f>
        <v>-6660</v>
      </c>
      <c r="BP12" s="44"/>
      <c r="BQ12" s="40"/>
      <c r="BR12" s="40"/>
      <c r="BS12" s="40"/>
      <c r="BT12" s="44"/>
      <c r="BU12" s="40"/>
      <c r="BV12" s="40"/>
      <c r="BW12" s="40"/>
      <c r="BX12" s="36"/>
      <c r="BY12" s="243">
        <f>SUM(BO12:BX12)</f>
        <v>-6660</v>
      </c>
    </row>
    <row r="13" spans="2:77" ht="15.75">
      <c r="B13" s="117" t="s">
        <v>165</v>
      </c>
      <c r="C13" s="149"/>
      <c r="D13" s="107"/>
      <c r="E13" s="144"/>
      <c r="F13" s="232"/>
      <c r="G13" s="53"/>
      <c r="H13" s="98">
        <f t="shared" si="4"/>
        <v>0</v>
      </c>
      <c r="I13" s="171"/>
      <c r="J13" s="44"/>
      <c r="K13" s="38"/>
      <c r="L13" s="37"/>
      <c r="M13" s="39"/>
      <c r="N13" s="103">
        <f t="shared" si="0"/>
        <v>0</v>
      </c>
      <c r="O13" s="44"/>
      <c r="P13" s="40"/>
      <c r="Q13" s="44"/>
      <c r="R13" s="46"/>
      <c r="S13" s="41"/>
      <c r="T13" s="42"/>
      <c r="U13" s="42"/>
      <c r="V13" s="42"/>
      <c r="W13" s="42"/>
      <c r="X13" s="42"/>
      <c r="Y13" s="42"/>
      <c r="Z13" s="42"/>
      <c r="AA13" s="55">
        <f t="shared" si="6"/>
        <v>0</v>
      </c>
      <c r="AB13" s="44"/>
      <c r="AC13" s="36"/>
      <c r="AD13" s="40"/>
      <c r="AE13" s="40"/>
      <c r="AF13" s="41"/>
      <c r="AG13" s="42"/>
      <c r="AH13" s="55">
        <f t="shared" si="1"/>
        <v>0</v>
      </c>
      <c r="AI13" s="45"/>
      <c r="AJ13" s="40"/>
      <c r="AK13" s="40"/>
      <c r="AL13" s="46" t="s">
        <v>112</v>
      </c>
      <c r="AM13" s="41"/>
      <c r="AN13" s="42"/>
      <c r="AO13" s="48" t="s">
        <v>112</v>
      </c>
      <c r="AP13" s="44"/>
      <c r="AQ13" s="40"/>
      <c r="AR13" s="41"/>
      <c r="AS13" s="47"/>
      <c r="AT13" s="42"/>
      <c r="AU13" s="38"/>
      <c r="AV13" s="55">
        <f t="shared" si="3"/>
        <v>0</v>
      </c>
      <c r="AW13" s="115" t="s">
        <v>112</v>
      </c>
      <c r="AX13" s="44"/>
      <c r="AY13" s="40"/>
      <c r="AZ13" s="40"/>
      <c r="BA13" s="40"/>
      <c r="BB13" s="40"/>
      <c r="BC13" s="40"/>
      <c r="BD13" s="40"/>
      <c r="BE13" s="40"/>
      <c r="BF13" s="245" t="s">
        <v>112</v>
      </c>
      <c r="BG13" s="135"/>
      <c r="BH13" s="44"/>
      <c r="BI13" s="40"/>
      <c r="BJ13" s="40"/>
      <c r="BK13" s="40"/>
      <c r="BL13" s="40"/>
      <c r="BM13" s="40"/>
      <c r="BN13" s="36"/>
      <c r="BO13" s="243" t="s">
        <v>112</v>
      </c>
      <c r="BP13" s="44"/>
      <c r="BQ13" s="40"/>
      <c r="BR13" s="40"/>
      <c r="BS13" s="40"/>
      <c r="BT13" s="44"/>
      <c r="BU13" s="40"/>
      <c r="BV13" s="40"/>
      <c r="BW13" s="40"/>
      <c r="BX13" s="36"/>
      <c r="BY13" s="243" t="s">
        <v>112</v>
      </c>
    </row>
    <row r="14" spans="2:77" ht="15.75">
      <c r="B14" s="117" t="s">
        <v>163</v>
      </c>
      <c r="C14" s="149"/>
      <c r="D14" s="107"/>
      <c r="E14" s="144"/>
      <c r="F14" s="232"/>
      <c r="G14" s="53"/>
      <c r="H14" s="98">
        <f t="shared" si="4"/>
        <v>0</v>
      </c>
      <c r="I14" s="171"/>
      <c r="J14" s="44"/>
      <c r="K14" s="38"/>
      <c r="L14" s="37"/>
      <c r="M14" s="39"/>
      <c r="N14" s="103">
        <f t="shared" si="0"/>
        <v>0</v>
      </c>
      <c r="O14" s="44"/>
      <c r="P14" s="40"/>
      <c r="Q14" s="44"/>
      <c r="R14" s="46"/>
      <c r="S14" s="41"/>
      <c r="T14" s="42"/>
      <c r="U14" s="42"/>
      <c r="V14" s="42"/>
      <c r="W14" s="42"/>
      <c r="X14" s="42"/>
      <c r="Y14" s="42"/>
      <c r="Z14" s="42"/>
      <c r="AA14" s="55">
        <f t="shared" si="6"/>
        <v>0</v>
      </c>
      <c r="AB14" s="44"/>
      <c r="AC14" s="36"/>
      <c r="AD14" s="40"/>
      <c r="AE14" s="40"/>
      <c r="AF14" s="41"/>
      <c r="AG14" s="42"/>
      <c r="AH14" s="55">
        <f t="shared" si="1"/>
        <v>0</v>
      </c>
      <c r="AI14" s="45"/>
      <c r="AJ14" s="40"/>
      <c r="AK14" s="40"/>
      <c r="AL14" s="46">
        <v>250</v>
      </c>
      <c r="AM14" s="41"/>
      <c r="AN14" s="42"/>
      <c r="AO14" s="55">
        <f t="shared" si="2"/>
        <v>250</v>
      </c>
      <c r="AP14" s="44"/>
      <c r="AQ14" s="40"/>
      <c r="AR14" s="41"/>
      <c r="AS14" s="47"/>
      <c r="AT14" s="42"/>
      <c r="AU14" s="38"/>
      <c r="AV14" s="55">
        <f t="shared" si="3"/>
        <v>0</v>
      </c>
      <c r="AW14" s="115">
        <f t="shared" si="5"/>
        <v>250</v>
      </c>
      <c r="AX14" s="44"/>
      <c r="AY14" s="40"/>
      <c r="AZ14" s="40"/>
      <c r="BA14" s="40"/>
      <c r="BB14" s="40"/>
      <c r="BC14" s="40"/>
      <c r="BD14" s="40"/>
      <c r="BE14" s="40"/>
      <c r="BF14" s="242">
        <f aca="true" t="shared" si="7" ref="BF14:BF22">SUM(AW14:BD14,BE14)</f>
        <v>250</v>
      </c>
      <c r="BG14" s="135"/>
      <c r="BH14" s="44"/>
      <c r="BI14" s="40"/>
      <c r="BJ14" s="40"/>
      <c r="BK14" s="40"/>
      <c r="BL14" s="40"/>
      <c r="BM14" s="40"/>
      <c r="BN14" s="36"/>
      <c r="BO14" s="152">
        <f aca="true" t="shared" si="8" ref="BO14:BO22">SUM(BF14:BN14)</f>
        <v>250</v>
      </c>
      <c r="BP14" s="53"/>
      <c r="BQ14" s="43"/>
      <c r="BR14" s="43"/>
      <c r="BS14" s="40"/>
      <c r="BT14" s="44"/>
      <c r="BU14" s="40"/>
      <c r="BV14" s="40"/>
      <c r="BW14" s="40"/>
      <c r="BX14" s="36"/>
      <c r="BY14" s="152">
        <f aca="true" t="shared" si="9" ref="BY14:BY22">SUM(BO14:BX14)</f>
        <v>250</v>
      </c>
    </row>
    <row r="15" spans="2:77" ht="15.75">
      <c r="B15" s="266" t="s">
        <v>140</v>
      </c>
      <c r="C15" s="267"/>
      <c r="D15" s="107"/>
      <c r="E15" s="144"/>
      <c r="F15" s="232"/>
      <c r="G15" s="53"/>
      <c r="H15" s="98">
        <f t="shared" si="4"/>
        <v>0</v>
      </c>
      <c r="I15" s="171"/>
      <c r="J15" s="44"/>
      <c r="K15" s="38"/>
      <c r="L15" s="37"/>
      <c r="M15" s="39"/>
      <c r="N15" s="103">
        <f t="shared" si="0"/>
        <v>0</v>
      </c>
      <c r="O15" s="44"/>
      <c r="P15" s="40"/>
      <c r="Q15" s="44"/>
      <c r="R15" s="46"/>
      <c r="S15" s="41"/>
      <c r="T15" s="42"/>
      <c r="U15" s="42"/>
      <c r="V15" s="42"/>
      <c r="W15" s="42"/>
      <c r="X15" s="42"/>
      <c r="Y15" s="42"/>
      <c r="Z15" s="42"/>
      <c r="AA15" s="55">
        <f t="shared" si="6"/>
        <v>0</v>
      </c>
      <c r="AB15" s="44"/>
      <c r="AC15" s="36"/>
      <c r="AD15" s="40"/>
      <c r="AE15" s="40"/>
      <c r="AF15" s="41"/>
      <c r="AG15" s="42"/>
      <c r="AH15" s="55">
        <f t="shared" si="1"/>
        <v>0</v>
      </c>
      <c r="AI15" s="45"/>
      <c r="AJ15" s="40"/>
      <c r="AK15" s="40"/>
      <c r="AL15" s="46"/>
      <c r="AM15" s="41"/>
      <c r="AN15" s="42"/>
      <c r="AO15" s="55">
        <f t="shared" si="2"/>
        <v>0</v>
      </c>
      <c r="AP15" s="44"/>
      <c r="AQ15" s="40"/>
      <c r="AR15" s="41"/>
      <c r="AS15" s="47"/>
      <c r="AT15" s="42"/>
      <c r="AU15" s="38"/>
      <c r="AV15" s="55">
        <f t="shared" si="3"/>
        <v>0</v>
      </c>
      <c r="AW15" s="186">
        <f t="shared" si="5"/>
        <v>0</v>
      </c>
      <c r="AX15" s="261">
        <v>23026</v>
      </c>
      <c r="AY15" s="262"/>
      <c r="AZ15" s="262">
        <v>-23026</v>
      </c>
      <c r="BA15" s="40"/>
      <c r="BB15" s="40"/>
      <c r="BC15" s="40"/>
      <c r="BD15" s="40"/>
      <c r="BE15" s="40"/>
      <c r="BF15" s="242">
        <f t="shared" si="7"/>
        <v>0</v>
      </c>
      <c r="BG15" s="135"/>
      <c r="BH15" s="44"/>
      <c r="BI15" s="40"/>
      <c r="BJ15" s="40"/>
      <c r="BK15" s="40"/>
      <c r="BL15" s="40"/>
      <c r="BM15" s="40"/>
      <c r="BN15" s="36"/>
      <c r="BO15" s="152">
        <f t="shared" si="8"/>
        <v>0</v>
      </c>
      <c r="BP15" s="53"/>
      <c r="BQ15" s="43"/>
      <c r="BR15" s="43"/>
      <c r="BS15" s="40"/>
      <c r="BT15" s="44"/>
      <c r="BU15" s="40"/>
      <c r="BV15" s="40"/>
      <c r="BW15" s="40"/>
      <c r="BX15" s="36"/>
      <c r="BY15" s="152">
        <f t="shared" si="9"/>
        <v>0</v>
      </c>
    </row>
    <row r="16" spans="2:77" ht="15.75">
      <c r="B16" s="117" t="s">
        <v>117</v>
      </c>
      <c r="C16" s="149"/>
      <c r="D16" s="107" t="s">
        <v>6</v>
      </c>
      <c r="E16" s="144"/>
      <c r="F16" s="232"/>
      <c r="G16" s="53"/>
      <c r="H16" s="98">
        <f t="shared" si="4"/>
        <v>0</v>
      </c>
      <c r="I16" s="171"/>
      <c r="J16" s="44">
        <v>27935</v>
      </c>
      <c r="K16" s="38"/>
      <c r="L16" s="37"/>
      <c r="M16" s="39"/>
      <c r="N16" s="103">
        <f t="shared" si="0"/>
        <v>0</v>
      </c>
      <c r="O16" s="44"/>
      <c r="P16" s="40"/>
      <c r="Q16" s="44"/>
      <c r="R16" s="46"/>
      <c r="S16" s="41"/>
      <c r="T16" s="42"/>
      <c r="U16" s="42"/>
      <c r="V16" s="42"/>
      <c r="W16" s="42"/>
      <c r="X16" s="42"/>
      <c r="Y16" s="42"/>
      <c r="Z16" s="42"/>
      <c r="AA16" s="55">
        <f t="shared" si="6"/>
        <v>0</v>
      </c>
      <c r="AB16" s="44"/>
      <c r="AC16" s="36"/>
      <c r="AD16" s="40"/>
      <c r="AE16" s="40"/>
      <c r="AF16" s="41">
        <v>-27935</v>
      </c>
      <c r="AG16" s="42"/>
      <c r="AH16" s="55">
        <f t="shared" si="1"/>
        <v>-27935</v>
      </c>
      <c r="AI16" s="45"/>
      <c r="AJ16" s="40"/>
      <c r="AK16" s="40"/>
      <c r="AL16" s="46"/>
      <c r="AM16" s="41"/>
      <c r="AN16" s="42"/>
      <c r="AO16" s="55">
        <f t="shared" si="2"/>
        <v>0</v>
      </c>
      <c r="AP16" s="44"/>
      <c r="AQ16" s="40"/>
      <c r="AR16" s="41"/>
      <c r="AS16" s="47"/>
      <c r="AT16" s="42"/>
      <c r="AU16" s="38"/>
      <c r="AV16" s="55">
        <f t="shared" si="3"/>
        <v>0</v>
      </c>
      <c r="AW16" s="186">
        <f t="shared" si="5"/>
        <v>0</v>
      </c>
      <c r="AX16" s="44"/>
      <c r="AY16" s="40"/>
      <c r="AZ16" s="40"/>
      <c r="BA16" s="40"/>
      <c r="BB16" s="40"/>
      <c r="BC16" s="40"/>
      <c r="BD16" s="40"/>
      <c r="BE16" s="40"/>
      <c r="BF16" s="242">
        <f t="shared" si="7"/>
        <v>0</v>
      </c>
      <c r="BG16" s="135"/>
      <c r="BH16" s="44"/>
      <c r="BI16" s="40"/>
      <c r="BJ16" s="40"/>
      <c r="BK16" s="40"/>
      <c r="BL16" s="40"/>
      <c r="BM16" s="40"/>
      <c r="BN16" s="36"/>
      <c r="BO16" s="152">
        <f t="shared" si="8"/>
        <v>0</v>
      </c>
      <c r="BP16" s="53"/>
      <c r="BQ16" s="43"/>
      <c r="BR16" s="43"/>
      <c r="BS16" s="40"/>
      <c r="BT16" s="44"/>
      <c r="BU16" s="40"/>
      <c r="BV16" s="40"/>
      <c r="BW16" s="40"/>
      <c r="BX16" s="36"/>
      <c r="BY16" s="152">
        <f t="shared" si="9"/>
        <v>0</v>
      </c>
    </row>
    <row r="17" spans="2:77" ht="15.75">
      <c r="B17" s="117" t="s">
        <v>173</v>
      </c>
      <c r="C17" s="149"/>
      <c r="D17" s="107"/>
      <c r="E17" s="144">
        <v>-31162</v>
      </c>
      <c r="F17" s="232"/>
      <c r="G17" s="53"/>
      <c r="H17" s="98">
        <f t="shared" si="4"/>
        <v>-31162</v>
      </c>
      <c r="I17" s="171"/>
      <c r="J17" s="44"/>
      <c r="K17" s="38"/>
      <c r="L17" s="37"/>
      <c r="M17" s="39"/>
      <c r="N17" s="103">
        <f t="shared" si="0"/>
        <v>0</v>
      </c>
      <c r="O17" s="44"/>
      <c r="P17" s="40"/>
      <c r="Q17" s="44">
        <f>44534</f>
        <v>44534</v>
      </c>
      <c r="R17" s="46"/>
      <c r="S17" s="41"/>
      <c r="T17" s="42">
        <v>-13372</v>
      </c>
      <c r="U17" s="42"/>
      <c r="V17" s="42"/>
      <c r="W17" s="42"/>
      <c r="X17" s="42"/>
      <c r="Y17" s="42"/>
      <c r="Z17" s="42"/>
      <c r="AA17" s="55">
        <f t="shared" si="6"/>
        <v>-13372</v>
      </c>
      <c r="AB17" s="44"/>
      <c r="AC17" s="36"/>
      <c r="AD17" s="40"/>
      <c r="AE17" s="40"/>
      <c r="AF17" s="41"/>
      <c r="AG17" s="42"/>
      <c r="AH17" s="55">
        <f t="shared" si="1"/>
        <v>0</v>
      </c>
      <c r="AI17" s="45"/>
      <c r="AJ17" s="40"/>
      <c r="AK17" s="40"/>
      <c r="AL17" s="46"/>
      <c r="AM17" s="41"/>
      <c r="AN17" s="42"/>
      <c r="AO17" s="55">
        <f t="shared" si="2"/>
        <v>0</v>
      </c>
      <c r="AP17" s="44"/>
      <c r="AQ17" s="40"/>
      <c r="AR17" s="41"/>
      <c r="AS17" s="47"/>
      <c r="AT17" s="42"/>
      <c r="AU17" s="38"/>
      <c r="AV17" s="55"/>
      <c r="AW17" s="186">
        <f t="shared" si="5"/>
        <v>0</v>
      </c>
      <c r="AX17" s="44"/>
      <c r="AY17" s="40"/>
      <c r="AZ17" s="40"/>
      <c r="BA17" s="40"/>
      <c r="BB17" s="40"/>
      <c r="BC17" s="40"/>
      <c r="BD17" s="40"/>
      <c r="BE17" s="40"/>
      <c r="BF17" s="242">
        <f t="shared" si="7"/>
        <v>0</v>
      </c>
      <c r="BG17" s="135"/>
      <c r="BH17" s="44"/>
      <c r="BI17" s="40"/>
      <c r="BJ17" s="40"/>
      <c r="BK17" s="40"/>
      <c r="BL17" s="40"/>
      <c r="BM17" s="40"/>
      <c r="BN17" s="36"/>
      <c r="BO17" s="152">
        <f t="shared" si="8"/>
        <v>0</v>
      </c>
      <c r="BP17" s="53"/>
      <c r="BQ17" s="43"/>
      <c r="BR17" s="43"/>
      <c r="BS17" s="40"/>
      <c r="BT17" s="44"/>
      <c r="BU17" s="40"/>
      <c r="BV17" s="40"/>
      <c r="BW17" s="40"/>
      <c r="BX17" s="36"/>
      <c r="BY17" s="152">
        <f t="shared" si="9"/>
        <v>0</v>
      </c>
    </row>
    <row r="18" spans="2:77" ht="15.75">
      <c r="B18" s="117" t="s">
        <v>174</v>
      </c>
      <c r="C18" s="149"/>
      <c r="D18" s="107"/>
      <c r="E18" s="144" t="s">
        <v>178</v>
      </c>
      <c r="F18" s="232"/>
      <c r="G18" s="53"/>
      <c r="H18" s="99" t="s">
        <v>178</v>
      </c>
      <c r="I18" s="171"/>
      <c r="J18" s="44"/>
      <c r="K18" s="38"/>
      <c r="L18" s="37"/>
      <c r="M18" s="39"/>
      <c r="N18" s="103">
        <f t="shared" si="0"/>
        <v>0</v>
      </c>
      <c r="O18" s="44"/>
      <c r="P18" s="40"/>
      <c r="Q18" s="44" t="s">
        <v>175</v>
      </c>
      <c r="R18" s="46"/>
      <c r="S18" s="41"/>
      <c r="T18" s="42" t="s">
        <v>166</v>
      </c>
      <c r="U18" s="42"/>
      <c r="V18" s="42"/>
      <c r="W18" s="42"/>
      <c r="X18" s="42"/>
      <c r="Y18" s="42"/>
      <c r="Z18" s="42"/>
      <c r="AA18" s="55">
        <f t="shared" si="6"/>
        <v>0</v>
      </c>
      <c r="AB18" s="44"/>
      <c r="AC18" s="36"/>
      <c r="AD18" s="40"/>
      <c r="AE18" s="40"/>
      <c r="AF18" s="41"/>
      <c r="AG18" s="42"/>
      <c r="AH18" s="55">
        <f t="shared" si="1"/>
        <v>0</v>
      </c>
      <c r="AI18" s="45"/>
      <c r="AJ18" s="40"/>
      <c r="AK18" s="40"/>
      <c r="AL18" s="46"/>
      <c r="AM18" s="41"/>
      <c r="AN18" s="42"/>
      <c r="AO18" s="55">
        <f t="shared" si="2"/>
        <v>0</v>
      </c>
      <c r="AP18" s="44"/>
      <c r="AQ18" s="40"/>
      <c r="AR18" s="41"/>
      <c r="AS18" s="47"/>
      <c r="AT18" s="42"/>
      <c r="AU18" s="38"/>
      <c r="AV18" s="55"/>
      <c r="AW18" s="186">
        <f t="shared" si="5"/>
        <v>0</v>
      </c>
      <c r="AX18" s="44"/>
      <c r="AY18" s="40"/>
      <c r="AZ18" s="40"/>
      <c r="BA18" s="40"/>
      <c r="BB18" s="40"/>
      <c r="BC18" s="40"/>
      <c r="BD18" s="40"/>
      <c r="BE18" s="40"/>
      <c r="BF18" s="242">
        <f t="shared" si="7"/>
        <v>0</v>
      </c>
      <c r="BG18" s="135"/>
      <c r="BH18" s="44"/>
      <c r="BI18" s="40"/>
      <c r="BJ18" s="40"/>
      <c r="BK18" s="40"/>
      <c r="BL18" s="40"/>
      <c r="BM18" s="40"/>
      <c r="BN18" s="36"/>
      <c r="BO18" s="152">
        <f t="shared" si="8"/>
        <v>0</v>
      </c>
      <c r="BP18" s="53"/>
      <c r="BQ18" s="43"/>
      <c r="BR18" s="43"/>
      <c r="BS18" s="40"/>
      <c r="BT18" s="44"/>
      <c r="BU18" s="40"/>
      <c r="BV18" s="40"/>
      <c r="BW18" s="40"/>
      <c r="BX18" s="36"/>
      <c r="BY18" s="152">
        <f t="shared" si="9"/>
        <v>0</v>
      </c>
    </row>
    <row r="19" spans="2:77" ht="15.75">
      <c r="B19" s="117" t="s">
        <v>154</v>
      </c>
      <c r="C19" s="149"/>
      <c r="D19" s="107"/>
      <c r="E19" s="144"/>
      <c r="F19" s="232"/>
      <c r="G19" s="53">
        <v>16000</v>
      </c>
      <c r="H19" s="98">
        <f t="shared" si="4"/>
        <v>16000</v>
      </c>
      <c r="I19" s="171"/>
      <c r="J19" s="44"/>
      <c r="K19" s="38"/>
      <c r="L19" s="37"/>
      <c r="M19" s="39"/>
      <c r="N19" s="103">
        <f t="shared" si="0"/>
        <v>0</v>
      </c>
      <c r="O19" s="44"/>
      <c r="P19" s="40"/>
      <c r="Q19" s="44"/>
      <c r="R19" s="46"/>
      <c r="S19" s="41"/>
      <c r="T19" s="42"/>
      <c r="U19" s="42"/>
      <c r="V19" s="42"/>
      <c r="W19" s="42"/>
      <c r="X19" s="42"/>
      <c r="Y19" s="42"/>
      <c r="Z19" s="42"/>
      <c r="AA19" s="55">
        <f t="shared" si="6"/>
        <v>0</v>
      </c>
      <c r="AB19" s="44"/>
      <c r="AC19" s="36"/>
      <c r="AD19" s="40"/>
      <c r="AE19" s="40"/>
      <c r="AF19" s="41"/>
      <c r="AG19" s="42"/>
      <c r="AH19" s="55">
        <f t="shared" si="1"/>
        <v>0</v>
      </c>
      <c r="AI19" s="45"/>
      <c r="AJ19" s="40"/>
      <c r="AK19" s="40"/>
      <c r="AL19" s="46"/>
      <c r="AM19" s="41"/>
      <c r="AN19" s="42"/>
      <c r="AO19" s="55">
        <f t="shared" si="2"/>
        <v>0</v>
      </c>
      <c r="AP19" s="44"/>
      <c r="AQ19" s="40"/>
      <c r="AR19" s="41"/>
      <c r="AS19" s="47"/>
      <c r="AT19" s="42"/>
      <c r="AU19" s="38"/>
      <c r="AV19" s="55">
        <f t="shared" si="3"/>
        <v>0</v>
      </c>
      <c r="AW19" s="186">
        <f>SUM(H19,I19,J19,K19,N19,O19,P19,Q19,AA19,AB19,AE19,AC19,AD19,AH19,AI19,AJ19,AK19,AO19,AP19,AQ19,AV19,)</f>
        <v>16000</v>
      </c>
      <c r="AX19" s="44"/>
      <c r="AY19" s="40"/>
      <c r="AZ19" s="40"/>
      <c r="BA19" s="40"/>
      <c r="BB19" s="40"/>
      <c r="BC19" s="40"/>
      <c r="BD19" s="40"/>
      <c r="BE19" s="40"/>
      <c r="BF19" s="242">
        <f t="shared" si="7"/>
        <v>16000</v>
      </c>
      <c r="BG19" s="135">
        <v>-39000</v>
      </c>
      <c r="BH19" s="44"/>
      <c r="BI19" s="40"/>
      <c r="BJ19" s="40"/>
      <c r="BK19" s="40"/>
      <c r="BL19" s="40"/>
      <c r="BM19" s="40"/>
      <c r="BN19" s="36"/>
      <c r="BO19" s="152">
        <f t="shared" si="8"/>
        <v>-23000</v>
      </c>
      <c r="BP19" s="53"/>
      <c r="BQ19" s="43"/>
      <c r="BR19" s="43"/>
      <c r="BS19" s="40"/>
      <c r="BT19" s="44"/>
      <c r="BU19" s="40"/>
      <c r="BV19" s="40"/>
      <c r="BW19" s="40"/>
      <c r="BX19" s="36"/>
      <c r="BY19" s="152">
        <f t="shared" si="9"/>
        <v>-23000</v>
      </c>
    </row>
    <row r="20" spans="2:77" ht="15.75">
      <c r="B20" s="117" t="s">
        <v>183</v>
      </c>
      <c r="C20" s="149"/>
      <c r="D20" s="107"/>
      <c r="E20" s="144"/>
      <c r="F20" s="232"/>
      <c r="G20" s="44" t="s">
        <v>155</v>
      </c>
      <c r="H20" s="99" t="s">
        <v>155</v>
      </c>
      <c r="I20" s="171"/>
      <c r="J20" s="44"/>
      <c r="K20" s="38"/>
      <c r="L20" s="37"/>
      <c r="M20" s="39"/>
      <c r="N20" s="103">
        <f t="shared" si="0"/>
        <v>0</v>
      </c>
      <c r="O20" s="44"/>
      <c r="P20" s="40"/>
      <c r="Q20" s="44"/>
      <c r="R20" s="46"/>
      <c r="S20" s="41"/>
      <c r="T20" s="42"/>
      <c r="U20" s="42"/>
      <c r="V20" s="42"/>
      <c r="W20" s="42"/>
      <c r="X20" s="42"/>
      <c r="Y20" s="42"/>
      <c r="Z20" s="42"/>
      <c r="AA20" s="55">
        <f t="shared" si="6"/>
        <v>0</v>
      </c>
      <c r="AB20" s="44"/>
      <c r="AC20" s="36"/>
      <c r="AD20" s="40"/>
      <c r="AE20" s="40"/>
      <c r="AF20" s="41"/>
      <c r="AG20" s="42"/>
      <c r="AH20" s="55">
        <f t="shared" si="1"/>
        <v>0</v>
      </c>
      <c r="AI20" s="45"/>
      <c r="AJ20" s="40"/>
      <c r="AK20" s="40"/>
      <c r="AL20" s="46"/>
      <c r="AM20" s="41"/>
      <c r="AN20" s="42"/>
      <c r="AO20" s="55">
        <f t="shared" si="2"/>
        <v>0</v>
      </c>
      <c r="AP20" s="44"/>
      <c r="AQ20" s="40"/>
      <c r="AR20" s="41"/>
      <c r="AS20" s="47"/>
      <c r="AT20" s="42"/>
      <c r="AU20" s="38"/>
      <c r="AV20" s="55"/>
      <c r="AW20" s="115" t="s">
        <v>155</v>
      </c>
      <c r="AX20" s="44"/>
      <c r="AY20" s="40"/>
      <c r="AZ20" s="40"/>
      <c r="BA20" s="40"/>
      <c r="BB20" s="40"/>
      <c r="BC20" s="40"/>
      <c r="BD20" s="40"/>
      <c r="BE20" s="40"/>
      <c r="BF20" s="245" t="s">
        <v>155</v>
      </c>
      <c r="BG20" s="135"/>
      <c r="BH20" s="44"/>
      <c r="BI20" s="40"/>
      <c r="BJ20" s="40"/>
      <c r="BK20" s="40"/>
      <c r="BL20" s="40"/>
      <c r="BM20" s="40"/>
      <c r="BN20" s="36"/>
      <c r="BO20" s="243" t="s">
        <v>155</v>
      </c>
      <c r="BP20" s="53"/>
      <c r="BQ20" s="43"/>
      <c r="BR20" s="43"/>
      <c r="BS20" s="40"/>
      <c r="BT20" s="44"/>
      <c r="BU20" s="40"/>
      <c r="BV20" s="40"/>
      <c r="BW20" s="40"/>
      <c r="BX20" s="36"/>
      <c r="BY20" s="243" t="s">
        <v>155</v>
      </c>
    </row>
    <row r="21" spans="2:77" ht="15.75">
      <c r="B21" s="117" t="s">
        <v>170</v>
      </c>
      <c r="C21" s="149"/>
      <c r="D21" s="107"/>
      <c r="E21" s="144"/>
      <c r="F21" s="232"/>
      <c r="G21" s="53"/>
      <c r="H21" s="98">
        <f t="shared" si="4"/>
        <v>0</v>
      </c>
      <c r="I21" s="171"/>
      <c r="J21" s="44"/>
      <c r="K21" s="38"/>
      <c r="L21" s="37"/>
      <c r="M21" s="39"/>
      <c r="N21" s="103">
        <f t="shared" si="0"/>
        <v>0</v>
      </c>
      <c r="O21" s="44"/>
      <c r="P21" s="40"/>
      <c r="Q21" s="44"/>
      <c r="R21" s="46"/>
      <c r="S21" s="41"/>
      <c r="T21" s="42"/>
      <c r="U21" s="42"/>
      <c r="V21" s="42"/>
      <c r="W21" s="42"/>
      <c r="X21" s="42"/>
      <c r="Y21" s="42"/>
      <c r="Z21" s="42"/>
      <c r="AA21" s="55">
        <f t="shared" si="6"/>
        <v>0</v>
      </c>
      <c r="AB21" s="44"/>
      <c r="AC21" s="36"/>
      <c r="AD21" s="40"/>
      <c r="AE21" s="40"/>
      <c r="AF21" s="41"/>
      <c r="AG21" s="42"/>
      <c r="AH21" s="55">
        <f t="shared" si="1"/>
        <v>0</v>
      </c>
      <c r="AI21" s="45"/>
      <c r="AJ21" s="40"/>
      <c r="AK21" s="40"/>
      <c r="AL21" s="46"/>
      <c r="AM21" s="41"/>
      <c r="AN21" s="42"/>
      <c r="AO21" s="55">
        <f t="shared" si="2"/>
        <v>0</v>
      </c>
      <c r="AP21" s="44"/>
      <c r="AQ21" s="40"/>
      <c r="AR21" s="41"/>
      <c r="AS21" s="47"/>
      <c r="AT21" s="42"/>
      <c r="AU21" s="38"/>
      <c r="AV21" s="55">
        <f t="shared" si="3"/>
        <v>0</v>
      </c>
      <c r="AW21" s="186">
        <f t="shared" si="5"/>
        <v>0</v>
      </c>
      <c r="AX21" s="44"/>
      <c r="AY21" s="40"/>
      <c r="AZ21" s="40"/>
      <c r="BA21" s="40"/>
      <c r="BB21" s="40"/>
      <c r="BC21" s="40"/>
      <c r="BD21" s="40"/>
      <c r="BE21" s="40"/>
      <c r="BF21" s="242">
        <f t="shared" si="7"/>
        <v>0</v>
      </c>
      <c r="BG21" s="135"/>
      <c r="BH21" s="44"/>
      <c r="BI21" s="40"/>
      <c r="BJ21" s="40"/>
      <c r="BK21" s="40"/>
      <c r="BL21" s="40"/>
      <c r="BM21" s="40"/>
      <c r="BN21" s="36"/>
      <c r="BO21" s="152">
        <f t="shared" si="8"/>
        <v>0</v>
      </c>
      <c r="BP21" s="53">
        <v>139650</v>
      </c>
      <c r="BQ21" s="43">
        <v>75000</v>
      </c>
      <c r="BR21" s="43">
        <v>48171</v>
      </c>
      <c r="BS21" s="40"/>
      <c r="BT21" s="44"/>
      <c r="BU21" s="40"/>
      <c r="BV21" s="40"/>
      <c r="BW21" s="40"/>
      <c r="BX21" s="36"/>
      <c r="BY21" s="152">
        <f t="shared" si="9"/>
        <v>262821</v>
      </c>
    </row>
    <row r="22" spans="2:77" ht="15.75">
      <c r="B22" s="117" t="s">
        <v>151</v>
      </c>
      <c r="C22" s="149"/>
      <c r="D22" s="107"/>
      <c r="E22" s="144"/>
      <c r="F22" s="232"/>
      <c r="G22" s="53"/>
      <c r="H22" s="98">
        <f t="shared" si="4"/>
        <v>0</v>
      </c>
      <c r="I22" s="171"/>
      <c r="J22" s="44"/>
      <c r="K22" s="38"/>
      <c r="L22" s="37"/>
      <c r="M22" s="39"/>
      <c r="N22" s="103">
        <f t="shared" si="0"/>
        <v>0</v>
      </c>
      <c r="O22" s="44"/>
      <c r="P22" s="40"/>
      <c r="Q22" s="44"/>
      <c r="R22" s="46"/>
      <c r="S22" s="41"/>
      <c r="T22" s="42"/>
      <c r="U22" s="42"/>
      <c r="V22" s="42"/>
      <c r="W22" s="42"/>
      <c r="X22" s="42"/>
      <c r="Y22" s="42"/>
      <c r="Z22" s="42"/>
      <c r="AA22" s="55">
        <f t="shared" si="6"/>
        <v>0</v>
      </c>
      <c r="AB22" s="44"/>
      <c r="AC22" s="36"/>
      <c r="AD22" s="40"/>
      <c r="AE22" s="40"/>
      <c r="AF22" s="41"/>
      <c r="AG22" s="42"/>
      <c r="AH22" s="55">
        <f t="shared" si="1"/>
        <v>0</v>
      </c>
      <c r="AI22" s="45"/>
      <c r="AJ22" s="40"/>
      <c r="AK22" s="40">
        <v>207594</v>
      </c>
      <c r="AL22" s="46"/>
      <c r="AM22" s="41"/>
      <c r="AN22" s="42"/>
      <c r="AO22" s="55">
        <f>SUM(AL22:AN22)</f>
        <v>0</v>
      </c>
      <c r="AP22" s="44"/>
      <c r="AQ22" s="40"/>
      <c r="AR22" s="41"/>
      <c r="AS22" s="47"/>
      <c r="AT22" s="42"/>
      <c r="AU22" s="38"/>
      <c r="AV22" s="55"/>
      <c r="AW22" s="186">
        <f t="shared" si="5"/>
        <v>207594</v>
      </c>
      <c r="AX22" s="44"/>
      <c r="AY22" s="40"/>
      <c r="AZ22" s="40"/>
      <c r="BA22" s="40"/>
      <c r="BB22" s="40"/>
      <c r="BC22" s="40"/>
      <c r="BD22" s="40"/>
      <c r="BE22" s="40"/>
      <c r="BF22" s="242">
        <f t="shared" si="7"/>
        <v>207594</v>
      </c>
      <c r="BG22" s="135"/>
      <c r="BH22" s="44"/>
      <c r="BI22" s="40"/>
      <c r="BJ22" s="40"/>
      <c r="BK22" s="40"/>
      <c r="BL22" s="40"/>
      <c r="BM22" s="40"/>
      <c r="BN22" s="36"/>
      <c r="BO22" s="152">
        <f t="shared" si="8"/>
        <v>207594</v>
      </c>
      <c r="BP22" s="53"/>
      <c r="BQ22" s="43"/>
      <c r="BR22" s="43"/>
      <c r="BS22" s="40"/>
      <c r="BT22" s="44"/>
      <c r="BU22" s="40"/>
      <c r="BV22" s="40"/>
      <c r="BW22" s="40"/>
      <c r="BX22" s="36"/>
      <c r="BY22" s="152">
        <f t="shared" si="9"/>
        <v>207594</v>
      </c>
    </row>
    <row r="23" spans="2:77" ht="15.75">
      <c r="B23" s="203" t="s">
        <v>156</v>
      </c>
      <c r="C23" s="204"/>
      <c r="D23" s="205" t="s">
        <v>6</v>
      </c>
      <c r="E23" s="146">
        <f>SUM(E6:E22)</f>
        <v>-31162</v>
      </c>
      <c r="F23" s="60">
        <f aca="true" t="shared" si="10" ref="F23:AK23">SUM(F6:F22)</f>
        <v>0</v>
      </c>
      <c r="G23" s="230">
        <f>SUM(G6:G22)</f>
        <v>16000</v>
      </c>
      <c r="H23" s="130">
        <f t="shared" si="10"/>
        <v>-15162</v>
      </c>
      <c r="I23" s="172">
        <f t="shared" si="10"/>
        <v>0</v>
      </c>
      <c r="J23" s="56">
        <f t="shared" si="10"/>
        <v>27935</v>
      </c>
      <c r="K23" s="56">
        <f t="shared" si="10"/>
        <v>0</v>
      </c>
      <c r="L23" s="56">
        <f t="shared" si="10"/>
        <v>0</v>
      </c>
      <c r="M23" s="56">
        <f t="shared" si="10"/>
        <v>0</v>
      </c>
      <c r="N23" s="130">
        <f t="shared" si="10"/>
        <v>0</v>
      </c>
      <c r="O23" s="56">
        <f t="shared" si="10"/>
        <v>0</v>
      </c>
      <c r="P23" s="180">
        <f t="shared" si="10"/>
        <v>0</v>
      </c>
      <c r="Q23" s="161">
        <f t="shared" si="10"/>
        <v>44534</v>
      </c>
      <c r="R23" s="146">
        <f t="shared" si="10"/>
        <v>0</v>
      </c>
      <c r="S23" s="56">
        <f t="shared" si="10"/>
        <v>-432</v>
      </c>
      <c r="T23" s="56">
        <f t="shared" si="10"/>
        <v>-13372</v>
      </c>
      <c r="U23" s="56">
        <f t="shared" si="10"/>
        <v>-865</v>
      </c>
      <c r="V23" s="56">
        <f t="shared" si="10"/>
        <v>-432</v>
      </c>
      <c r="W23" s="56">
        <f t="shared" si="10"/>
        <v>0</v>
      </c>
      <c r="X23" s="56">
        <f t="shared" si="10"/>
        <v>-576</v>
      </c>
      <c r="Y23" s="56">
        <f t="shared" si="10"/>
        <v>0</v>
      </c>
      <c r="Z23" s="56">
        <f t="shared" si="10"/>
        <v>0</v>
      </c>
      <c r="AA23" s="162">
        <f t="shared" si="10"/>
        <v>-15677</v>
      </c>
      <c r="AB23" s="56">
        <f t="shared" si="10"/>
        <v>0</v>
      </c>
      <c r="AC23" s="56">
        <f t="shared" si="10"/>
        <v>2305</v>
      </c>
      <c r="AD23" s="56">
        <f t="shared" si="10"/>
        <v>0</v>
      </c>
      <c r="AE23" s="56">
        <f t="shared" si="10"/>
        <v>0</v>
      </c>
      <c r="AF23" s="56">
        <f t="shared" si="10"/>
        <v>-27935</v>
      </c>
      <c r="AG23" s="56">
        <f t="shared" si="10"/>
        <v>0</v>
      </c>
      <c r="AH23" s="130">
        <f t="shared" si="10"/>
        <v>-27935</v>
      </c>
      <c r="AI23" s="56">
        <f t="shared" si="10"/>
        <v>0</v>
      </c>
      <c r="AJ23" s="56">
        <f t="shared" si="10"/>
        <v>0</v>
      </c>
      <c r="AK23" s="57">
        <f t="shared" si="10"/>
        <v>207594</v>
      </c>
      <c r="AL23" s="150">
        <f aca="true" t="shared" si="11" ref="AL23:BS23">SUM(AL6:AL22)</f>
        <v>-12763</v>
      </c>
      <c r="AM23" s="56">
        <f t="shared" si="11"/>
        <v>0</v>
      </c>
      <c r="AN23" s="56">
        <f t="shared" si="11"/>
        <v>0</v>
      </c>
      <c r="AO23" s="130">
        <f t="shared" si="11"/>
        <v>-12763</v>
      </c>
      <c r="AP23" s="56">
        <f t="shared" si="11"/>
        <v>6353</v>
      </c>
      <c r="AQ23" s="62">
        <f t="shared" si="11"/>
        <v>0</v>
      </c>
      <c r="AR23" s="56">
        <f t="shared" si="11"/>
        <v>0</v>
      </c>
      <c r="AS23" s="56">
        <f t="shared" si="11"/>
        <v>0</v>
      </c>
      <c r="AT23" s="56">
        <f t="shared" si="11"/>
        <v>0</v>
      </c>
      <c r="AU23" s="57">
        <f t="shared" si="11"/>
        <v>0</v>
      </c>
      <c r="AV23" s="237">
        <f t="shared" si="11"/>
        <v>0</v>
      </c>
      <c r="AW23" s="187">
        <f t="shared" si="11"/>
        <v>217184</v>
      </c>
      <c r="AX23" s="62">
        <f t="shared" si="11"/>
        <v>23026</v>
      </c>
      <c r="AY23" s="58">
        <f t="shared" si="11"/>
        <v>0</v>
      </c>
      <c r="AZ23" s="58">
        <f t="shared" si="11"/>
        <v>-23026</v>
      </c>
      <c r="BA23" s="58">
        <f t="shared" si="11"/>
        <v>0</v>
      </c>
      <c r="BB23" s="58">
        <f t="shared" si="11"/>
        <v>0</v>
      </c>
      <c r="BC23" s="58">
        <f t="shared" si="11"/>
        <v>0</v>
      </c>
      <c r="BD23" s="193">
        <f t="shared" si="11"/>
        <v>0</v>
      </c>
      <c r="BE23" s="58">
        <f t="shared" si="11"/>
        <v>0</v>
      </c>
      <c r="BF23" s="255">
        <f t="shared" si="11"/>
        <v>217184</v>
      </c>
      <c r="BG23" s="194">
        <f t="shared" si="11"/>
        <v>-39000</v>
      </c>
      <c r="BH23" s="195">
        <f t="shared" si="11"/>
        <v>0</v>
      </c>
      <c r="BI23" s="195">
        <f t="shared" si="11"/>
        <v>0</v>
      </c>
      <c r="BJ23" s="195">
        <f t="shared" si="11"/>
        <v>0</v>
      </c>
      <c r="BK23" s="195">
        <f t="shared" si="11"/>
        <v>0</v>
      </c>
      <c r="BL23" s="195">
        <f t="shared" si="11"/>
        <v>0</v>
      </c>
      <c r="BM23" s="195">
        <f t="shared" si="11"/>
        <v>0</v>
      </c>
      <c r="BN23" s="196">
        <f t="shared" si="11"/>
        <v>0</v>
      </c>
      <c r="BO23" s="259">
        <f t="shared" si="11"/>
        <v>178184</v>
      </c>
      <c r="BP23" s="189">
        <f>SUM(BP6:BP22)</f>
        <v>139650</v>
      </c>
      <c r="BQ23" s="193">
        <f>SUM(BQ6:BQ22)</f>
        <v>75000</v>
      </c>
      <c r="BR23" s="193">
        <f>SUM(BR6:BR22)</f>
        <v>48171</v>
      </c>
      <c r="BS23" s="193">
        <f t="shared" si="11"/>
        <v>0</v>
      </c>
      <c r="BT23" s="224">
        <f aca="true" t="shared" si="12" ref="BT23:BY23">SUM(BT6:BT22)</f>
        <v>0</v>
      </c>
      <c r="BU23" s="195">
        <f t="shared" si="12"/>
        <v>0</v>
      </c>
      <c r="BV23" s="195">
        <f t="shared" si="12"/>
        <v>0</v>
      </c>
      <c r="BW23" s="195">
        <f t="shared" si="12"/>
        <v>0</v>
      </c>
      <c r="BX23" s="196">
        <f t="shared" si="12"/>
        <v>0</v>
      </c>
      <c r="BY23" s="252">
        <f t="shared" si="12"/>
        <v>441005</v>
      </c>
    </row>
    <row r="24" spans="2:77" ht="15.75">
      <c r="B24" s="206" t="s">
        <v>1</v>
      </c>
      <c r="C24" s="73"/>
      <c r="D24" s="141" t="s">
        <v>6</v>
      </c>
      <c r="E24" s="147" t="s">
        <v>6</v>
      </c>
      <c r="F24" s="233" t="s">
        <v>6</v>
      </c>
      <c r="G24" s="119"/>
      <c r="H24" s="100"/>
      <c r="I24" s="173"/>
      <c r="J24" s="73"/>
      <c r="K24" s="69"/>
      <c r="L24" s="68"/>
      <c r="M24" s="66"/>
      <c r="N24" s="104" t="s">
        <v>6</v>
      </c>
      <c r="O24" s="73" t="s">
        <v>6</v>
      </c>
      <c r="P24" s="70" t="s">
        <v>6</v>
      </c>
      <c r="Q24" s="119"/>
      <c r="R24" s="74" t="s">
        <v>6</v>
      </c>
      <c r="S24" s="71" t="s">
        <v>6</v>
      </c>
      <c r="T24" s="72" t="s">
        <v>6</v>
      </c>
      <c r="U24" s="72" t="s">
        <v>6</v>
      </c>
      <c r="V24" s="72" t="s">
        <v>6</v>
      </c>
      <c r="W24" s="72" t="s">
        <v>6</v>
      </c>
      <c r="X24" s="72" t="s">
        <v>6</v>
      </c>
      <c r="Y24" s="72" t="s">
        <v>6</v>
      </c>
      <c r="Z24" s="72" t="s">
        <v>6</v>
      </c>
      <c r="AA24" s="75" t="s">
        <v>6</v>
      </c>
      <c r="AB24" s="73" t="s">
        <v>6</v>
      </c>
      <c r="AC24" s="67" t="s">
        <v>6</v>
      </c>
      <c r="AD24" s="70" t="s">
        <v>6</v>
      </c>
      <c r="AE24" s="70" t="s">
        <v>6</v>
      </c>
      <c r="AF24" s="71" t="s">
        <v>6</v>
      </c>
      <c r="AG24" s="72" t="s">
        <v>6</v>
      </c>
      <c r="AH24" s="75"/>
      <c r="AI24" s="69" t="s">
        <v>6</v>
      </c>
      <c r="AJ24" s="70" t="s">
        <v>6</v>
      </c>
      <c r="AK24" s="70" t="s">
        <v>6</v>
      </c>
      <c r="AL24" s="74" t="s">
        <v>6</v>
      </c>
      <c r="AM24" s="71"/>
      <c r="AN24" s="72" t="s">
        <v>6</v>
      </c>
      <c r="AO24" s="75" t="s">
        <v>6</v>
      </c>
      <c r="AP24" s="73" t="s">
        <v>6</v>
      </c>
      <c r="AQ24" s="70" t="s">
        <v>6</v>
      </c>
      <c r="AR24" s="71" t="s">
        <v>6</v>
      </c>
      <c r="AS24" s="72" t="s">
        <v>6</v>
      </c>
      <c r="AT24" s="72" t="s">
        <v>6</v>
      </c>
      <c r="AU24" s="69" t="s">
        <v>6</v>
      </c>
      <c r="AV24" s="75" t="s">
        <v>6</v>
      </c>
      <c r="AW24" s="186">
        <f>SUM(H24,I24,J24,K24,N24,O24,P24,Q24,AA24,AB24,AE24,AC24,AD24,AH24,AI24,AJ24,AK24,AO24,AP24,AQ24,AV24)</f>
        <v>0</v>
      </c>
      <c r="AX24" s="73" t="s">
        <v>6</v>
      </c>
      <c r="AY24" s="70" t="s">
        <v>6</v>
      </c>
      <c r="AZ24" s="70" t="s">
        <v>6</v>
      </c>
      <c r="BA24" s="70" t="s">
        <v>6</v>
      </c>
      <c r="BB24" s="70" t="s">
        <v>6</v>
      </c>
      <c r="BC24" s="70" t="s">
        <v>6</v>
      </c>
      <c r="BD24" s="70" t="s">
        <v>6</v>
      </c>
      <c r="BE24" s="70" t="s">
        <v>6</v>
      </c>
      <c r="BF24" s="256" t="s">
        <v>6</v>
      </c>
      <c r="BG24" s="133"/>
      <c r="BH24" s="73" t="s">
        <v>6</v>
      </c>
      <c r="BI24" s="70" t="s">
        <v>6</v>
      </c>
      <c r="BJ24" s="70" t="s">
        <v>6</v>
      </c>
      <c r="BK24" s="70" t="s">
        <v>6</v>
      </c>
      <c r="BL24" s="70" t="s">
        <v>6</v>
      </c>
      <c r="BM24" s="70" t="s">
        <v>6</v>
      </c>
      <c r="BN24" s="67" t="s">
        <v>6</v>
      </c>
      <c r="BO24" s="260" t="s">
        <v>6</v>
      </c>
      <c r="BP24" s="73"/>
      <c r="BQ24" s="70"/>
      <c r="BR24" s="70"/>
      <c r="BS24" s="70" t="s">
        <v>6</v>
      </c>
      <c r="BT24" s="73" t="s">
        <v>6</v>
      </c>
      <c r="BU24" s="70"/>
      <c r="BV24" s="70" t="s">
        <v>6</v>
      </c>
      <c r="BW24" s="70" t="s">
        <v>6</v>
      </c>
      <c r="BX24" s="67" t="s">
        <v>6</v>
      </c>
      <c r="BY24" s="152"/>
    </row>
    <row r="25" spans="2:77" ht="15.75">
      <c r="B25" s="117" t="s">
        <v>150</v>
      </c>
      <c r="C25" s="149"/>
      <c r="D25" s="141" t="s">
        <v>6</v>
      </c>
      <c r="E25" s="148">
        <v>877</v>
      </c>
      <c r="F25" s="234">
        <v>292</v>
      </c>
      <c r="G25" s="53"/>
      <c r="H25" s="98">
        <f aca="true" t="shared" si="13" ref="H25:H47">SUM(E25:G25)</f>
        <v>1169</v>
      </c>
      <c r="I25" s="174">
        <v>127</v>
      </c>
      <c r="J25" s="53">
        <v>126</v>
      </c>
      <c r="K25" s="45">
        <v>59</v>
      </c>
      <c r="L25" s="51">
        <v>2267</v>
      </c>
      <c r="M25" s="39">
        <v>25</v>
      </c>
      <c r="N25" s="103">
        <f>SUM(L25:M25)</f>
        <v>2292</v>
      </c>
      <c r="O25" s="53">
        <v>881</v>
      </c>
      <c r="P25" s="43">
        <f>159-7</f>
        <v>152</v>
      </c>
      <c r="Q25" s="53">
        <f>262+196</f>
        <v>458</v>
      </c>
      <c r="R25" s="54">
        <v>656</v>
      </c>
      <c r="S25" s="52">
        <v>1335</v>
      </c>
      <c r="T25" s="47">
        <f>1896-196</f>
        <v>1700</v>
      </c>
      <c r="U25" s="47">
        <v>2585</v>
      </c>
      <c r="V25" s="47">
        <v>1012</v>
      </c>
      <c r="W25" s="47">
        <v>60</v>
      </c>
      <c r="X25" s="47">
        <v>1412</v>
      </c>
      <c r="Y25" s="47">
        <v>102</v>
      </c>
      <c r="Z25" s="47">
        <v>4</v>
      </c>
      <c r="AA25" s="55">
        <f>SUM(R25:Z25)</f>
        <v>8866</v>
      </c>
      <c r="AB25" s="53"/>
      <c r="AC25" s="50">
        <v>26911</v>
      </c>
      <c r="AD25" s="43">
        <v>2656</v>
      </c>
      <c r="AE25" s="43">
        <v>17</v>
      </c>
      <c r="AF25" s="52">
        <v>9811</v>
      </c>
      <c r="AG25" s="47"/>
      <c r="AH25" s="55">
        <f>SUM(AF25:AG25)</f>
        <v>9811</v>
      </c>
      <c r="AI25" s="45"/>
      <c r="AJ25" s="43">
        <v>102</v>
      </c>
      <c r="AK25" s="43">
        <v>7328</v>
      </c>
      <c r="AL25" s="54">
        <v>52878</v>
      </c>
      <c r="AM25" s="52"/>
      <c r="AN25" s="47"/>
      <c r="AO25" s="55">
        <f>SUM(AL25:AN25)</f>
        <v>52878</v>
      </c>
      <c r="AP25" s="53">
        <v>15524</v>
      </c>
      <c r="AQ25" s="43">
        <v>9767</v>
      </c>
      <c r="AR25" s="52">
        <v>53324</v>
      </c>
      <c r="AS25" s="47">
        <v>423</v>
      </c>
      <c r="AT25" s="42" t="s">
        <v>160</v>
      </c>
      <c r="AU25" s="38" t="s">
        <v>161</v>
      </c>
      <c r="AV25" s="55">
        <f>SUM(AR25:AU25)</f>
        <v>53747</v>
      </c>
      <c r="AW25" s="186">
        <f aca="true" t="shared" si="14" ref="AW25:AW47">SUM(H25,I25,J25,K25,N25,O25,P25,Q25,AA25,AB25,AE25,AC25,AD25,AH25,AI25,AJ25,AK25,AO25,AP25,AQ25,AV25)</f>
        <v>192871</v>
      </c>
      <c r="AX25" s="53">
        <v>1851</v>
      </c>
      <c r="AY25" s="43"/>
      <c r="AZ25" s="43">
        <v>92</v>
      </c>
      <c r="BA25" s="43">
        <v>332</v>
      </c>
      <c r="BB25" s="43"/>
      <c r="BC25" s="43"/>
      <c r="BD25" s="43"/>
      <c r="BE25" s="43">
        <v>1480</v>
      </c>
      <c r="BF25" s="242">
        <f>SUM(AW25:BD25,BE25)</f>
        <v>196626</v>
      </c>
      <c r="BG25" s="135"/>
      <c r="BH25" s="53"/>
      <c r="BI25" s="43"/>
      <c r="BJ25" s="43"/>
      <c r="BK25" s="43"/>
      <c r="BL25" s="43"/>
      <c r="BM25" s="43">
        <v>1914</v>
      </c>
      <c r="BN25" s="50"/>
      <c r="BO25" s="152">
        <f>SUM(BF25:BN25)</f>
        <v>198540</v>
      </c>
      <c r="BP25" s="53"/>
      <c r="BQ25" s="43"/>
      <c r="BR25" s="43"/>
      <c r="BS25" s="40" t="s">
        <v>157</v>
      </c>
      <c r="BT25" s="53"/>
      <c r="BU25" s="43"/>
      <c r="BV25" s="43"/>
      <c r="BW25" s="43"/>
      <c r="BX25" s="36" t="s">
        <v>158</v>
      </c>
      <c r="BY25" s="152">
        <f>SUM(BO25:BX25)</f>
        <v>198540</v>
      </c>
    </row>
    <row r="26" spans="2:77" ht="15.75">
      <c r="B26" s="117" t="s">
        <v>127</v>
      </c>
      <c r="C26" s="118"/>
      <c r="D26" s="141" t="s">
        <v>6</v>
      </c>
      <c r="E26" s="148">
        <v>380</v>
      </c>
      <c r="F26" s="234">
        <f>253-127</f>
        <v>126</v>
      </c>
      <c r="G26" s="53"/>
      <c r="H26" s="98">
        <f t="shared" si="13"/>
        <v>506</v>
      </c>
      <c r="I26" s="171">
        <v>42</v>
      </c>
      <c r="J26" s="53">
        <v>56</v>
      </c>
      <c r="K26" s="45">
        <v>15</v>
      </c>
      <c r="L26" s="37">
        <v>1990</v>
      </c>
      <c r="M26" s="39">
        <v>10</v>
      </c>
      <c r="N26" s="103">
        <f>SUM(L26:M26)</f>
        <v>2000</v>
      </c>
      <c r="O26" s="53">
        <v>360</v>
      </c>
      <c r="P26" s="43">
        <v>59</v>
      </c>
      <c r="Q26" s="53">
        <f>127+87</f>
        <v>214</v>
      </c>
      <c r="R26" s="54">
        <f>53+63</f>
        <v>116</v>
      </c>
      <c r="S26" s="52">
        <v>513</v>
      </c>
      <c r="T26" s="47">
        <f>836-87-87</f>
        <v>662</v>
      </c>
      <c r="U26" s="47">
        <v>1050</v>
      </c>
      <c r="V26" s="47">
        <v>456</v>
      </c>
      <c r="W26" s="47">
        <v>25</v>
      </c>
      <c r="X26" s="47">
        <v>644</v>
      </c>
      <c r="Y26" s="47">
        <v>44</v>
      </c>
      <c r="Z26" s="47">
        <v>2</v>
      </c>
      <c r="AA26" s="55">
        <f>SUM(R26:Z26)</f>
        <v>3512</v>
      </c>
      <c r="AB26" s="53"/>
      <c r="AC26" s="50">
        <v>10451</v>
      </c>
      <c r="AD26" s="43">
        <v>812</v>
      </c>
      <c r="AE26" s="43">
        <v>8</v>
      </c>
      <c r="AF26" s="52">
        <v>3932</v>
      </c>
      <c r="AG26" s="47"/>
      <c r="AH26" s="55">
        <f>SUM(AF26:AG26)</f>
        <v>3932</v>
      </c>
      <c r="AI26" s="45"/>
      <c r="AJ26" s="43">
        <v>48</v>
      </c>
      <c r="AK26" s="43">
        <f>2772-217</f>
        <v>2555</v>
      </c>
      <c r="AL26" s="54">
        <v>21650</v>
      </c>
      <c r="AM26" s="52"/>
      <c r="AN26" s="47"/>
      <c r="AO26" s="55">
        <f>SUM(AL26:AN26)</f>
        <v>21650</v>
      </c>
      <c r="AP26" s="53">
        <v>7072</v>
      </c>
      <c r="AQ26" s="43">
        <v>4270</v>
      </c>
      <c r="AR26" s="52">
        <v>21387</v>
      </c>
      <c r="AS26" s="47">
        <v>209</v>
      </c>
      <c r="AT26" s="42" t="s">
        <v>133</v>
      </c>
      <c r="AU26" s="38" t="s">
        <v>134</v>
      </c>
      <c r="AV26" s="55">
        <f>SUM(AR26:AU26)</f>
        <v>21596</v>
      </c>
      <c r="AW26" s="186">
        <f t="shared" si="14"/>
        <v>79158</v>
      </c>
      <c r="AX26" s="53">
        <v>858</v>
      </c>
      <c r="AY26" s="43"/>
      <c r="AZ26" s="43">
        <v>55</v>
      </c>
      <c r="BA26" s="43">
        <v>162</v>
      </c>
      <c r="BB26" s="43"/>
      <c r="BC26" s="43"/>
      <c r="BD26" s="43"/>
      <c r="BE26" s="43">
        <v>562</v>
      </c>
      <c r="BF26" s="242">
        <f>SUM(AW26:BD26,BE26)</f>
        <v>80795</v>
      </c>
      <c r="BG26" s="135"/>
      <c r="BH26" s="53"/>
      <c r="BI26" s="43"/>
      <c r="BJ26" s="43"/>
      <c r="BK26" s="43"/>
      <c r="BL26" s="43"/>
      <c r="BM26" s="43">
        <v>682</v>
      </c>
      <c r="BN26" s="50"/>
      <c r="BO26" s="152">
        <f>SUM(BF26:BN26)</f>
        <v>81477</v>
      </c>
      <c r="BP26" s="53"/>
      <c r="BQ26" s="43"/>
      <c r="BR26" s="43"/>
      <c r="BS26" s="40" t="s">
        <v>130</v>
      </c>
      <c r="BT26" s="53"/>
      <c r="BU26" s="43"/>
      <c r="BV26" s="43"/>
      <c r="BW26" s="43"/>
      <c r="BX26" s="36" t="s">
        <v>135</v>
      </c>
      <c r="BY26" s="152">
        <f>SUM(BO26:BX26)</f>
        <v>81477</v>
      </c>
    </row>
    <row r="27" spans="2:77" ht="15.75">
      <c r="B27" s="117" t="s">
        <v>78</v>
      </c>
      <c r="C27" s="118"/>
      <c r="D27" s="141" t="s">
        <v>6</v>
      </c>
      <c r="E27" s="144" t="s">
        <v>106</v>
      </c>
      <c r="F27" s="234"/>
      <c r="G27" s="44"/>
      <c r="H27" s="99" t="s">
        <v>106</v>
      </c>
      <c r="I27" s="171"/>
      <c r="J27" s="44"/>
      <c r="K27" s="45"/>
      <c r="L27" s="51"/>
      <c r="M27" s="39"/>
      <c r="N27" s="103">
        <f aca="true" t="shared" si="15" ref="N27:N47">SUM(L27:M27)</f>
        <v>0</v>
      </c>
      <c r="O27" s="53"/>
      <c r="P27" s="43"/>
      <c r="Q27" s="53"/>
      <c r="R27" s="54"/>
      <c r="S27" s="52"/>
      <c r="T27" s="47"/>
      <c r="U27" s="47"/>
      <c r="V27" s="47"/>
      <c r="W27" s="47"/>
      <c r="X27" s="47"/>
      <c r="Y27" s="47"/>
      <c r="Z27" s="47"/>
      <c r="AA27" s="55">
        <f>SUM(R27:Z27)</f>
        <v>0</v>
      </c>
      <c r="AB27" s="53"/>
      <c r="AC27" s="50"/>
      <c r="AD27" s="43"/>
      <c r="AE27" s="43"/>
      <c r="AF27" s="41" t="s">
        <v>138</v>
      </c>
      <c r="AG27" s="47"/>
      <c r="AH27" s="48" t="s">
        <v>138</v>
      </c>
      <c r="AI27" s="45"/>
      <c r="AJ27" s="43"/>
      <c r="AK27" s="40" t="s">
        <v>171</v>
      </c>
      <c r="AL27" s="54"/>
      <c r="AM27" s="52"/>
      <c r="AN27" s="47"/>
      <c r="AO27" s="55">
        <f>SUM(AL27:AN27)</f>
        <v>0</v>
      </c>
      <c r="AP27" s="53"/>
      <c r="AQ27" s="40" t="s">
        <v>138</v>
      </c>
      <c r="AR27" s="41"/>
      <c r="AS27" s="42"/>
      <c r="AT27" s="42"/>
      <c r="AU27" s="38"/>
      <c r="AV27" s="55">
        <f>SUM(AR27:AU27)</f>
        <v>0</v>
      </c>
      <c r="AW27" s="115" t="s">
        <v>184</v>
      </c>
      <c r="AX27" s="53"/>
      <c r="AY27" s="43"/>
      <c r="AZ27" s="43"/>
      <c r="BA27" s="43"/>
      <c r="BB27" s="43"/>
      <c r="BC27" s="43"/>
      <c r="BD27" s="43"/>
      <c r="BE27" s="40" t="s">
        <v>176</v>
      </c>
      <c r="BF27" s="245" t="s">
        <v>185</v>
      </c>
      <c r="BG27" s="136"/>
      <c r="BH27" s="53"/>
      <c r="BI27" s="43"/>
      <c r="BJ27" s="43"/>
      <c r="BK27" s="43"/>
      <c r="BL27" s="43"/>
      <c r="BM27" s="40"/>
      <c r="BN27" s="50"/>
      <c r="BO27" s="243" t="s">
        <v>185</v>
      </c>
      <c r="BP27" s="44"/>
      <c r="BQ27" s="40"/>
      <c r="BR27" s="40"/>
      <c r="BS27" s="43"/>
      <c r="BT27" s="53"/>
      <c r="BU27" s="43"/>
      <c r="BV27" s="43"/>
      <c r="BW27" s="43"/>
      <c r="BX27" s="36"/>
      <c r="BY27" s="243" t="s">
        <v>185</v>
      </c>
    </row>
    <row r="28" spans="2:77" ht="15.75">
      <c r="B28" s="117" t="s">
        <v>86</v>
      </c>
      <c r="C28" s="118"/>
      <c r="D28" s="107" t="s">
        <v>6</v>
      </c>
      <c r="E28" s="144"/>
      <c r="F28" s="41"/>
      <c r="G28" s="44"/>
      <c r="H28" s="98">
        <f t="shared" si="13"/>
        <v>0</v>
      </c>
      <c r="I28" s="171" t="s">
        <v>106</v>
      </c>
      <c r="J28" s="44"/>
      <c r="K28" s="38" t="s">
        <v>100</v>
      </c>
      <c r="L28" s="37"/>
      <c r="M28" s="39"/>
      <c r="N28" s="103">
        <f t="shared" si="15"/>
        <v>0</v>
      </c>
      <c r="O28" s="44" t="s">
        <v>144</v>
      </c>
      <c r="P28" s="40" t="s">
        <v>139</v>
      </c>
      <c r="Q28" s="44" t="s">
        <v>99</v>
      </c>
      <c r="R28" s="46"/>
      <c r="S28" s="41"/>
      <c r="T28" s="42" t="s">
        <v>106</v>
      </c>
      <c r="U28" s="42" t="s">
        <v>145</v>
      </c>
      <c r="V28" s="42"/>
      <c r="W28" s="42"/>
      <c r="X28" s="42"/>
      <c r="Y28" s="42"/>
      <c r="Z28" s="42"/>
      <c r="AA28" s="48" t="s">
        <v>147</v>
      </c>
      <c r="AB28" s="44"/>
      <c r="AC28" s="36"/>
      <c r="AD28" s="40" t="s">
        <v>141</v>
      </c>
      <c r="AE28" s="40"/>
      <c r="AF28" s="41" t="s">
        <v>142</v>
      </c>
      <c r="AG28" s="42"/>
      <c r="AH28" s="48" t="s">
        <v>142</v>
      </c>
      <c r="AI28" s="45"/>
      <c r="AJ28" s="40"/>
      <c r="AK28" s="40"/>
      <c r="AL28" s="46" t="s">
        <v>146</v>
      </c>
      <c r="AM28" s="41"/>
      <c r="AN28" s="42"/>
      <c r="AO28" s="49" t="s">
        <v>146</v>
      </c>
      <c r="AP28" s="44" t="s">
        <v>148</v>
      </c>
      <c r="AQ28" s="40"/>
      <c r="AR28" s="41" t="s">
        <v>102</v>
      </c>
      <c r="AS28" s="42" t="s">
        <v>143</v>
      </c>
      <c r="AT28" s="42" t="s">
        <v>99</v>
      </c>
      <c r="AU28" s="38" t="s">
        <v>106</v>
      </c>
      <c r="AV28" s="48" t="s">
        <v>179</v>
      </c>
      <c r="AW28" s="115" t="s">
        <v>180</v>
      </c>
      <c r="AX28" s="53"/>
      <c r="AY28" s="40"/>
      <c r="AZ28" s="40"/>
      <c r="BA28" s="40"/>
      <c r="BB28" s="40"/>
      <c r="BC28" s="40"/>
      <c r="BD28" s="40"/>
      <c r="BE28" s="43"/>
      <c r="BF28" s="245" t="s">
        <v>180</v>
      </c>
      <c r="BG28" s="136"/>
      <c r="BH28" s="44"/>
      <c r="BI28" s="40"/>
      <c r="BJ28" s="40"/>
      <c r="BK28" s="40"/>
      <c r="BL28" s="40"/>
      <c r="BM28" s="40" t="s">
        <v>101</v>
      </c>
      <c r="BN28" s="36"/>
      <c r="BO28" s="243" t="s">
        <v>181</v>
      </c>
      <c r="BP28" s="44"/>
      <c r="BQ28" s="40"/>
      <c r="BR28" s="40"/>
      <c r="BS28" s="40"/>
      <c r="BT28" s="44"/>
      <c r="BU28" s="40"/>
      <c r="BV28" s="40"/>
      <c r="BW28" s="40"/>
      <c r="BX28" s="36"/>
      <c r="BY28" s="243" t="s">
        <v>181</v>
      </c>
    </row>
    <row r="29" spans="2:77" ht="17.25" customHeight="1">
      <c r="B29" s="117" t="s">
        <v>87</v>
      </c>
      <c r="C29" s="118"/>
      <c r="D29" s="107" t="s">
        <v>6</v>
      </c>
      <c r="E29" s="148"/>
      <c r="F29" s="234"/>
      <c r="G29" s="53"/>
      <c r="H29" s="98">
        <f t="shared" si="13"/>
        <v>0</v>
      </c>
      <c r="I29" s="171">
        <v>384</v>
      </c>
      <c r="J29" s="53"/>
      <c r="K29" s="45">
        <v>225</v>
      </c>
      <c r="L29" s="37"/>
      <c r="M29" s="39"/>
      <c r="N29" s="103">
        <f t="shared" si="15"/>
        <v>0</v>
      </c>
      <c r="O29" s="53">
        <v>1350</v>
      </c>
      <c r="P29" s="43">
        <v>120</v>
      </c>
      <c r="Q29" s="53">
        <v>2582</v>
      </c>
      <c r="R29" s="54"/>
      <c r="S29" s="52"/>
      <c r="T29" s="47">
        <v>974</v>
      </c>
      <c r="U29" s="47">
        <v>3767</v>
      </c>
      <c r="V29" s="47"/>
      <c r="W29" s="47"/>
      <c r="X29" s="47"/>
      <c r="Y29" s="47"/>
      <c r="Z29" s="47"/>
      <c r="AA29" s="55">
        <f aca="true" t="shared" si="16" ref="AA29:AA47">SUM(R29:Z29)</f>
        <v>4741</v>
      </c>
      <c r="AB29" s="53"/>
      <c r="AC29" s="50"/>
      <c r="AD29" s="43">
        <v>12557</v>
      </c>
      <c r="AE29" s="43"/>
      <c r="AF29" s="52">
        <v>3621</v>
      </c>
      <c r="AG29" s="47"/>
      <c r="AH29" s="55">
        <f>SUM(AF29:AG29)</f>
        <v>3621</v>
      </c>
      <c r="AI29" s="45"/>
      <c r="AJ29" s="43"/>
      <c r="AK29" s="43"/>
      <c r="AL29" s="54">
        <v>86772</v>
      </c>
      <c r="AM29" s="52"/>
      <c r="AN29" s="47"/>
      <c r="AO29" s="55">
        <f>SUM(AL29:AN29)</f>
        <v>86772</v>
      </c>
      <c r="AP29" s="53">
        <v>-557</v>
      </c>
      <c r="AQ29" s="43">
        <v>15988</v>
      </c>
      <c r="AR29" s="52">
        <v>25146</v>
      </c>
      <c r="AS29" s="47"/>
      <c r="AT29" s="42" t="s">
        <v>152</v>
      </c>
      <c r="AU29" s="38" t="s">
        <v>190</v>
      </c>
      <c r="AV29" s="55">
        <f aca="true" t="shared" si="17" ref="AV29:AV47">SUM(AR29:AU29)</f>
        <v>25146</v>
      </c>
      <c r="AW29" s="186">
        <f t="shared" si="14"/>
        <v>152929</v>
      </c>
      <c r="AX29" s="44"/>
      <c r="AY29" s="43"/>
      <c r="AZ29" s="43"/>
      <c r="BA29" s="43"/>
      <c r="BB29" s="43"/>
      <c r="BC29" s="43"/>
      <c r="BD29" s="43"/>
      <c r="BE29" s="40"/>
      <c r="BF29" s="242">
        <f>SUM(AW29:BD29,BE29)</f>
        <v>152929</v>
      </c>
      <c r="BG29" s="135"/>
      <c r="BH29" s="53"/>
      <c r="BI29" s="43"/>
      <c r="BJ29" s="43"/>
      <c r="BK29" s="43"/>
      <c r="BL29" s="43"/>
      <c r="BM29" s="43">
        <v>1397</v>
      </c>
      <c r="BN29" s="50"/>
      <c r="BO29" s="152">
        <f>SUM(BF29:BN29)</f>
        <v>154326</v>
      </c>
      <c r="BP29" s="53"/>
      <c r="BQ29" s="43"/>
      <c r="BR29" s="43"/>
      <c r="BS29" s="43"/>
      <c r="BT29" s="53"/>
      <c r="BU29" s="43"/>
      <c r="BV29" s="43"/>
      <c r="BW29" s="43"/>
      <c r="BX29" s="36"/>
      <c r="BY29" s="152">
        <f>SUM(BO29:BX29)</f>
        <v>154326</v>
      </c>
    </row>
    <row r="30" spans="2:77" ht="15.75">
      <c r="B30" s="117" t="s">
        <v>88</v>
      </c>
      <c r="C30" s="118"/>
      <c r="D30" s="107" t="s">
        <v>6</v>
      </c>
      <c r="E30" s="148"/>
      <c r="F30" s="234"/>
      <c r="G30" s="53"/>
      <c r="H30" s="98">
        <f t="shared" si="13"/>
        <v>0</v>
      </c>
      <c r="I30" s="171"/>
      <c r="J30" s="53"/>
      <c r="K30" s="45"/>
      <c r="L30" s="51">
        <v>397</v>
      </c>
      <c r="M30" s="39"/>
      <c r="N30" s="103">
        <f t="shared" si="15"/>
        <v>397</v>
      </c>
      <c r="O30" s="53"/>
      <c r="P30" s="43"/>
      <c r="Q30" s="53"/>
      <c r="R30" s="54"/>
      <c r="S30" s="52"/>
      <c r="T30" s="47"/>
      <c r="U30" s="47"/>
      <c r="V30" s="47"/>
      <c r="W30" s="47"/>
      <c r="X30" s="47"/>
      <c r="Y30" s="47"/>
      <c r="Z30" s="47"/>
      <c r="AA30" s="55">
        <f t="shared" si="16"/>
        <v>0</v>
      </c>
      <c r="AB30" s="53"/>
      <c r="AD30" s="43"/>
      <c r="AE30" s="43"/>
      <c r="AF30" s="52">
        <f>6325+3187</f>
        <v>9512</v>
      </c>
      <c r="AG30" s="47"/>
      <c r="AH30" s="55">
        <f>SUM(AF30:AG30)</f>
        <v>9512</v>
      </c>
      <c r="AI30" s="45"/>
      <c r="AJ30" s="43"/>
      <c r="AK30" s="43">
        <v>3735</v>
      </c>
      <c r="AL30" s="54">
        <v>39536</v>
      </c>
      <c r="AM30" s="52"/>
      <c r="AN30" s="47"/>
      <c r="AO30" s="55">
        <f>SUM(AL30:AN30)</f>
        <v>39536</v>
      </c>
      <c r="AP30" s="53">
        <v>7299</v>
      </c>
      <c r="AQ30" s="43">
        <v>17855</v>
      </c>
      <c r="AR30" s="52">
        <f>65983-36182</f>
        <v>29801</v>
      </c>
      <c r="AS30" s="47"/>
      <c r="AT30" s="42"/>
      <c r="AU30" s="38"/>
      <c r="AV30" s="55">
        <f t="shared" si="17"/>
        <v>29801</v>
      </c>
      <c r="AW30" s="186">
        <f t="shared" si="14"/>
        <v>108135</v>
      </c>
      <c r="AX30" s="53"/>
      <c r="AY30" s="43"/>
      <c r="AZ30" s="43"/>
      <c r="BA30" s="43"/>
      <c r="BB30" s="43"/>
      <c r="BC30" s="43"/>
      <c r="BD30" s="43"/>
      <c r="BE30" s="43"/>
      <c r="BF30" s="242">
        <f>SUM(AW30:BD30,BE30)</f>
        <v>108135</v>
      </c>
      <c r="BG30" s="135"/>
      <c r="BH30" s="53"/>
      <c r="BI30" s="43"/>
      <c r="BJ30" s="43"/>
      <c r="BK30" s="43"/>
      <c r="BL30" s="43"/>
      <c r="BM30" s="43">
        <v>1373</v>
      </c>
      <c r="BN30" s="50"/>
      <c r="BO30" s="152">
        <f>SUM(BF30:BN30)</f>
        <v>109508</v>
      </c>
      <c r="BP30" s="53"/>
      <c r="BQ30" s="43"/>
      <c r="BR30" s="43"/>
      <c r="BS30" s="43"/>
      <c r="BT30" s="53"/>
      <c r="BU30" s="43"/>
      <c r="BV30" s="43"/>
      <c r="BW30" s="43"/>
      <c r="BX30" s="36"/>
      <c r="BY30" s="152">
        <f>SUM(BO30:BX30)</f>
        <v>109508</v>
      </c>
    </row>
    <row r="31" spans="2:77" ht="15.75">
      <c r="B31" s="117" t="s">
        <v>2</v>
      </c>
      <c r="C31" s="118"/>
      <c r="D31" s="141" t="s">
        <v>6</v>
      </c>
      <c r="E31" s="148"/>
      <c r="F31" s="234"/>
      <c r="G31" s="53"/>
      <c r="H31" s="98">
        <f t="shared" si="13"/>
        <v>0</v>
      </c>
      <c r="I31" s="171"/>
      <c r="J31" s="53"/>
      <c r="K31" s="45"/>
      <c r="L31" s="51"/>
      <c r="M31" s="39"/>
      <c r="N31" s="103">
        <f t="shared" si="15"/>
        <v>0</v>
      </c>
      <c r="O31" s="44"/>
      <c r="P31" s="43"/>
      <c r="Q31" s="53"/>
      <c r="R31" s="54"/>
      <c r="S31" s="52"/>
      <c r="T31" s="42"/>
      <c r="U31" s="47"/>
      <c r="V31" s="47"/>
      <c r="W31" s="47"/>
      <c r="X31" s="47"/>
      <c r="Y31" s="47"/>
      <c r="Z31" s="47"/>
      <c r="AA31" s="55">
        <f t="shared" si="16"/>
        <v>0</v>
      </c>
      <c r="AB31" s="53"/>
      <c r="AC31" s="36">
        <v>0</v>
      </c>
      <c r="AD31" s="43"/>
      <c r="AE31" s="43"/>
      <c r="AF31" s="41" t="s">
        <v>143</v>
      </c>
      <c r="AG31" s="47"/>
      <c r="AH31" s="48" t="s">
        <v>143</v>
      </c>
      <c r="AI31" s="45"/>
      <c r="AJ31" s="43"/>
      <c r="AK31" s="40" t="s">
        <v>172</v>
      </c>
      <c r="AL31" s="46" t="s">
        <v>167</v>
      </c>
      <c r="AM31" s="52"/>
      <c r="AN31" s="47"/>
      <c r="AO31" s="49" t="s">
        <v>167</v>
      </c>
      <c r="AP31" s="44" t="s">
        <v>114</v>
      </c>
      <c r="AQ31" s="43"/>
      <c r="AR31" s="52"/>
      <c r="AS31" s="47"/>
      <c r="AT31" s="42"/>
      <c r="AU31" s="38"/>
      <c r="AV31" s="55">
        <f t="shared" si="17"/>
        <v>0</v>
      </c>
      <c r="AW31" s="115" t="s">
        <v>182</v>
      </c>
      <c r="AX31" s="53"/>
      <c r="AY31" s="43"/>
      <c r="AZ31" s="43"/>
      <c r="BA31" s="43"/>
      <c r="BB31" s="43"/>
      <c r="BC31" s="43"/>
      <c r="BD31" s="43"/>
      <c r="BE31" s="43"/>
      <c r="BF31" s="245" t="s">
        <v>182</v>
      </c>
      <c r="BG31" s="135"/>
      <c r="BH31" s="53"/>
      <c r="BI31" s="43"/>
      <c r="BJ31" s="43"/>
      <c r="BK31" s="43"/>
      <c r="BL31" s="43"/>
      <c r="BM31" s="43"/>
      <c r="BN31" s="50"/>
      <c r="BO31" s="243" t="s">
        <v>182</v>
      </c>
      <c r="BP31" s="44"/>
      <c r="BQ31" s="40"/>
      <c r="BR31" s="40"/>
      <c r="BS31" s="43"/>
      <c r="BT31" s="53"/>
      <c r="BU31" s="43"/>
      <c r="BV31" s="43"/>
      <c r="BW31" s="43"/>
      <c r="BX31" s="36"/>
      <c r="BY31" s="243" t="s">
        <v>182</v>
      </c>
    </row>
    <row r="32" spans="2:77" ht="15.75">
      <c r="B32" s="117" t="s">
        <v>70</v>
      </c>
      <c r="C32" s="118"/>
      <c r="D32" s="141" t="s">
        <v>6</v>
      </c>
      <c r="E32" s="144"/>
      <c r="F32" s="232"/>
      <c r="G32" s="53"/>
      <c r="H32" s="98">
        <f t="shared" si="13"/>
        <v>0</v>
      </c>
      <c r="I32" s="171"/>
      <c r="J32" s="53"/>
      <c r="K32" s="45"/>
      <c r="L32" s="51"/>
      <c r="M32" s="39"/>
      <c r="N32" s="103">
        <f t="shared" si="15"/>
        <v>0</v>
      </c>
      <c r="O32" s="53"/>
      <c r="P32" s="43"/>
      <c r="Q32" s="53"/>
      <c r="R32" s="54"/>
      <c r="S32" s="52"/>
      <c r="T32" s="47"/>
      <c r="U32" s="47"/>
      <c r="V32" s="47"/>
      <c r="W32" s="47"/>
      <c r="X32" s="47"/>
      <c r="Y32" s="47"/>
      <c r="Z32" s="47"/>
      <c r="AA32" s="55">
        <f t="shared" si="16"/>
        <v>0</v>
      </c>
      <c r="AB32" s="53"/>
      <c r="AC32" s="36">
        <v>8397</v>
      </c>
      <c r="AD32" s="43"/>
      <c r="AE32" s="43"/>
      <c r="AF32" s="41"/>
      <c r="AG32" s="47"/>
      <c r="AH32" s="55">
        <f aca="true" t="shared" si="18" ref="AH32:AH47">SUM(AF32:AG32)</f>
        <v>0</v>
      </c>
      <c r="AI32" s="45"/>
      <c r="AJ32" s="43"/>
      <c r="AK32" s="43">
        <v>1399</v>
      </c>
      <c r="AL32" s="46"/>
      <c r="AM32" s="41"/>
      <c r="AN32" s="47"/>
      <c r="AO32" s="55">
        <f aca="true" t="shared" si="19" ref="AO32:AO37">SUM(AL32:AN32)</f>
        <v>0</v>
      </c>
      <c r="AP32" s="44"/>
      <c r="AQ32" s="43"/>
      <c r="AR32" s="52"/>
      <c r="AS32" s="47"/>
      <c r="AT32" s="42"/>
      <c r="AU32" s="38"/>
      <c r="AV32" s="55">
        <f t="shared" si="17"/>
        <v>0</v>
      </c>
      <c r="AW32" s="186">
        <f t="shared" si="14"/>
        <v>9796</v>
      </c>
      <c r="AX32" s="53"/>
      <c r="AY32" s="43"/>
      <c r="AZ32" s="43"/>
      <c r="BA32" s="43"/>
      <c r="BB32" s="43"/>
      <c r="BC32" s="43"/>
      <c r="BD32" s="43"/>
      <c r="BE32" s="43"/>
      <c r="BF32" s="242">
        <f aca="true" t="shared" si="20" ref="BF32:BF47">SUM(AW32:BD32,BE32)</f>
        <v>9796</v>
      </c>
      <c r="BG32" s="135"/>
      <c r="BH32" s="53"/>
      <c r="BI32" s="43"/>
      <c r="BJ32" s="43"/>
      <c r="BK32" s="43"/>
      <c r="BL32" s="43"/>
      <c r="BM32" s="43"/>
      <c r="BN32" s="50"/>
      <c r="BO32" s="152">
        <f aca="true" t="shared" si="21" ref="BO32:BO47">SUM(BF32:BN32)</f>
        <v>9796</v>
      </c>
      <c r="BP32" s="53"/>
      <c r="BQ32" s="43"/>
      <c r="BR32" s="43"/>
      <c r="BS32" s="43"/>
      <c r="BT32" s="53"/>
      <c r="BU32" s="43"/>
      <c r="BV32" s="43"/>
      <c r="BW32" s="43"/>
      <c r="BX32" s="36"/>
      <c r="BY32" s="152">
        <f aca="true" t="shared" si="22" ref="BY32:BY47">SUM(BO32:BX32)</f>
        <v>9796</v>
      </c>
    </row>
    <row r="33" spans="2:79" ht="15.75">
      <c r="B33" s="117" t="s">
        <v>83</v>
      </c>
      <c r="C33" s="118"/>
      <c r="D33" s="141" t="s">
        <v>6</v>
      </c>
      <c r="E33" s="46">
        <f>2617+1300</f>
        <v>3917</v>
      </c>
      <c r="F33" s="52"/>
      <c r="G33" s="53"/>
      <c r="H33" s="98">
        <f t="shared" si="13"/>
        <v>3917</v>
      </c>
      <c r="I33" s="171"/>
      <c r="J33" s="53"/>
      <c r="K33" s="45"/>
      <c r="L33" s="51">
        <v>2734</v>
      </c>
      <c r="M33" s="39">
        <v>85</v>
      </c>
      <c r="N33" s="103">
        <f t="shared" si="15"/>
        <v>2819</v>
      </c>
      <c r="O33" s="53"/>
      <c r="P33" s="43">
        <v>268</v>
      </c>
      <c r="Q33" s="53">
        <v>523</v>
      </c>
      <c r="R33" s="54">
        <f>490+331+100</f>
        <v>921</v>
      </c>
      <c r="S33" s="52">
        <f>3764-414+414</f>
        <v>3764</v>
      </c>
      <c r="T33" s="47">
        <f>257-5+1000+1300</f>
        <v>2552</v>
      </c>
      <c r="U33" s="47">
        <v>4331</v>
      </c>
      <c r="V33" s="47">
        <f>-254+1443</f>
        <v>1189</v>
      </c>
      <c r="W33" s="47">
        <f>236+94</f>
        <v>330</v>
      </c>
      <c r="X33" s="47">
        <f>676+2327</f>
        <v>3003</v>
      </c>
      <c r="Y33" s="47"/>
      <c r="Z33" s="47">
        <f>-21+21+100</f>
        <v>100</v>
      </c>
      <c r="AA33" s="55">
        <f t="shared" si="16"/>
        <v>16190</v>
      </c>
      <c r="AB33" s="53"/>
      <c r="AC33" s="50">
        <f>3555+4453+2270</f>
        <v>10278</v>
      </c>
      <c r="AD33" s="43">
        <f>891+847</f>
        <v>1738</v>
      </c>
      <c r="AE33" s="43">
        <v>32</v>
      </c>
      <c r="AF33" s="52">
        <v>29996</v>
      </c>
      <c r="AG33" s="47"/>
      <c r="AH33" s="55">
        <f t="shared" si="18"/>
        <v>29996</v>
      </c>
      <c r="AI33" s="45"/>
      <c r="AJ33" s="43">
        <f>239+100</f>
        <v>339</v>
      </c>
      <c r="AK33" s="43">
        <v>36</v>
      </c>
      <c r="AL33" s="54">
        <v>32071</v>
      </c>
      <c r="AM33" s="52"/>
      <c r="AN33" s="47"/>
      <c r="AO33" s="55">
        <f t="shared" si="19"/>
        <v>32071</v>
      </c>
      <c r="AP33" s="53">
        <v>37242</v>
      </c>
      <c r="AQ33" s="43">
        <f>43100-14734-2266</f>
        <v>26100</v>
      </c>
      <c r="AR33" s="52"/>
      <c r="AS33" s="47"/>
      <c r="AT33" s="42"/>
      <c r="AU33" s="38"/>
      <c r="AV33" s="55">
        <f t="shared" si="17"/>
        <v>0</v>
      </c>
      <c r="AW33" s="186">
        <f t="shared" si="14"/>
        <v>161549</v>
      </c>
      <c r="AX33" s="53">
        <v>-249</v>
      </c>
      <c r="AY33" s="43"/>
      <c r="AZ33" s="43">
        <f>665+198</f>
        <v>863</v>
      </c>
      <c r="BA33" s="43">
        <v>224</v>
      </c>
      <c r="BB33" s="43"/>
      <c r="BC33" s="43"/>
      <c r="BD33" s="43"/>
      <c r="BE33" s="43">
        <f>-2791+4347</f>
        <v>1556</v>
      </c>
      <c r="BF33" s="242">
        <f t="shared" si="20"/>
        <v>163943</v>
      </c>
      <c r="BG33" s="135"/>
      <c r="BH33" s="53"/>
      <c r="BI33" s="43"/>
      <c r="BJ33" s="43"/>
      <c r="BK33" s="43"/>
      <c r="BL33" s="43"/>
      <c r="BM33" s="43">
        <v>1066</v>
      </c>
      <c r="BN33" s="50"/>
      <c r="BO33" s="152">
        <f t="shared" si="21"/>
        <v>165009</v>
      </c>
      <c r="BP33" s="53"/>
      <c r="BQ33" s="43"/>
      <c r="BR33" s="43"/>
      <c r="BS33" s="43"/>
      <c r="BT33" s="53"/>
      <c r="BU33" s="43"/>
      <c r="BV33" s="43"/>
      <c r="BW33" s="43"/>
      <c r="BX33" s="36"/>
      <c r="BY33" s="152">
        <f t="shared" si="22"/>
        <v>165009</v>
      </c>
      <c r="CA33" s="91"/>
    </row>
    <row r="34" spans="2:77" ht="15.75">
      <c r="B34" s="117" t="s">
        <v>96</v>
      </c>
      <c r="C34" s="118"/>
      <c r="D34" s="141"/>
      <c r="E34" s="148">
        <v>28</v>
      </c>
      <c r="F34" s="234"/>
      <c r="G34" s="53"/>
      <c r="H34" s="98">
        <f t="shared" si="13"/>
        <v>28</v>
      </c>
      <c r="I34" s="171"/>
      <c r="J34" s="53">
        <v>6</v>
      </c>
      <c r="K34" s="45"/>
      <c r="L34" s="51"/>
      <c r="M34" s="39"/>
      <c r="N34" s="103">
        <f t="shared" si="15"/>
        <v>0</v>
      </c>
      <c r="O34" s="53">
        <v>16</v>
      </c>
      <c r="P34" s="43"/>
      <c r="Q34" s="53">
        <f>0+1</f>
        <v>1</v>
      </c>
      <c r="R34" s="54">
        <v>2</v>
      </c>
      <c r="S34" s="52">
        <v>7</v>
      </c>
      <c r="T34" s="47">
        <f>24-1</f>
        <v>23</v>
      </c>
      <c r="U34" s="47">
        <v>25</v>
      </c>
      <c r="V34" s="47"/>
      <c r="W34" s="47">
        <v>1</v>
      </c>
      <c r="X34" s="47">
        <v>19</v>
      </c>
      <c r="Y34" s="47">
        <v>1</v>
      </c>
      <c r="Z34" s="47">
        <v>0</v>
      </c>
      <c r="AA34" s="55">
        <f t="shared" si="16"/>
        <v>78</v>
      </c>
      <c r="AB34" s="53"/>
      <c r="AC34" s="50">
        <v>874</v>
      </c>
      <c r="AD34" s="43">
        <v>-471</v>
      </c>
      <c r="AE34" s="43">
        <v>1</v>
      </c>
      <c r="AF34" s="52">
        <v>579</v>
      </c>
      <c r="AG34" s="47"/>
      <c r="AH34" s="55">
        <f t="shared" si="18"/>
        <v>579</v>
      </c>
      <c r="AI34" s="45"/>
      <c r="AJ34" s="43">
        <v>5</v>
      </c>
      <c r="AK34" s="43"/>
      <c r="AL34" s="54">
        <v>755</v>
      </c>
      <c r="AM34" s="52"/>
      <c r="AN34" s="47"/>
      <c r="AO34" s="55">
        <f t="shared" si="19"/>
        <v>755</v>
      </c>
      <c r="AP34" s="53">
        <v>310</v>
      </c>
      <c r="AQ34" s="43">
        <v>165</v>
      </c>
      <c r="AR34" s="52">
        <v>43</v>
      </c>
      <c r="AS34" s="47"/>
      <c r="AT34" s="42"/>
      <c r="AU34" s="38"/>
      <c r="AV34" s="55">
        <f t="shared" si="17"/>
        <v>43</v>
      </c>
      <c r="AW34" s="186">
        <f t="shared" si="14"/>
        <v>2390</v>
      </c>
      <c r="AX34" s="53">
        <v>723</v>
      </c>
      <c r="AY34" s="43"/>
      <c r="AZ34" s="43">
        <v>4</v>
      </c>
      <c r="BA34" s="43">
        <v>-9</v>
      </c>
      <c r="BB34" s="43"/>
      <c r="BC34" s="43"/>
      <c r="BD34" s="43"/>
      <c r="BE34" s="43">
        <v>30</v>
      </c>
      <c r="BF34" s="242">
        <f t="shared" si="20"/>
        <v>3138</v>
      </c>
      <c r="BG34" s="135"/>
      <c r="BH34" s="53"/>
      <c r="BI34" s="43"/>
      <c r="BJ34" s="43"/>
      <c r="BK34" s="43"/>
      <c r="BL34" s="43"/>
      <c r="BM34" s="43"/>
      <c r="BN34" s="50"/>
      <c r="BO34" s="152">
        <f t="shared" si="21"/>
        <v>3138</v>
      </c>
      <c r="BP34" s="53"/>
      <c r="BQ34" s="43"/>
      <c r="BR34" s="43"/>
      <c r="BS34" s="43"/>
      <c r="BT34" s="53"/>
      <c r="BU34" s="43"/>
      <c r="BV34" s="43"/>
      <c r="BW34" s="43"/>
      <c r="BX34" s="36"/>
      <c r="BY34" s="152">
        <f t="shared" si="22"/>
        <v>3138</v>
      </c>
    </row>
    <row r="35" spans="2:77" ht="15.75">
      <c r="B35" s="266" t="s">
        <v>126</v>
      </c>
      <c r="C35" s="267"/>
      <c r="D35" s="141"/>
      <c r="E35" s="148"/>
      <c r="F35" s="234"/>
      <c r="G35" s="53"/>
      <c r="H35" s="98">
        <f t="shared" si="13"/>
        <v>0</v>
      </c>
      <c r="I35" s="171"/>
      <c r="J35" s="53"/>
      <c r="K35" s="45"/>
      <c r="L35" s="51"/>
      <c r="M35" s="39"/>
      <c r="N35" s="103">
        <f t="shared" si="15"/>
        <v>0</v>
      </c>
      <c r="O35" s="53"/>
      <c r="P35" s="43"/>
      <c r="Q35" s="53"/>
      <c r="R35" s="54"/>
      <c r="S35" s="52"/>
      <c r="T35" s="47"/>
      <c r="U35" s="47"/>
      <c r="V35" s="47"/>
      <c r="W35" s="47"/>
      <c r="X35" s="47"/>
      <c r="Y35" s="47"/>
      <c r="Z35" s="47"/>
      <c r="AA35" s="55">
        <f t="shared" si="16"/>
        <v>0</v>
      </c>
      <c r="AB35" s="53"/>
      <c r="AC35" s="50">
        <v>1700</v>
      </c>
      <c r="AD35" s="43"/>
      <c r="AE35" s="43"/>
      <c r="AF35" s="52"/>
      <c r="AG35" s="47"/>
      <c r="AH35" s="55">
        <f t="shared" si="18"/>
        <v>0</v>
      </c>
      <c r="AI35" s="45"/>
      <c r="AJ35" s="43"/>
      <c r="AK35" s="43"/>
      <c r="AL35" s="54"/>
      <c r="AM35" s="52"/>
      <c r="AN35" s="47"/>
      <c r="AO35" s="55">
        <f t="shared" si="19"/>
        <v>0</v>
      </c>
      <c r="AP35" s="53"/>
      <c r="AQ35" s="43"/>
      <c r="AR35" s="52"/>
      <c r="AS35" s="47"/>
      <c r="AT35" s="42"/>
      <c r="AU35" s="38"/>
      <c r="AV35" s="55">
        <f t="shared" si="17"/>
        <v>0</v>
      </c>
      <c r="AW35" s="186">
        <f t="shared" si="14"/>
        <v>1700</v>
      </c>
      <c r="AX35" s="53"/>
      <c r="AY35" s="43"/>
      <c r="AZ35" s="43"/>
      <c r="BA35" s="43"/>
      <c r="BB35" s="43"/>
      <c r="BC35" s="43"/>
      <c r="BD35" s="43"/>
      <c r="BE35" s="43"/>
      <c r="BF35" s="242">
        <f t="shared" si="20"/>
        <v>1700</v>
      </c>
      <c r="BG35" s="135"/>
      <c r="BH35" s="53"/>
      <c r="BI35" s="43"/>
      <c r="BJ35" s="43"/>
      <c r="BK35" s="43"/>
      <c r="BL35" s="43"/>
      <c r="BM35" s="43"/>
      <c r="BN35" s="50"/>
      <c r="BO35" s="152">
        <f t="shared" si="21"/>
        <v>1700</v>
      </c>
      <c r="BP35" s="53"/>
      <c r="BQ35" s="43"/>
      <c r="BR35" s="43"/>
      <c r="BS35" s="43"/>
      <c r="BT35" s="53"/>
      <c r="BU35" s="43"/>
      <c r="BV35" s="43"/>
      <c r="BW35" s="43"/>
      <c r="BX35" s="36"/>
      <c r="BY35" s="152">
        <f t="shared" si="22"/>
        <v>1700</v>
      </c>
    </row>
    <row r="36" spans="2:77" ht="15.75">
      <c r="B36" s="117" t="s">
        <v>98</v>
      </c>
      <c r="C36" s="118"/>
      <c r="D36" s="141" t="s">
        <v>6</v>
      </c>
      <c r="E36" s="148"/>
      <c r="F36" s="234"/>
      <c r="G36" s="53"/>
      <c r="H36" s="98">
        <f t="shared" si="13"/>
        <v>0</v>
      </c>
      <c r="I36" s="171"/>
      <c r="J36" s="53"/>
      <c r="K36" s="45"/>
      <c r="L36" s="51"/>
      <c r="M36" s="39"/>
      <c r="N36" s="103">
        <f t="shared" si="15"/>
        <v>0</v>
      </c>
      <c r="O36" s="53"/>
      <c r="P36" s="43"/>
      <c r="Q36" s="53"/>
      <c r="R36" s="54"/>
      <c r="S36" s="52"/>
      <c r="T36" s="47"/>
      <c r="U36" s="47"/>
      <c r="V36" s="47"/>
      <c r="W36" s="47"/>
      <c r="X36" s="47"/>
      <c r="Y36" s="47"/>
      <c r="Z36" s="47"/>
      <c r="AA36" s="55">
        <f t="shared" si="16"/>
        <v>0</v>
      </c>
      <c r="AB36" s="53"/>
      <c r="AC36" s="50"/>
      <c r="AD36" s="43">
        <v>76</v>
      </c>
      <c r="AE36" s="43"/>
      <c r="AF36" s="52"/>
      <c r="AG36" s="47"/>
      <c r="AH36" s="55">
        <f t="shared" si="18"/>
        <v>0</v>
      </c>
      <c r="AI36" s="45"/>
      <c r="AJ36" s="43">
        <v>198</v>
      </c>
      <c r="AK36" s="43"/>
      <c r="AL36" s="54">
        <v>4996</v>
      </c>
      <c r="AM36" s="52"/>
      <c r="AN36" s="47"/>
      <c r="AO36" s="55">
        <f t="shared" si="19"/>
        <v>4996</v>
      </c>
      <c r="AP36" s="53">
        <v>1779</v>
      </c>
      <c r="AQ36" s="43"/>
      <c r="AR36" s="52"/>
      <c r="AS36" s="47"/>
      <c r="AT36" s="42"/>
      <c r="AU36" s="38"/>
      <c r="AV36" s="55">
        <f t="shared" si="17"/>
        <v>0</v>
      </c>
      <c r="AW36" s="186">
        <f t="shared" si="14"/>
        <v>7049</v>
      </c>
      <c r="AX36" s="53">
        <v>5178</v>
      </c>
      <c r="AY36" s="43"/>
      <c r="AZ36" s="43"/>
      <c r="BA36" s="43">
        <f>857</f>
        <v>857</v>
      </c>
      <c r="BB36" s="43"/>
      <c r="BC36" s="43"/>
      <c r="BD36" s="43"/>
      <c r="BE36" s="43"/>
      <c r="BF36" s="242">
        <f t="shared" si="20"/>
        <v>13084</v>
      </c>
      <c r="BG36" s="135"/>
      <c r="BH36" s="53"/>
      <c r="BI36" s="43"/>
      <c r="BJ36" s="43"/>
      <c r="BK36" s="43"/>
      <c r="BL36" s="43"/>
      <c r="BM36" s="43"/>
      <c r="BN36" s="50"/>
      <c r="BO36" s="152">
        <f t="shared" si="21"/>
        <v>13084</v>
      </c>
      <c r="BP36" s="53"/>
      <c r="BQ36" s="43"/>
      <c r="BR36" s="43"/>
      <c r="BS36" s="43"/>
      <c r="BT36" s="53"/>
      <c r="BU36" s="43"/>
      <c r="BV36" s="43"/>
      <c r="BW36" s="43"/>
      <c r="BX36" s="36"/>
      <c r="BY36" s="152">
        <f t="shared" si="22"/>
        <v>13084</v>
      </c>
    </row>
    <row r="37" spans="2:77" ht="15.75">
      <c r="B37" s="117" t="s">
        <v>97</v>
      </c>
      <c r="C37" s="118"/>
      <c r="D37" s="107" t="s">
        <v>6</v>
      </c>
      <c r="E37" s="148"/>
      <c r="F37" s="234"/>
      <c r="G37" s="53"/>
      <c r="H37" s="98">
        <f t="shared" si="13"/>
        <v>0</v>
      </c>
      <c r="I37" s="171"/>
      <c r="J37" s="53"/>
      <c r="K37" s="45"/>
      <c r="L37" s="51"/>
      <c r="M37" s="39"/>
      <c r="N37" s="103">
        <f t="shared" si="15"/>
        <v>0</v>
      </c>
      <c r="O37" s="53"/>
      <c r="P37" s="43">
        <v>43</v>
      </c>
      <c r="Q37" s="53"/>
      <c r="R37" s="54"/>
      <c r="S37" s="52"/>
      <c r="T37" s="47"/>
      <c r="U37" s="47"/>
      <c r="V37" s="47"/>
      <c r="W37" s="47"/>
      <c r="X37" s="47"/>
      <c r="Y37" s="47"/>
      <c r="Z37" s="47"/>
      <c r="AA37" s="55">
        <f t="shared" si="16"/>
        <v>0</v>
      </c>
      <c r="AB37" s="53"/>
      <c r="AC37" s="50"/>
      <c r="AD37" s="43"/>
      <c r="AE37" s="43"/>
      <c r="AF37" s="52"/>
      <c r="AG37" s="47"/>
      <c r="AH37" s="55">
        <f t="shared" si="18"/>
        <v>0</v>
      </c>
      <c r="AI37" s="45"/>
      <c r="AJ37" s="43"/>
      <c r="AK37" s="43"/>
      <c r="AL37" s="54"/>
      <c r="AM37" s="52"/>
      <c r="AN37" s="47"/>
      <c r="AO37" s="55">
        <f t="shared" si="19"/>
        <v>0</v>
      </c>
      <c r="AP37" s="53"/>
      <c r="AQ37" s="43"/>
      <c r="AR37" s="52"/>
      <c r="AS37" s="47"/>
      <c r="AT37" s="42"/>
      <c r="AU37" s="38"/>
      <c r="AV37" s="55">
        <f t="shared" si="17"/>
        <v>0</v>
      </c>
      <c r="AW37" s="186">
        <f t="shared" si="14"/>
        <v>43</v>
      </c>
      <c r="AX37" s="53"/>
      <c r="AY37" s="43"/>
      <c r="AZ37" s="43"/>
      <c r="BA37" s="43"/>
      <c r="BB37" s="43"/>
      <c r="BC37" s="43"/>
      <c r="BD37" s="43"/>
      <c r="BE37" s="43"/>
      <c r="BF37" s="242">
        <f t="shared" si="20"/>
        <v>43</v>
      </c>
      <c r="BG37" s="135"/>
      <c r="BH37" s="53"/>
      <c r="BI37" s="43"/>
      <c r="BJ37" s="43"/>
      <c r="BK37" s="43"/>
      <c r="BL37" s="43"/>
      <c r="BM37" s="43"/>
      <c r="BN37" s="50"/>
      <c r="BO37" s="152">
        <f t="shared" si="21"/>
        <v>43</v>
      </c>
      <c r="BP37" s="53"/>
      <c r="BQ37" s="43"/>
      <c r="BR37" s="43"/>
      <c r="BS37" s="43"/>
      <c r="BT37" s="53"/>
      <c r="BU37" s="43"/>
      <c r="BV37" s="43"/>
      <c r="BW37" s="43"/>
      <c r="BX37" s="36"/>
      <c r="BY37" s="152">
        <f t="shared" si="22"/>
        <v>43</v>
      </c>
    </row>
    <row r="38" spans="2:77" ht="15.75">
      <c r="B38" s="117" t="s">
        <v>95</v>
      </c>
      <c r="C38" s="118"/>
      <c r="D38" s="107"/>
      <c r="E38" s="148"/>
      <c r="F38" s="234"/>
      <c r="G38" s="53"/>
      <c r="H38" s="98">
        <f t="shared" si="13"/>
        <v>0</v>
      </c>
      <c r="I38" s="171"/>
      <c r="J38" s="53"/>
      <c r="K38" s="45"/>
      <c r="L38" s="51"/>
      <c r="M38" s="39"/>
      <c r="N38" s="103">
        <f t="shared" si="15"/>
        <v>0</v>
      </c>
      <c r="O38" s="53"/>
      <c r="P38" s="43"/>
      <c r="Q38" s="53"/>
      <c r="R38" s="54"/>
      <c r="S38" s="52"/>
      <c r="T38" s="47">
        <v>642</v>
      </c>
      <c r="U38" s="47"/>
      <c r="V38" s="47"/>
      <c r="W38" s="47"/>
      <c r="X38" s="47"/>
      <c r="Y38" s="47"/>
      <c r="Z38" s="47"/>
      <c r="AA38" s="55">
        <f t="shared" si="16"/>
        <v>642</v>
      </c>
      <c r="AB38" s="53"/>
      <c r="AC38" s="50"/>
      <c r="AD38" s="43"/>
      <c r="AE38" s="43"/>
      <c r="AF38" s="52">
        <v>92</v>
      </c>
      <c r="AG38" s="47"/>
      <c r="AH38" s="55">
        <f t="shared" si="18"/>
        <v>92</v>
      </c>
      <c r="AI38" s="45"/>
      <c r="AJ38" s="43"/>
      <c r="AK38" s="43"/>
      <c r="AL38" s="54">
        <v>815</v>
      </c>
      <c r="AM38" s="52"/>
      <c r="AN38" s="47"/>
      <c r="AO38" s="55">
        <f aca="true" t="shared" si="23" ref="AO38:AO47">SUM(AL38:AN38)</f>
        <v>815</v>
      </c>
      <c r="AP38" s="53">
        <v>8000</v>
      </c>
      <c r="AQ38" s="43">
        <v>92</v>
      </c>
      <c r="AR38" s="52"/>
      <c r="AS38" s="47"/>
      <c r="AT38" s="42"/>
      <c r="AU38" s="38"/>
      <c r="AV38" s="55">
        <f t="shared" si="17"/>
        <v>0</v>
      </c>
      <c r="AW38" s="186">
        <f t="shared" si="14"/>
        <v>9641</v>
      </c>
      <c r="AX38" s="53"/>
      <c r="AY38" s="43"/>
      <c r="AZ38" s="43"/>
      <c r="BA38" s="43"/>
      <c r="BB38" s="43"/>
      <c r="BC38" s="43"/>
      <c r="BD38" s="43"/>
      <c r="BE38" s="43"/>
      <c r="BF38" s="242">
        <f t="shared" si="20"/>
        <v>9641</v>
      </c>
      <c r="BG38" s="135"/>
      <c r="BH38" s="53"/>
      <c r="BI38" s="43"/>
      <c r="BJ38" s="43"/>
      <c r="BK38" s="43"/>
      <c r="BL38" s="43"/>
      <c r="BM38" s="43"/>
      <c r="BN38" s="50"/>
      <c r="BO38" s="152">
        <f t="shared" si="21"/>
        <v>9641</v>
      </c>
      <c r="BP38" s="53"/>
      <c r="BQ38" s="43"/>
      <c r="BR38" s="43"/>
      <c r="BS38" s="43"/>
      <c r="BT38" s="53"/>
      <c r="BU38" s="43"/>
      <c r="BV38" s="43"/>
      <c r="BW38" s="43"/>
      <c r="BX38" s="36"/>
      <c r="BY38" s="152">
        <f t="shared" si="22"/>
        <v>9641</v>
      </c>
    </row>
    <row r="39" spans="2:77" ht="15.75">
      <c r="B39" s="117" t="s">
        <v>75</v>
      </c>
      <c r="C39" s="118"/>
      <c r="D39" s="107" t="s">
        <v>6</v>
      </c>
      <c r="E39" s="148"/>
      <c r="F39" s="234"/>
      <c r="G39" s="53"/>
      <c r="H39" s="98">
        <f t="shared" si="13"/>
        <v>0</v>
      </c>
      <c r="I39" s="174"/>
      <c r="J39" s="53"/>
      <c r="K39" s="45"/>
      <c r="L39" s="51"/>
      <c r="M39" s="39"/>
      <c r="N39" s="103">
        <f t="shared" si="15"/>
        <v>0</v>
      </c>
      <c r="O39" s="53"/>
      <c r="P39" s="43"/>
      <c r="Q39" s="53"/>
      <c r="R39" s="54"/>
      <c r="S39" s="52"/>
      <c r="T39" s="47">
        <f>SUM(404-17)</f>
        <v>387</v>
      </c>
      <c r="U39" s="47"/>
      <c r="V39" s="47"/>
      <c r="W39" s="47"/>
      <c r="X39" s="47"/>
      <c r="Y39" s="47"/>
      <c r="Z39" s="47"/>
      <c r="AA39" s="55">
        <f t="shared" si="16"/>
        <v>387</v>
      </c>
      <c r="AB39" s="53"/>
      <c r="AC39" s="50"/>
      <c r="AD39" s="43"/>
      <c r="AE39" s="43"/>
      <c r="AF39" s="52">
        <f>SUM(136-6)</f>
        <v>130</v>
      </c>
      <c r="AG39" s="47"/>
      <c r="AH39" s="55">
        <f t="shared" si="18"/>
        <v>130</v>
      </c>
      <c r="AI39" s="45"/>
      <c r="AJ39" s="43"/>
      <c r="AK39" s="43"/>
      <c r="AL39" s="54">
        <f>3237+1770-202</f>
        <v>4805</v>
      </c>
      <c r="AM39" s="52"/>
      <c r="AN39" s="47"/>
      <c r="AO39" s="55">
        <f t="shared" si="23"/>
        <v>4805</v>
      </c>
      <c r="AP39" s="53">
        <f>9712+3290-522</f>
        <v>12480</v>
      </c>
      <c r="AQ39" s="43">
        <f>135+382-22</f>
        <v>495</v>
      </c>
      <c r="AR39" s="52"/>
      <c r="AS39" s="47"/>
      <c r="AT39" s="42"/>
      <c r="AU39" s="38"/>
      <c r="AV39" s="55">
        <f t="shared" si="17"/>
        <v>0</v>
      </c>
      <c r="AW39" s="186">
        <f t="shared" si="14"/>
        <v>18297</v>
      </c>
      <c r="AX39" s="53"/>
      <c r="AY39" s="43"/>
      <c r="AZ39" s="43"/>
      <c r="BA39" s="43"/>
      <c r="BB39" s="43"/>
      <c r="BC39" s="43"/>
      <c r="BD39" s="43"/>
      <c r="BE39" s="43"/>
      <c r="BF39" s="242">
        <f t="shared" si="20"/>
        <v>18297</v>
      </c>
      <c r="BG39" s="135"/>
      <c r="BH39" s="53"/>
      <c r="BI39" s="43"/>
      <c r="BJ39" s="43"/>
      <c r="BK39" s="43"/>
      <c r="BL39" s="43"/>
      <c r="BM39" s="43"/>
      <c r="BN39" s="50"/>
      <c r="BO39" s="152">
        <f t="shared" si="21"/>
        <v>18297</v>
      </c>
      <c r="BP39" s="53"/>
      <c r="BQ39" s="43"/>
      <c r="BR39" s="43"/>
      <c r="BS39" s="43"/>
      <c r="BT39" s="53"/>
      <c r="BU39" s="43"/>
      <c r="BV39" s="43"/>
      <c r="BW39" s="43"/>
      <c r="BX39" s="36"/>
      <c r="BY39" s="152">
        <f t="shared" si="22"/>
        <v>18297</v>
      </c>
    </row>
    <row r="40" spans="2:77" ht="15.75">
      <c r="B40" s="117" t="s">
        <v>111</v>
      </c>
      <c r="C40" s="118"/>
      <c r="D40" s="141" t="s">
        <v>6</v>
      </c>
      <c r="E40" s="148"/>
      <c r="F40" s="234"/>
      <c r="G40" s="53"/>
      <c r="H40" s="98">
        <f t="shared" si="13"/>
        <v>0</v>
      </c>
      <c r="I40" s="174"/>
      <c r="J40" s="53"/>
      <c r="K40" s="45"/>
      <c r="L40" s="51"/>
      <c r="M40" s="39"/>
      <c r="N40" s="103">
        <f t="shared" si="15"/>
        <v>0</v>
      </c>
      <c r="O40" s="53"/>
      <c r="P40" s="43"/>
      <c r="Q40" s="53"/>
      <c r="R40" s="54"/>
      <c r="S40" s="52"/>
      <c r="T40" s="47"/>
      <c r="U40" s="47"/>
      <c r="V40" s="47"/>
      <c r="W40" s="47"/>
      <c r="X40" s="47"/>
      <c r="Y40" s="47"/>
      <c r="Z40" s="47"/>
      <c r="AA40" s="55">
        <f t="shared" si="16"/>
        <v>0</v>
      </c>
      <c r="AB40" s="53"/>
      <c r="AC40" s="50"/>
      <c r="AD40" s="43"/>
      <c r="AE40" s="43"/>
      <c r="AF40" s="52"/>
      <c r="AG40" s="47"/>
      <c r="AH40" s="55">
        <f t="shared" si="18"/>
        <v>0</v>
      </c>
      <c r="AI40" s="45"/>
      <c r="AJ40" s="43"/>
      <c r="AK40" s="43"/>
      <c r="AL40" s="54"/>
      <c r="AM40" s="52"/>
      <c r="AN40" s="47"/>
      <c r="AO40" s="55">
        <f t="shared" si="23"/>
        <v>0</v>
      </c>
      <c r="AP40" s="53"/>
      <c r="AQ40" s="43"/>
      <c r="AR40" s="52">
        <v>1015</v>
      </c>
      <c r="AS40" s="47"/>
      <c r="AT40" s="42"/>
      <c r="AU40" s="38"/>
      <c r="AV40" s="55">
        <f t="shared" si="17"/>
        <v>1015</v>
      </c>
      <c r="AW40" s="186">
        <f t="shared" si="14"/>
        <v>1015</v>
      </c>
      <c r="AX40" s="53"/>
      <c r="AY40" s="43"/>
      <c r="AZ40" s="43"/>
      <c r="BA40" s="43"/>
      <c r="BB40" s="43"/>
      <c r="BC40" s="43"/>
      <c r="BD40" s="43"/>
      <c r="BE40" s="43"/>
      <c r="BF40" s="242">
        <f t="shared" si="20"/>
        <v>1015</v>
      </c>
      <c r="BG40" s="135"/>
      <c r="BH40" s="53"/>
      <c r="BI40" s="43"/>
      <c r="BJ40" s="43"/>
      <c r="BK40" s="43"/>
      <c r="BL40" s="43"/>
      <c r="BM40" s="43"/>
      <c r="BN40" s="50"/>
      <c r="BO40" s="152">
        <f t="shared" si="21"/>
        <v>1015</v>
      </c>
      <c r="BP40" s="53"/>
      <c r="BQ40" s="43"/>
      <c r="BR40" s="43"/>
      <c r="BS40" s="43"/>
      <c r="BT40" s="53"/>
      <c r="BU40" s="43"/>
      <c r="BV40" s="43"/>
      <c r="BW40" s="43"/>
      <c r="BX40" s="36"/>
      <c r="BY40" s="152">
        <f t="shared" si="22"/>
        <v>1015</v>
      </c>
    </row>
    <row r="41" spans="2:77" ht="15.75">
      <c r="B41" s="117" t="s">
        <v>128</v>
      </c>
      <c r="C41" s="118"/>
      <c r="D41" s="141" t="s">
        <v>6</v>
      </c>
      <c r="E41" s="148"/>
      <c r="F41" s="234"/>
      <c r="G41" s="53"/>
      <c r="H41" s="98">
        <f t="shared" si="13"/>
        <v>0</v>
      </c>
      <c r="I41" s="174"/>
      <c r="J41" s="53"/>
      <c r="K41" s="45"/>
      <c r="L41" s="51"/>
      <c r="M41" s="39"/>
      <c r="N41" s="103">
        <f t="shared" si="15"/>
        <v>0</v>
      </c>
      <c r="O41" s="53"/>
      <c r="P41" s="43"/>
      <c r="Q41" s="53"/>
      <c r="R41" s="54"/>
      <c r="S41" s="52"/>
      <c r="T41" s="47"/>
      <c r="U41" s="47"/>
      <c r="V41" s="47"/>
      <c r="W41" s="47"/>
      <c r="X41" s="47"/>
      <c r="Y41" s="47"/>
      <c r="Z41" s="47"/>
      <c r="AA41" s="55">
        <f t="shared" si="16"/>
        <v>0</v>
      </c>
      <c r="AB41" s="53"/>
      <c r="AC41" s="50"/>
      <c r="AD41" s="43"/>
      <c r="AE41" s="43"/>
      <c r="AF41" s="52"/>
      <c r="AG41" s="47"/>
      <c r="AH41" s="55">
        <f t="shared" si="18"/>
        <v>0</v>
      </c>
      <c r="AI41" s="45"/>
      <c r="AJ41" s="43"/>
      <c r="AK41" s="43"/>
      <c r="AL41" s="54"/>
      <c r="AM41" s="52"/>
      <c r="AN41" s="47"/>
      <c r="AO41" s="55">
        <f t="shared" si="23"/>
        <v>0</v>
      </c>
      <c r="AP41" s="53"/>
      <c r="AQ41" s="43"/>
      <c r="AR41" s="52">
        <v>9944</v>
      </c>
      <c r="AS41" s="47"/>
      <c r="AT41" s="42"/>
      <c r="AU41" s="38"/>
      <c r="AV41" s="55">
        <f t="shared" si="17"/>
        <v>9944</v>
      </c>
      <c r="AW41" s="186">
        <f t="shared" si="14"/>
        <v>9944</v>
      </c>
      <c r="AX41" s="53"/>
      <c r="AY41" s="43"/>
      <c r="AZ41" s="43"/>
      <c r="BA41" s="43"/>
      <c r="BB41" s="43"/>
      <c r="BC41" s="43"/>
      <c r="BD41" s="43"/>
      <c r="BE41" s="43"/>
      <c r="BF41" s="242">
        <f t="shared" si="20"/>
        <v>9944</v>
      </c>
      <c r="BG41" s="135"/>
      <c r="BH41" s="53"/>
      <c r="BI41" s="43"/>
      <c r="BJ41" s="43"/>
      <c r="BK41" s="43"/>
      <c r="BL41" s="43"/>
      <c r="BM41" s="43"/>
      <c r="BN41" s="50"/>
      <c r="BO41" s="152">
        <f t="shared" si="21"/>
        <v>9944</v>
      </c>
      <c r="BP41" s="53"/>
      <c r="BQ41" s="43"/>
      <c r="BR41" s="43"/>
      <c r="BS41" s="43"/>
      <c r="BT41" s="53"/>
      <c r="BU41" s="43"/>
      <c r="BV41" s="43"/>
      <c r="BW41" s="43"/>
      <c r="BX41" s="36"/>
      <c r="BY41" s="152">
        <f t="shared" si="22"/>
        <v>9944</v>
      </c>
    </row>
    <row r="42" spans="2:77" ht="15.75">
      <c r="B42" s="266" t="s">
        <v>129</v>
      </c>
      <c r="C42" s="267"/>
      <c r="D42" s="107"/>
      <c r="E42" s="148"/>
      <c r="F42" s="234"/>
      <c r="G42" s="53"/>
      <c r="H42" s="98">
        <f t="shared" si="13"/>
        <v>0</v>
      </c>
      <c r="I42" s="171"/>
      <c r="J42" s="53"/>
      <c r="K42" s="45"/>
      <c r="L42" s="51"/>
      <c r="M42" s="39"/>
      <c r="N42" s="103">
        <f t="shared" si="15"/>
        <v>0</v>
      </c>
      <c r="O42" s="53"/>
      <c r="P42" s="43"/>
      <c r="Q42" s="53"/>
      <c r="R42" s="54"/>
      <c r="S42" s="52"/>
      <c r="T42" s="47"/>
      <c r="U42" s="47"/>
      <c r="V42" s="47"/>
      <c r="W42" s="47"/>
      <c r="X42" s="47"/>
      <c r="Y42" s="47"/>
      <c r="Z42" s="47"/>
      <c r="AA42" s="55">
        <f t="shared" si="16"/>
        <v>0</v>
      </c>
      <c r="AB42" s="53"/>
      <c r="AD42" s="43"/>
      <c r="AE42" s="43"/>
      <c r="AF42" s="52"/>
      <c r="AG42" s="47"/>
      <c r="AH42" s="55">
        <f t="shared" si="18"/>
        <v>0</v>
      </c>
      <c r="AI42" s="45"/>
      <c r="AJ42" s="43"/>
      <c r="AK42" s="43"/>
      <c r="AL42" s="54"/>
      <c r="AM42" s="52"/>
      <c r="AN42" s="47"/>
      <c r="AO42" s="55">
        <f t="shared" si="23"/>
        <v>0</v>
      </c>
      <c r="AP42" s="53"/>
      <c r="AQ42" s="43"/>
      <c r="AR42" s="52">
        <v>14280</v>
      </c>
      <c r="AS42" s="47"/>
      <c r="AT42" s="42"/>
      <c r="AU42" s="38"/>
      <c r="AV42" s="55">
        <f t="shared" si="17"/>
        <v>14280</v>
      </c>
      <c r="AW42" s="186">
        <f t="shared" si="14"/>
        <v>14280</v>
      </c>
      <c r="AX42" s="53"/>
      <c r="AY42" s="43"/>
      <c r="AZ42" s="43"/>
      <c r="BA42" s="43"/>
      <c r="BB42" s="43"/>
      <c r="BC42" s="43"/>
      <c r="BD42" s="43"/>
      <c r="BE42" s="43"/>
      <c r="BF42" s="242">
        <f t="shared" si="20"/>
        <v>14280</v>
      </c>
      <c r="BG42" s="135"/>
      <c r="BH42" s="53"/>
      <c r="BI42" s="43"/>
      <c r="BJ42" s="43"/>
      <c r="BK42" s="43"/>
      <c r="BL42" s="43"/>
      <c r="BM42" s="43"/>
      <c r="BN42" s="50"/>
      <c r="BO42" s="152">
        <f t="shared" si="21"/>
        <v>14280</v>
      </c>
      <c r="BP42" s="53"/>
      <c r="BQ42" s="43"/>
      <c r="BR42" s="43"/>
      <c r="BS42" s="43"/>
      <c r="BT42" s="53"/>
      <c r="BU42" s="43"/>
      <c r="BV42" s="43"/>
      <c r="BW42" s="43"/>
      <c r="BX42" s="36"/>
      <c r="BY42" s="152">
        <f t="shared" si="22"/>
        <v>14280</v>
      </c>
    </row>
    <row r="43" spans="2:77" ht="13.5" customHeight="1">
      <c r="B43" s="117" t="s">
        <v>74</v>
      </c>
      <c r="C43" s="118"/>
      <c r="D43" s="141" t="s">
        <v>6</v>
      </c>
      <c r="E43" s="148"/>
      <c r="F43" s="234"/>
      <c r="G43" s="53"/>
      <c r="H43" s="98">
        <f t="shared" si="13"/>
        <v>0</v>
      </c>
      <c r="I43" s="174"/>
      <c r="J43" s="53"/>
      <c r="K43" s="45"/>
      <c r="L43" s="51"/>
      <c r="M43" s="39"/>
      <c r="N43" s="103">
        <f t="shared" si="15"/>
        <v>0</v>
      </c>
      <c r="O43" s="53"/>
      <c r="P43" s="43"/>
      <c r="Q43" s="53"/>
      <c r="R43" s="54"/>
      <c r="S43" s="52"/>
      <c r="T43" s="47"/>
      <c r="U43" s="47"/>
      <c r="V43" s="47"/>
      <c r="W43" s="47"/>
      <c r="X43" s="47"/>
      <c r="Y43" s="47"/>
      <c r="Z43" s="47"/>
      <c r="AA43" s="55">
        <f t="shared" si="16"/>
        <v>0</v>
      </c>
      <c r="AB43" s="53"/>
      <c r="AC43" s="50"/>
      <c r="AD43" s="43"/>
      <c r="AE43" s="43"/>
      <c r="AF43" s="52"/>
      <c r="AG43" s="47"/>
      <c r="AH43" s="55">
        <f t="shared" si="18"/>
        <v>0</v>
      </c>
      <c r="AI43" s="45"/>
      <c r="AJ43" s="43"/>
      <c r="AK43" s="43"/>
      <c r="AL43" s="54"/>
      <c r="AM43" s="52"/>
      <c r="AN43" s="47"/>
      <c r="AO43" s="55">
        <f t="shared" si="23"/>
        <v>0</v>
      </c>
      <c r="AP43" s="53"/>
      <c r="AQ43" s="43"/>
      <c r="AR43" s="52">
        <v>13453</v>
      </c>
      <c r="AS43" s="47"/>
      <c r="AT43" s="42"/>
      <c r="AU43" s="38"/>
      <c r="AV43" s="55">
        <f t="shared" si="17"/>
        <v>13453</v>
      </c>
      <c r="AW43" s="186">
        <f t="shared" si="14"/>
        <v>13453</v>
      </c>
      <c r="AX43" s="53"/>
      <c r="AY43" s="43"/>
      <c r="AZ43" s="43"/>
      <c r="BA43" s="43"/>
      <c r="BB43" s="43"/>
      <c r="BC43" s="43"/>
      <c r="BD43" s="43"/>
      <c r="BE43" s="43"/>
      <c r="BF43" s="242">
        <f t="shared" si="20"/>
        <v>13453</v>
      </c>
      <c r="BG43" s="135"/>
      <c r="BH43" s="53"/>
      <c r="BI43" s="43"/>
      <c r="BJ43" s="43"/>
      <c r="BK43" s="43"/>
      <c r="BL43" s="43"/>
      <c r="BM43" s="43"/>
      <c r="BN43" s="50"/>
      <c r="BO43" s="152">
        <f t="shared" si="21"/>
        <v>13453</v>
      </c>
      <c r="BP43" s="53"/>
      <c r="BQ43" s="43"/>
      <c r="BR43" s="43"/>
      <c r="BS43" s="43"/>
      <c r="BT43" s="53"/>
      <c r="BU43" s="43"/>
      <c r="BV43" s="43"/>
      <c r="BW43" s="43"/>
      <c r="BX43" s="36"/>
      <c r="BY43" s="152">
        <f t="shared" si="22"/>
        <v>13453</v>
      </c>
    </row>
    <row r="44" spans="2:77" ht="15.75">
      <c r="B44" s="117" t="s">
        <v>77</v>
      </c>
      <c r="C44" s="118"/>
      <c r="D44" s="141" t="s">
        <v>6</v>
      </c>
      <c r="E44" s="148"/>
      <c r="F44" s="234"/>
      <c r="G44" s="53"/>
      <c r="H44" s="98">
        <f t="shared" si="13"/>
        <v>0</v>
      </c>
      <c r="I44" s="174"/>
      <c r="J44" s="53"/>
      <c r="K44" s="45"/>
      <c r="L44" s="51"/>
      <c r="M44" s="39"/>
      <c r="N44" s="103">
        <f t="shared" si="15"/>
        <v>0</v>
      </c>
      <c r="O44" s="53"/>
      <c r="P44" s="43"/>
      <c r="Q44" s="53"/>
      <c r="R44" s="54"/>
      <c r="S44" s="52"/>
      <c r="T44" s="47"/>
      <c r="U44" s="47"/>
      <c r="V44" s="47"/>
      <c r="W44" s="47"/>
      <c r="X44" s="47"/>
      <c r="Y44" s="47"/>
      <c r="Z44" s="47"/>
      <c r="AA44" s="55">
        <f t="shared" si="16"/>
        <v>0</v>
      </c>
      <c r="AB44" s="53"/>
      <c r="AC44" s="50"/>
      <c r="AD44" s="43"/>
      <c r="AE44" s="43"/>
      <c r="AF44" s="52"/>
      <c r="AG44" s="47"/>
      <c r="AH44" s="55">
        <f t="shared" si="18"/>
        <v>0</v>
      </c>
      <c r="AI44" s="45"/>
      <c r="AJ44" s="43"/>
      <c r="AK44" s="43"/>
      <c r="AL44" s="54"/>
      <c r="AM44" s="52"/>
      <c r="AN44" s="47"/>
      <c r="AO44" s="55">
        <f t="shared" si="23"/>
        <v>0</v>
      </c>
      <c r="AP44" s="53"/>
      <c r="AQ44" s="43"/>
      <c r="AR44" s="52"/>
      <c r="AS44" s="47"/>
      <c r="AT44" s="42"/>
      <c r="AU44" s="38"/>
      <c r="AV44" s="55">
        <f t="shared" si="17"/>
        <v>0</v>
      </c>
      <c r="AW44" s="186">
        <f t="shared" si="14"/>
        <v>0</v>
      </c>
      <c r="AX44" s="53"/>
      <c r="AY44" s="43"/>
      <c r="AZ44" s="43"/>
      <c r="BA44" s="43"/>
      <c r="BB44" s="43"/>
      <c r="BC44" s="43"/>
      <c r="BD44" s="43"/>
      <c r="BE44" s="43"/>
      <c r="BF44" s="242">
        <f t="shared" si="20"/>
        <v>0</v>
      </c>
      <c r="BG44" s="135"/>
      <c r="BH44" s="53"/>
      <c r="BI44" s="43"/>
      <c r="BJ44" s="43"/>
      <c r="BK44" s="43"/>
      <c r="BL44" s="43"/>
      <c r="BM44" s="43">
        <v>781</v>
      </c>
      <c r="BN44" s="50"/>
      <c r="BO44" s="152">
        <f t="shared" si="21"/>
        <v>781</v>
      </c>
      <c r="BP44" s="53"/>
      <c r="BQ44" s="43"/>
      <c r="BR44" s="43"/>
      <c r="BS44" s="43"/>
      <c r="BT44" s="53"/>
      <c r="BU44" s="43"/>
      <c r="BV44" s="43"/>
      <c r="BW44" s="43"/>
      <c r="BX44" s="36"/>
      <c r="BY44" s="152">
        <f t="shared" si="22"/>
        <v>781</v>
      </c>
    </row>
    <row r="45" spans="2:77" ht="15.75">
      <c r="B45" s="266" t="s">
        <v>193</v>
      </c>
      <c r="C45" s="267"/>
      <c r="D45" s="141"/>
      <c r="E45" s="148"/>
      <c r="F45" s="234"/>
      <c r="G45" s="53"/>
      <c r="H45" s="98">
        <f t="shared" si="13"/>
        <v>0</v>
      </c>
      <c r="I45" s="174"/>
      <c r="J45" s="53"/>
      <c r="K45" s="45"/>
      <c r="L45" s="51"/>
      <c r="M45" s="39"/>
      <c r="N45" s="103">
        <f t="shared" si="15"/>
        <v>0</v>
      </c>
      <c r="O45" s="53"/>
      <c r="P45" s="43"/>
      <c r="Q45" s="53"/>
      <c r="R45" s="54"/>
      <c r="S45" s="52"/>
      <c r="T45" s="47"/>
      <c r="U45" s="47"/>
      <c r="V45" s="47"/>
      <c r="W45" s="47"/>
      <c r="X45" s="47"/>
      <c r="Y45" s="47"/>
      <c r="Z45" s="47"/>
      <c r="AA45" s="55">
        <f t="shared" si="16"/>
        <v>0</v>
      </c>
      <c r="AB45" s="53"/>
      <c r="AC45" s="50"/>
      <c r="AD45" s="43"/>
      <c r="AE45" s="43"/>
      <c r="AF45" s="52"/>
      <c r="AG45" s="47"/>
      <c r="AH45" s="55">
        <f t="shared" si="18"/>
        <v>0</v>
      </c>
      <c r="AI45" s="45"/>
      <c r="AJ45" s="43"/>
      <c r="AK45" s="43"/>
      <c r="AL45" s="54"/>
      <c r="AM45" s="52"/>
      <c r="AN45" s="47"/>
      <c r="AO45" s="55">
        <f t="shared" si="23"/>
        <v>0</v>
      </c>
      <c r="AP45" s="53"/>
      <c r="AQ45" s="43"/>
      <c r="AR45" s="52"/>
      <c r="AS45" s="47">
        <v>49378</v>
      </c>
      <c r="AT45" s="42"/>
      <c r="AU45" s="38"/>
      <c r="AV45" s="55">
        <f t="shared" si="17"/>
        <v>49378</v>
      </c>
      <c r="AW45" s="186">
        <f t="shared" si="14"/>
        <v>49378</v>
      </c>
      <c r="AX45" s="53"/>
      <c r="AY45" s="43"/>
      <c r="AZ45" s="43"/>
      <c r="BA45" s="43"/>
      <c r="BB45" s="43"/>
      <c r="BC45" s="43"/>
      <c r="BD45" s="43"/>
      <c r="BE45" s="43"/>
      <c r="BF45" s="242">
        <f t="shared" si="20"/>
        <v>49378</v>
      </c>
      <c r="BG45" s="135"/>
      <c r="BH45" s="53"/>
      <c r="BI45" s="43"/>
      <c r="BJ45" s="43"/>
      <c r="BK45" s="43"/>
      <c r="BL45" s="43"/>
      <c r="BM45" s="43"/>
      <c r="BN45" s="50"/>
      <c r="BO45" s="152">
        <f t="shared" si="21"/>
        <v>49378</v>
      </c>
      <c r="BP45" s="53"/>
      <c r="BQ45" s="43"/>
      <c r="BR45" s="43"/>
      <c r="BS45" s="43"/>
      <c r="BT45" s="53"/>
      <c r="BU45" s="43"/>
      <c r="BV45" s="43"/>
      <c r="BW45" s="43"/>
      <c r="BX45" s="36"/>
      <c r="BY45" s="152">
        <f t="shared" si="22"/>
        <v>49378</v>
      </c>
    </row>
    <row r="46" spans="2:77" ht="15.75">
      <c r="B46" s="117" t="s">
        <v>196</v>
      </c>
      <c r="C46" s="118"/>
      <c r="D46" s="141" t="s">
        <v>6</v>
      </c>
      <c r="E46" s="148"/>
      <c r="F46" s="234"/>
      <c r="G46" s="53"/>
      <c r="H46" s="98">
        <f t="shared" si="13"/>
        <v>0</v>
      </c>
      <c r="I46" s="174"/>
      <c r="J46" s="53"/>
      <c r="K46" s="45"/>
      <c r="L46" s="51"/>
      <c r="M46" s="39"/>
      <c r="N46" s="103">
        <f t="shared" si="15"/>
        <v>0</v>
      </c>
      <c r="O46" s="53"/>
      <c r="P46" s="43"/>
      <c r="Q46" s="53"/>
      <c r="R46" s="54"/>
      <c r="S46" s="52"/>
      <c r="T46" s="47"/>
      <c r="U46" s="47"/>
      <c r="V46" s="47"/>
      <c r="W46" s="47"/>
      <c r="X46" s="47"/>
      <c r="Y46" s="47"/>
      <c r="Z46" s="47"/>
      <c r="AA46" s="55">
        <f t="shared" si="16"/>
        <v>0</v>
      </c>
      <c r="AB46" s="53"/>
      <c r="AC46" s="50"/>
      <c r="AD46" s="43"/>
      <c r="AE46" s="43">
        <f>167+33</f>
        <v>200</v>
      </c>
      <c r="AF46" s="52"/>
      <c r="AG46" s="47"/>
      <c r="AH46" s="55">
        <f t="shared" si="18"/>
        <v>0</v>
      </c>
      <c r="AI46" s="45"/>
      <c r="AJ46" s="43"/>
      <c r="AK46" s="43"/>
      <c r="AL46" s="54"/>
      <c r="AM46" s="52"/>
      <c r="AN46" s="47"/>
      <c r="AO46" s="55">
        <f t="shared" si="23"/>
        <v>0</v>
      </c>
      <c r="AP46" s="53"/>
      <c r="AQ46" s="43"/>
      <c r="AR46" s="52"/>
      <c r="AS46" s="47"/>
      <c r="AT46" s="42"/>
      <c r="AU46" s="38"/>
      <c r="AV46" s="55">
        <f t="shared" si="17"/>
        <v>0</v>
      </c>
      <c r="AW46" s="186">
        <f t="shared" si="14"/>
        <v>200</v>
      </c>
      <c r="AX46" s="53"/>
      <c r="AY46" s="43"/>
      <c r="AZ46" s="43"/>
      <c r="BA46" s="43"/>
      <c r="BB46" s="43"/>
      <c r="BC46" s="43"/>
      <c r="BD46" s="43"/>
      <c r="BE46" s="43"/>
      <c r="BF46" s="242">
        <f>SUM(AW46:BD46,BE46)</f>
        <v>200</v>
      </c>
      <c r="BG46" s="135"/>
      <c r="BH46" s="53"/>
      <c r="BI46" s="43"/>
      <c r="BJ46" s="43"/>
      <c r="BK46" s="43"/>
      <c r="BL46" s="43"/>
      <c r="BM46" s="43"/>
      <c r="BN46" s="50"/>
      <c r="BO46" s="152">
        <f t="shared" si="21"/>
        <v>200</v>
      </c>
      <c r="BP46" s="53"/>
      <c r="BQ46" s="43"/>
      <c r="BR46" s="43"/>
      <c r="BS46" s="43"/>
      <c r="BT46" s="53"/>
      <c r="BU46" s="43"/>
      <c r="BV46" s="43"/>
      <c r="BW46" s="43"/>
      <c r="BX46" s="36"/>
      <c r="BY46" s="152">
        <f t="shared" si="22"/>
        <v>200</v>
      </c>
    </row>
    <row r="47" spans="2:77" ht="15.75">
      <c r="B47" s="266" t="s">
        <v>194</v>
      </c>
      <c r="C47" s="267"/>
      <c r="D47" s="141"/>
      <c r="E47" s="148"/>
      <c r="F47" s="234"/>
      <c r="G47" s="53"/>
      <c r="H47" s="98">
        <f t="shared" si="13"/>
        <v>0</v>
      </c>
      <c r="I47" s="174"/>
      <c r="J47" s="53"/>
      <c r="K47" s="45"/>
      <c r="L47" s="51"/>
      <c r="M47" s="39"/>
      <c r="N47" s="103">
        <f t="shared" si="15"/>
        <v>0</v>
      </c>
      <c r="O47" s="53"/>
      <c r="P47" s="43"/>
      <c r="Q47" s="53"/>
      <c r="R47" s="54"/>
      <c r="S47" s="52"/>
      <c r="T47" s="47"/>
      <c r="U47" s="47"/>
      <c r="V47" s="47"/>
      <c r="W47" s="47"/>
      <c r="X47" s="47"/>
      <c r="Y47" s="47"/>
      <c r="Z47" s="47"/>
      <c r="AA47" s="55">
        <f t="shared" si="16"/>
        <v>0</v>
      </c>
      <c r="AB47" s="53"/>
      <c r="AC47" s="50"/>
      <c r="AD47" s="43"/>
      <c r="AE47" s="43"/>
      <c r="AF47" s="52"/>
      <c r="AG47" s="47"/>
      <c r="AH47" s="55">
        <f t="shared" si="18"/>
        <v>0</v>
      </c>
      <c r="AI47" s="45"/>
      <c r="AJ47" s="43"/>
      <c r="AK47" s="43"/>
      <c r="AL47" s="54"/>
      <c r="AM47" s="52"/>
      <c r="AN47" s="47"/>
      <c r="AO47" s="55">
        <f t="shared" si="23"/>
        <v>0</v>
      </c>
      <c r="AP47" s="53"/>
      <c r="AQ47" s="43"/>
      <c r="AR47" s="52"/>
      <c r="AS47" s="47"/>
      <c r="AT47" s="42"/>
      <c r="AU47" s="38"/>
      <c r="AV47" s="55">
        <f t="shared" si="17"/>
        <v>0</v>
      </c>
      <c r="AW47" s="186">
        <f t="shared" si="14"/>
        <v>0</v>
      </c>
      <c r="AX47" s="53"/>
      <c r="AY47" s="43"/>
      <c r="AZ47" s="43"/>
      <c r="BA47" s="43"/>
      <c r="BB47" s="43"/>
      <c r="BC47" s="43"/>
      <c r="BD47" s="43"/>
      <c r="BE47" s="43"/>
      <c r="BF47" s="242">
        <f t="shared" si="20"/>
        <v>0</v>
      </c>
      <c r="BG47" s="135"/>
      <c r="BH47" s="53"/>
      <c r="BI47" s="43"/>
      <c r="BJ47" s="43"/>
      <c r="BK47" s="43"/>
      <c r="BL47" s="43"/>
      <c r="BM47" s="43"/>
      <c r="BN47" s="50"/>
      <c r="BO47" s="152">
        <f t="shared" si="21"/>
        <v>0</v>
      </c>
      <c r="BP47" s="53"/>
      <c r="BQ47" s="43"/>
      <c r="BR47" s="43"/>
      <c r="BS47" s="43"/>
      <c r="BT47" s="53"/>
      <c r="BU47" s="43"/>
      <c r="BV47" s="43"/>
      <c r="BW47" s="43"/>
      <c r="BX47" s="36"/>
      <c r="BY47" s="152">
        <f t="shared" si="22"/>
        <v>0</v>
      </c>
    </row>
    <row r="48" spans="2:77" ht="15.75">
      <c r="B48" s="117" t="s">
        <v>195</v>
      </c>
      <c r="C48" s="265"/>
      <c r="D48" s="141"/>
      <c r="E48" s="148"/>
      <c r="F48" s="234"/>
      <c r="G48" s="53"/>
      <c r="H48" s="98"/>
      <c r="I48" s="174"/>
      <c r="J48" s="53"/>
      <c r="K48" s="45"/>
      <c r="L48" s="51"/>
      <c r="M48" s="39"/>
      <c r="N48" s="103"/>
      <c r="O48" s="53"/>
      <c r="P48" s="43"/>
      <c r="Q48" s="53"/>
      <c r="R48" s="54"/>
      <c r="S48" s="52"/>
      <c r="T48" s="47"/>
      <c r="U48" s="47"/>
      <c r="V48" s="47"/>
      <c r="W48" s="47"/>
      <c r="X48" s="47"/>
      <c r="Y48" s="47"/>
      <c r="Z48" s="47"/>
      <c r="AA48" s="55"/>
      <c r="AB48" s="53"/>
      <c r="AC48" s="50"/>
      <c r="AD48" s="43"/>
      <c r="AE48" s="43"/>
      <c r="AF48" s="52"/>
      <c r="AG48" s="47"/>
      <c r="AH48" s="55"/>
      <c r="AI48" s="45"/>
      <c r="AJ48" s="43"/>
      <c r="AK48" s="43"/>
      <c r="AL48" s="54"/>
      <c r="AM48" s="52"/>
      <c r="AN48" s="47"/>
      <c r="AO48" s="55"/>
      <c r="AP48" s="53"/>
      <c r="AQ48" s="43"/>
      <c r="AR48" s="52"/>
      <c r="AS48" s="47"/>
      <c r="AT48" s="42" t="s">
        <v>188</v>
      </c>
      <c r="AU48" s="38" t="s">
        <v>189</v>
      </c>
      <c r="AV48" s="55"/>
      <c r="AW48" s="186"/>
      <c r="AX48" s="53"/>
      <c r="AY48" s="43"/>
      <c r="AZ48" s="43"/>
      <c r="BA48" s="43"/>
      <c r="BB48" s="43"/>
      <c r="BC48" s="43"/>
      <c r="BD48" s="43"/>
      <c r="BE48" s="43"/>
      <c r="BF48" s="242"/>
      <c r="BG48" s="135"/>
      <c r="BH48" s="53"/>
      <c r="BI48" s="43"/>
      <c r="BJ48" s="43"/>
      <c r="BK48" s="43"/>
      <c r="BL48" s="43"/>
      <c r="BM48" s="43"/>
      <c r="BN48" s="50"/>
      <c r="BO48" s="152"/>
      <c r="BP48" s="53"/>
      <c r="BQ48" s="43"/>
      <c r="BR48" s="43"/>
      <c r="BS48" s="43"/>
      <c r="BT48" s="53"/>
      <c r="BU48" s="43"/>
      <c r="BV48" s="43"/>
      <c r="BW48" s="43"/>
      <c r="BX48" s="36"/>
      <c r="BY48" s="152"/>
    </row>
    <row r="49" spans="2:77" ht="16.5" thickBot="1">
      <c r="B49" s="207"/>
      <c r="C49" s="118"/>
      <c r="D49" s="141"/>
      <c r="E49" s="148"/>
      <c r="F49" s="234"/>
      <c r="G49" s="53"/>
      <c r="H49" s="98"/>
      <c r="I49" s="174"/>
      <c r="J49" s="53"/>
      <c r="K49" s="45"/>
      <c r="L49" s="51"/>
      <c r="M49" s="39"/>
      <c r="N49" s="103"/>
      <c r="O49" s="53"/>
      <c r="P49" s="43"/>
      <c r="Q49" s="53"/>
      <c r="R49" s="54"/>
      <c r="S49" s="52"/>
      <c r="T49" s="47"/>
      <c r="U49" s="47"/>
      <c r="V49" s="47"/>
      <c r="W49" s="47"/>
      <c r="X49" s="47"/>
      <c r="Y49" s="47"/>
      <c r="Z49" s="47"/>
      <c r="AA49" s="55"/>
      <c r="AB49" s="53"/>
      <c r="AC49" s="50"/>
      <c r="AD49" s="43"/>
      <c r="AE49" s="43"/>
      <c r="AF49" s="52"/>
      <c r="AG49" s="47"/>
      <c r="AH49" s="55"/>
      <c r="AI49" s="45"/>
      <c r="AJ49" s="43"/>
      <c r="AK49" s="43"/>
      <c r="AL49" s="54"/>
      <c r="AM49" s="52"/>
      <c r="AN49" s="47"/>
      <c r="AO49" s="55"/>
      <c r="AP49" s="53"/>
      <c r="AQ49" s="43"/>
      <c r="AR49" s="52"/>
      <c r="AS49" s="47"/>
      <c r="AT49" s="42"/>
      <c r="AU49" s="38"/>
      <c r="AV49" s="55"/>
      <c r="AW49" s="186"/>
      <c r="AX49" s="53"/>
      <c r="AY49" s="43"/>
      <c r="AZ49" s="43"/>
      <c r="BA49" s="43"/>
      <c r="BB49" s="43"/>
      <c r="BC49" s="43"/>
      <c r="BD49" s="43"/>
      <c r="BE49" s="43"/>
      <c r="BF49" s="242"/>
      <c r="BG49" s="135"/>
      <c r="BH49" s="53"/>
      <c r="BI49" s="43"/>
      <c r="BJ49" s="43"/>
      <c r="BK49" s="43"/>
      <c r="BL49" s="43"/>
      <c r="BM49" s="43"/>
      <c r="BN49" s="50"/>
      <c r="BO49" s="152"/>
      <c r="BP49" s="53"/>
      <c r="BQ49" s="43"/>
      <c r="BR49" s="43"/>
      <c r="BS49" s="43"/>
      <c r="BT49" s="53"/>
      <c r="BU49" s="43"/>
      <c r="BV49" s="43"/>
      <c r="BW49" s="43"/>
      <c r="BX49" s="36"/>
      <c r="BY49" s="152"/>
    </row>
    <row r="50" spans="2:77" ht="16.5" customHeight="1" thickTop="1">
      <c r="B50" s="34" t="s">
        <v>89</v>
      </c>
      <c r="C50" s="208"/>
      <c r="D50" s="29" t="s">
        <v>6</v>
      </c>
      <c r="E50" s="163">
        <f aca="true" t="shared" si="24" ref="E50:AR50">SUM(E25:E47)</f>
        <v>5202</v>
      </c>
      <c r="F50" s="164">
        <f t="shared" si="24"/>
        <v>418</v>
      </c>
      <c r="G50" s="78">
        <f>SUM(G25:G47)</f>
        <v>0</v>
      </c>
      <c r="H50" s="165">
        <f t="shared" si="24"/>
        <v>5620</v>
      </c>
      <c r="I50" s="175">
        <f t="shared" si="24"/>
        <v>553</v>
      </c>
      <c r="J50" s="167">
        <f t="shared" si="24"/>
        <v>188</v>
      </c>
      <c r="K50" s="163">
        <f t="shared" si="24"/>
        <v>299</v>
      </c>
      <c r="L50" s="164">
        <f t="shared" si="24"/>
        <v>7388</v>
      </c>
      <c r="M50" s="164">
        <f t="shared" si="24"/>
        <v>120</v>
      </c>
      <c r="N50" s="165">
        <f t="shared" si="24"/>
        <v>7508</v>
      </c>
      <c r="O50" s="166">
        <f t="shared" si="24"/>
        <v>2607</v>
      </c>
      <c r="P50" s="181">
        <f t="shared" si="24"/>
        <v>642</v>
      </c>
      <c r="Q50" s="78">
        <f t="shared" si="24"/>
        <v>3778</v>
      </c>
      <c r="R50" s="163">
        <f t="shared" si="24"/>
        <v>1695</v>
      </c>
      <c r="S50" s="164">
        <f t="shared" si="24"/>
        <v>5619</v>
      </c>
      <c r="T50" s="164">
        <f t="shared" si="24"/>
        <v>6940</v>
      </c>
      <c r="U50" s="164">
        <f t="shared" si="24"/>
        <v>11758</v>
      </c>
      <c r="V50" s="164">
        <f t="shared" si="24"/>
        <v>2657</v>
      </c>
      <c r="W50" s="164">
        <f t="shared" si="24"/>
        <v>416</v>
      </c>
      <c r="X50" s="164">
        <f t="shared" si="24"/>
        <v>5078</v>
      </c>
      <c r="Y50" s="164">
        <f t="shared" si="24"/>
        <v>147</v>
      </c>
      <c r="Z50" s="164">
        <f t="shared" si="24"/>
        <v>106</v>
      </c>
      <c r="AA50" s="165">
        <f t="shared" si="24"/>
        <v>34416</v>
      </c>
      <c r="AB50" s="166">
        <f t="shared" si="24"/>
        <v>0</v>
      </c>
      <c r="AC50" s="181">
        <f t="shared" si="24"/>
        <v>58611</v>
      </c>
      <c r="AD50" s="181">
        <f t="shared" si="24"/>
        <v>17368</v>
      </c>
      <c r="AE50" s="181">
        <f t="shared" si="24"/>
        <v>258</v>
      </c>
      <c r="AF50" s="163">
        <f t="shared" si="24"/>
        <v>57673</v>
      </c>
      <c r="AG50" s="164">
        <f t="shared" si="24"/>
        <v>0</v>
      </c>
      <c r="AH50" s="82">
        <f t="shared" si="24"/>
        <v>57673</v>
      </c>
      <c r="AI50" s="166">
        <f t="shared" si="24"/>
        <v>0</v>
      </c>
      <c r="AJ50" s="181">
        <f t="shared" si="24"/>
        <v>692</v>
      </c>
      <c r="AK50" s="181">
        <f t="shared" si="24"/>
        <v>15053</v>
      </c>
      <c r="AL50" s="163">
        <f t="shared" si="24"/>
        <v>244278</v>
      </c>
      <c r="AM50" s="164">
        <f t="shared" si="24"/>
        <v>0</v>
      </c>
      <c r="AN50" s="164">
        <f t="shared" si="24"/>
        <v>0</v>
      </c>
      <c r="AO50" s="165">
        <f t="shared" si="24"/>
        <v>244278</v>
      </c>
      <c r="AP50" s="166">
        <f t="shared" si="24"/>
        <v>89149</v>
      </c>
      <c r="AQ50" s="78">
        <f t="shared" si="24"/>
        <v>74732</v>
      </c>
      <c r="AR50" s="163">
        <f t="shared" si="24"/>
        <v>168393</v>
      </c>
      <c r="AS50" s="164">
        <f>SUM(AS25:AS47)</f>
        <v>50010</v>
      </c>
      <c r="AT50" s="182" t="s">
        <v>191</v>
      </c>
      <c r="AU50" s="235" t="s">
        <v>192</v>
      </c>
      <c r="AV50" s="238">
        <f aca="true" t="shared" si="25" ref="AV50:BR50">SUM(AV25:AV47)</f>
        <v>218403</v>
      </c>
      <c r="AW50" s="80">
        <f t="shared" si="25"/>
        <v>831828</v>
      </c>
      <c r="AX50" s="167">
        <f t="shared" si="25"/>
        <v>8361</v>
      </c>
      <c r="AY50" s="181">
        <f t="shared" si="25"/>
        <v>0</v>
      </c>
      <c r="AZ50" s="181">
        <f t="shared" si="25"/>
        <v>1014</v>
      </c>
      <c r="BA50" s="181">
        <f t="shared" si="25"/>
        <v>1566</v>
      </c>
      <c r="BB50" s="181">
        <f t="shared" si="25"/>
        <v>0</v>
      </c>
      <c r="BC50" s="181">
        <f t="shared" si="25"/>
        <v>0</v>
      </c>
      <c r="BD50" s="181">
        <f t="shared" si="25"/>
        <v>0</v>
      </c>
      <c r="BE50" s="77">
        <f t="shared" si="25"/>
        <v>3628</v>
      </c>
      <c r="BF50" s="249">
        <f t="shared" si="25"/>
        <v>846397</v>
      </c>
      <c r="BG50" s="166">
        <f t="shared" si="25"/>
        <v>0</v>
      </c>
      <c r="BH50" s="181">
        <f t="shared" si="25"/>
        <v>0</v>
      </c>
      <c r="BI50" s="181">
        <f t="shared" si="25"/>
        <v>0</v>
      </c>
      <c r="BJ50" s="181">
        <f t="shared" si="25"/>
        <v>0</v>
      </c>
      <c r="BK50" s="181">
        <f t="shared" si="25"/>
        <v>0</v>
      </c>
      <c r="BL50" s="181">
        <f t="shared" si="25"/>
        <v>0</v>
      </c>
      <c r="BM50" s="181">
        <f t="shared" si="25"/>
        <v>7213</v>
      </c>
      <c r="BN50" s="178">
        <f t="shared" si="25"/>
        <v>0</v>
      </c>
      <c r="BO50" s="250">
        <f t="shared" si="25"/>
        <v>853610</v>
      </c>
      <c r="BP50" s="166">
        <f t="shared" si="25"/>
        <v>0</v>
      </c>
      <c r="BQ50" s="181">
        <f t="shared" si="25"/>
        <v>0</v>
      </c>
      <c r="BR50" s="181">
        <f t="shared" si="25"/>
        <v>0</v>
      </c>
      <c r="BS50" s="227" t="s">
        <v>110</v>
      </c>
      <c r="BT50" s="167">
        <f>SUM(BT25:BT47)</f>
        <v>0</v>
      </c>
      <c r="BU50" s="181">
        <f>SUM(BU25:BU47)</f>
        <v>0</v>
      </c>
      <c r="BV50" s="181">
        <f>SUM(BV25:BV47)</f>
        <v>0</v>
      </c>
      <c r="BW50" s="181">
        <f>SUM(BW25:BW47)</f>
        <v>0</v>
      </c>
      <c r="BX50" s="197" t="s">
        <v>136</v>
      </c>
      <c r="BY50" s="250">
        <f>SUM(BY25:BY47)</f>
        <v>853610</v>
      </c>
    </row>
    <row r="51" spans="2:77" ht="15.75">
      <c r="B51" s="268" t="s">
        <v>3</v>
      </c>
      <c r="C51" s="269"/>
      <c r="D51" s="69" t="s">
        <v>6</v>
      </c>
      <c r="E51" s="58"/>
      <c r="F51" s="63"/>
      <c r="G51" s="62"/>
      <c r="H51" s="59"/>
      <c r="I51" s="176"/>
      <c r="J51" s="62"/>
      <c r="K51" s="58"/>
      <c r="L51" s="58"/>
      <c r="M51" s="58"/>
      <c r="N51" s="65"/>
      <c r="O51" s="62"/>
      <c r="P51" s="58"/>
      <c r="Q51" s="62"/>
      <c r="R51" s="58"/>
      <c r="S51" s="58"/>
      <c r="T51" s="58"/>
      <c r="U51" s="58"/>
      <c r="V51" s="58"/>
      <c r="W51" s="58"/>
      <c r="X51" s="58"/>
      <c r="Y51" s="58"/>
      <c r="Z51" s="58"/>
      <c r="AA51" s="65"/>
      <c r="AB51" s="62"/>
      <c r="AC51" s="58"/>
      <c r="AD51" s="58"/>
      <c r="AE51" s="58"/>
      <c r="AF51" s="58"/>
      <c r="AG51" s="58"/>
      <c r="AH51" s="65"/>
      <c r="AI51" s="62"/>
      <c r="AJ51" s="58"/>
      <c r="AK51" s="58"/>
      <c r="AL51" s="63"/>
      <c r="AM51" s="61"/>
      <c r="AN51" s="61"/>
      <c r="AO51" s="64"/>
      <c r="AP51" s="62"/>
      <c r="AQ51" s="58"/>
      <c r="AR51" s="63"/>
      <c r="AS51" s="61"/>
      <c r="AT51" s="183"/>
      <c r="AU51" s="236"/>
      <c r="AV51" s="64"/>
      <c r="AW51" s="137"/>
      <c r="AX51" s="62"/>
      <c r="AY51" s="58"/>
      <c r="AZ51" s="58"/>
      <c r="BA51" s="58"/>
      <c r="BB51" s="58"/>
      <c r="BC51" s="58"/>
      <c r="BD51" s="58"/>
      <c r="BE51" s="58"/>
      <c r="BF51" s="247"/>
      <c r="BG51" s="137"/>
      <c r="BH51" s="62"/>
      <c r="BI51" s="58"/>
      <c r="BJ51" s="58"/>
      <c r="BK51" s="58"/>
      <c r="BL51" s="58"/>
      <c r="BM51" s="58"/>
      <c r="BN51" s="59"/>
      <c r="BO51" s="248"/>
      <c r="BP51" s="62"/>
      <c r="BQ51" s="58"/>
      <c r="BR51" s="58"/>
      <c r="BS51" s="58"/>
      <c r="BT51" s="62"/>
      <c r="BU51" s="58"/>
      <c r="BV51" s="58"/>
      <c r="BW51" s="58"/>
      <c r="BX51" s="121"/>
      <c r="BY51" s="248"/>
    </row>
    <row r="52" spans="2:77" ht="15.75">
      <c r="B52" s="156" t="s">
        <v>4</v>
      </c>
      <c r="C52" s="149"/>
      <c r="D52" s="116" t="s">
        <v>6</v>
      </c>
      <c r="E52" s="148"/>
      <c r="F52" s="234"/>
      <c r="G52" s="44"/>
      <c r="H52" s="98"/>
      <c r="I52" s="174"/>
      <c r="J52" s="53"/>
      <c r="K52" s="45"/>
      <c r="L52" s="51"/>
      <c r="M52" s="39"/>
      <c r="N52" s="114" t="s">
        <v>6</v>
      </c>
      <c r="O52" s="53"/>
      <c r="P52" s="43"/>
      <c r="Q52" s="53"/>
      <c r="R52" s="54"/>
      <c r="S52" s="52"/>
      <c r="T52" s="47"/>
      <c r="U52" s="47"/>
      <c r="V52" s="47"/>
      <c r="W52" s="47"/>
      <c r="X52" s="47"/>
      <c r="Y52" s="47"/>
      <c r="Z52" s="47"/>
      <c r="AA52" s="55"/>
      <c r="AB52" s="53"/>
      <c r="AC52" s="50"/>
      <c r="AD52" s="43"/>
      <c r="AE52" s="43"/>
      <c r="AF52" s="52"/>
      <c r="AG52" s="47"/>
      <c r="AH52" s="55"/>
      <c r="AI52" s="45"/>
      <c r="AJ52" s="43"/>
      <c r="AK52" s="40" t="s">
        <v>108</v>
      </c>
      <c r="AL52" s="54"/>
      <c r="AM52" s="52"/>
      <c r="AN52" s="47"/>
      <c r="AO52" s="55"/>
      <c r="AP52" s="53"/>
      <c r="AQ52" s="43"/>
      <c r="AR52" s="41" t="s">
        <v>104</v>
      </c>
      <c r="AS52" s="42" t="s">
        <v>103</v>
      </c>
      <c r="AT52" s="42" t="s">
        <v>105</v>
      </c>
      <c r="AU52" s="38" t="s">
        <v>137</v>
      </c>
      <c r="AV52" s="48" t="s">
        <v>159</v>
      </c>
      <c r="AW52" s="115" t="s">
        <v>109</v>
      </c>
      <c r="AX52" s="53"/>
      <c r="AY52" s="43"/>
      <c r="AZ52" s="43"/>
      <c r="BA52" s="43"/>
      <c r="BB52" s="43"/>
      <c r="BC52" s="43"/>
      <c r="BD52" s="43"/>
      <c r="BE52" s="43"/>
      <c r="BF52" s="245" t="s">
        <v>109</v>
      </c>
      <c r="BG52" s="136"/>
      <c r="BH52" s="53"/>
      <c r="BI52" s="43"/>
      <c r="BJ52" s="43"/>
      <c r="BK52" s="43"/>
      <c r="BL52" s="43"/>
      <c r="BM52" s="43"/>
      <c r="BN52" s="50"/>
      <c r="BO52" s="243" t="s">
        <v>109</v>
      </c>
      <c r="BP52" s="44"/>
      <c r="BQ52" s="40"/>
      <c r="BR52" s="40"/>
      <c r="BS52" s="43"/>
      <c r="BT52" s="53"/>
      <c r="BU52" s="43"/>
      <c r="BV52" s="43"/>
      <c r="BW52" s="43"/>
      <c r="BX52" s="36"/>
      <c r="BY52" s="243" t="s">
        <v>109</v>
      </c>
    </row>
    <row r="53" spans="2:77" ht="15.75">
      <c r="B53" s="156" t="s">
        <v>72</v>
      </c>
      <c r="C53" s="149"/>
      <c r="D53" s="107" t="s">
        <v>6</v>
      </c>
      <c r="E53" s="144"/>
      <c r="F53" s="234"/>
      <c r="G53" s="53"/>
      <c r="H53" s="99">
        <v>0</v>
      </c>
      <c r="I53" s="171"/>
      <c r="J53" s="53"/>
      <c r="K53" s="45"/>
      <c r="L53" s="51"/>
      <c r="M53" s="39"/>
      <c r="N53" s="103">
        <f>SUM(L53:M53)</f>
        <v>0</v>
      </c>
      <c r="O53" s="53"/>
      <c r="P53" s="43"/>
      <c r="Q53" s="53"/>
      <c r="R53" s="54"/>
      <c r="S53" s="52"/>
      <c r="T53" s="47"/>
      <c r="U53" s="47"/>
      <c r="V53" s="47"/>
      <c r="W53" s="47"/>
      <c r="X53" s="47"/>
      <c r="Y53" s="47"/>
      <c r="Z53" s="47"/>
      <c r="AA53" s="48">
        <v>0</v>
      </c>
      <c r="AB53" s="53"/>
      <c r="AC53" s="50"/>
      <c r="AD53" s="43"/>
      <c r="AE53" s="43"/>
      <c r="AF53" s="52"/>
      <c r="AG53" s="47"/>
      <c r="AH53" s="55">
        <f>SUM(AF53:AG53)</f>
        <v>0</v>
      </c>
      <c r="AI53" s="45"/>
      <c r="AJ53" s="43"/>
      <c r="AK53" s="43"/>
      <c r="AL53" s="54"/>
      <c r="AM53" s="52"/>
      <c r="AN53" s="47"/>
      <c r="AO53" s="55">
        <f>SUM(AL53:AN53)</f>
        <v>0</v>
      </c>
      <c r="AP53" s="53"/>
      <c r="AQ53" s="43"/>
      <c r="AR53" s="52"/>
      <c r="AS53" s="42"/>
      <c r="AT53" s="42"/>
      <c r="AU53" s="38"/>
      <c r="AV53" s="55">
        <f>SUM(AR53:AU53)</f>
        <v>0</v>
      </c>
      <c r="AW53" s="186">
        <f>SUM(H53,I53,J53,K53,N53,O53,P53,Q53,AA53,AB53,AE53,AC53,AD53,AH53,AI53,AJ53,AK53,AO53,AP53,AQ53,AV53)</f>
        <v>0</v>
      </c>
      <c r="AX53" s="53"/>
      <c r="AY53" s="43"/>
      <c r="AZ53" s="43"/>
      <c r="BA53" s="43"/>
      <c r="BB53" s="43"/>
      <c r="BC53" s="43"/>
      <c r="BD53" s="43"/>
      <c r="BE53" s="40" t="s">
        <v>177</v>
      </c>
      <c r="BF53" s="245" t="s">
        <v>177</v>
      </c>
      <c r="BG53" s="135"/>
      <c r="BH53" s="53"/>
      <c r="BI53" s="43"/>
      <c r="BJ53" s="43"/>
      <c r="BK53" s="43"/>
      <c r="BL53" s="43"/>
      <c r="BM53" s="43"/>
      <c r="BN53" s="50"/>
      <c r="BO53" s="243" t="s">
        <v>177</v>
      </c>
      <c r="BP53" s="53"/>
      <c r="BQ53" s="43"/>
      <c r="BR53" s="43"/>
      <c r="BS53" s="43"/>
      <c r="BT53" s="53"/>
      <c r="BU53" s="43"/>
      <c r="BV53" s="43"/>
      <c r="BW53" s="43"/>
      <c r="BX53" s="36"/>
      <c r="BY53" s="243" t="s">
        <v>177</v>
      </c>
    </row>
    <row r="54" spans="2:77" ht="15.75">
      <c r="B54" s="156" t="s">
        <v>73</v>
      </c>
      <c r="C54" s="118"/>
      <c r="D54" s="141" t="s">
        <v>6</v>
      </c>
      <c r="E54" s="148"/>
      <c r="F54" s="234"/>
      <c r="G54" s="53"/>
      <c r="H54" s="98">
        <f>SUM(E54:F54)</f>
        <v>0</v>
      </c>
      <c r="I54" s="174"/>
      <c r="J54" s="53"/>
      <c r="K54" s="45"/>
      <c r="L54" s="51"/>
      <c r="M54" s="39"/>
      <c r="N54" s="103">
        <f>SUM(L54:M54)</f>
        <v>0</v>
      </c>
      <c r="O54" s="53"/>
      <c r="P54" s="43"/>
      <c r="Q54" s="53"/>
      <c r="R54" s="54"/>
      <c r="S54" s="52"/>
      <c r="T54" s="47"/>
      <c r="U54" s="47"/>
      <c r="V54" s="47"/>
      <c r="W54" s="47"/>
      <c r="X54" s="47"/>
      <c r="Y54" s="47"/>
      <c r="Z54" s="47"/>
      <c r="AA54" s="55">
        <f>SUM(R54:Z54)</f>
        <v>0</v>
      </c>
      <c r="AB54" s="53"/>
      <c r="AC54" s="50"/>
      <c r="AD54" s="43">
        <v>-6125</v>
      </c>
      <c r="AE54" s="43"/>
      <c r="AF54" s="52"/>
      <c r="AG54" s="47"/>
      <c r="AH54" s="55">
        <f>SUM(AF54:AG54)</f>
        <v>0</v>
      </c>
      <c r="AI54" s="45"/>
      <c r="AJ54" s="43"/>
      <c r="AK54" s="43"/>
      <c r="AL54" s="54"/>
      <c r="AM54" s="52"/>
      <c r="AN54" s="47">
        <v>-37503</v>
      </c>
      <c r="AO54" s="55">
        <f>SUM(AL54:AN54)</f>
        <v>-37503</v>
      </c>
      <c r="AP54" s="53"/>
      <c r="AQ54" s="43"/>
      <c r="AR54" s="52"/>
      <c r="AS54" s="47"/>
      <c r="AT54" s="42"/>
      <c r="AU54" s="38"/>
      <c r="AV54" s="55">
        <f>SUM(AR54:AU54)</f>
        <v>0</v>
      </c>
      <c r="AW54" s="186">
        <f>SUM(H54,I54,J54,K54,N54,O54,P54,Q54,AA54,AB54,AE54,AC54,AD54,AH54,AI54,AJ54,AK54,AO54,AP54,AQ54,AV54)</f>
        <v>-43628</v>
      </c>
      <c r="AX54" s="53"/>
      <c r="AY54" s="43"/>
      <c r="AZ54" s="43"/>
      <c r="BA54" s="43"/>
      <c r="BB54" s="43"/>
      <c r="BC54" s="43"/>
      <c r="BD54" s="43"/>
      <c r="BE54" s="43"/>
      <c r="BF54" s="242">
        <f>SUM(AW54:BD54,BE54)</f>
        <v>-43628</v>
      </c>
      <c r="BG54" s="135"/>
      <c r="BH54" s="53"/>
      <c r="BI54" s="43"/>
      <c r="BJ54" s="43">
        <v>-9675</v>
      </c>
      <c r="BK54" s="43"/>
      <c r="BL54" s="43">
        <v>-14266</v>
      </c>
      <c r="BM54" s="43"/>
      <c r="BN54" s="50"/>
      <c r="BO54" s="152">
        <f>SUM(BF54:BN54)</f>
        <v>-67569</v>
      </c>
      <c r="BP54" s="53"/>
      <c r="BQ54" s="43"/>
      <c r="BR54" s="43"/>
      <c r="BS54" s="43"/>
      <c r="BT54" s="53"/>
      <c r="BU54" s="43"/>
      <c r="BV54" s="43"/>
      <c r="BW54" s="43"/>
      <c r="BX54" s="36"/>
      <c r="BY54" s="152">
        <f>SUM(BO54:BX54)</f>
        <v>-67569</v>
      </c>
    </row>
    <row r="55" spans="2:77" ht="15.75">
      <c r="B55" s="156" t="s">
        <v>186</v>
      </c>
      <c r="C55" s="118"/>
      <c r="D55" s="141"/>
      <c r="E55" s="148"/>
      <c r="F55" s="234"/>
      <c r="G55" s="53"/>
      <c r="H55" s="98">
        <f>SUM(E55:F55)</f>
        <v>0</v>
      </c>
      <c r="I55" s="174"/>
      <c r="J55" s="53"/>
      <c r="K55" s="45"/>
      <c r="L55" s="51"/>
      <c r="M55" s="39"/>
      <c r="N55" s="103">
        <f>SUM(L55:M55)</f>
        <v>0</v>
      </c>
      <c r="O55" s="53"/>
      <c r="P55" s="43"/>
      <c r="Q55" s="53"/>
      <c r="R55" s="54"/>
      <c r="S55" s="52"/>
      <c r="T55" s="47"/>
      <c r="U55" s="47"/>
      <c r="V55" s="47"/>
      <c r="W55" s="47"/>
      <c r="X55" s="47"/>
      <c r="Y55" s="47"/>
      <c r="Z55" s="47"/>
      <c r="AA55" s="55">
        <f>SUM(R55:Z55)</f>
        <v>0</v>
      </c>
      <c r="AB55" s="53"/>
      <c r="AC55" s="50">
        <v>-9000</v>
      </c>
      <c r="AD55" s="43"/>
      <c r="AE55" s="43"/>
      <c r="AF55" s="52">
        <v>-9000</v>
      </c>
      <c r="AG55" s="47"/>
      <c r="AH55" s="55">
        <f>SUM(AF55:AG55)</f>
        <v>-9000</v>
      </c>
      <c r="AI55" s="45"/>
      <c r="AJ55" s="43"/>
      <c r="AK55" s="43"/>
      <c r="AL55" s="54">
        <v>-45000</v>
      </c>
      <c r="AM55" s="52"/>
      <c r="AN55" s="47"/>
      <c r="AO55" s="55">
        <f>SUM(AL55:AN55)</f>
        <v>-45000</v>
      </c>
      <c r="AP55" s="53">
        <v>-10000</v>
      </c>
      <c r="AQ55" s="43">
        <v>-20000</v>
      </c>
      <c r="AR55" s="52"/>
      <c r="AS55" s="47">
        <v>-11000</v>
      </c>
      <c r="AT55" s="42"/>
      <c r="AU55" s="38"/>
      <c r="AV55" s="55">
        <f>SUM(AR55:AU55)</f>
        <v>-11000</v>
      </c>
      <c r="AW55" s="186">
        <f>SUM(H55,I55,J55,K55,N55,O55,P55,Q55,AA55,AB55,AE55,AC55,AD55,AH55,AI55,AJ55,AK55,AO55,AP55,AQ55,AV55)</f>
        <v>-104000</v>
      </c>
      <c r="AX55" s="53">
        <v>-125000</v>
      </c>
      <c r="AY55" s="43"/>
      <c r="AZ55" s="43"/>
      <c r="BA55" s="43"/>
      <c r="BB55" s="43"/>
      <c r="BC55" s="43"/>
      <c r="BD55" s="43"/>
      <c r="BE55" s="43"/>
      <c r="BF55" s="242">
        <f>SUM(AW55:BD55,BE55)</f>
        <v>-229000</v>
      </c>
      <c r="BG55" s="135"/>
      <c r="BH55" s="53"/>
      <c r="BI55" s="43"/>
      <c r="BJ55" s="43"/>
      <c r="BK55" s="43"/>
      <c r="BL55" s="43"/>
      <c r="BM55" s="43"/>
      <c r="BN55" s="50"/>
      <c r="BO55" s="152">
        <f>SUM(BF55:BN55)</f>
        <v>-229000</v>
      </c>
      <c r="BP55" s="53"/>
      <c r="BQ55" s="43"/>
      <c r="BR55" s="43"/>
      <c r="BS55" s="43"/>
      <c r="BT55" s="53"/>
      <c r="BU55" s="43"/>
      <c r="BV55" s="43"/>
      <c r="BW55" s="43"/>
      <c r="BX55" s="36"/>
      <c r="BY55" s="152">
        <f>SUM(BO55:BX55)</f>
        <v>-229000</v>
      </c>
    </row>
    <row r="56" spans="2:77" ht="15.75">
      <c r="B56" s="156" t="s">
        <v>71</v>
      </c>
      <c r="C56" s="118"/>
      <c r="D56" s="107" t="s">
        <v>6</v>
      </c>
      <c r="E56" s="148"/>
      <c r="F56" s="234"/>
      <c r="G56" s="53"/>
      <c r="H56" s="98">
        <f>SUM(E56:F56)</f>
        <v>0</v>
      </c>
      <c r="I56" s="174"/>
      <c r="J56" s="53"/>
      <c r="K56" s="45"/>
      <c r="L56" s="51"/>
      <c r="M56" s="39"/>
      <c r="N56" s="103">
        <f>SUM(L56:M56)</f>
        <v>0</v>
      </c>
      <c r="O56" s="53"/>
      <c r="P56" s="43"/>
      <c r="Q56" s="53">
        <v>-623</v>
      </c>
      <c r="R56" s="54"/>
      <c r="S56" s="52"/>
      <c r="T56" s="47"/>
      <c r="U56" s="47"/>
      <c r="V56" s="47"/>
      <c r="W56" s="47"/>
      <c r="X56" s="47"/>
      <c r="Y56" s="47"/>
      <c r="Z56" s="47"/>
      <c r="AA56" s="48">
        <f>SUM(R56:Z56)</f>
        <v>0</v>
      </c>
      <c r="AB56" s="53"/>
      <c r="AC56" s="50"/>
      <c r="AD56" s="43"/>
      <c r="AE56" s="43"/>
      <c r="AF56" s="52"/>
      <c r="AG56" s="47"/>
      <c r="AH56" s="55">
        <f>SUM(AF56:AG56)</f>
        <v>0</v>
      </c>
      <c r="AI56" s="45"/>
      <c r="AJ56" s="43"/>
      <c r="AK56" s="43"/>
      <c r="AL56" s="54">
        <f>SUM(-95624+-36332)</f>
        <v>-131956</v>
      </c>
      <c r="AM56" s="52"/>
      <c r="AN56" s="47"/>
      <c r="AO56" s="55">
        <f>SUM(AL56:AN56)</f>
        <v>-131956</v>
      </c>
      <c r="AP56" s="53">
        <v>-900</v>
      </c>
      <c r="AQ56" s="43">
        <v>-3625</v>
      </c>
      <c r="AR56" s="52"/>
      <c r="AS56" s="47">
        <v>-23000</v>
      </c>
      <c r="AT56" s="42"/>
      <c r="AU56" s="38"/>
      <c r="AV56" s="55">
        <f>SUM(AR56:AU56)</f>
        <v>-23000</v>
      </c>
      <c r="AW56" s="186">
        <f>SUM(H56,I56,J56,K56,N56,O56,P56,Q56,AA56,AB56,AE56,AC56,AD56,AH56,AI56,AJ56,AK56,AO56,AP56,AQ56,AV56)</f>
        <v>-160104</v>
      </c>
      <c r="AX56" s="132">
        <v>215202</v>
      </c>
      <c r="AY56" s="151"/>
      <c r="AZ56" s="151"/>
      <c r="BA56" s="151">
        <v>-215202</v>
      </c>
      <c r="BB56" s="43"/>
      <c r="BC56" s="43"/>
      <c r="BD56" s="43"/>
      <c r="BE56" s="43"/>
      <c r="BF56" s="242">
        <f>SUM(AW56:BD56,BE56)</f>
        <v>-160104</v>
      </c>
      <c r="BG56" s="135"/>
      <c r="BH56" s="53"/>
      <c r="BI56" s="43"/>
      <c r="BJ56" s="43"/>
      <c r="BK56" s="43"/>
      <c r="BL56" s="43"/>
      <c r="BM56" s="43">
        <v>-171</v>
      </c>
      <c r="BN56" s="50"/>
      <c r="BO56" s="152">
        <f>SUM(BF56:BN56)</f>
        <v>-160275</v>
      </c>
      <c r="BP56" s="53"/>
      <c r="BQ56" s="43"/>
      <c r="BR56" s="43"/>
      <c r="BS56" s="43"/>
      <c r="BT56" s="53"/>
      <c r="BU56" s="43"/>
      <c r="BV56" s="43"/>
      <c r="BW56" s="43"/>
      <c r="BX56" s="36"/>
      <c r="BY56" s="152">
        <f>SUM(BO56:BX56)</f>
        <v>-160275</v>
      </c>
    </row>
    <row r="57" spans="2:77" ht="16.5" thickBot="1">
      <c r="B57" s="209" t="s">
        <v>5</v>
      </c>
      <c r="C57" s="73"/>
      <c r="D57" s="210" t="s">
        <v>6</v>
      </c>
      <c r="E57" s="58">
        <f>SUM(E53:E56)</f>
        <v>0</v>
      </c>
      <c r="F57" s="63">
        <f>SUM(F53:F56)</f>
        <v>0</v>
      </c>
      <c r="G57" s="62">
        <f>SUM(G53:G56)</f>
        <v>0</v>
      </c>
      <c r="H57" s="58">
        <f>SUM(H53:H56)</f>
        <v>0</v>
      </c>
      <c r="I57" s="177">
        <f>SUM(I53:I56)</f>
        <v>0</v>
      </c>
      <c r="J57" s="62">
        <f>SUM(J53:J56)</f>
        <v>0</v>
      </c>
      <c r="K57" s="58">
        <f>SUM(K53:K56)</f>
        <v>0</v>
      </c>
      <c r="L57" s="58">
        <f>SUM(L53:L56)</f>
        <v>0</v>
      </c>
      <c r="M57" s="58">
        <f>SUM(M53:M56)</f>
        <v>0</v>
      </c>
      <c r="N57" s="58">
        <f>SUM(N53:N56)</f>
        <v>0</v>
      </c>
      <c r="O57" s="58">
        <f>SUM(O53:O56)</f>
        <v>0</v>
      </c>
      <c r="P57" s="58">
        <f>SUM(P53:P56)</f>
        <v>0</v>
      </c>
      <c r="Q57" s="62">
        <f>SUM(Q53:Q56)</f>
        <v>-623</v>
      </c>
      <c r="R57" s="58">
        <f>SUM(R53:R56)</f>
        <v>0</v>
      </c>
      <c r="S57" s="58">
        <f>SUM(S53:S56)</f>
        <v>0</v>
      </c>
      <c r="T57" s="58">
        <f>SUM(T53:T56)</f>
        <v>0</v>
      </c>
      <c r="U57" s="58">
        <f>SUM(U53:U56)</f>
        <v>0</v>
      </c>
      <c r="V57" s="58">
        <f>SUM(V53:V56)</f>
        <v>0</v>
      </c>
      <c r="W57" s="58">
        <f>SUM(W53:W56)</f>
        <v>0</v>
      </c>
      <c r="X57" s="58">
        <f>SUM(X53:X56)</f>
        <v>0</v>
      </c>
      <c r="Y57" s="58">
        <f>SUM(Y53:Y56)</f>
        <v>0</v>
      </c>
      <c r="Z57" s="58">
        <f>SUM(Z53:Z56)</f>
        <v>0</v>
      </c>
      <c r="AA57" s="65">
        <f>SUM(AA53:AA56)</f>
        <v>0</v>
      </c>
      <c r="AB57" s="62">
        <f>SUM(AB53:AB56)</f>
        <v>0</v>
      </c>
      <c r="AC57" s="58">
        <f>SUM(AC53:AC56)</f>
        <v>-9000</v>
      </c>
      <c r="AD57" s="58">
        <f>SUM(AD53:AD56)</f>
        <v>-6125</v>
      </c>
      <c r="AE57" s="58">
        <f>SUM(AE53:AE56)</f>
        <v>0</v>
      </c>
      <c r="AF57" s="58">
        <f>SUM(AF53:AF56)</f>
        <v>-9000</v>
      </c>
      <c r="AG57" s="58">
        <f>SUM(AG53:AG56)</f>
        <v>0</v>
      </c>
      <c r="AH57" s="58">
        <f>SUM(AH53:AH56)</f>
        <v>-9000</v>
      </c>
      <c r="AI57" s="58">
        <f>SUM(AI53:AI56)</f>
        <v>0</v>
      </c>
      <c r="AJ57" s="58">
        <f>SUM(AJ53:AJ56)</f>
        <v>0</v>
      </c>
      <c r="AK57" s="58">
        <f>SUM(AK53:AK56)</f>
        <v>0</v>
      </c>
      <c r="AL57" s="58">
        <f>SUM(AL53:AL56)</f>
        <v>-176956</v>
      </c>
      <c r="AM57" s="58">
        <f>SUM(AM53:AM56)</f>
        <v>0</v>
      </c>
      <c r="AN57" s="58">
        <f>SUM(AN53:AN56)</f>
        <v>-37503</v>
      </c>
      <c r="AO57" s="58">
        <f>SUM(AO53:AO56)</f>
        <v>-214459</v>
      </c>
      <c r="AP57" s="58">
        <f>SUM(AP53:AP56)</f>
        <v>-10900</v>
      </c>
      <c r="AQ57" s="58">
        <f>SUM(AQ53:AQ56)</f>
        <v>-23625</v>
      </c>
      <c r="AR57" s="62">
        <f>SUM(AR53:AR56)</f>
        <v>0</v>
      </c>
      <c r="AS57" s="58">
        <f>SUM(AS53:AS56)</f>
        <v>-34000</v>
      </c>
      <c r="AT57" s="58">
        <f>SUM(AT53:AT56)</f>
        <v>0</v>
      </c>
      <c r="AU57" s="59">
        <f>SUM(AU53:AU56)</f>
        <v>0</v>
      </c>
      <c r="AV57" s="64">
        <f>SUM(AV53:AV56)</f>
        <v>-34000</v>
      </c>
      <c r="AW57" s="106">
        <f>SUM(AW53:AW56)</f>
        <v>-307732</v>
      </c>
      <c r="AX57" s="62">
        <f>SUM(AX53:AX56)</f>
        <v>90202</v>
      </c>
      <c r="AY57" s="58">
        <f>SUM(AY53:AY56)</f>
        <v>0</v>
      </c>
      <c r="AZ57" s="58">
        <f>SUM(AZ53:AZ56)</f>
        <v>0</v>
      </c>
      <c r="BA57" s="58">
        <f>SUM(BA53:BA56)</f>
        <v>-215202</v>
      </c>
      <c r="BB57" s="58">
        <f>SUM(BB53:BB56)</f>
        <v>0</v>
      </c>
      <c r="BC57" s="58">
        <f>SUM(BC53:BC56)</f>
        <v>0</v>
      </c>
      <c r="BD57" s="58">
        <f>SUM(BD53:BD56)</f>
        <v>0</v>
      </c>
      <c r="BE57" s="58">
        <f>SUM(BE53:BE56)</f>
        <v>0</v>
      </c>
      <c r="BF57" s="247">
        <f>SUM(BF53:BF56)</f>
        <v>-432732</v>
      </c>
      <c r="BG57" s="58">
        <f>SUM(BG53:BG56)</f>
        <v>0</v>
      </c>
      <c r="BH57" s="62">
        <f>SUM(BH53:BH56)</f>
        <v>0</v>
      </c>
      <c r="BI57" s="58">
        <f>SUM(BI53:BI56)</f>
        <v>0</v>
      </c>
      <c r="BJ57" s="58">
        <f>SUM(BJ53:BJ56)</f>
        <v>-9675</v>
      </c>
      <c r="BK57" s="58">
        <f>SUM(BK53:BK56)</f>
        <v>0</v>
      </c>
      <c r="BL57" s="58">
        <f>SUM(BL53:BL56)</f>
        <v>-14266</v>
      </c>
      <c r="BM57" s="58">
        <f>SUM(BM53:BM56)</f>
        <v>-171</v>
      </c>
      <c r="BN57" s="59">
        <f>SUM(BN53:BN56)</f>
        <v>0</v>
      </c>
      <c r="BO57" s="248">
        <f>SUM(BO53:BO56)</f>
        <v>-456844</v>
      </c>
      <c r="BP57" s="225">
        <f>SUM(BP53:BP56)</f>
        <v>0</v>
      </c>
      <c r="BQ57" s="226">
        <f>SUM(BQ53:BQ56)</f>
        <v>0</v>
      </c>
      <c r="BR57" s="226">
        <f>SUM(BR53:BR56)</f>
        <v>0</v>
      </c>
      <c r="BS57" s="58">
        <f>SUM(BS53:BS56)</f>
        <v>0</v>
      </c>
      <c r="BT57" s="62">
        <f>SUM(BT53:BT56)</f>
        <v>0</v>
      </c>
      <c r="BU57" s="58">
        <f>SUM(BU53:BU56)</f>
        <v>0</v>
      </c>
      <c r="BV57" s="58">
        <f>SUM(BV53:BV56)</f>
        <v>0</v>
      </c>
      <c r="BW57" s="58">
        <f>SUM(BW53:BW56)</f>
        <v>0</v>
      </c>
      <c r="BX57" s="59">
        <f>SUM(BX53:BX56)</f>
        <v>0</v>
      </c>
      <c r="BY57" s="248">
        <f>SUM(BY53:BY56)</f>
        <v>-456844</v>
      </c>
    </row>
    <row r="58" spans="2:77" ht="17.25" thickBot="1" thickTop="1">
      <c r="B58" s="211"/>
      <c r="C58" s="4"/>
      <c r="D58" s="212"/>
      <c r="E58" s="77"/>
      <c r="F58" s="79"/>
      <c r="G58" s="78"/>
      <c r="H58" s="108"/>
      <c r="I58" s="110"/>
      <c r="J58" s="168"/>
      <c r="K58" s="110"/>
      <c r="L58" s="110"/>
      <c r="M58" s="110"/>
      <c r="N58" s="112"/>
      <c r="O58" s="80"/>
      <c r="P58" s="77"/>
      <c r="Q58" s="78"/>
      <c r="R58" s="77"/>
      <c r="S58" s="77"/>
      <c r="T58" s="77"/>
      <c r="U58" s="77"/>
      <c r="V58" s="77"/>
      <c r="W58" s="77"/>
      <c r="X58" s="77"/>
      <c r="Y58" s="77"/>
      <c r="Z58" s="77"/>
      <c r="AA58" s="81"/>
      <c r="AB58" s="78"/>
      <c r="AC58" s="76"/>
      <c r="AD58" s="79"/>
      <c r="AE58" s="77"/>
      <c r="AF58" s="78"/>
      <c r="AG58" s="77"/>
      <c r="AH58" s="81"/>
      <c r="AI58" s="80"/>
      <c r="AJ58" s="77"/>
      <c r="AK58" s="77"/>
      <c r="AL58" s="77"/>
      <c r="AM58" s="77"/>
      <c r="AN58" s="77"/>
      <c r="AO58" s="81"/>
      <c r="AP58" s="78"/>
      <c r="AQ58" s="77"/>
      <c r="AR58" s="168"/>
      <c r="AS58" s="110"/>
      <c r="AT58" s="83"/>
      <c r="AU58" s="123"/>
      <c r="AV58" s="238"/>
      <c r="AW58" s="82"/>
      <c r="AX58" s="78"/>
      <c r="AY58" s="77"/>
      <c r="AZ58" s="77"/>
      <c r="BA58" s="77"/>
      <c r="BB58" s="77"/>
      <c r="BC58" s="77"/>
      <c r="BD58" s="77"/>
      <c r="BE58" s="77"/>
      <c r="BF58" s="249"/>
      <c r="BG58" s="80"/>
      <c r="BH58" s="78"/>
      <c r="BI58" s="77"/>
      <c r="BJ58" s="77"/>
      <c r="BK58" s="77"/>
      <c r="BL58" s="77"/>
      <c r="BM58" s="77"/>
      <c r="BN58" s="76"/>
      <c r="BO58" s="250"/>
      <c r="BP58" s="78"/>
      <c r="BQ58" s="77"/>
      <c r="BR58" s="77"/>
      <c r="BS58" s="77"/>
      <c r="BT58" s="78"/>
      <c r="BU58" s="77"/>
      <c r="BV58" s="77"/>
      <c r="BW58" s="77"/>
      <c r="BX58" s="123"/>
      <c r="BY58" s="250"/>
    </row>
    <row r="59" spans="2:77" ht="17.25" thickBot="1" thickTop="1">
      <c r="B59" s="158" t="s">
        <v>13</v>
      </c>
      <c r="C59" s="159"/>
      <c r="D59" s="160" t="s">
        <v>6</v>
      </c>
      <c r="E59" s="85">
        <f>+E57+E50+E23</f>
        <v>-25960</v>
      </c>
      <c r="F59" s="87">
        <f>+F57+F50+F23</f>
        <v>418</v>
      </c>
      <c r="G59" s="86">
        <f>+G57+G50+G23</f>
        <v>16000</v>
      </c>
      <c r="H59" s="109">
        <f>+H57+H50+H23</f>
        <v>-9542</v>
      </c>
      <c r="I59" s="111">
        <f>+I57+I50+I23</f>
        <v>553</v>
      </c>
      <c r="J59" s="213">
        <f>+J57+J50+J23</f>
        <v>28123</v>
      </c>
      <c r="K59" s="111">
        <f>+K57+K50+K23</f>
        <v>299</v>
      </c>
      <c r="L59" s="111">
        <f>+L57+L50+L23</f>
        <v>7388</v>
      </c>
      <c r="M59" s="111">
        <f>+M57+M50+M23</f>
        <v>120</v>
      </c>
      <c r="N59" s="113">
        <f>+N57+N50+N23</f>
        <v>7508</v>
      </c>
      <c r="O59" s="88">
        <f>+O57+O50+O23</f>
        <v>2607</v>
      </c>
      <c r="P59" s="85">
        <f>+P57+P50+P23</f>
        <v>642</v>
      </c>
      <c r="Q59" s="86">
        <f>+Q57+Q50+Q23</f>
        <v>47689</v>
      </c>
      <c r="R59" s="85">
        <f>+R57+R50+R23</f>
        <v>1695</v>
      </c>
      <c r="S59" s="85">
        <f>+S57+S50+S23</f>
        <v>5187</v>
      </c>
      <c r="T59" s="85">
        <f>+T57+T50+T23</f>
        <v>-6432</v>
      </c>
      <c r="U59" s="85">
        <f>+U57+U50+U23</f>
        <v>10893</v>
      </c>
      <c r="V59" s="85">
        <f>+V57+V50+V23</f>
        <v>2225</v>
      </c>
      <c r="W59" s="85">
        <f>+W57+W50+W23</f>
        <v>416</v>
      </c>
      <c r="X59" s="85">
        <f>+X57+X50+X23</f>
        <v>4502</v>
      </c>
      <c r="Y59" s="85">
        <f>+Y57+Y50+Y23</f>
        <v>147</v>
      </c>
      <c r="Z59" s="85">
        <f>+Z57+Z50+Z23</f>
        <v>106</v>
      </c>
      <c r="AA59" s="89">
        <f>+AA57+AA50+AA23</f>
        <v>18739</v>
      </c>
      <c r="AB59" s="86">
        <f>+AB57+AB50+AB23</f>
        <v>0</v>
      </c>
      <c r="AC59" s="84">
        <f>+AC57+AC50+AC23</f>
        <v>51916</v>
      </c>
      <c r="AD59" s="87">
        <f>+AD57+AD50+AD23</f>
        <v>11243</v>
      </c>
      <c r="AE59" s="85">
        <f>+AE57+AE50+AE23</f>
        <v>258</v>
      </c>
      <c r="AF59" s="86">
        <f>+AF57+AF50+AF23</f>
        <v>20738</v>
      </c>
      <c r="AG59" s="85">
        <f>+AG57+AG50+AG23</f>
        <v>0</v>
      </c>
      <c r="AH59" s="89">
        <f>+AH57+AH50+AH23</f>
        <v>20738</v>
      </c>
      <c r="AI59" s="88">
        <f>+AI57+AI50+AI23</f>
        <v>0</v>
      </c>
      <c r="AJ59" s="85">
        <f>+AJ57+AJ50+AJ23</f>
        <v>692</v>
      </c>
      <c r="AK59" s="85">
        <f>+AK57+AK50+AK23</f>
        <v>222647</v>
      </c>
      <c r="AL59" s="85">
        <f>+AL57+AL50+AL23</f>
        <v>54559</v>
      </c>
      <c r="AM59" s="85"/>
      <c r="AN59" s="85">
        <f>+AN57+AN50+AN23</f>
        <v>-37503</v>
      </c>
      <c r="AO59" s="89">
        <f>+AO57+AO50+AO23</f>
        <v>17056</v>
      </c>
      <c r="AP59" s="86">
        <f>+AP57+AP50+AP23</f>
        <v>84602</v>
      </c>
      <c r="AQ59" s="85">
        <f>+AQ57+AQ50+AQ23</f>
        <v>51107</v>
      </c>
      <c r="AR59" s="213">
        <f>+AR57+AR50+AR23</f>
        <v>168393</v>
      </c>
      <c r="AS59" s="111">
        <f>+AS57+AS50+AS23</f>
        <v>16010</v>
      </c>
      <c r="AT59" s="120" t="s">
        <v>191</v>
      </c>
      <c r="AU59" s="124" t="s">
        <v>192</v>
      </c>
      <c r="AV59" s="239">
        <f>+AV57+AV50+AV23</f>
        <v>184403</v>
      </c>
      <c r="AW59" s="188">
        <f>+AW57+AW50+AW23</f>
        <v>741280</v>
      </c>
      <c r="AX59" s="263">
        <f>+AX57+AX50+AX23</f>
        <v>121589</v>
      </c>
      <c r="AY59" s="85">
        <f>+AY57+AY50+AY23</f>
        <v>0</v>
      </c>
      <c r="AZ59" s="85">
        <f>+AZ57+AZ50+AZ23</f>
        <v>-22012</v>
      </c>
      <c r="BA59" s="264">
        <f>+BA57+BA50+BA23</f>
        <v>-213636</v>
      </c>
      <c r="BB59" s="85">
        <f>+BB57+BB50+BB23</f>
        <v>0</v>
      </c>
      <c r="BC59" s="85">
        <f>+BC57+BC50+BC23</f>
        <v>0</v>
      </c>
      <c r="BD59" s="85">
        <f>+BD57+BD50+BD23</f>
        <v>0</v>
      </c>
      <c r="BE59" s="85">
        <f>+BE57+BE50+BE23</f>
        <v>3628</v>
      </c>
      <c r="BF59" s="257">
        <f>+BF57+BF50+BF23</f>
        <v>630849</v>
      </c>
      <c r="BG59" s="85">
        <f>+BG57+BG50+BG23</f>
        <v>-39000</v>
      </c>
      <c r="BH59" s="86">
        <f>+BH57+BH50+BH23</f>
        <v>0</v>
      </c>
      <c r="BI59" s="85">
        <f>+BI57+BI50+BI23</f>
        <v>0</v>
      </c>
      <c r="BJ59" s="85">
        <f>+BJ57+BJ50+BJ23</f>
        <v>-9675</v>
      </c>
      <c r="BK59" s="85">
        <f>+BK57+BK50+BK23</f>
        <v>0</v>
      </c>
      <c r="BL59" s="85">
        <f>+BL57+BL50+BL23</f>
        <v>-14266</v>
      </c>
      <c r="BM59" s="85">
        <f>+BM57+BM50+BM23</f>
        <v>7042</v>
      </c>
      <c r="BN59" s="84">
        <f>+BN57+BN50+BN23</f>
        <v>0</v>
      </c>
      <c r="BO59" s="253">
        <f>+BO57+BO50+BO23</f>
        <v>574950</v>
      </c>
      <c r="BP59" s="88">
        <f>+BP57+BP50+BP23</f>
        <v>139650</v>
      </c>
      <c r="BQ59" s="85">
        <f>+BQ57+BQ50+BQ23</f>
        <v>75000</v>
      </c>
      <c r="BR59" s="85">
        <f>+BR57+BR50+BR23</f>
        <v>48171</v>
      </c>
      <c r="BS59" s="120" t="s">
        <v>110</v>
      </c>
      <c r="BT59" s="86">
        <f>+BT57+BT50+BT23</f>
        <v>0</v>
      </c>
      <c r="BU59" s="85">
        <f>+BU57+BU50+BU23</f>
        <v>0</v>
      </c>
      <c r="BV59" s="85">
        <f>+BV57+BV50+BV23</f>
        <v>0</v>
      </c>
      <c r="BW59" s="85">
        <f>+BW57+BW50+BW23</f>
        <v>0</v>
      </c>
      <c r="BX59" s="124" t="s">
        <v>136</v>
      </c>
      <c r="BY59" s="253">
        <f>+BY57+BY50+BY23</f>
        <v>837771</v>
      </c>
    </row>
    <row r="60" spans="2:58" ht="16.5" thickTop="1">
      <c r="B60" s="198"/>
      <c r="C60" s="214"/>
      <c r="D60" s="214"/>
      <c r="E60" s="214"/>
      <c r="Q60" s="38"/>
      <c r="AT60" s="90"/>
      <c r="BF60" s="246"/>
    </row>
    <row r="61" spans="2:58" ht="15.75">
      <c r="B61" s="198"/>
      <c r="AR61" s="91"/>
      <c r="AT61" s="90"/>
      <c r="AW61" s="91"/>
      <c r="AX61" s="91"/>
      <c r="AZ61" s="91"/>
      <c r="BA61" s="91"/>
      <c r="BF61" s="246"/>
    </row>
    <row r="62" spans="2:70" ht="15.75">
      <c r="B62" s="198"/>
      <c r="AT62" s="90"/>
      <c r="AX62" s="91"/>
      <c r="BF62" s="246"/>
      <c r="BO62" s="241"/>
      <c r="BP62" s="38"/>
      <c r="BQ62" s="38"/>
      <c r="BR62" s="38"/>
    </row>
    <row r="63" spans="2:77" ht="15.75">
      <c r="B63" s="198"/>
      <c r="AL63" s="91"/>
      <c r="AT63" s="90"/>
      <c r="AW63" s="91"/>
      <c r="BO63" s="241"/>
      <c r="BP63" s="38"/>
      <c r="BQ63" s="38"/>
      <c r="BR63" s="38"/>
      <c r="BY63" s="246"/>
    </row>
    <row r="64" spans="2:77" ht="15.75">
      <c r="B64" s="198"/>
      <c r="AT64" s="90"/>
      <c r="AW64" s="91"/>
      <c r="BF64" s="246"/>
      <c r="BY64" s="246"/>
    </row>
    <row r="65" spans="2:77" ht="15.75">
      <c r="B65" s="223"/>
      <c r="AT65" s="90"/>
      <c r="AX65" s="91"/>
      <c r="BF65" s="246"/>
      <c r="BY65" s="246"/>
    </row>
    <row r="66" spans="2:58" ht="15.75">
      <c r="B66" s="223"/>
      <c r="AT66" s="90"/>
      <c r="AX66" s="91"/>
      <c r="BF66" s="246"/>
    </row>
    <row r="67" spans="2:64" ht="15.75">
      <c r="B67" s="223"/>
      <c r="AT67" s="90"/>
      <c r="BL67" s="91"/>
    </row>
    <row r="68" spans="2:46" ht="15.75">
      <c r="B68" s="223"/>
      <c r="AT68" s="90"/>
    </row>
    <row r="69" spans="2:46" ht="15.75">
      <c r="B69" s="223"/>
      <c r="AT69" s="90"/>
    </row>
    <row r="70" spans="2:46" ht="15.75">
      <c r="B70" s="215"/>
      <c r="AT70" s="90"/>
    </row>
    <row r="71" spans="2:46" ht="13.5" customHeight="1">
      <c r="B71" s="215"/>
      <c r="AT71" s="90"/>
    </row>
    <row r="72" spans="2:46" ht="13.5" customHeight="1">
      <c r="B72" s="215"/>
      <c r="AT72" s="90"/>
    </row>
    <row r="73" spans="2:46" ht="13.5" customHeight="1">
      <c r="B73" s="215"/>
      <c r="AT73" s="90"/>
    </row>
    <row r="74" spans="2:46" ht="13.5" customHeight="1">
      <c r="B74" s="215"/>
      <c r="AT74" s="90"/>
    </row>
    <row r="75" spans="2:46" ht="13.5" customHeight="1">
      <c r="B75" s="215"/>
      <c r="AT75" s="90"/>
    </row>
    <row r="76" spans="2:46" ht="13.5" customHeight="1">
      <c r="B76" s="216" t="s">
        <v>6</v>
      </c>
      <c r="AT76" s="90"/>
    </row>
    <row r="77" spans="2:46" ht="15.75">
      <c r="B77" s="217"/>
      <c r="C77" s="218"/>
      <c r="E77" s="92"/>
      <c r="AT77" s="90"/>
    </row>
    <row r="78" spans="2:80" ht="15.75">
      <c r="B78" s="217"/>
      <c r="C78" s="218"/>
      <c r="AT78" s="90"/>
      <c r="AU78" s="90"/>
      <c r="BY78" s="254"/>
      <c r="BZ78" s="90"/>
      <c r="CA78" s="90"/>
      <c r="CB78" s="90"/>
    </row>
    <row r="79" spans="2:5" ht="15.75">
      <c r="B79" s="217"/>
      <c r="C79" s="218"/>
      <c r="E79" s="92"/>
    </row>
    <row r="80" spans="2:3" ht="15.75">
      <c r="B80" s="217"/>
      <c r="C80" s="218"/>
    </row>
    <row r="81" spans="2:3" ht="15.75">
      <c r="B81" s="217"/>
      <c r="C81" s="218"/>
    </row>
    <row r="82" spans="2:3" ht="15.75">
      <c r="B82" s="217"/>
      <c r="C82" s="218"/>
    </row>
    <row r="83" spans="2:3" ht="15.75">
      <c r="B83" s="217"/>
      <c r="C83" s="218"/>
    </row>
    <row r="84" spans="2:3" ht="15.75">
      <c r="B84" s="217"/>
      <c r="C84" s="218"/>
    </row>
    <row r="85" spans="2:3" ht="15.75">
      <c r="B85" s="217"/>
      <c r="C85" s="218"/>
    </row>
    <row r="86" spans="2:3" ht="15.75">
      <c r="B86" s="219"/>
      <c r="C86" s="218"/>
    </row>
    <row r="87" ht="15.75">
      <c r="C87" s="220"/>
    </row>
    <row r="89" spans="8:13" ht="15.75">
      <c r="H89" s="93"/>
      <c r="I89" s="93"/>
      <c r="J89" s="93"/>
      <c r="K89" s="93"/>
      <c r="M89" s="93"/>
    </row>
    <row r="90" spans="8:11" ht="15.75">
      <c r="H90" s="93"/>
      <c r="I90" s="93"/>
      <c r="J90" s="93"/>
      <c r="K90" s="93"/>
    </row>
    <row r="91" spans="8:11" ht="15.75">
      <c r="H91" s="93"/>
      <c r="I91" s="93"/>
      <c r="J91" s="93"/>
      <c r="K91" s="93"/>
    </row>
    <row r="92" spans="8:11" ht="15.75">
      <c r="H92" s="93"/>
      <c r="I92" s="93"/>
      <c r="J92" s="93"/>
      <c r="K92" s="93"/>
    </row>
    <row r="93" spans="8:11" ht="15.75">
      <c r="H93" s="93"/>
      <c r="I93" s="93"/>
      <c r="J93" s="93"/>
      <c r="K93" s="93"/>
    </row>
    <row r="94" spans="8:11" ht="15.75">
      <c r="H94" s="93"/>
      <c r="I94" s="93"/>
      <c r="J94" s="93"/>
      <c r="K94" s="93"/>
    </row>
    <row r="95" spans="8:11" ht="15.75">
      <c r="H95" s="93"/>
      <c r="I95" s="93"/>
      <c r="J95" s="93"/>
      <c r="K95" s="93"/>
    </row>
  </sheetData>
  <mergeCells count="14">
    <mergeCell ref="AL2:AO2"/>
    <mergeCell ref="AR2:AV2"/>
    <mergeCell ref="B7:C7"/>
    <mergeCell ref="B8:C8"/>
    <mergeCell ref="E2:H2"/>
    <mergeCell ref="L2:N2"/>
    <mergeCell ref="R2:AA2"/>
    <mergeCell ref="AF2:AH2"/>
    <mergeCell ref="B15:C15"/>
    <mergeCell ref="B35:C35"/>
    <mergeCell ref="B42:C42"/>
    <mergeCell ref="B45:C45"/>
    <mergeCell ref="B47:C47"/>
    <mergeCell ref="B51:C51"/>
  </mergeCells>
  <printOptions horizontalCentered="1"/>
  <pageMargins left="0.25" right="0.25" top="1.25" bottom="0.75" header="0.75" footer="0.5"/>
  <pageSetup firstPageNumber="34" useFirstPageNumber="1" fitToWidth="3" horizontalDpi="600" verticalDpi="600" orientation="landscape" scale="50" r:id="rId1"/>
  <headerFooter alignWithMargins="0">
    <oddHeader>&amp;CDEPARTMENT OF JUSTICE
2007 ORGANIZATIONAL ADJUSTMENTS-TO-BASE
(Dollars in Thousands)
</oddHeader>
  </headerFooter>
  <colBreaks count="4" manualBreakCount="4">
    <brk id="17" max="65" man="1"/>
    <brk id="34" max="74" man="1"/>
    <brk id="49" max="74" man="1"/>
    <brk id="6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JEpperson</dc:creator>
  <cp:keywords/>
  <dc:description/>
  <cp:lastModifiedBy>sparameswaran</cp:lastModifiedBy>
  <cp:lastPrinted>2006-01-31T20:26:02Z</cp:lastPrinted>
  <dcterms:created xsi:type="dcterms:W3CDTF">2003-06-27T03:32:52Z</dcterms:created>
  <dcterms:modified xsi:type="dcterms:W3CDTF">2006-02-02T22:01:34Z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941458269</vt:i4>
  </property>
  <property fmtid="{D5CDD505-2E9C-101B-9397-08002B2CF9AE}" pid="3" name="_NewReviewCycle">
    <vt:lpwstr/>
  </property>
  <property fmtid="{D5CDD505-2E9C-101B-9397-08002B2CF9AE}" pid="4" name="_EmailSubject">
    <vt:lpwstr>The big 3</vt:lpwstr>
  </property>
  <property fmtid="{D5CDD505-2E9C-101B-9397-08002B2CF9AE}" pid="5" name="_AuthorEmail">
    <vt:lpwstr>Nicole.Puccio@SMOJMD.USDOJ.gov</vt:lpwstr>
  </property>
  <property fmtid="{D5CDD505-2E9C-101B-9397-08002B2CF9AE}" pid="6" name="_AuthorEmailDisplayName">
    <vt:lpwstr>Puccio, Nicole</vt:lpwstr>
  </property>
  <property fmtid="{D5CDD505-2E9C-101B-9397-08002B2CF9AE}" pid="7" name="_ReviewingToolsShownOnce">
    <vt:lpwstr/>
  </property>
</Properties>
</file>