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8550" windowHeight="8835" activeTab="0"/>
  </bookViews>
  <sheets>
    <sheet name="silicon" sheetId="1" r:id="rId1"/>
    <sheet name="readou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<sst xmlns="http://schemas.openxmlformats.org/spreadsheetml/2006/main" count="210" uniqueCount="175">
  <si>
    <t>Layer 0A</t>
  </si>
  <si>
    <t>Layer 0B</t>
  </si>
  <si>
    <t>Layer 1A</t>
  </si>
  <si>
    <t>Layer 1B</t>
  </si>
  <si>
    <t>Layer 2A</t>
  </si>
  <si>
    <t>Layer 2B</t>
  </si>
  <si>
    <t>Layer 3A</t>
  </si>
  <si>
    <t>Layer 3B</t>
  </si>
  <si>
    <t>Layer 4A</t>
  </si>
  <si>
    <t>Layer 4B</t>
  </si>
  <si>
    <t># sectors</t>
  </si>
  <si>
    <t># sensors in z</t>
  </si>
  <si>
    <t>Total # sensors</t>
  </si>
  <si>
    <t>Total</t>
  </si>
  <si>
    <t>A</t>
  </si>
  <si>
    <t>A+S</t>
  </si>
  <si>
    <t>Sensor Cut Length</t>
  </si>
  <si>
    <t>Sensor Active Length</t>
  </si>
  <si>
    <t>Sensor Active Width</t>
  </si>
  <si>
    <t>Sensor Cut Width</t>
  </si>
  <si>
    <t># RO segments in z</t>
  </si>
  <si>
    <t># Hybrids in z</t>
  </si>
  <si>
    <t>Total # Hybrids</t>
  </si>
  <si>
    <t>Tolerance on Radius</t>
  </si>
  <si>
    <t>0603 capacitor</t>
  </si>
  <si>
    <t xml:space="preserve">      0402 capacitor</t>
  </si>
  <si>
    <t>10-chip Hybrid axial</t>
  </si>
  <si>
    <t>10-chip Hybrid stereo</t>
  </si>
  <si>
    <t>Hybrids</t>
  </si>
  <si>
    <t>2-chip Hybrid</t>
  </si>
  <si>
    <t>Width</t>
  </si>
  <si>
    <t>Tolerance</t>
  </si>
  <si>
    <t>Length</t>
  </si>
  <si>
    <t xml:space="preserve">Height </t>
  </si>
  <si>
    <t>(mm)</t>
  </si>
  <si>
    <t>Digital Cable</t>
  </si>
  <si>
    <t>various</t>
  </si>
  <si>
    <t>Twisted Pair</t>
  </si>
  <si>
    <t>6-chip Hybrid</t>
  </si>
  <si>
    <t>center</t>
  </si>
  <si>
    <t>AVX-50</t>
  </si>
  <si>
    <t>Comment</t>
  </si>
  <si>
    <t>Analogue Cable</t>
  </si>
  <si>
    <t>gap</t>
  </si>
  <si>
    <t>First entry of parameters</t>
  </si>
  <si>
    <t>"10-chip Hybrid axial" width changed from 40.69 mm to 41.90 mm</t>
  </si>
  <si>
    <t>"6-chip Hybrid" width changed from 24.70 mm to 24.98 mm</t>
  </si>
  <si>
    <t>"Finger" width changed from 1.0825 mm to 1.17 mm</t>
  </si>
  <si>
    <t>"Finger" length changed from 9.1 mm to 9.8 mm</t>
  </si>
  <si>
    <t>"SVX4" width changed from 6.45 mm to 6.50 mm</t>
  </si>
  <si>
    <t>RTD</t>
  </si>
  <si>
    <t>AN, revised chip, finger, hybrid and digital cable specs</t>
  </si>
  <si>
    <t>plug, part # 14-5046-050-030-829, http://www.avxcorp.com/ProdInfo_Listing.asp</t>
  </si>
  <si>
    <t>receptacle, part #  24-5046-050-000-829, http://www.avxcorp.com/ProdInfo_Listing.asp</t>
  </si>
  <si>
    <t>Junction Card  L0-1</t>
  </si>
  <si>
    <t>Junction Card  L2-5</t>
  </si>
  <si>
    <t>Adapter Card  4-ch.</t>
  </si>
  <si>
    <t>dphi/dz for stereo</t>
  </si>
  <si>
    <t>Positive</t>
  </si>
  <si>
    <t>Negative</t>
  </si>
  <si>
    <t>Sensor-sensor gaps</t>
  </si>
  <si>
    <t>Readout sections</t>
  </si>
  <si>
    <t>Ganging</t>
  </si>
  <si>
    <t>Chips per hybrid</t>
  </si>
  <si>
    <t>Layer 0</t>
  </si>
  <si>
    <t>Layer 1</t>
  </si>
  <si>
    <t>Layer 2</t>
  </si>
  <si>
    <t>Layer 3</t>
  </si>
  <si>
    <t>Layer 4</t>
  </si>
  <si>
    <t>Stereo angle magnitude</t>
  </si>
  <si>
    <t>degrees</t>
  </si>
  <si>
    <t>Beryllium beam pipe</t>
  </si>
  <si>
    <t>OD</t>
  </si>
  <si>
    <t>ID</t>
  </si>
  <si>
    <t>Flange OD</t>
  </si>
  <si>
    <t>Nom. length between stainless end sections</t>
  </si>
  <si>
    <t>Nom. overall length</t>
  </si>
  <si>
    <t>Length tolerance (+/-)</t>
  </si>
  <si>
    <t>Strip orientation</t>
  </si>
  <si>
    <t>All dimensions are in mm unless otherwise noted</t>
  </si>
  <si>
    <t>Parameters of the current design</t>
  </si>
  <si>
    <t>stack of 6</t>
  </si>
  <si>
    <t>Sensor thickness</t>
  </si>
  <si>
    <t>Thickness tolerance (+/-)</t>
  </si>
  <si>
    <t>Radius</t>
  </si>
  <si>
    <t>SVX4</t>
  </si>
  <si>
    <t>connector end</t>
  </si>
  <si>
    <t>Thickness cannot exceed xx mm</t>
  </si>
  <si>
    <t>1210 capacitor</t>
  </si>
  <si>
    <t>plug, part #  14-5046-050-030-829, http://www.avxcorp.com/ProdInfo_Listing.asp</t>
  </si>
  <si>
    <t>plug, part #  14-5046-050-035-829, http://www.avxcorp.com/ProdInfo_Listing.asp</t>
  </si>
  <si>
    <t>plug, part #  14-5046-050-040-829, http://www.avxcorp.com/ProdInfo_Listing.asp</t>
  </si>
  <si>
    <t>gap between cables</t>
  </si>
  <si>
    <t>max 425</t>
  </si>
  <si>
    <t>constant pitch 0.091mm</t>
  </si>
  <si>
    <t>max 405</t>
  </si>
  <si>
    <t xml:space="preserve">      spacer</t>
  </si>
  <si>
    <t>polypropylene mesh from McMaster</t>
  </si>
  <si>
    <t>outer diameter</t>
  </si>
  <si>
    <t xml:space="preserve">   3 AWG26 pairs</t>
  </si>
  <si>
    <t xml:space="preserve">   overall shielding</t>
  </si>
  <si>
    <t>option with 3 rings x 37 columns of AC at Horseshoe</t>
  </si>
  <si>
    <t>Omnetics NS-D dual 44 pins, AC side</t>
  </si>
  <si>
    <t>Omnetics SSB 6 pins with guide post and center latch, AC side</t>
  </si>
  <si>
    <t>terminated with MMX, AC side</t>
  </si>
  <si>
    <t>AVX-50, junction card end, position 1</t>
  </si>
  <si>
    <t>AVX-50, junction card end, position 2</t>
  </si>
  <si>
    <t>AVX-50, junction card end, position 3</t>
  </si>
  <si>
    <t xml:space="preserve"> 3 channels</t>
  </si>
  <si>
    <t xml:space="preserve">AN, added analog cable, junction card, digital jumper cable info </t>
  </si>
  <si>
    <t>W.Wester's mail of 12/7/01</t>
  </si>
  <si>
    <t>measurement, averaged over 6 chips (J.Fast 8/26/02)</t>
  </si>
  <si>
    <t>0.38 mm Beryllia ceramic, flatness &lt; .050 mm</t>
  </si>
  <si>
    <t>0.38 mm Beryllia ceramic, flatness &lt; .100 mm</t>
  </si>
  <si>
    <t>AVX-50  3 mm</t>
  </si>
  <si>
    <t>AVX-50  2.5 mm</t>
  </si>
  <si>
    <t>plug, part # 14-5087-050-925-829, http://www.avxcorp.com/ProdInfo_Listing.asp</t>
  </si>
  <si>
    <t>AN, added SVX4 measured dimensions, AVX 2.5 mm info, revised digital cable thickness, junction card and adapter card dimensions</t>
  </si>
  <si>
    <t>L2-5 cable, center</t>
  </si>
  <si>
    <t>max length ~ 1 m, length 11 mm from the center of connector</t>
  </si>
  <si>
    <t>L0-1 cable, center</t>
  </si>
  <si>
    <t>G10 connector backing</t>
  </si>
  <si>
    <t>needs to be defined more accurately</t>
  </si>
  <si>
    <t>AVX-50, 3 mm, hybrid end</t>
  </si>
  <si>
    <t>AVX-50, 2.5 mm, hybrid end</t>
  </si>
  <si>
    <t>receptacle, part #  24-5087-050-907-829, http://www.avxcorp.com/ProdInfo_Listing.asp</t>
  </si>
  <si>
    <t>2 minicoax cables</t>
  </si>
  <si>
    <t xml:space="preserve"> 2 channels, loosely defined so far</t>
  </si>
  <si>
    <t>Honeywell , surface mounted flip chip, HEL-700-U-1-C</t>
  </si>
  <si>
    <t>HV cap  2.2 nF @ 1500V  ATC</t>
  </si>
  <si>
    <t>HV cap  2.2 nF @ 1500V  ATC, part # 1210X7RR222KL*AT</t>
  </si>
  <si>
    <t xml:space="preserve">   25 AWG34 pairs in common shielding</t>
  </si>
  <si>
    <t>AN, Spreadsheet row for "finger" eliminated</t>
  </si>
  <si>
    <t>AN, Hybrid flatness specs changed from "= 0.050 mm" to "&lt; 0.050 mm" (except 2 chip &lt; 0.100 mm)</t>
  </si>
  <si>
    <t>AN, Listing of 1812 capacitor eliminated</t>
  </si>
  <si>
    <t>Prelim. drawing: http://d0server1.fnal.gov/projects/run2b/silicon/drawings/Dyconex_Jog_1.pdf</t>
  </si>
  <si>
    <t>1.0 mm</t>
  </si>
  <si>
    <t>0.7 mm</t>
  </si>
  <si>
    <t>between sensors at a given phi</t>
  </si>
  <si>
    <t>between sensors of adoining phis</t>
  </si>
  <si>
    <t>120 120 70 70 70 70 120 120</t>
  </si>
  <si>
    <t>60-60 60-60 60-60 60-60 60-60 60-60</t>
  </si>
  <si>
    <t>central 4 barrels</t>
  </si>
  <si>
    <t>outer 2 barrels</t>
  </si>
  <si>
    <t>60-60 120 120 120 120 60-60</t>
  </si>
  <si>
    <r>
      <t>Readout Pitch Axial (</t>
    </r>
    <r>
      <rPr>
        <sz val="10"/>
        <rFont val="Symbol"/>
        <family val="1"/>
      </rPr>
      <t>m</t>
    </r>
    <r>
      <rPr>
        <sz val="10"/>
        <rFont val="Arial"/>
        <family val="0"/>
      </rPr>
      <t>m)</t>
    </r>
  </si>
  <si>
    <r>
      <t>Readout Pitch Stereo (</t>
    </r>
    <r>
      <rPr>
        <sz val="10"/>
        <rFont val="Symbol"/>
        <family val="1"/>
      </rPr>
      <t>m</t>
    </r>
    <r>
      <rPr>
        <sz val="10"/>
        <rFont val="Arial"/>
        <family val="0"/>
      </rPr>
      <t>m)</t>
    </r>
  </si>
  <si>
    <r>
      <t>Pitch Axial (</t>
    </r>
    <r>
      <rPr>
        <sz val="10"/>
        <rFont val="Symbol"/>
        <family val="1"/>
      </rPr>
      <t>m</t>
    </r>
    <r>
      <rPr>
        <sz val="10"/>
        <rFont val="Arial"/>
        <family val="2"/>
      </rPr>
      <t>m)</t>
    </r>
  </si>
  <si>
    <r>
      <t>Pitch Stereo (</t>
    </r>
    <r>
      <rPr>
        <sz val="10"/>
        <rFont val="Symbol"/>
        <family val="1"/>
      </rPr>
      <t>m</t>
    </r>
    <r>
      <rPr>
        <sz val="10"/>
        <rFont val="Arial"/>
        <family val="2"/>
      </rPr>
      <t>m)</t>
    </r>
  </si>
  <si>
    <t>(4 L0 sensors closest to z = 0)</t>
  </si>
  <si>
    <t>(4 L0 sensors farthest from z = 0)</t>
  </si>
  <si>
    <t># SVX chips per RO</t>
  </si>
  <si>
    <t xml:space="preserve"># SVX chips  </t>
  </si>
  <si>
    <t>For layers 1 and 3, the average numbers of chips are given.</t>
  </si>
  <si>
    <t>Gangs of three separated traces for 90 degree stereo surface.</t>
  </si>
  <si>
    <t># readout traces (axial)</t>
  </si>
  <si>
    <t># readout traces (stereo)</t>
  </si>
  <si>
    <t>Remains to be checked</t>
  </si>
  <si>
    <t>Comments</t>
  </si>
  <si>
    <t>Zero stereo traces for the outer two barrels.</t>
  </si>
  <si>
    <t>A+S*</t>
  </si>
  <si>
    <t>Need to look up.</t>
  </si>
  <si>
    <t>Radial position is at sensor centerline midway through sensor thickness.</t>
  </si>
  <si>
    <t>Phi Coverage (%)</t>
  </si>
  <si>
    <t>Micron 2 degree stereo sensors were cut slightly shorter.</t>
  </si>
  <si>
    <t>DRAFT</t>
  </si>
  <si>
    <t>Includes double-sided sensors as two separate surfaces.</t>
  </si>
  <si>
    <r>
      <t>Silicon Active 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</si>
  <si>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Silicon Total 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</si>
  <si>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Need to check L1-L4 active lengths</t>
  </si>
  <si>
    <t># RO channels</t>
  </si>
  <si>
    <t>Layers 1 and 3</t>
  </si>
  <si>
    <t>Layers 2 and 4</t>
  </si>
  <si>
    <t>Need to enter parameters for Moles connectors</t>
  </si>
  <si>
    <t>WEC, changed 1210 capacitor dimension from 1.6 mm to 2.6 mm.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</si>
</sst>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mm\-yyyy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 indent="2"/>
    </xf>
    <xf numFmtId="164" fontId="0" fillId="0" borderId="0" xfId="0" applyNumberFormat="1" applyAlignment="1">
      <alignment/>
    </xf>
    <xf numFmtId="49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Alignment="1">
      <alignment horizontal="left" indent="2"/>
    </xf>
    <xf numFmtId="0" fontId="1" fillId="4" borderId="4" xfId="0" applyFont="1" applyFill="1" applyBorder="1" applyAlignment="1">
      <alignment horizontal="right"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 indent="1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2" xfId="0" applyBorder="1" applyAlignment="1">
      <alignment horizontal="left" indent="1"/>
    </xf>
    <xf numFmtId="0" fontId="0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94" zoomScaleNormal="94" workbookViewId="0" topLeftCell="A2">
      <selection activeCell="D31" sqref="D31"/>
    </sheetView>
  </sheetViews>
  <sheetFormatPr defaultColWidth="9.140625" defaultRowHeight="12.75"/>
  <cols>
    <col min="1" max="1" width="34.8515625" style="0" customWidth="1"/>
    <col min="2" max="3" width="9.421875" style="0" bestFit="1" customWidth="1"/>
    <col min="4" max="4" width="10.7109375" style="0" customWidth="1"/>
    <col min="5" max="11" width="9.421875" style="0" bestFit="1" customWidth="1"/>
    <col min="12" max="12" width="10.00390625" style="0" customWidth="1"/>
    <col min="13" max="13" width="11.28125" style="0" customWidth="1"/>
  </cols>
  <sheetData>
    <row r="1" ht="12.75">
      <c r="A1" t="s">
        <v>165</v>
      </c>
    </row>
    <row r="2" ht="12.75">
      <c r="A2" t="s">
        <v>80</v>
      </c>
    </row>
    <row r="3" ht="12.75">
      <c r="A3" t="s">
        <v>79</v>
      </c>
    </row>
    <row r="4" spans="1:13" ht="12.75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21" t="s">
        <v>13</v>
      </c>
      <c r="M4" s="33" t="s">
        <v>158</v>
      </c>
    </row>
    <row r="5" spans="1:12" ht="12.75">
      <c r="A5" s="16"/>
      <c r="L5" s="22"/>
    </row>
    <row r="6" spans="1:12" ht="12.75">
      <c r="A6" s="16" t="s">
        <v>78</v>
      </c>
      <c r="B6" s="12" t="s">
        <v>14</v>
      </c>
      <c r="C6" s="13" t="s">
        <v>14</v>
      </c>
      <c r="D6" s="13" t="s">
        <v>160</v>
      </c>
      <c r="E6" s="13" t="s">
        <v>160</v>
      </c>
      <c r="F6" s="13" t="s">
        <v>15</v>
      </c>
      <c r="G6" s="13" t="s">
        <v>15</v>
      </c>
      <c r="H6" s="13" t="s">
        <v>160</v>
      </c>
      <c r="I6" s="13" t="s">
        <v>160</v>
      </c>
      <c r="J6" s="13" t="s">
        <v>15</v>
      </c>
      <c r="K6" s="13" t="s">
        <v>15</v>
      </c>
      <c r="L6" s="22"/>
    </row>
    <row r="7" spans="1:12" ht="12.75">
      <c r="A7" s="16" t="s">
        <v>10</v>
      </c>
      <c r="B7">
        <v>3</v>
      </c>
      <c r="C7">
        <v>3</v>
      </c>
      <c r="D7">
        <v>6</v>
      </c>
      <c r="E7">
        <v>6</v>
      </c>
      <c r="F7">
        <v>6</v>
      </c>
      <c r="G7">
        <v>6</v>
      </c>
      <c r="H7">
        <v>12</v>
      </c>
      <c r="I7">
        <v>12</v>
      </c>
      <c r="J7">
        <v>12</v>
      </c>
      <c r="K7">
        <v>12</v>
      </c>
      <c r="L7" s="22"/>
    </row>
    <row r="8" spans="1:12" ht="12.75">
      <c r="A8" s="16" t="s">
        <v>11</v>
      </c>
      <c r="B8">
        <v>8</v>
      </c>
      <c r="C8">
        <v>8</v>
      </c>
      <c r="D8">
        <v>8</v>
      </c>
      <c r="E8">
        <v>8</v>
      </c>
      <c r="F8">
        <v>12</v>
      </c>
      <c r="G8">
        <v>12</v>
      </c>
      <c r="H8">
        <v>8</v>
      </c>
      <c r="I8">
        <v>8</v>
      </c>
      <c r="J8">
        <v>12</v>
      </c>
      <c r="K8">
        <v>12</v>
      </c>
      <c r="L8" s="22"/>
    </row>
    <row r="9" spans="1:12" ht="12.75">
      <c r="A9" s="16" t="s">
        <v>12</v>
      </c>
      <c r="B9">
        <f>B7*B8</f>
        <v>24</v>
      </c>
      <c r="C9">
        <f>C7*C8</f>
        <v>24</v>
      </c>
      <c r="D9">
        <f aca="true" t="shared" si="0" ref="D9:K9">D7*D8</f>
        <v>48</v>
      </c>
      <c r="E9">
        <f t="shared" si="0"/>
        <v>48</v>
      </c>
      <c r="F9">
        <f t="shared" si="0"/>
        <v>72</v>
      </c>
      <c r="G9">
        <f t="shared" si="0"/>
        <v>72</v>
      </c>
      <c r="H9">
        <f t="shared" si="0"/>
        <v>96</v>
      </c>
      <c r="I9">
        <f t="shared" si="0"/>
        <v>96</v>
      </c>
      <c r="J9">
        <f t="shared" si="0"/>
        <v>144</v>
      </c>
      <c r="K9">
        <f t="shared" si="0"/>
        <v>144</v>
      </c>
      <c r="L9" s="22">
        <f>SUM(B9:K9)</f>
        <v>768</v>
      </c>
    </row>
    <row r="10" spans="1:12" ht="12.75">
      <c r="A10" s="16" t="s">
        <v>147</v>
      </c>
      <c r="B10">
        <v>35.5</v>
      </c>
      <c r="C10">
        <v>40.5</v>
      </c>
      <c r="D10">
        <v>50</v>
      </c>
      <c r="E10">
        <v>50</v>
      </c>
      <c r="F10">
        <v>50</v>
      </c>
      <c r="G10">
        <v>50</v>
      </c>
      <c r="H10">
        <v>50</v>
      </c>
      <c r="I10">
        <v>50</v>
      </c>
      <c r="J10">
        <v>50</v>
      </c>
      <c r="K10">
        <v>50</v>
      </c>
      <c r="L10" s="22"/>
    </row>
    <row r="11" spans="1:12" ht="12.75">
      <c r="A11" s="16" t="s">
        <v>148</v>
      </c>
      <c r="D11">
        <v>153.5</v>
      </c>
      <c r="E11">
        <v>153.5</v>
      </c>
      <c r="F11">
        <v>62.5</v>
      </c>
      <c r="G11">
        <v>62.5</v>
      </c>
      <c r="H11">
        <v>153.5</v>
      </c>
      <c r="I11">
        <v>153.5</v>
      </c>
      <c r="J11">
        <v>62.5</v>
      </c>
      <c r="K11">
        <v>62.5</v>
      </c>
      <c r="L11" s="22"/>
    </row>
    <row r="12" spans="1:12" ht="12.75">
      <c r="A12" s="16" t="s">
        <v>145</v>
      </c>
      <c r="B12">
        <f>2*B10</f>
        <v>71</v>
      </c>
      <c r="C12">
        <f>2*C10</f>
        <v>81</v>
      </c>
      <c r="D12">
        <f>D10</f>
        <v>50</v>
      </c>
      <c r="E12">
        <f aca="true" t="shared" si="1" ref="D11:K13">E10</f>
        <v>50</v>
      </c>
      <c r="F12">
        <f t="shared" si="1"/>
        <v>50</v>
      </c>
      <c r="G12">
        <f t="shared" si="1"/>
        <v>50</v>
      </c>
      <c r="H12">
        <f t="shared" si="1"/>
        <v>50</v>
      </c>
      <c r="I12">
        <f t="shared" si="1"/>
        <v>50</v>
      </c>
      <c r="J12">
        <f t="shared" si="1"/>
        <v>50</v>
      </c>
      <c r="K12">
        <f t="shared" si="1"/>
        <v>50</v>
      </c>
      <c r="L12" s="22"/>
    </row>
    <row r="13" spans="1:13" ht="12.75">
      <c r="A13" s="16" t="s">
        <v>146</v>
      </c>
      <c r="D13">
        <f t="shared" si="1"/>
        <v>153.5</v>
      </c>
      <c r="E13">
        <f t="shared" si="1"/>
        <v>153.5</v>
      </c>
      <c r="F13">
        <f t="shared" si="1"/>
        <v>62.5</v>
      </c>
      <c r="G13">
        <f t="shared" si="1"/>
        <v>62.5</v>
      </c>
      <c r="H13">
        <f t="shared" si="1"/>
        <v>153.5</v>
      </c>
      <c r="I13">
        <f t="shared" si="1"/>
        <v>153.5</v>
      </c>
      <c r="J13">
        <f t="shared" si="1"/>
        <v>62.5</v>
      </c>
      <c r="K13">
        <f t="shared" si="1"/>
        <v>62.5</v>
      </c>
      <c r="L13" s="22"/>
      <c r="M13" t="s">
        <v>154</v>
      </c>
    </row>
    <row r="14" spans="1:12" ht="12.75">
      <c r="A14" s="16" t="s">
        <v>155</v>
      </c>
      <c r="B14">
        <v>256</v>
      </c>
      <c r="C14">
        <v>256</v>
      </c>
      <c r="D14">
        <v>384</v>
      </c>
      <c r="E14">
        <v>384</v>
      </c>
      <c r="F14">
        <v>640</v>
      </c>
      <c r="G14">
        <v>640</v>
      </c>
      <c r="H14">
        <v>384</v>
      </c>
      <c r="I14">
        <v>384</v>
      </c>
      <c r="J14">
        <v>640</v>
      </c>
      <c r="K14">
        <v>640</v>
      </c>
      <c r="L14" s="22"/>
    </row>
    <row r="15" spans="1:13" ht="12.75">
      <c r="A15" s="16" t="s">
        <v>156</v>
      </c>
      <c r="D15">
        <v>384</v>
      </c>
      <c r="E15">
        <v>384</v>
      </c>
      <c r="F15">
        <v>512</v>
      </c>
      <c r="G15">
        <v>512</v>
      </c>
      <c r="H15">
        <v>384</v>
      </c>
      <c r="I15">
        <v>384</v>
      </c>
      <c r="J15">
        <v>512</v>
      </c>
      <c r="K15">
        <v>512</v>
      </c>
      <c r="L15" s="22"/>
      <c r="M15" t="s">
        <v>159</v>
      </c>
    </row>
    <row r="16" spans="1:12" ht="12.75">
      <c r="A16" s="16" t="s">
        <v>18</v>
      </c>
      <c r="B16" s="11">
        <f>B12/1000*B14</f>
        <v>18.176</v>
      </c>
      <c r="C16" s="11">
        <f>C12/1000*C14</f>
        <v>20.736</v>
      </c>
      <c r="D16" s="11">
        <f>D12/1000*D14</f>
        <v>19.200000000000003</v>
      </c>
      <c r="E16" s="11">
        <f>E12/1000*E14</f>
        <v>19.200000000000003</v>
      </c>
      <c r="F16" s="11">
        <f>F12/1000*F14</f>
        <v>32</v>
      </c>
      <c r="G16" s="11">
        <f>G12/1000*G14</f>
        <v>32</v>
      </c>
      <c r="H16" s="11">
        <f>H12/1000*H14</f>
        <v>19.200000000000003</v>
      </c>
      <c r="I16" s="11">
        <f>I12/1000*I14</f>
        <v>19.200000000000003</v>
      </c>
      <c r="J16" s="11">
        <f>J12/1000*J14</f>
        <v>32</v>
      </c>
      <c r="K16" s="11">
        <f>K12/1000*K14</f>
        <v>32</v>
      </c>
      <c r="L16" s="22"/>
    </row>
    <row r="17" spans="1:12" ht="12.75">
      <c r="A17" s="16" t="s">
        <v>19</v>
      </c>
      <c r="B17" s="11">
        <f>B16+2.04</f>
        <v>20.215999999999998</v>
      </c>
      <c r="C17" s="11">
        <f>C16+2.04</f>
        <v>22.776</v>
      </c>
      <c r="D17" s="11">
        <f>D16+2</f>
        <v>21.200000000000003</v>
      </c>
      <c r="E17" s="11">
        <f aca="true" t="shared" si="2" ref="E17:K17">E16+2</f>
        <v>21.200000000000003</v>
      </c>
      <c r="F17" s="11">
        <f t="shared" si="2"/>
        <v>34</v>
      </c>
      <c r="G17" s="11">
        <f t="shared" si="2"/>
        <v>34</v>
      </c>
      <c r="H17" s="11">
        <f t="shared" si="2"/>
        <v>21.200000000000003</v>
      </c>
      <c r="I17" s="11">
        <f t="shared" si="2"/>
        <v>21.200000000000003</v>
      </c>
      <c r="J17" s="11">
        <f t="shared" si="2"/>
        <v>34</v>
      </c>
      <c r="K17" s="11">
        <f t="shared" si="2"/>
        <v>34</v>
      </c>
      <c r="L17" s="22"/>
    </row>
    <row r="18" spans="1:12" ht="12.75">
      <c r="A18" s="16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22"/>
    </row>
    <row r="19" spans="1:13" ht="12.75">
      <c r="A19" s="28" t="s">
        <v>149</v>
      </c>
      <c r="B19" s="11">
        <f>B22-2.04</f>
        <v>67.96</v>
      </c>
      <c r="C19" s="11">
        <f>C22-2.04</f>
        <v>67.96</v>
      </c>
      <c r="D19" s="11">
        <f>D22-2.7</f>
        <v>117.3</v>
      </c>
      <c r="E19" s="11">
        <f aca="true" t="shared" si="3" ref="E19:K19">E22-2.7</f>
        <v>117.3</v>
      </c>
      <c r="F19" s="11">
        <f t="shared" si="3"/>
        <v>57.3</v>
      </c>
      <c r="G19" s="11">
        <f t="shared" si="3"/>
        <v>57.3</v>
      </c>
      <c r="H19" s="11">
        <f t="shared" si="3"/>
        <v>117.3</v>
      </c>
      <c r="I19" s="11">
        <f t="shared" si="3"/>
        <v>117.3</v>
      </c>
      <c r="J19" s="11">
        <f t="shared" si="3"/>
        <v>57.3</v>
      </c>
      <c r="K19" s="11">
        <f t="shared" si="3"/>
        <v>57.3</v>
      </c>
      <c r="L19" s="22"/>
      <c r="M19" t="s">
        <v>169</v>
      </c>
    </row>
    <row r="20" spans="1:13" ht="12.75">
      <c r="A20" s="28" t="s">
        <v>150</v>
      </c>
      <c r="B20" s="11">
        <f>B23-2.04</f>
        <v>117.96</v>
      </c>
      <c r="C20" s="11">
        <f>C23-2.04</f>
        <v>117.96</v>
      </c>
      <c r="D20" s="11">
        <f>D23-2.7</f>
        <v>57.3</v>
      </c>
      <c r="E20" s="11">
        <f aca="true" t="shared" si="4" ref="E20:K20">E23-2.7</f>
        <v>57.3</v>
      </c>
      <c r="F20" s="11">
        <f t="shared" si="4"/>
        <v>57.3</v>
      </c>
      <c r="G20" s="11">
        <f t="shared" si="4"/>
        <v>57.3</v>
      </c>
      <c r="H20" s="11">
        <f t="shared" si="4"/>
        <v>57.3</v>
      </c>
      <c r="I20" s="11">
        <f t="shared" si="4"/>
        <v>57.3</v>
      </c>
      <c r="J20" s="11">
        <f t="shared" si="4"/>
        <v>57.3</v>
      </c>
      <c r="K20" s="11">
        <f t="shared" si="4"/>
        <v>57.3</v>
      </c>
      <c r="L20" s="22"/>
      <c r="M20" t="s">
        <v>169</v>
      </c>
    </row>
    <row r="21" spans="1:12" ht="12.75">
      <c r="A21" s="16" t="s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22"/>
    </row>
    <row r="22" spans="1:13" ht="12.75">
      <c r="A22" s="28" t="s">
        <v>149</v>
      </c>
      <c r="B22" s="11">
        <v>70</v>
      </c>
      <c r="C22" s="11">
        <v>70</v>
      </c>
      <c r="D22" s="11">
        <v>120</v>
      </c>
      <c r="E22" s="11">
        <v>120</v>
      </c>
      <c r="F22" s="11">
        <v>60</v>
      </c>
      <c r="G22" s="11">
        <v>60</v>
      </c>
      <c r="H22" s="11">
        <v>120</v>
      </c>
      <c r="I22" s="11">
        <v>120</v>
      </c>
      <c r="J22" s="11">
        <v>60</v>
      </c>
      <c r="K22" s="11">
        <v>60</v>
      </c>
      <c r="L22" s="22"/>
      <c r="M22" t="s">
        <v>164</v>
      </c>
    </row>
    <row r="23" spans="1:13" ht="12.75">
      <c r="A23" s="28" t="s">
        <v>150</v>
      </c>
      <c r="B23" s="11">
        <v>120</v>
      </c>
      <c r="C23" s="11">
        <v>120</v>
      </c>
      <c r="D23" s="11">
        <v>60</v>
      </c>
      <c r="E23" s="11">
        <v>60</v>
      </c>
      <c r="F23" s="11">
        <v>60</v>
      </c>
      <c r="G23" s="11">
        <v>60</v>
      </c>
      <c r="H23" s="11">
        <v>60</v>
      </c>
      <c r="I23" s="11">
        <v>60</v>
      </c>
      <c r="J23" s="11">
        <v>60</v>
      </c>
      <c r="K23" s="11">
        <v>60</v>
      </c>
      <c r="L23" s="22"/>
      <c r="M23" t="s">
        <v>164</v>
      </c>
    </row>
    <row r="24" spans="1:12" ht="12.75">
      <c r="A24" s="16" t="s">
        <v>82</v>
      </c>
      <c r="B24" s="11">
        <v>0.32</v>
      </c>
      <c r="C24" s="11">
        <v>0.32</v>
      </c>
      <c r="D24" s="11">
        <v>0.3</v>
      </c>
      <c r="E24" s="11">
        <v>0.3</v>
      </c>
      <c r="F24" s="11">
        <v>0.3</v>
      </c>
      <c r="G24" s="11">
        <v>0.3</v>
      </c>
      <c r="H24" s="11">
        <v>0.3</v>
      </c>
      <c r="I24" s="11">
        <v>0.3</v>
      </c>
      <c r="J24" s="11">
        <v>0.3</v>
      </c>
      <c r="K24" s="11">
        <v>0.3</v>
      </c>
      <c r="L24" s="22"/>
    </row>
    <row r="25" spans="1:12" ht="12.75">
      <c r="A25" s="16" t="s">
        <v>83</v>
      </c>
      <c r="B25" s="11">
        <v>0.02</v>
      </c>
      <c r="C25" s="11">
        <v>0.02</v>
      </c>
      <c r="D25" s="11">
        <v>0.02</v>
      </c>
      <c r="E25" s="11">
        <v>0.02</v>
      </c>
      <c r="F25" s="11">
        <v>0.02</v>
      </c>
      <c r="G25" s="11">
        <v>0.02</v>
      </c>
      <c r="H25" s="11">
        <v>0.02</v>
      </c>
      <c r="I25" s="11">
        <v>0.02</v>
      </c>
      <c r="J25" s="11">
        <v>0.02</v>
      </c>
      <c r="K25" s="11">
        <v>0.02</v>
      </c>
      <c r="L25" s="22"/>
    </row>
    <row r="26" spans="1:13" ht="12.75">
      <c r="A26" s="16" t="s">
        <v>84</v>
      </c>
      <c r="B26" s="11">
        <v>16.216</v>
      </c>
      <c r="C26" s="11">
        <v>17.802</v>
      </c>
      <c r="D26" s="11">
        <v>26.993</v>
      </c>
      <c r="E26" s="11">
        <v>36.61</v>
      </c>
      <c r="F26">
        <v>45.341</v>
      </c>
      <c r="G26" s="11">
        <v>55.7</v>
      </c>
      <c r="H26" s="11">
        <v>67.519</v>
      </c>
      <c r="I26">
        <v>75.973</v>
      </c>
      <c r="J26">
        <v>90.857</v>
      </c>
      <c r="K26">
        <v>100.672</v>
      </c>
      <c r="L26" s="22"/>
      <c r="M26" t="s">
        <v>162</v>
      </c>
    </row>
    <row r="27" spans="1:13" ht="12.75">
      <c r="A27" s="16" t="s">
        <v>23</v>
      </c>
      <c r="B27">
        <v>0.0175</v>
      </c>
      <c r="C27">
        <v>0.0243</v>
      </c>
      <c r="D27">
        <v>0.0228</v>
      </c>
      <c r="E27">
        <v>0.0256</v>
      </c>
      <c r="F27" s="11">
        <v>0.021</v>
      </c>
      <c r="G27" s="11">
        <v>0.0271</v>
      </c>
      <c r="H27" s="11">
        <v>0.034</v>
      </c>
      <c r="I27" s="11">
        <v>0.0395</v>
      </c>
      <c r="J27" s="11">
        <v>0.046</v>
      </c>
      <c r="K27" s="11">
        <v>0.0514</v>
      </c>
      <c r="L27" s="22"/>
      <c r="M27" t="s">
        <v>157</v>
      </c>
    </row>
    <row r="28" spans="1:12" ht="12.75">
      <c r="A28" s="16" t="s">
        <v>163</v>
      </c>
      <c r="B28" s="25">
        <f>B7*100/PI()*ATAN(B16/2/B26)</f>
        <v>48.7795980655655</v>
      </c>
      <c r="C28" s="25">
        <f>C7*100/PI()*ATAN(C16/2/C26)</f>
        <v>50.361330967088264</v>
      </c>
      <c r="D28" s="25">
        <f>D7*100/PI()*ATAN(D16/2/D26)</f>
        <v>65.25938578623108</v>
      </c>
      <c r="E28" s="25">
        <f>E7*100/PI()*ATAN(E16/2/E26)</f>
        <v>48.97826150779137</v>
      </c>
      <c r="F28" s="25">
        <f>F7*100/PI()*ATAN(F16/2/F26)</f>
        <v>64.78998067253544</v>
      </c>
      <c r="G28" s="25">
        <f>G7*100/PI()*ATAN(G16/2/G26)</f>
        <v>53.422927827537</v>
      </c>
      <c r="H28" s="25">
        <f>H7*100/PI()*ATAN(H16/2/H26)</f>
        <v>53.948005736549526</v>
      </c>
      <c r="I28" s="25">
        <f>I7*100/PI()*ATAN(I16/2/I26)</f>
        <v>48.01176874108885</v>
      </c>
      <c r="J28" s="25">
        <f>J7*100/PI()*ATAN(J16/2/J26)</f>
        <v>66.58291308237006</v>
      </c>
      <c r="K28" s="25">
        <f>K7*100/PI()*ATAN(K16/2/K26)</f>
        <v>60.20400826001619</v>
      </c>
      <c r="L28" s="22"/>
    </row>
    <row r="29" spans="1:13" ht="14.25">
      <c r="A29" s="16" t="s">
        <v>168</v>
      </c>
      <c r="B29" s="11">
        <f>4*B17*(B22+B23)*B7/1000000</f>
        <v>0.04609248</v>
      </c>
      <c r="C29" s="11">
        <f>4*C17*(C22+C23)*C7/1000000</f>
        <v>0.05192928</v>
      </c>
      <c r="D29" s="11">
        <f>4*D17*(2*D22+D23)*D7/1000000</f>
        <v>0.15264000000000003</v>
      </c>
      <c r="E29" s="11">
        <f>4*E17*(2*E22+E23)*E7/1000000</f>
        <v>0.15264000000000003</v>
      </c>
      <c r="F29" s="11">
        <f>12*F17*(F22+F23)*F7/1000000</f>
        <v>0.29376</v>
      </c>
      <c r="G29" s="11">
        <f>12*G17*(G22+G23)*G7/1000000</f>
        <v>0.29376</v>
      </c>
      <c r="H29" s="11">
        <f>4*H17*(2*H22+H23)*H7/1000000</f>
        <v>0.30528000000000005</v>
      </c>
      <c r="I29" s="11">
        <f>4*I17*(2*I22+I23)*I7/1000000</f>
        <v>0.30528000000000005</v>
      </c>
      <c r="J29" s="11">
        <f>12*J17*(J22+J23)*J7/1000000</f>
        <v>0.58752</v>
      </c>
      <c r="K29" s="11">
        <f>12*K17*(K22+K23)*K7/1000000</f>
        <v>0.58752</v>
      </c>
      <c r="L29" s="23">
        <f>SUM(B29:K29)</f>
        <v>2.7764217600000003</v>
      </c>
      <c r="M29" t="s">
        <v>166</v>
      </c>
    </row>
    <row r="30" spans="1:13" ht="14.25">
      <c r="A30" s="16" t="s">
        <v>167</v>
      </c>
      <c r="B30" s="11">
        <f>4*B16*(B19+B20)*B7/1000000</f>
        <v>0.04055138303999999</v>
      </c>
      <c r="C30" s="11">
        <f>4*C16*(C19+C20)*C7/1000000</f>
        <v>0.04626284544</v>
      </c>
      <c r="D30" s="11">
        <f>4*D16*(2*D19+D20)*D7/1000000</f>
        <v>0.13450752000000002</v>
      </c>
      <c r="E30" s="11">
        <f>4*E16*(2*E19+E20)*E7/1000000</f>
        <v>0.13450752000000002</v>
      </c>
      <c r="F30" s="11">
        <f>12*F16*(F19+F20)*F7/1000000</f>
        <v>0.26403839999999995</v>
      </c>
      <c r="G30" s="11">
        <f>12*G16*(G19+G20)*G7/1000000</f>
        <v>0.26403839999999995</v>
      </c>
      <c r="H30" s="11">
        <f>4*H16*(2*H19+H20)*H7/1000000</f>
        <v>0.26901504000000004</v>
      </c>
      <c r="I30" s="11">
        <f>4*I16*(2*I19+I20)*I7/1000000</f>
        <v>0.26901504000000004</v>
      </c>
      <c r="J30" s="11">
        <f>12*J16*(J19+J20)*J7/1000000</f>
        <v>0.5280767999999999</v>
      </c>
      <c r="K30" s="11">
        <f>12*K16*(K19+K20)*K7/1000000</f>
        <v>0.5280767999999999</v>
      </c>
      <c r="L30" s="23">
        <f>SUM(B30:K30)</f>
        <v>2.47808974848</v>
      </c>
      <c r="M30" t="s">
        <v>166</v>
      </c>
    </row>
    <row r="31" spans="1:13" ht="12.75">
      <c r="A31" s="16" t="s">
        <v>57</v>
      </c>
      <c r="F31" s="27" t="s">
        <v>58</v>
      </c>
      <c r="G31" s="27" t="s">
        <v>58</v>
      </c>
      <c r="J31" s="27" t="s">
        <v>59</v>
      </c>
      <c r="K31" s="27" t="s">
        <v>59</v>
      </c>
      <c r="L31" s="22"/>
      <c r="M31" s="34" t="s">
        <v>161</v>
      </c>
    </row>
    <row r="32" spans="1:12" ht="12.75">
      <c r="A32" s="16"/>
      <c r="L32" s="22"/>
    </row>
    <row r="33" spans="1:12" ht="12.75">
      <c r="A33" s="16" t="s">
        <v>20</v>
      </c>
      <c r="B33">
        <v>8</v>
      </c>
      <c r="C33">
        <v>8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 s="22"/>
    </row>
    <row r="34" spans="1:13" ht="12.75">
      <c r="A34" s="16" t="s">
        <v>151</v>
      </c>
      <c r="B34">
        <v>2</v>
      </c>
      <c r="C34">
        <v>2</v>
      </c>
      <c r="D34">
        <v>5</v>
      </c>
      <c r="E34">
        <v>5</v>
      </c>
      <c r="F34">
        <v>9</v>
      </c>
      <c r="G34">
        <v>9</v>
      </c>
      <c r="H34">
        <v>5</v>
      </c>
      <c r="I34">
        <v>5</v>
      </c>
      <c r="J34">
        <v>9</v>
      </c>
      <c r="K34">
        <v>9</v>
      </c>
      <c r="L34" s="22"/>
      <c r="M34" t="s">
        <v>153</v>
      </c>
    </row>
    <row r="35" spans="1:12" ht="12.75">
      <c r="A35" s="16" t="s">
        <v>21</v>
      </c>
      <c r="B35">
        <v>8</v>
      </c>
      <c r="C35">
        <v>8</v>
      </c>
      <c r="D35">
        <v>6</v>
      </c>
      <c r="E35">
        <v>6</v>
      </c>
      <c r="F35">
        <v>6</v>
      </c>
      <c r="G35">
        <v>6</v>
      </c>
      <c r="H35">
        <v>6</v>
      </c>
      <c r="I35">
        <v>6</v>
      </c>
      <c r="J35">
        <v>6</v>
      </c>
      <c r="K35">
        <v>6</v>
      </c>
      <c r="L35" s="22"/>
    </row>
    <row r="36" spans="1:12" ht="12.75">
      <c r="A36" s="16" t="s">
        <v>22</v>
      </c>
      <c r="B36">
        <f>B35*B7</f>
        <v>24</v>
      </c>
      <c r="C36">
        <f>C35*C7</f>
        <v>24</v>
      </c>
      <c r="D36">
        <f>D35*D7</f>
        <v>36</v>
      </c>
      <c r="E36">
        <f>E35*E7</f>
        <v>36</v>
      </c>
      <c r="F36">
        <f>F35*F7</f>
        <v>36</v>
      </c>
      <c r="G36">
        <f>G35*G7</f>
        <v>36</v>
      </c>
      <c r="H36">
        <f>H35*H7</f>
        <v>72</v>
      </c>
      <c r="I36">
        <f>I35*I7</f>
        <v>72</v>
      </c>
      <c r="J36">
        <f>J35*J7</f>
        <v>72</v>
      </c>
      <c r="K36">
        <f>K35*K7</f>
        <v>72</v>
      </c>
      <c r="L36" s="22">
        <f>SUM(B36:K36)</f>
        <v>480</v>
      </c>
    </row>
    <row r="37" spans="1:12" ht="12.75">
      <c r="A37" s="16" t="s">
        <v>152</v>
      </c>
      <c r="B37">
        <f>B7*B33*B34</f>
        <v>48</v>
      </c>
      <c r="C37">
        <f aca="true" t="shared" si="5" ref="C37:K37">C7*C33*C34</f>
        <v>48</v>
      </c>
      <c r="D37">
        <f t="shared" si="5"/>
        <v>180</v>
      </c>
      <c r="E37">
        <f t="shared" si="5"/>
        <v>180</v>
      </c>
      <c r="F37">
        <f t="shared" si="5"/>
        <v>324</v>
      </c>
      <c r="G37">
        <f t="shared" si="5"/>
        <v>324</v>
      </c>
      <c r="H37">
        <f t="shared" si="5"/>
        <v>360</v>
      </c>
      <c r="I37">
        <f t="shared" si="5"/>
        <v>360</v>
      </c>
      <c r="J37">
        <f t="shared" si="5"/>
        <v>648</v>
      </c>
      <c r="K37">
        <f t="shared" si="5"/>
        <v>648</v>
      </c>
      <c r="L37" s="22">
        <f>SUM(B37:K37)</f>
        <v>3120</v>
      </c>
    </row>
    <row r="38" spans="1:12" ht="12.75">
      <c r="A38" s="16" t="s">
        <v>170</v>
      </c>
      <c r="B38" s="17">
        <f>128*B37</f>
        <v>6144</v>
      </c>
      <c r="C38" s="17">
        <f aca="true" t="shared" si="6" ref="C38:K38">128*C37</f>
        <v>6144</v>
      </c>
      <c r="D38" s="17">
        <f t="shared" si="6"/>
        <v>23040</v>
      </c>
      <c r="E38" s="17">
        <f t="shared" si="6"/>
        <v>23040</v>
      </c>
      <c r="F38" s="17">
        <f t="shared" si="6"/>
        <v>41472</v>
      </c>
      <c r="G38" s="17">
        <f t="shared" si="6"/>
        <v>41472</v>
      </c>
      <c r="H38" s="17">
        <f t="shared" si="6"/>
        <v>46080</v>
      </c>
      <c r="I38" s="17">
        <f t="shared" si="6"/>
        <v>46080</v>
      </c>
      <c r="J38" s="17">
        <f t="shared" si="6"/>
        <v>82944</v>
      </c>
      <c r="K38" s="17">
        <f t="shared" si="6"/>
        <v>82944</v>
      </c>
      <c r="L38" s="24">
        <f>SUM(B38:K38)</f>
        <v>399360</v>
      </c>
    </row>
    <row r="39" ht="12.75">
      <c r="A39" s="16"/>
    </row>
    <row r="40" spans="1:3" ht="12.75">
      <c r="A40" s="16" t="s">
        <v>60</v>
      </c>
      <c r="B40" t="s">
        <v>136</v>
      </c>
      <c r="C40" t="s">
        <v>138</v>
      </c>
    </row>
    <row r="41" spans="1:3" ht="12.75">
      <c r="A41" s="28"/>
      <c r="B41" t="s">
        <v>137</v>
      </c>
      <c r="C41" t="s">
        <v>139</v>
      </c>
    </row>
    <row r="42" ht="12.75">
      <c r="A42" s="16"/>
    </row>
    <row r="43" spans="1:6" ht="12.75">
      <c r="A43" s="16" t="s">
        <v>61</v>
      </c>
      <c r="B43" t="s">
        <v>62</v>
      </c>
      <c r="F43" t="s">
        <v>63</v>
      </c>
    </row>
    <row r="44" spans="1:6" ht="12.75">
      <c r="A44" s="28" t="s">
        <v>64</v>
      </c>
      <c r="B44" t="s">
        <v>140</v>
      </c>
      <c r="F44">
        <v>2</v>
      </c>
    </row>
    <row r="45" spans="1:7" ht="12.75">
      <c r="A45" s="28" t="s">
        <v>65</v>
      </c>
      <c r="B45" t="s">
        <v>144</v>
      </c>
      <c r="F45">
        <v>6</v>
      </c>
      <c r="G45" t="s">
        <v>142</v>
      </c>
    </row>
    <row r="46" spans="1:7" ht="12.75">
      <c r="A46" s="28"/>
      <c r="F46">
        <v>3</v>
      </c>
      <c r="G46" t="s">
        <v>143</v>
      </c>
    </row>
    <row r="47" spans="1:6" ht="12.75">
      <c r="A47" s="28" t="s">
        <v>66</v>
      </c>
      <c r="B47" t="s">
        <v>141</v>
      </c>
      <c r="F47">
        <v>9</v>
      </c>
    </row>
    <row r="48" spans="1:7" ht="12.75">
      <c r="A48" s="28" t="s">
        <v>67</v>
      </c>
      <c r="B48" t="s">
        <v>144</v>
      </c>
      <c r="F48">
        <v>6</v>
      </c>
      <c r="G48" t="s">
        <v>142</v>
      </c>
    </row>
    <row r="49" spans="1:7" ht="12.75">
      <c r="A49" s="28"/>
      <c r="F49">
        <v>3</v>
      </c>
      <c r="G49" t="s">
        <v>143</v>
      </c>
    </row>
    <row r="50" spans="1:6" ht="12.75">
      <c r="A50" s="28" t="s">
        <v>68</v>
      </c>
      <c r="B50" t="s">
        <v>141</v>
      </c>
      <c r="F50">
        <v>9</v>
      </c>
    </row>
    <row r="51" ht="12.75">
      <c r="A51" s="16"/>
    </row>
    <row r="52" spans="1:5" ht="12.75">
      <c r="A52" s="16" t="s">
        <v>69</v>
      </c>
      <c r="B52" t="s">
        <v>171</v>
      </c>
      <c r="D52">
        <v>90</v>
      </c>
      <c r="E52" t="s">
        <v>70</v>
      </c>
    </row>
    <row r="53" spans="1:5" ht="12.75">
      <c r="A53" s="16"/>
      <c r="B53" t="s">
        <v>172</v>
      </c>
      <c r="D53" s="30">
        <v>2.004</v>
      </c>
      <c r="E53" t="s">
        <v>70</v>
      </c>
    </row>
    <row r="54" ht="12.75">
      <c r="A54" s="16"/>
    </row>
    <row r="55" spans="1:12" ht="12.75">
      <c r="A55" s="16" t="s">
        <v>71</v>
      </c>
      <c r="B55" t="s">
        <v>72</v>
      </c>
      <c r="C55" t="s">
        <v>73</v>
      </c>
      <c r="D55" t="s">
        <v>74</v>
      </c>
      <c r="E55" s="29" t="s">
        <v>75</v>
      </c>
      <c r="F55" s="29"/>
      <c r="J55" s="29" t="s">
        <v>76</v>
      </c>
      <c r="L55" t="s">
        <v>77</v>
      </c>
    </row>
    <row r="56" spans="1:12" ht="12.75">
      <c r="A56" s="16"/>
      <c r="B56">
        <v>29.464</v>
      </c>
      <c r="C56">
        <f>B56-0.04*25.4</f>
        <v>28.448</v>
      </c>
      <c r="D56">
        <v>30.48</v>
      </c>
      <c r="E56">
        <f>J56-2*1.625*25.4</f>
        <v>1746.25</v>
      </c>
      <c r="G56" s="29"/>
      <c r="H56" s="29"/>
      <c r="J56">
        <f>72*25.4</f>
        <v>1828.8</v>
      </c>
      <c r="L56">
        <v>2.54</v>
      </c>
    </row>
    <row r="57" ht="12.75">
      <c r="A57" s="16"/>
    </row>
    <row r="59" spans="1:2" ht="12.75">
      <c r="A59" s="26">
        <v>37971</v>
      </c>
      <c r="B59" t="s">
        <v>44</v>
      </c>
    </row>
  </sheetData>
  <printOptions/>
  <pageMargins left="0.75" right="0.75" top="1" bottom="1" header="0.5" footer="0.5"/>
  <pageSetup horizontalDpi="600" verticalDpi="600" orientation="landscape" scale="75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21">
      <selection activeCell="B21" sqref="B21"/>
    </sheetView>
  </sheetViews>
  <sheetFormatPr defaultColWidth="9.140625" defaultRowHeight="12.75"/>
  <cols>
    <col min="1" max="1" width="22.421875" style="0" customWidth="1"/>
    <col min="3" max="3" width="10.140625" style="0" bestFit="1" customWidth="1"/>
    <col min="4" max="4" width="8.57421875" style="0" bestFit="1" customWidth="1"/>
    <col min="5" max="5" width="10.140625" style="0" bestFit="1" customWidth="1"/>
    <col min="6" max="6" width="8.57421875" style="0" bestFit="1" customWidth="1"/>
    <col min="7" max="7" width="10.140625" style="0" bestFit="1" customWidth="1"/>
    <col min="8" max="8" width="42.421875" style="0" bestFit="1" customWidth="1"/>
    <col min="9" max="9" width="11.421875" style="0" bestFit="1" customWidth="1"/>
  </cols>
  <sheetData>
    <row r="1" spans="1:9" ht="12.75">
      <c r="A1" s="6"/>
      <c r="B1" s="2" t="s">
        <v>30</v>
      </c>
      <c r="C1" s="1" t="s">
        <v>31</v>
      </c>
      <c r="D1" s="2" t="s">
        <v>32</v>
      </c>
      <c r="E1" s="1" t="s">
        <v>31</v>
      </c>
      <c r="F1" s="2" t="s">
        <v>33</v>
      </c>
      <c r="G1" s="1" t="s">
        <v>31</v>
      </c>
      <c r="H1" s="1" t="s">
        <v>41</v>
      </c>
      <c r="I1" s="4"/>
    </row>
    <row r="2" spans="1:9" ht="12.75">
      <c r="A2" s="7"/>
      <c r="B2" s="3" t="s">
        <v>34</v>
      </c>
      <c r="C2" s="3" t="s">
        <v>34</v>
      </c>
      <c r="D2" s="3" t="s">
        <v>34</v>
      </c>
      <c r="E2" s="3" t="s">
        <v>34</v>
      </c>
      <c r="F2" s="3" t="s">
        <v>34</v>
      </c>
      <c r="G2" s="3" t="s">
        <v>34</v>
      </c>
      <c r="H2" s="3"/>
      <c r="I2" s="4"/>
    </row>
    <row r="3" spans="1:9" ht="12.75">
      <c r="A3" s="8"/>
      <c r="H3" s="18"/>
      <c r="I3" s="5"/>
    </row>
    <row r="4" spans="1:9" ht="12.75">
      <c r="A4" s="8" t="s">
        <v>85</v>
      </c>
      <c r="B4" s="11">
        <v>6.421</v>
      </c>
      <c r="C4" s="11">
        <v>0.05</v>
      </c>
      <c r="D4" s="11">
        <v>9.165</v>
      </c>
      <c r="E4" s="11">
        <v>0.1</v>
      </c>
      <c r="F4" s="11">
        <v>0.38</v>
      </c>
      <c r="G4" s="11">
        <v>0.04</v>
      </c>
      <c r="H4" s="18" t="s">
        <v>110</v>
      </c>
      <c r="I4" s="5"/>
    </row>
    <row r="5" spans="1:9" ht="12.75">
      <c r="A5" s="8"/>
      <c r="B5" s="11">
        <v>6.402</v>
      </c>
      <c r="C5" s="11">
        <v>0.015</v>
      </c>
      <c r="D5" s="11">
        <v>9.112</v>
      </c>
      <c r="E5" s="11">
        <v>0.01</v>
      </c>
      <c r="F5" s="11">
        <v>0.32</v>
      </c>
      <c r="G5" s="11">
        <v>0.01</v>
      </c>
      <c r="H5" s="32" t="s">
        <v>111</v>
      </c>
      <c r="I5" s="5"/>
    </row>
    <row r="6" spans="1:9" ht="12.75">
      <c r="A6" s="9"/>
      <c r="B6" s="30"/>
      <c r="C6" s="30"/>
      <c r="D6" s="11"/>
      <c r="E6" s="11"/>
      <c r="F6" s="11"/>
      <c r="G6" s="11"/>
      <c r="H6" s="18"/>
      <c r="I6" s="5"/>
    </row>
    <row r="7" spans="1:8" ht="12.75">
      <c r="A7" s="8" t="s">
        <v>28</v>
      </c>
      <c r="B7" s="11"/>
      <c r="C7" s="11"/>
      <c r="D7" s="11"/>
      <c r="E7" s="11"/>
      <c r="F7" s="11"/>
      <c r="G7" s="11"/>
      <c r="H7" s="19"/>
    </row>
    <row r="8" spans="1:8" ht="12.75">
      <c r="A8" s="10" t="s">
        <v>26</v>
      </c>
      <c r="B8" s="11">
        <v>41.9</v>
      </c>
      <c r="C8" s="11">
        <v>0.1</v>
      </c>
      <c r="D8" s="11">
        <v>50</v>
      </c>
      <c r="E8" s="11">
        <v>0.1</v>
      </c>
      <c r="F8" s="11">
        <v>0.9</v>
      </c>
      <c r="G8" s="11">
        <v>0.1</v>
      </c>
      <c r="H8" s="19" t="s">
        <v>112</v>
      </c>
    </row>
    <row r="9" spans="1:8" ht="12.75">
      <c r="A9" s="10" t="s">
        <v>27</v>
      </c>
      <c r="B9" s="11">
        <v>43.79</v>
      </c>
      <c r="C9" s="11">
        <v>0.1</v>
      </c>
      <c r="D9" s="11">
        <v>50</v>
      </c>
      <c r="E9" s="11">
        <v>0.1</v>
      </c>
      <c r="F9" s="11">
        <v>0.9</v>
      </c>
      <c r="G9" s="11">
        <v>0.1</v>
      </c>
      <c r="H9" s="19" t="s">
        <v>112</v>
      </c>
    </row>
    <row r="10" spans="1:8" ht="12.75">
      <c r="A10" s="10" t="s">
        <v>38</v>
      </c>
      <c r="B10" s="11">
        <v>24.98</v>
      </c>
      <c r="C10" s="11">
        <v>0.1</v>
      </c>
      <c r="D10" s="11">
        <v>45</v>
      </c>
      <c r="E10" s="11">
        <v>0.1</v>
      </c>
      <c r="F10" s="11">
        <v>0.92</v>
      </c>
      <c r="G10" s="11">
        <v>0.1</v>
      </c>
      <c r="H10" s="19" t="s">
        <v>112</v>
      </c>
    </row>
    <row r="11" spans="1:8" ht="12.75">
      <c r="A11" s="10" t="s">
        <v>29</v>
      </c>
      <c r="B11" s="11">
        <v>17.9</v>
      </c>
      <c r="C11" s="11">
        <v>0.1</v>
      </c>
      <c r="D11" s="11">
        <v>35</v>
      </c>
      <c r="E11" s="11">
        <v>0.1</v>
      </c>
      <c r="F11" s="11">
        <v>0.9</v>
      </c>
      <c r="G11" s="11">
        <v>0.05</v>
      </c>
      <c r="H11" s="19" t="s">
        <v>113</v>
      </c>
    </row>
    <row r="12" spans="1:8" ht="12.75">
      <c r="A12" s="10" t="s">
        <v>114</v>
      </c>
      <c r="B12" s="11">
        <v>4.8</v>
      </c>
      <c r="C12" s="11">
        <v>0.2</v>
      </c>
      <c r="D12" s="11">
        <v>15.6</v>
      </c>
      <c r="E12" s="11">
        <v>0.6</v>
      </c>
      <c r="F12" s="11">
        <v>3.1</v>
      </c>
      <c r="G12" s="11">
        <v>0.3</v>
      </c>
      <c r="H12" s="20" t="s">
        <v>52</v>
      </c>
    </row>
    <row r="13" spans="1:8" ht="12.75">
      <c r="A13" s="10" t="s">
        <v>115</v>
      </c>
      <c r="B13" s="11">
        <v>5.6</v>
      </c>
      <c r="C13" s="11">
        <v>0.2</v>
      </c>
      <c r="D13" s="11">
        <v>16.4</v>
      </c>
      <c r="E13" s="11">
        <v>0.6</v>
      </c>
      <c r="F13" s="11">
        <v>2.6</v>
      </c>
      <c r="G13" s="11">
        <v>0.3</v>
      </c>
      <c r="H13" s="20" t="s">
        <v>116</v>
      </c>
    </row>
    <row r="14" spans="1:8" ht="15" customHeight="1">
      <c r="A14" s="10" t="s">
        <v>88</v>
      </c>
      <c r="B14" s="11">
        <v>2.6</v>
      </c>
      <c r="C14" s="11">
        <v>0.2</v>
      </c>
      <c r="D14" s="11">
        <v>3.2</v>
      </c>
      <c r="E14" s="11">
        <v>0.2</v>
      </c>
      <c r="F14" s="11">
        <v>1.27</v>
      </c>
      <c r="G14" s="11"/>
      <c r="H14" s="19" t="s">
        <v>129</v>
      </c>
    </row>
    <row r="15" spans="1:8" ht="15" customHeight="1">
      <c r="A15" s="10" t="s">
        <v>88</v>
      </c>
      <c r="B15" s="11">
        <v>2.6</v>
      </c>
      <c r="C15" s="11">
        <v>0.2</v>
      </c>
      <c r="D15" s="11">
        <v>3.2</v>
      </c>
      <c r="E15" s="11">
        <v>0.2</v>
      </c>
      <c r="F15" s="11">
        <v>1.02</v>
      </c>
      <c r="G15" s="11"/>
      <c r="H15" s="19" t="s">
        <v>130</v>
      </c>
    </row>
    <row r="16" spans="1:8" ht="15" customHeight="1">
      <c r="A16" s="10" t="s">
        <v>24</v>
      </c>
      <c r="B16" s="11">
        <v>0.81</v>
      </c>
      <c r="C16" s="11">
        <v>0.15</v>
      </c>
      <c r="D16" s="11">
        <v>1.6</v>
      </c>
      <c r="E16" s="11">
        <v>0.15</v>
      </c>
      <c r="F16" s="11">
        <v>0.9</v>
      </c>
      <c r="G16" s="11"/>
      <c r="H16" s="19"/>
    </row>
    <row r="17" spans="1:8" ht="15" customHeight="1">
      <c r="A17" s="8" t="s">
        <v>25</v>
      </c>
      <c r="B17" s="11">
        <v>0.5</v>
      </c>
      <c r="C17" s="11">
        <v>0.1</v>
      </c>
      <c r="D17" s="11">
        <v>1</v>
      </c>
      <c r="E17" s="11">
        <v>0.1</v>
      </c>
      <c r="F17" s="11">
        <v>0.6</v>
      </c>
      <c r="G17" s="11"/>
      <c r="H17" s="19"/>
    </row>
    <row r="18" spans="1:8" ht="12.75">
      <c r="A18" s="10" t="s">
        <v>50</v>
      </c>
      <c r="B18" s="11">
        <v>0.75</v>
      </c>
      <c r="C18" s="11"/>
      <c r="D18" s="11">
        <v>1.52</v>
      </c>
      <c r="E18" s="11"/>
      <c r="F18" s="11">
        <v>0.31</v>
      </c>
      <c r="G18" s="11"/>
      <c r="H18" s="19" t="s">
        <v>128</v>
      </c>
    </row>
    <row r="19" spans="1:8" ht="12.75">
      <c r="A19" s="10"/>
      <c r="B19" s="11"/>
      <c r="C19" s="11"/>
      <c r="D19" s="11"/>
      <c r="E19" s="11"/>
      <c r="F19" s="11"/>
      <c r="G19" s="11"/>
      <c r="H19" s="19"/>
    </row>
    <row r="20" spans="1:8" ht="12.75">
      <c r="A20" s="8" t="s">
        <v>35</v>
      </c>
      <c r="B20" s="11"/>
      <c r="C20" s="11"/>
      <c r="D20" s="11"/>
      <c r="E20" s="11"/>
      <c r="F20" s="11"/>
      <c r="G20" s="11"/>
      <c r="H20" s="19"/>
    </row>
    <row r="21" spans="1:8" ht="12.75">
      <c r="A21" s="10" t="s">
        <v>118</v>
      </c>
      <c r="B21" s="11">
        <v>14.7</v>
      </c>
      <c r="C21" s="11">
        <v>0.1</v>
      </c>
      <c r="D21" s="11" t="s">
        <v>36</v>
      </c>
      <c r="E21" s="11"/>
      <c r="F21" s="11">
        <v>0.33</v>
      </c>
      <c r="G21" s="11">
        <v>0.03</v>
      </c>
      <c r="H21" s="19" t="s">
        <v>119</v>
      </c>
    </row>
    <row r="22" spans="1:8" ht="12.75">
      <c r="A22" s="10" t="s">
        <v>120</v>
      </c>
      <c r="B22" s="11">
        <v>14.7</v>
      </c>
      <c r="C22" s="11">
        <v>0.1</v>
      </c>
      <c r="D22" s="11" t="s">
        <v>36</v>
      </c>
      <c r="E22" s="11"/>
      <c r="F22" s="11">
        <v>0.25</v>
      </c>
      <c r="G22" s="11">
        <v>0.03</v>
      </c>
      <c r="H22" s="19" t="s">
        <v>119</v>
      </c>
    </row>
    <row r="23" spans="1:8" ht="12.75">
      <c r="A23" s="10" t="s">
        <v>121</v>
      </c>
      <c r="B23" s="11">
        <v>15</v>
      </c>
      <c r="C23" s="11">
        <v>0.1</v>
      </c>
      <c r="D23" s="11">
        <v>20</v>
      </c>
      <c r="E23" s="11"/>
      <c r="F23" s="11">
        <v>0.3</v>
      </c>
      <c r="G23" s="11"/>
      <c r="H23" s="19" t="s">
        <v>122</v>
      </c>
    </row>
    <row r="24" spans="1:13" ht="12.75">
      <c r="A24" s="10" t="s">
        <v>123</v>
      </c>
      <c r="B24" s="11">
        <v>4.8</v>
      </c>
      <c r="C24" s="11">
        <v>0.2</v>
      </c>
      <c r="D24" s="11">
        <v>15.6</v>
      </c>
      <c r="E24" s="11">
        <v>0.6</v>
      </c>
      <c r="F24" s="11">
        <v>3.1</v>
      </c>
      <c r="G24" s="11">
        <v>0.3</v>
      </c>
      <c r="H24" s="20" t="s">
        <v>53</v>
      </c>
      <c r="M24" t="s">
        <v>173</v>
      </c>
    </row>
    <row r="25" spans="1:8" ht="12.75">
      <c r="A25" s="10" t="s">
        <v>124</v>
      </c>
      <c r="B25" s="11">
        <v>6.4</v>
      </c>
      <c r="C25" s="11">
        <v>0.2</v>
      </c>
      <c r="D25" s="11">
        <v>16.4</v>
      </c>
      <c r="E25" s="11">
        <v>0.6</v>
      </c>
      <c r="F25" s="11">
        <v>2.6</v>
      </c>
      <c r="G25" s="11">
        <v>0.3</v>
      </c>
      <c r="H25" s="20" t="s">
        <v>125</v>
      </c>
    </row>
    <row r="26" spans="1:8" ht="12.75">
      <c r="A26" s="10" t="s">
        <v>105</v>
      </c>
      <c r="B26" s="11">
        <v>4.8</v>
      </c>
      <c r="C26" s="11">
        <v>0.2</v>
      </c>
      <c r="D26" s="11">
        <v>15.6</v>
      </c>
      <c r="E26" s="11">
        <v>0.6</v>
      </c>
      <c r="F26" s="11">
        <v>3.1</v>
      </c>
      <c r="G26" s="11">
        <v>0.3</v>
      </c>
      <c r="H26" s="20" t="s">
        <v>89</v>
      </c>
    </row>
    <row r="27" spans="1:8" ht="12.75">
      <c r="A27" s="10" t="s">
        <v>106</v>
      </c>
      <c r="B27" s="11">
        <v>4.8</v>
      </c>
      <c r="C27" s="11">
        <v>0.2</v>
      </c>
      <c r="D27" s="11">
        <v>15.6</v>
      </c>
      <c r="E27" s="11">
        <v>0.6</v>
      </c>
      <c r="F27" s="11">
        <v>3.6</v>
      </c>
      <c r="G27" s="11">
        <v>0.3</v>
      </c>
      <c r="H27" s="20" t="s">
        <v>90</v>
      </c>
    </row>
    <row r="28" spans="1:8" ht="12.75">
      <c r="A28" s="10" t="s">
        <v>107</v>
      </c>
      <c r="B28" s="11">
        <v>4.8</v>
      </c>
      <c r="C28" s="11">
        <v>0.2</v>
      </c>
      <c r="D28" s="11">
        <v>15.6</v>
      </c>
      <c r="E28" s="11">
        <v>0.6</v>
      </c>
      <c r="F28" s="11">
        <v>4.1</v>
      </c>
      <c r="G28" s="11">
        <v>0.3</v>
      </c>
      <c r="H28" s="20" t="s">
        <v>91</v>
      </c>
    </row>
    <row r="29" spans="1:8" ht="12.75">
      <c r="A29" s="10" t="s">
        <v>92</v>
      </c>
      <c r="B29" s="11"/>
      <c r="C29" s="11"/>
      <c r="D29" s="11"/>
      <c r="E29" s="11"/>
      <c r="F29" s="11">
        <v>0.15</v>
      </c>
      <c r="G29" s="11"/>
      <c r="H29" s="19"/>
    </row>
    <row r="30" spans="1:8" ht="12.75">
      <c r="A30" s="8"/>
      <c r="B30" s="11"/>
      <c r="C30" s="11"/>
      <c r="D30" s="11"/>
      <c r="E30" s="11"/>
      <c r="F30" s="11"/>
      <c r="G30" s="11"/>
      <c r="H30" s="19"/>
    </row>
    <row r="31" spans="1:8" ht="12.75">
      <c r="A31" s="8" t="s">
        <v>42</v>
      </c>
      <c r="B31" s="11"/>
      <c r="C31" s="11"/>
      <c r="D31" s="11"/>
      <c r="E31" s="11"/>
      <c r="F31" s="11"/>
      <c r="G31" s="11"/>
      <c r="H31" s="19" t="s">
        <v>135</v>
      </c>
    </row>
    <row r="32" spans="1:8" ht="12.75">
      <c r="A32" s="10" t="s">
        <v>39</v>
      </c>
      <c r="B32" s="11">
        <v>13.95</v>
      </c>
      <c r="C32" s="11">
        <v>0.05</v>
      </c>
      <c r="D32" s="11" t="s">
        <v>93</v>
      </c>
      <c r="E32" s="11">
        <v>0.1</v>
      </c>
      <c r="F32" s="11">
        <v>0.06</v>
      </c>
      <c r="G32" s="11">
        <v>0.005</v>
      </c>
      <c r="H32" s="19" t="s">
        <v>94</v>
      </c>
    </row>
    <row r="33" spans="1:8" ht="12.75">
      <c r="A33" s="10" t="s">
        <v>86</v>
      </c>
      <c r="B33" s="11">
        <v>13.95</v>
      </c>
      <c r="C33" s="11">
        <v>0.05</v>
      </c>
      <c r="D33" s="11"/>
      <c r="E33" s="11"/>
      <c r="F33" s="11">
        <v>0.25</v>
      </c>
      <c r="G33" s="11"/>
      <c r="H33" s="19"/>
    </row>
    <row r="34" spans="1:8" ht="12.75">
      <c r="A34" s="10" t="s">
        <v>43</v>
      </c>
      <c r="B34" s="11"/>
      <c r="C34" s="11"/>
      <c r="D34" s="11"/>
      <c r="E34" s="11"/>
      <c r="F34" s="11"/>
      <c r="G34" s="11"/>
      <c r="H34" s="19"/>
    </row>
    <row r="35" spans="1:8" ht="12.75">
      <c r="A35" s="10" t="s">
        <v>81</v>
      </c>
      <c r="B35" s="11"/>
      <c r="C35" s="11"/>
      <c r="D35" s="11"/>
      <c r="E35" s="11"/>
      <c r="F35" s="11">
        <v>3</v>
      </c>
      <c r="G35" s="11">
        <v>0.1</v>
      </c>
      <c r="H35" s="20" t="s">
        <v>87</v>
      </c>
    </row>
    <row r="36" spans="1:8" ht="12.75">
      <c r="A36" s="8" t="s">
        <v>96</v>
      </c>
      <c r="B36" s="11">
        <v>13.5</v>
      </c>
      <c r="C36" s="11">
        <v>0.1</v>
      </c>
      <c r="D36" s="11" t="s">
        <v>95</v>
      </c>
      <c r="E36" s="11">
        <v>0.5</v>
      </c>
      <c r="F36" s="11">
        <v>0.2</v>
      </c>
      <c r="G36" s="11">
        <v>0.02</v>
      </c>
      <c r="H36" s="19" t="s">
        <v>97</v>
      </c>
    </row>
    <row r="37" spans="1:8" ht="12.75">
      <c r="A37" s="8"/>
      <c r="B37" s="11"/>
      <c r="C37" s="11"/>
      <c r="D37" s="11"/>
      <c r="E37" s="11"/>
      <c r="F37" s="11"/>
      <c r="G37" s="11"/>
      <c r="H37" s="19"/>
    </row>
    <row r="38" spans="1:8" ht="12.75">
      <c r="A38" s="8" t="s">
        <v>37</v>
      </c>
      <c r="B38" s="11">
        <v>6</v>
      </c>
      <c r="C38" s="11">
        <v>0.1</v>
      </c>
      <c r="D38" s="11"/>
      <c r="E38" s="11"/>
      <c r="F38" s="11"/>
      <c r="G38" s="11"/>
      <c r="H38" s="19" t="s">
        <v>98</v>
      </c>
    </row>
    <row r="39" spans="1:8" ht="12.75">
      <c r="A39" s="31" t="s">
        <v>126</v>
      </c>
      <c r="B39" s="11"/>
      <c r="C39" s="11"/>
      <c r="D39" s="11"/>
      <c r="E39" s="11"/>
      <c r="F39" s="11"/>
      <c r="G39" s="11"/>
      <c r="H39" s="19" t="s">
        <v>104</v>
      </c>
    </row>
    <row r="40" spans="1:8" ht="12.75">
      <c r="A40" s="8" t="s">
        <v>99</v>
      </c>
      <c r="B40" s="11"/>
      <c r="C40" s="11"/>
      <c r="D40" s="11"/>
      <c r="E40" s="11"/>
      <c r="F40" s="11"/>
      <c r="G40" s="11"/>
      <c r="H40" s="19" t="s">
        <v>103</v>
      </c>
    </row>
    <row r="41" spans="1:8" ht="12.75">
      <c r="A41" s="9" t="s">
        <v>131</v>
      </c>
      <c r="B41" s="11"/>
      <c r="C41" s="11"/>
      <c r="D41" s="11"/>
      <c r="E41" s="11"/>
      <c r="F41" s="11"/>
      <c r="G41" s="11"/>
      <c r="H41" s="19" t="s">
        <v>102</v>
      </c>
    </row>
    <row r="42" spans="1:8" ht="12.75">
      <c r="A42" s="8" t="s">
        <v>100</v>
      </c>
      <c r="B42" s="11"/>
      <c r="C42" s="11"/>
      <c r="D42" s="11"/>
      <c r="E42" s="11"/>
      <c r="F42" s="11"/>
      <c r="G42" s="11"/>
      <c r="H42" s="19"/>
    </row>
    <row r="43" ht="12.75">
      <c r="A43" s="8"/>
    </row>
    <row r="44" spans="1:8" ht="12.75">
      <c r="A44" s="8" t="s">
        <v>54</v>
      </c>
      <c r="B44">
        <v>25</v>
      </c>
      <c r="D44">
        <v>96</v>
      </c>
      <c r="F44">
        <v>8</v>
      </c>
      <c r="H44" t="s">
        <v>108</v>
      </c>
    </row>
    <row r="45" spans="1:8" ht="12.75">
      <c r="A45" s="10" t="s">
        <v>40</v>
      </c>
      <c r="B45" s="11">
        <v>4.8</v>
      </c>
      <c r="C45" s="11">
        <v>0.2</v>
      </c>
      <c r="D45" s="11">
        <v>15.6</v>
      </c>
      <c r="E45" s="11">
        <v>0.6</v>
      </c>
      <c r="F45" s="11">
        <v>3.1</v>
      </c>
      <c r="G45" s="11">
        <v>0.3</v>
      </c>
      <c r="H45" s="20" t="s">
        <v>53</v>
      </c>
    </row>
    <row r="46" spans="1:8" ht="12.75">
      <c r="A46" s="8" t="s">
        <v>55</v>
      </c>
      <c r="B46">
        <v>25</v>
      </c>
      <c r="D46">
        <v>70</v>
      </c>
      <c r="F46">
        <v>6</v>
      </c>
      <c r="H46" t="s">
        <v>127</v>
      </c>
    </row>
    <row r="47" spans="1:8" ht="12.75">
      <c r="A47" s="10" t="s">
        <v>40</v>
      </c>
      <c r="B47" s="11">
        <v>4.8</v>
      </c>
      <c r="C47" s="11">
        <v>0.2</v>
      </c>
      <c r="D47" s="11">
        <v>15.6</v>
      </c>
      <c r="E47" s="11">
        <v>0.6</v>
      </c>
      <c r="F47" s="11">
        <v>3.1</v>
      </c>
      <c r="G47" s="11">
        <v>0.3</v>
      </c>
      <c r="H47" s="20" t="s">
        <v>53</v>
      </c>
    </row>
    <row r="48" ht="12.75">
      <c r="A48" s="8"/>
    </row>
    <row r="49" spans="1:8" ht="12.75">
      <c r="A49" s="8" t="s">
        <v>56</v>
      </c>
      <c r="B49">
        <v>76</v>
      </c>
      <c r="D49">
        <v>184</v>
      </c>
      <c r="F49">
        <v>10</v>
      </c>
      <c r="H49" t="s">
        <v>101</v>
      </c>
    </row>
    <row r="52" spans="1:2" ht="12.75">
      <c r="A52" s="26">
        <v>37152</v>
      </c>
      <c r="B52" t="s">
        <v>44</v>
      </c>
    </row>
    <row r="53" spans="1:2" ht="12.75">
      <c r="A53" s="26">
        <v>37215</v>
      </c>
      <c r="B53" t="s">
        <v>45</v>
      </c>
    </row>
    <row r="54" spans="1:2" ht="12.75">
      <c r="A54" s="26">
        <v>37215</v>
      </c>
      <c r="B54" t="s">
        <v>46</v>
      </c>
    </row>
    <row r="55" spans="1:2" ht="12.75">
      <c r="A55" s="26">
        <v>37215</v>
      </c>
      <c r="B55" t="s">
        <v>47</v>
      </c>
    </row>
    <row r="56" spans="1:2" ht="12.75">
      <c r="A56" s="26">
        <v>37215</v>
      </c>
      <c r="B56" t="s">
        <v>48</v>
      </c>
    </row>
    <row r="57" spans="1:2" ht="12.75">
      <c r="A57" s="26">
        <v>37215</v>
      </c>
      <c r="B57" t="s">
        <v>49</v>
      </c>
    </row>
    <row r="58" spans="1:2" ht="12.75">
      <c r="A58" s="26">
        <v>37230</v>
      </c>
      <c r="B58" t="s">
        <v>51</v>
      </c>
    </row>
    <row r="59" spans="1:2" ht="12.75">
      <c r="A59" s="26">
        <v>37320</v>
      </c>
      <c r="B59" t="s">
        <v>109</v>
      </c>
    </row>
    <row r="60" spans="1:2" ht="12.75">
      <c r="A60" s="26">
        <v>37571</v>
      </c>
      <c r="B60" t="s">
        <v>117</v>
      </c>
    </row>
    <row r="61" spans="1:2" ht="12.75">
      <c r="A61" s="26">
        <v>37571</v>
      </c>
      <c r="B61" t="s">
        <v>133</v>
      </c>
    </row>
    <row r="62" spans="1:2" ht="12.75">
      <c r="A62" s="26">
        <v>37571</v>
      </c>
      <c r="B62" t="s">
        <v>134</v>
      </c>
    </row>
    <row r="63" spans="1:2" ht="12.75">
      <c r="A63" s="26">
        <v>37571</v>
      </c>
      <c r="B63" t="s">
        <v>132</v>
      </c>
    </row>
    <row r="64" spans="1:2" ht="12.75">
      <c r="A64" s="26">
        <v>37971</v>
      </c>
      <c r="B64" t="s">
        <v>174</v>
      </c>
    </row>
  </sheetData>
  <printOptions/>
  <pageMargins left="0.75" right="0.75" top="1" bottom="1" header="0.5" footer="0.5"/>
  <pageSetup horizontalDpi="600" verticalDpi="600" orientation="landscape" scale="75" r:id="rId1"/>
  <headerFooter alignWithMargins="0">
    <oddHeader>&amp;C&amp;F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cooper</cp:lastModifiedBy>
  <cp:lastPrinted>2002-11-11T20:34:31Z</cp:lastPrinted>
  <dcterms:created xsi:type="dcterms:W3CDTF">2001-09-15T22:49:33Z</dcterms:created>
  <dcterms:modified xsi:type="dcterms:W3CDTF">2003-12-17T16:21:31Z</dcterms:modified>
  <cp:category/>
  <cp:version/>
  <cp:contentType/>
  <cp:contentStatus/>
</cp:coreProperties>
</file>