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95" windowHeight="4965" activeTab="1"/>
  </bookViews>
  <sheets>
    <sheet name="Skystream" sheetId="1" r:id="rId1"/>
    <sheet name="Bergey 10 kW" sheetId="2" r:id="rId2"/>
    <sheet name="Entegrity 50 kW" sheetId="3" r:id="rId3"/>
  </sheets>
  <definedNames/>
  <calcPr fullCalcOnLoad="1"/>
</workbook>
</file>

<file path=xl/sharedStrings.xml><?xml version="1.0" encoding="utf-8"?>
<sst xmlns="http://schemas.openxmlformats.org/spreadsheetml/2006/main" count="151" uniqueCount="51">
  <si>
    <t>Turbine</t>
  </si>
  <si>
    <t>Tower</t>
  </si>
  <si>
    <t>Disconnect</t>
  </si>
  <si>
    <t>Foundation Bolt Kit</t>
  </si>
  <si>
    <t>Installation</t>
  </si>
  <si>
    <t>Total Cost ($)</t>
  </si>
  <si>
    <t>Elevation (ft)</t>
  </si>
  <si>
    <t>Weibull K</t>
  </si>
  <si>
    <t>Shear Factor</t>
  </si>
  <si>
    <t>Variable Maintenance ($/kWh)</t>
  </si>
  <si>
    <t>Annual Maintenance ($)</t>
  </si>
  <si>
    <t>Annual Energy Production</t>
  </si>
  <si>
    <t>Cost of Grid Electricity ($/kWh)</t>
  </si>
  <si>
    <t>Hub Height Wind Speed (m/s)</t>
  </si>
  <si>
    <t>Hub Height Wind Speed (mph)</t>
  </si>
  <si>
    <t>50m Wind Speed (m/s)</t>
  </si>
  <si>
    <t>Hub Height (m)</t>
  </si>
  <si>
    <t>WTG Model / Scenario</t>
  </si>
  <si>
    <t>Total Cost ($) (After Incentives)</t>
  </si>
  <si>
    <t>Incentives</t>
  </si>
  <si>
    <t>Skystream
Class I/II</t>
  </si>
  <si>
    <t>Skystream
Class II/III</t>
  </si>
  <si>
    <t>Rated Power (kW)</t>
  </si>
  <si>
    <t xml:space="preserve">Federal Incentive: </t>
  </si>
  <si>
    <t>Total Incentive</t>
  </si>
  <si>
    <t>Bergey Excel
Class I/II</t>
  </si>
  <si>
    <t>Bergey Excel
Class II/III</t>
  </si>
  <si>
    <t>NA</t>
  </si>
  <si>
    <r>
      <t xml:space="preserve">Maine Rebate: </t>
    </r>
    <r>
      <rPr>
        <strike/>
        <sz val="10"/>
        <rFont val="Arial"/>
        <family val="2"/>
      </rPr>
      <t>$2.00 / watt capped at $10,000  (Tony)   (Based upon PV incentive)</t>
    </r>
  </si>
  <si>
    <t xml:space="preserve">Maine Incentive: </t>
  </si>
  <si>
    <t>Skystream
Class I/II w/ USDA</t>
  </si>
  <si>
    <t>Skystream
Class II/III w/ USDA</t>
  </si>
  <si>
    <t>USDA Farm Bill:</t>
  </si>
  <si>
    <t>Federal ITC: 1/3 net system cost (Max $4000)</t>
  </si>
  <si>
    <t>$12,720 x 0.33 = $4,198 ==&gt; $4000</t>
  </si>
  <si>
    <t>$12,720 x 0.25 = $3,180</t>
  </si>
  <si>
    <t>$4,000 + $3,180 =$7,180</t>
  </si>
  <si>
    <t>USDA Farm Bill:  25% of system cost  (Max $500,000)</t>
  </si>
  <si>
    <t>Bergey Excel
Class I/II w/ USDA</t>
  </si>
  <si>
    <t>Bergey Excel
Class II/III w/ USDA</t>
  </si>
  <si>
    <t>$50,000 x 0.25 = $12,500</t>
  </si>
  <si>
    <t>$4,000 + $12,500 =$16,500</t>
  </si>
  <si>
    <t>Federal ITC: 1/3 net system cost (Max $4,000)</t>
  </si>
  <si>
    <t>$50,000 x 0.33 = $16,500 ==&gt; $4,000</t>
  </si>
  <si>
    <t>$225,000 x 0.33 = $74,250 ==&gt; $4,000</t>
  </si>
  <si>
    <t>$225,000 x 0.25 = $56,250</t>
  </si>
  <si>
    <t>$4,000 + $56,250 =$60,250</t>
  </si>
  <si>
    <t>Entegrity 
50 kW
Class II/III w/ USDA</t>
  </si>
  <si>
    <t>Entegrity 
50 kW
Class I/II</t>
  </si>
  <si>
    <t>Entegrity 
50 kW
Class I/II 
w/ USDA</t>
  </si>
  <si>
    <t>Total Incentive w/ Farm Bill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</si>
</sst>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5.5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0.5"/>
      <name val="Arial"/>
      <family val="0"/>
    </font>
    <font>
      <sz val="10.5"/>
      <name val="Arial"/>
      <family val="2"/>
    </font>
    <font>
      <sz val="8.75"/>
      <name val="Arial"/>
      <family val="0"/>
    </font>
    <font>
      <b/>
      <sz val="11.25"/>
      <name val="Arial"/>
      <family val="2"/>
    </font>
    <font>
      <sz val="8.25"/>
      <name val="Arial"/>
      <family val="2"/>
    </font>
    <font>
      <sz val="15.5"/>
      <name val="Arial"/>
      <family val="2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2.25"/>
      <name val="Arial"/>
      <family val="2"/>
    </font>
    <font>
      <b/>
      <sz val="9.5"/>
      <name val="Arial"/>
      <family val="0"/>
    </font>
    <font>
      <sz val="9.5"/>
      <name val="Arial"/>
      <family val="0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top" wrapText="1"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6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167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3" xfId="0" applyNumberForma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Skystream 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550" b="0" i="0" u="none" baseline="0">
                <a:latin typeface="Arial"/>
                <a:ea typeface="Arial"/>
                <a:cs typeface="Arial"/>
              </a:rPr>
              <a:t>Simple Payback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575"/>
          <c:w val="0.87325"/>
          <c:h val="0.6675"/>
        </c:manualLayout>
      </c:layout>
      <c:scatterChart>
        <c:scatterStyle val="smooth"/>
        <c:varyColors val="0"/>
        <c:ser>
          <c:idx val="0"/>
          <c:order val="0"/>
          <c:tx>
            <c:strRef>
              <c:f>Skystream!$C$30</c:f>
              <c:strCache>
                <c:ptCount val="1"/>
                <c:pt idx="0">
                  <c:v>Skystream
Class I/II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Skystream!$B$31:$B$37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Skystream!$C$31:$C$37</c:f>
              <c:numCache>
                <c:ptCount val="7"/>
                <c:pt idx="0">
                  <c:v>84.72600077730276</c:v>
                </c:pt>
                <c:pt idx="1">
                  <c:v>52.13907740141708</c:v>
                </c:pt>
                <c:pt idx="2">
                  <c:v>37.65600034546789</c:v>
                </c:pt>
                <c:pt idx="3">
                  <c:v>29.46991331384444</c:v>
                </c:pt>
                <c:pt idx="4">
                  <c:v>24.207428793515078</c:v>
                </c:pt>
                <c:pt idx="5">
                  <c:v>20.539636552073397</c:v>
                </c:pt>
                <c:pt idx="6">
                  <c:v>17.837052795221634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Skystream!$D$30</c:f>
              <c:strCache>
                <c:ptCount val="1"/>
                <c:pt idx="0">
                  <c:v>Skystream
Class II/III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Skystream!$B$31:$B$37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Skystream!$D$31:$D$37</c:f>
              <c:numCache>
                <c:ptCount val="7"/>
                <c:pt idx="0">
                  <c:v>58.79180151024811</c:v>
                </c:pt>
                <c:pt idx="1">
                  <c:v>36.179570160152686</c:v>
                </c:pt>
                <c:pt idx="2">
                  <c:v>26.12968956011027</c:v>
                </c:pt>
                <c:pt idx="3">
                  <c:v>20.449322264434127</c:v>
                </c:pt>
                <c:pt idx="4">
                  <c:v>16.797657574356606</c:v>
                </c:pt>
                <c:pt idx="5">
                  <c:v>14.252557941878331</c:v>
                </c:pt>
                <c:pt idx="6">
                  <c:v>12.37722137057855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Skystream!$E$30</c:f>
              <c:strCache>
                <c:ptCount val="1"/>
                <c:pt idx="0">
                  <c:v>Skystream
Class I/II w/ USDA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Skystream!$B$31:$B$37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Skystream!$E$31:$E$37</c:f>
              <c:numCache>
                <c:ptCount val="7"/>
                <c:pt idx="0">
                  <c:v>53.82821609016712</c:v>
                </c:pt>
                <c:pt idx="1">
                  <c:v>33.125056055487455</c:v>
                </c:pt>
                <c:pt idx="2">
                  <c:v>23.923651595629828</c:v>
                </c:pt>
                <c:pt idx="3">
                  <c:v>18.72285777049291</c:v>
                </c:pt>
                <c:pt idx="4">
                  <c:v>15.37949031147632</c:v>
                </c:pt>
                <c:pt idx="5">
                  <c:v>13.049264506707182</c:v>
                </c:pt>
                <c:pt idx="6">
                  <c:v>11.332256018982552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Skystream!$F$30</c:f>
              <c:strCache>
                <c:ptCount val="1"/>
                <c:pt idx="0">
                  <c:v>Skystream
Class II/III w/ USDA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Skystream!$B$31:$B$37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Skystream!$F$31:$F$37</c:f>
              <c:numCache>
                <c:ptCount val="7"/>
                <c:pt idx="0">
                  <c:v>37.351672060409925</c:v>
                </c:pt>
                <c:pt idx="1">
                  <c:v>22.985644344867648</c:v>
                </c:pt>
                <c:pt idx="2">
                  <c:v>16.600743137959967</c:v>
                </c:pt>
                <c:pt idx="3">
                  <c:v>12.991885934055626</c:v>
                </c:pt>
                <c:pt idx="4">
                  <c:v>10.671906302974266</c:v>
                </c:pt>
                <c:pt idx="5">
                  <c:v>9.054950802523619</c:v>
                </c:pt>
                <c:pt idx="6">
                  <c:v>7.863509907454721</c:v>
                </c:pt>
              </c:numCache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Electric Rate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.000" sourceLinked="0"/>
        <c:majorTickMark val="out"/>
        <c:minorTickMark val="none"/>
        <c:tickLblPos val="nextTo"/>
        <c:crossAx val="54003610"/>
        <c:crosses val="autoZero"/>
        <c:crossBetween val="midCat"/>
        <c:dispUnits/>
        <c:majorUnit val="0.025"/>
        <c:minorUnit val="0.005"/>
      </c:valAx>
      <c:valAx>
        <c:axId val="5400361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401"/>
        <c:crosses val="autoZero"/>
        <c:crossBetween val="midCat"/>
        <c:dispUnits/>
        <c:majorUnit val="10"/>
      </c:valAx>
      <c:spPr>
        <a:noFill/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Bergey Excel-S 10 kW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550" b="0" i="0" u="none" baseline="0">
                <a:latin typeface="Arial"/>
                <a:ea typeface="Arial"/>
                <a:cs typeface="Arial"/>
              </a:rPr>
              <a:t>Simple Payback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075"/>
          <c:w val="0.87325"/>
          <c:h val="0.682"/>
        </c:manualLayout>
      </c:layout>
      <c:scatterChart>
        <c:scatterStyle val="smooth"/>
        <c:varyColors val="0"/>
        <c:ser>
          <c:idx val="0"/>
          <c:order val="0"/>
          <c:tx>
            <c:strRef>
              <c:f>'Bergey 10 kW'!$C$30</c:f>
              <c:strCache>
                <c:ptCount val="1"/>
                <c:pt idx="0">
                  <c:v>Bergey Excel
Class I/II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'Bergey 10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'Bergey 10 kW'!$C$31:$C$37</c:f>
              <c:numCache>
                <c:ptCount val="7"/>
                <c:pt idx="0">
                  <c:v>123.02096705177577</c:v>
                </c:pt>
                <c:pt idx="1">
                  <c:v>75.70521049340049</c:v>
                </c:pt>
                <c:pt idx="2">
                  <c:v>54.67598535634479</c:v>
                </c:pt>
                <c:pt idx="3">
                  <c:v>42.78990158322636</c:v>
                </c:pt>
                <c:pt idx="4">
                  <c:v>35.148847729078796</c:v>
                </c:pt>
                <c:pt idx="5">
                  <c:v>29.823264739824435</c:v>
                </c:pt>
                <c:pt idx="6">
                  <c:v>25.899150958268585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'Bergey 10 kW'!$D$30</c:f>
              <c:strCache>
                <c:ptCount val="1"/>
                <c:pt idx="0">
                  <c:v>Bergey Excel
Class II/III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'Bergey 10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'Bergey 10 kW'!$D$31:$D$37</c:f>
              <c:numCache>
                <c:ptCount val="7"/>
                <c:pt idx="0">
                  <c:v>86.21335932228801</c:v>
                </c:pt>
                <c:pt idx="1">
                  <c:v>53.05437496756186</c:v>
                </c:pt>
                <c:pt idx="2">
                  <c:v>38.317048587683566</c:v>
                </c:pt>
                <c:pt idx="3">
                  <c:v>29.98725541644801</c:v>
                </c:pt>
                <c:pt idx="4">
                  <c:v>24.63238837779658</c:v>
                </c:pt>
                <c:pt idx="5">
                  <c:v>20.900208320554675</c:v>
                </c:pt>
                <c:pt idx="6">
                  <c:v>18.15018090995537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'Bergey 10 kW'!$E$30</c:f>
              <c:strCache>
                <c:ptCount val="1"/>
                <c:pt idx="0">
                  <c:v>Bergey Excel
Class I/II w/ USDA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'Bergey 10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'Bergey 10 kW'!$E$31:$E$37</c:f>
              <c:numCache>
                <c:ptCount val="7"/>
                <c:pt idx="0">
                  <c:v>89.59135643988019</c:v>
                </c:pt>
                <c:pt idx="1">
                  <c:v>55.13314242454165</c:v>
                </c:pt>
                <c:pt idx="2">
                  <c:v>39.818380639946746</c:v>
                </c:pt>
                <c:pt idx="3">
                  <c:v>31.1622109356105</c:v>
                </c:pt>
                <c:pt idx="4">
                  <c:v>25.597530411394338</c:v>
                </c:pt>
                <c:pt idx="5">
                  <c:v>21.71911671269823</c:v>
                </c:pt>
                <c:pt idx="6">
                  <c:v>18.86133819786951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'Bergey 10 kW'!$F$30</c:f>
              <c:strCache>
                <c:ptCount val="1"/>
                <c:pt idx="0">
                  <c:v>Bergey Excel
Class II/III w/ USDA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'Bergey 10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'Bergey 10 kW'!$F$31:$F$37</c:f>
              <c:numCache>
                <c:ptCount val="7"/>
                <c:pt idx="0">
                  <c:v>62.785816028188016</c:v>
                </c:pt>
                <c:pt idx="1">
                  <c:v>38.637425248115704</c:v>
                </c:pt>
                <c:pt idx="2">
                  <c:v>27.90480712363912</c:v>
                </c:pt>
                <c:pt idx="3">
                  <c:v>21.838544705456705</c:v>
                </c:pt>
                <c:pt idx="4">
                  <c:v>17.938804579482294</c:v>
                </c:pt>
                <c:pt idx="5">
                  <c:v>15.220803885621338</c:v>
                </c:pt>
                <c:pt idx="6">
                  <c:v>13.218066532250107</c:v>
                </c:pt>
              </c:numCache>
            </c:numRef>
          </c:yVal>
          <c:smooth val="1"/>
        </c:ser>
        <c:axId val="16270443"/>
        <c:axId val="12216260"/>
      </c:scatterChart>
      <c:valAx>
        <c:axId val="16270443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Electric Rate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.000" sourceLinked="0"/>
        <c:majorTickMark val="out"/>
        <c:minorTickMark val="none"/>
        <c:tickLblPos val="nextTo"/>
        <c:crossAx val="12216260"/>
        <c:crosses val="autoZero"/>
        <c:crossBetween val="midCat"/>
        <c:dispUnits/>
        <c:majorUnit val="0.025"/>
        <c:minorUnit val="0.005"/>
      </c:valAx>
      <c:valAx>
        <c:axId val="1221626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crossBetween val="midCat"/>
        <c:dispUnits/>
        <c:majorUnit val="10"/>
      </c:valAx>
      <c:spPr>
        <a:noFill/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4825"/>
          <c:y val="0.8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Skystream on 65' Tilt-Up Tower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Simple Payback</a:t>
            </a:r>
          </a:p>
        </c:rich>
      </c:tx>
      <c:layout>
        <c:manualLayout>
          <c:xMode val="factor"/>
          <c:yMode val="factor"/>
          <c:x val="-0.249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5025"/>
          <c:w val="0.90475"/>
          <c:h val="0.669"/>
        </c:manualLayout>
      </c:layout>
      <c:scatterChart>
        <c:scatterStyle val="smooth"/>
        <c:varyColors val="0"/>
        <c:ser>
          <c:idx val="0"/>
          <c:order val="0"/>
          <c:tx>
            <c:strRef>
              <c:f>'Entegrity 50 kW'!$C$10</c:f>
              <c:strCache>
                <c:ptCount val="1"/>
                <c:pt idx="0">
                  <c:v>5.3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'Entegrity 50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'Entegrity 50 kW'!$C$11:$C$16</c:f>
              <c:numCache>
                <c:ptCount val="6"/>
                <c:pt idx="0">
                  <c:v>11.8</c:v>
                </c:pt>
                <c:pt idx="2">
                  <c:v>76256</c:v>
                </c:pt>
                <c:pt idx="4">
                  <c:v>225000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'Entegrity 50 kW'!$D$10</c:f>
              <c:strCache>
                <c:ptCount val="1"/>
                <c:pt idx="0">
                  <c:v>6.1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'Entegrity 50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'Entegrity 50 kW'!$D$11:$D$16</c:f>
              <c:numCache>
                <c:ptCount val="6"/>
                <c:pt idx="0">
                  <c:v>13.5</c:v>
                </c:pt>
                <c:pt idx="2">
                  <c:v>108549</c:v>
                </c:pt>
                <c:pt idx="4">
                  <c:v>225000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'Entegrity 50 kW'!$E$10</c:f>
              <c:strCache>
                <c:ptCount val="1"/>
                <c:pt idx="0">
                  <c:v>5.3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'Entegrity 50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'Entegrity 50 kW'!$E$11:$E$16</c:f>
              <c:numCache>
                <c:ptCount val="6"/>
                <c:pt idx="0">
                  <c:v>11.8</c:v>
                </c:pt>
                <c:pt idx="2">
                  <c:v>76256</c:v>
                </c:pt>
                <c:pt idx="4">
                  <c:v>225000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'Entegrity 50 kW'!$F$10</c:f>
              <c:strCache>
                <c:ptCount val="1"/>
                <c:pt idx="0">
                  <c:v>6.1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'Entegrity 50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'Entegrity 50 kW'!$F$11:$F$16</c:f>
              <c:numCache>
                <c:ptCount val="6"/>
                <c:pt idx="0">
                  <c:v>13.5</c:v>
                </c:pt>
                <c:pt idx="2">
                  <c:v>108549</c:v>
                </c:pt>
                <c:pt idx="4">
                  <c:v>225000</c:v>
                </c:pt>
              </c:numCache>
            </c:numRef>
          </c:yVal>
          <c:smooth val="1"/>
        </c:ser>
        <c:axId val="42837477"/>
        <c:axId val="49992974"/>
      </c:scatterChart>
      <c:valAx>
        <c:axId val="42837477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 Rate ($/kWh)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crossBetween val="midCat"/>
        <c:dispUnits/>
        <c:majorUnit val="0.02"/>
      </c:valAx>
      <c:valAx>
        <c:axId val="4999297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837477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46"/>
          <c:y val="0"/>
          <c:w val="0.554"/>
          <c:h val="0.29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Skystream on 100" Tower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Simple Payback</a:t>
            </a:r>
          </a:p>
        </c:rich>
      </c:tx>
      <c:layout>
        <c:manualLayout>
          <c:xMode val="factor"/>
          <c:yMode val="factor"/>
          <c:x val="-0.249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14"/>
          <c:w val="0.87225"/>
          <c:h val="0.70825"/>
        </c:manualLayout>
      </c:layout>
      <c:scatterChart>
        <c:scatterStyle val="smooth"/>
        <c:varyColors val="0"/>
        <c:ser>
          <c:idx val="0"/>
          <c:order val="0"/>
          <c:tx>
            <c:strRef>
              <c:f>'Bergey 10 kW'!$C$10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'Bergey 10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'Bergey 10 kW'!$C$11:$C$16</c:f>
              <c:numCache>
                <c:ptCount val="6"/>
                <c:pt idx="0">
                  <c:v>11.5</c:v>
                </c:pt>
                <c:pt idx="2">
                  <c:v>9242</c:v>
                </c:pt>
                <c:pt idx="4">
                  <c:v>50000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'Bergey 10 kW'!$D$10</c:f>
              <c:strCache>
                <c:ptCount val="1"/>
                <c:pt idx="0">
                  <c:v>5.9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'Bergey 10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'Bergey 10 kW'!$D$11:$D$16</c:f>
              <c:numCache>
                <c:ptCount val="6"/>
                <c:pt idx="0">
                  <c:v>13.2</c:v>
                </c:pt>
                <c:pt idx="2">
                  <c:v>13278</c:v>
                </c:pt>
                <c:pt idx="4">
                  <c:v>50000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'Bergey 10 kW'!$E$10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'Bergey 10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'Bergey 10 kW'!$E$11:$E$16</c:f>
              <c:numCache>
                <c:ptCount val="6"/>
                <c:pt idx="0">
                  <c:v>11.5</c:v>
                </c:pt>
                <c:pt idx="2">
                  <c:v>9242</c:v>
                </c:pt>
                <c:pt idx="4">
                  <c:v>50000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'Bergey 10 kW'!$F$10</c:f>
              <c:strCache>
                <c:ptCount val="1"/>
                <c:pt idx="0">
                  <c:v>5.9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'Bergey 10 kW'!$B$11:$B$16</c:f>
              <c:strCache>
                <c:ptCount val="6"/>
                <c:pt idx="0">
                  <c:v>Hub Height Wind Speed (mph)</c:v>
                </c:pt>
                <c:pt idx="2">
                  <c:v>Annual Energy Production</c:v>
                </c:pt>
                <c:pt idx="4">
                  <c:v>Total Cost ($)</c:v>
                </c:pt>
              </c:strCache>
            </c:strRef>
          </c:xVal>
          <c:yVal>
            <c:numRef>
              <c:f>'Bergey 10 kW'!$F$11:$F$16</c:f>
              <c:numCache>
                <c:ptCount val="6"/>
                <c:pt idx="0">
                  <c:v>13.2</c:v>
                </c:pt>
                <c:pt idx="2">
                  <c:v>13278</c:v>
                </c:pt>
                <c:pt idx="4">
                  <c:v>50000</c:v>
                </c:pt>
              </c:numCache>
            </c:numRef>
          </c:yVal>
          <c:smooth val="1"/>
        </c:ser>
        <c:axId val="47283583"/>
        <c:axId val="22899064"/>
      </c:scatterChart>
      <c:valAx>
        <c:axId val="47283583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Electric Rate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crossBetween val="midCat"/>
        <c:dispUnits/>
        <c:majorUnit val="0.02"/>
      </c:valAx>
      <c:valAx>
        <c:axId val="2289906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83583"/>
        <c:crosses val="autoZero"/>
        <c:crossBetween val="midCat"/>
        <c:dispUnits/>
        <c:majorUnit val="10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46"/>
          <c:y val="0"/>
          <c:w val="0.554"/>
          <c:h val="0.29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Entegrity 50 kW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550" b="0" i="0" u="none" baseline="0">
                <a:latin typeface="Arial"/>
                <a:ea typeface="Arial"/>
                <a:cs typeface="Arial"/>
              </a:rPr>
              <a:t>Simple Payback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4"/>
          <c:w val="0.87325"/>
          <c:h val="0.60075"/>
        </c:manualLayout>
      </c:layout>
      <c:scatterChart>
        <c:scatterStyle val="smooth"/>
        <c:varyColors val="0"/>
        <c:ser>
          <c:idx val="0"/>
          <c:order val="0"/>
          <c:tx>
            <c:strRef>
              <c:f>'Entegrity 50 kW'!$C$30</c:f>
              <c:strCache>
                <c:ptCount val="1"/>
                <c:pt idx="0">
                  <c:v>Entegrity 
50 kW
Class I/II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'Entegrity 50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'Entegrity 50 kW'!$C$31:$C$37</c:f>
              <c:numCache>
                <c:ptCount val="7"/>
                <c:pt idx="0">
                  <c:v>72.45331514897188</c:v>
                </c:pt>
                <c:pt idx="1">
                  <c:v>44.586655476290396</c:v>
                </c:pt>
                <c:pt idx="2">
                  <c:v>32.20147339954306</c:v>
                </c:pt>
                <c:pt idx="3">
                  <c:v>25.20115309529457</c:v>
                </c:pt>
                <c:pt idx="4">
                  <c:v>20.70094718542054</c:v>
                </c:pt>
                <c:pt idx="5">
                  <c:v>17.564440036114398</c:v>
                </c:pt>
                <c:pt idx="6">
                  <c:v>15.253329505046711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'Entegrity 50 kW'!$D$30</c:f>
              <c:strCache>
                <c:ptCount val="1"/>
                <c:pt idx="0">
                  <c:v>Entegrity 
50 kW
Class I/II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'Entegrity 50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'Entegrity 50 kW'!$D$31:$D$37</c:f>
              <c:numCache>
                <c:ptCount val="7"/>
                <c:pt idx="0">
                  <c:v>50.898672488922045</c:v>
                </c:pt>
                <c:pt idx="1">
                  <c:v>31.322259993182804</c:v>
                </c:pt>
                <c:pt idx="2">
                  <c:v>22.621632217298686</c:v>
                </c:pt>
                <c:pt idx="3">
                  <c:v>17.703886083103324</c:v>
                </c:pt>
                <c:pt idx="4">
                  <c:v>14.542477853977731</c:v>
                </c:pt>
                <c:pt idx="5">
                  <c:v>12.33907211852656</c:v>
                </c:pt>
                <c:pt idx="6">
                  <c:v>10.7155099976678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'Entegrity 50 kW'!$E$30</c:f>
              <c:strCache>
                <c:ptCount val="1"/>
                <c:pt idx="0">
                  <c:v>Entegrity 
50 kW
Class I/II 
w/ USDA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'Entegrity 50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'Entegrity 50 kW'!$E$31:$E$37</c:f>
              <c:numCache>
                <c:ptCount val="7"/>
                <c:pt idx="0">
                  <c:v>54.01214330675619</c:v>
                </c:pt>
                <c:pt idx="1">
                  <c:v>33.23824203492689</c:v>
                </c:pt>
                <c:pt idx="2">
                  <c:v>24.005397025224973</c:v>
                </c:pt>
                <c:pt idx="3">
                  <c:v>18.786832454523893</c:v>
                </c:pt>
                <c:pt idx="4">
                  <c:v>15.432040944787483</c:v>
                </c:pt>
                <c:pt idx="5">
                  <c:v>13.093852922849985</c:v>
                </c:pt>
                <c:pt idx="6">
                  <c:v>11.37097753826446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'Entegrity 50 kW'!$F$30</c:f>
              <c:strCache>
                <c:ptCount val="1"/>
                <c:pt idx="0">
                  <c:v>Entegrity 
50 kW
Class II/III w/ USDA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'Entegrity 50 kW'!$B$31:$B$37</c:f>
              <c:numCache>
                <c:ptCount val="7"/>
                <c:pt idx="0">
                  <c:v>0.05</c:v>
                </c:pt>
                <c:pt idx="1">
                  <c:v>0.075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0.175</c:v>
                </c:pt>
                <c:pt idx="6">
                  <c:v>0.2</c:v>
                </c:pt>
              </c:numCache>
            </c:numRef>
          </c:xVal>
          <c:yVal>
            <c:numRef>
              <c:f>'Entegrity 50 kW'!$F$31:$F$37</c:f>
              <c:numCache>
                <c:ptCount val="7"/>
                <c:pt idx="0">
                  <c:v>37.94369363144754</c:v>
                </c:pt>
                <c:pt idx="1">
                  <c:v>23.349965311660032</c:v>
                </c:pt>
                <c:pt idx="2">
                  <c:v>16.86386383619891</c:v>
                </c:pt>
                <c:pt idx="3">
                  <c:v>13.197806480503495</c:v>
                </c:pt>
                <c:pt idx="4">
                  <c:v>10.841055323270728</c:v>
                </c:pt>
                <c:pt idx="5">
                  <c:v>9.198471183381226</c:v>
                </c:pt>
                <c:pt idx="6">
                  <c:v>7.988146027673167</c:v>
                </c:pt>
              </c:numCache>
            </c:numRef>
          </c:yVal>
          <c:smooth val="1"/>
        </c:ser>
        <c:axId val="4764985"/>
        <c:axId val="42884866"/>
      </c:scatterChart>
      <c:valAx>
        <c:axId val="4764985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Electric Rate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.000" sourceLinked="0"/>
        <c:majorTickMark val="out"/>
        <c:minorTickMark val="none"/>
        <c:tickLblPos val="nextTo"/>
        <c:crossAx val="42884866"/>
        <c:crosses val="autoZero"/>
        <c:crossBetween val="midCat"/>
        <c:dispUnits/>
        <c:majorUnit val="0.025"/>
        <c:minorUnit val="0.005"/>
      </c:valAx>
      <c:valAx>
        <c:axId val="4288486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4985"/>
        <c:crosses val="autoZero"/>
        <c:crossBetween val="midCat"/>
        <c:dispUnits/>
        <c:majorUnit val="10"/>
      </c:valAx>
      <c:spPr>
        <a:noFill/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3975"/>
          <c:y val="0.8215"/>
          <c:w val="0.9175"/>
          <c:h val="0.1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85725</xdr:rowOff>
    </xdr:from>
    <xdr:to>
      <xdr:col>18</xdr:col>
      <xdr:colOff>390525</xdr:colOff>
      <xdr:row>25</xdr:row>
      <xdr:rowOff>123825</xdr:rowOff>
    </xdr:to>
    <xdr:graphicFrame>
      <xdr:nvGraphicFramePr>
        <xdr:cNvPr id="1" name="Chart 9"/>
        <xdr:cNvGraphicFramePr/>
      </xdr:nvGraphicFramePr>
      <xdr:xfrm>
        <a:off x="5705475" y="247650"/>
        <a:ext cx="6781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180975</xdr:rowOff>
    </xdr:from>
    <xdr:to>
      <xdr:col>18</xdr:col>
      <xdr:colOff>19050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6019800" y="342900"/>
        <a:ext cx="67818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657225</xdr:rowOff>
    </xdr:from>
    <xdr:to>
      <xdr:col>16</xdr:col>
      <xdr:colOff>523875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5791200" y="819150"/>
        <a:ext cx="59150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1</xdr:row>
      <xdr:rowOff>657225</xdr:rowOff>
    </xdr:from>
    <xdr:to>
      <xdr:col>16</xdr:col>
      <xdr:colOff>523875</xdr:colOff>
      <xdr:row>17</xdr:row>
      <xdr:rowOff>104775</xdr:rowOff>
    </xdr:to>
    <xdr:graphicFrame>
      <xdr:nvGraphicFramePr>
        <xdr:cNvPr id="2" name="Chart 6"/>
        <xdr:cNvGraphicFramePr/>
      </xdr:nvGraphicFramePr>
      <xdr:xfrm>
        <a:off x="5791200" y="819150"/>
        <a:ext cx="59150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1</xdr:row>
      <xdr:rowOff>47625</xdr:rowOff>
    </xdr:from>
    <xdr:to>
      <xdr:col>18</xdr:col>
      <xdr:colOff>161925</xdr:colOff>
      <xdr:row>25</xdr:row>
      <xdr:rowOff>85725</xdr:rowOff>
    </xdr:to>
    <xdr:graphicFrame>
      <xdr:nvGraphicFramePr>
        <xdr:cNvPr id="3" name="Chart 7"/>
        <xdr:cNvGraphicFramePr/>
      </xdr:nvGraphicFramePr>
      <xdr:xfrm>
        <a:off x="5781675" y="209550"/>
        <a:ext cx="678180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workbookViewId="0" topLeftCell="A31">
      <pane xSplit="2" topLeftCell="C1" activePane="topRight" state="frozen"/>
      <selection pane="topLeft" activeCell="A1" sqref="A1"/>
      <selection pane="topRight" activeCell="L29" sqref="L29"/>
    </sheetView>
  </sheetViews>
  <sheetFormatPr defaultColWidth="9.140625" defaultRowHeight="12.75"/>
  <cols>
    <col min="1" max="1" width="2.28125" style="0" customWidth="1"/>
    <col min="2" max="2" width="28.8515625" style="0" customWidth="1"/>
    <col min="3" max="6" width="10.140625" style="0" customWidth="1"/>
  </cols>
  <sheetData>
    <row r="2" spans="2:6" ht="39.75" customHeight="1">
      <c r="B2" s="9" t="s">
        <v>17</v>
      </c>
      <c r="C2" s="10" t="s">
        <v>20</v>
      </c>
      <c r="D2" s="10" t="s">
        <v>21</v>
      </c>
      <c r="E2" s="10" t="s">
        <v>30</v>
      </c>
      <c r="F2" s="10" t="s">
        <v>31</v>
      </c>
    </row>
    <row r="3" spans="2:6" ht="12.75" customHeight="1">
      <c r="B3" s="9"/>
      <c r="C3" s="10"/>
      <c r="D3" s="10"/>
      <c r="E3" s="10"/>
      <c r="F3" s="10"/>
    </row>
    <row r="4" spans="2:6" ht="12.75" customHeight="1">
      <c r="B4" s="9" t="s">
        <v>22</v>
      </c>
      <c r="C4" s="10">
        <v>1.9</v>
      </c>
      <c r="D4" s="10">
        <v>1.9</v>
      </c>
      <c r="E4" s="10">
        <v>1.9</v>
      </c>
      <c r="F4" s="10">
        <v>1.9</v>
      </c>
    </row>
    <row r="5" spans="2:6" ht="12.75" customHeight="1">
      <c r="B5" s="9"/>
      <c r="C5" s="10"/>
      <c r="D5" s="10"/>
      <c r="E5" s="10"/>
      <c r="F5" s="10"/>
    </row>
    <row r="6" spans="2:6" ht="12.75" customHeight="1">
      <c r="B6" s="9" t="s">
        <v>16</v>
      </c>
      <c r="C6" s="10">
        <v>20</v>
      </c>
      <c r="D6" s="10">
        <v>20</v>
      </c>
      <c r="E6" s="10">
        <v>20</v>
      </c>
      <c r="F6" s="10">
        <v>20</v>
      </c>
    </row>
    <row r="7" spans="2:6" ht="12.75" customHeight="1">
      <c r="B7" s="9"/>
      <c r="C7" s="10"/>
      <c r="D7" s="10"/>
      <c r="E7" s="10"/>
      <c r="F7" s="10"/>
    </row>
    <row r="8" spans="2:6" ht="12.75">
      <c r="B8" s="17" t="s">
        <v>15</v>
      </c>
      <c r="C8">
        <v>5.6</v>
      </c>
      <c r="D8">
        <v>6.4</v>
      </c>
      <c r="E8">
        <v>5.6</v>
      </c>
      <c r="F8">
        <v>6.4</v>
      </c>
    </row>
    <row r="9" ht="12.75">
      <c r="B9" s="1"/>
    </row>
    <row r="10" spans="2:6" ht="12.75">
      <c r="B10" s="17" t="s">
        <v>13</v>
      </c>
      <c r="C10" s="18">
        <f>ROUND(C8*(C6/50)^C43,2)</f>
        <v>4.88</v>
      </c>
      <c r="D10" s="18">
        <f>ROUND(D8*(D6/50)^D43,2)</f>
        <v>5.58</v>
      </c>
      <c r="E10" s="18">
        <f>ROUND(E8*(E6/50)^E43,2)</f>
        <v>4.88</v>
      </c>
      <c r="F10" s="18">
        <f>ROUND(F8*(F6/50)^F43,2)</f>
        <v>5.58</v>
      </c>
    </row>
    <row r="11" spans="2:6" ht="12.75">
      <c r="B11" s="17" t="s">
        <v>14</v>
      </c>
      <c r="C11">
        <f>ROUND(C10/0.45,1)</f>
        <v>10.8</v>
      </c>
      <c r="D11">
        <f>ROUND(D10/0.45,1)</f>
        <v>12.4</v>
      </c>
      <c r="E11">
        <f>ROUND(E10/0.45,1)</f>
        <v>10.8</v>
      </c>
      <c r="F11">
        <f>ROUND(F10/0.45,1)</f>
        <v>12.4</v>
      </c>
    </row>
    <row r="12" spans="2:6" s="15" customFormat="1" ht="24.75" customHeight="1">
      <c r="B12" s="14"/>
      <c r="C12" s="16"/>
      <c r="D12" s="16"/>
      <c r="E12" s="16"/>
      <c r="F12" s="16"/>
    </row>
    <row r="13" spans="2:6" ht="26.25" customHeight="1">
      <c r="B13" s="9" t="s">
        <v>11</v>
      </c>
      <c r="C13" s="5">
        <v>2573</v>
      </c>
      <c r="D13" s="5">
        <v>3708</v>
      </c>
      <c r="E13" s="5">
        <v>2573</v>
      </c>
      <c r="F13" s="5">
        <v>3708</v>
      </c>
    </row>
    <row r="14" ht="12.75">
      <c r="B14" s="1"/>
    </row>
    <row r="15" spans="2:6" ht="12.75">
      <c r="B15" s="1" t="s">
        <v>5</v>
      </c>
      <c r="C15" s="4">
        <f>SUM(C17:C21)</f>
        <v>12720</v>
      </c>
      <c r="D15" s="4">
        <f>SUM(D17:D21)</f>
        <v>12720</v>
      </c>
      <c r="E15" s="4">
        <f>SUM(E17:E21)</f>
        <v>12720</v>
      </c>
      <c r="F15" s="4">
        <f>SUM(F17:F21)</f>
        <v>12720</v>
      </c>
    </row>
    <row r="16" spans="3:6" ht="7.5" customHeight="1">
      <c r="C16" s="3"/>
      <c r="D16" s="3"/>
      <c r="E16" s="3"/>
      <c r="F16" s="3"/>
    </row>
    <row r="17" spans="2:6" ht="12.75">
      <c r="B17" t="s">
        <v>0</v>
      </c>
      <c r="C17" s="2">
        <v>5385</v>
      </c>
      <c r="D17" s="2">
        <v>5385</v>
      </c>
      <c r="E17" s="2">
        <v>5385</v>
      </c>
      <c r="F17" s="2">
        <v>5385</v>
      </c>
    </row>
    <row r="18" spans="2:6" ht="12.75">
      <c r="B18" t="s">
        <v>1</v>
      </c>
      <c r="C18" s="2">
        <v>4100</v>
      </c>
      <c r="D18" s="2">
        <v>4100</v>
      </c>
      <c r="E18" s="2">
        <v>4100</v>
      </c>
      <c r="F18" s="2">
        <v>4100</v>
      </c>
    </row>
    <row r="19" spans="2:6" ht="12.75">
      <c r="B19" t="s">
        <v>2</v>
      </c>
      <c r="C19" s="2">
        <v>235</v>
      </c>
      <c r="D19" s="2">
        <v>235</v>
      </c>
      <c r="E19" s="2">
        <v>235</v>
      </c>
      <c r="F19" s="2">
        <v>235</v>
      </c>
    </row>
    <row r="20" spans="2:6" ht="12.75">
      <c r="B20" t="s">
        <v>3</v>
      </c>
      <c r="C20" s="2"/>
      <c r="D20" s="2"/>
      <c r="E20" s="2"/>
      <c r="F20" s="2"/>
    </row>
    <row r="21" spans="2:6" ht="12.75">
      <c r="B21" t="s">
        <v>4</v>
      </c>
      <c r="C21" s="2">
        <v>3000</v>
      </c>
      <c r="D21" s="2">
        <v>3000</v>
      </c>
      <c r="E21" s="2">
        <v>3000</v>
      </c>
      <c r="F21" s="2">
        <v>3000</v>
      </c>
    </row>
    <row r="22" spans="3:6" ht="12.75">
      <c r="C22" s="2"/>
      <c r="D22" s="2"/>
      <c r="E22" s="2"/>
      <c r="F22" s="2"/>
    </row>
    <row r="23" spans="3:6" ht="8.25" customHeight="1">
      <c r="C23" s="6"/>
      <c r="D23" s="6"/>
      <c r="E23" s="6"/>
      <c r="F23" s="6"/>
    </row>
    <row r="24" spans="2:6" ht="12.75">
      <c r="B24" s="19" t="s">
        <v>19</v>
      </c>
      <c r="C24" s="22">
        <v>4000</v>
      </c>
      <c r="D24" s="22">
        <v>4000</v>
      </c>
      <c r="E24" s="22">
        <v>7180</v>
      </c>
      <c r="F24" s="22">
        <v>7180</v>
      </c>
    </row>
    <row r="25" spans="2:6" ht="12.75">
      <c r="B25" s="1" t="s">
        <v>18</v>
      </c>
      <c r="C25" s="4">
        <f>C15-C24</f>
        <v>8720</v>
      </c>
      <c r="D25" s="4">
        <f>D15-D24</f>
        <v>8720</v>
      </c>
      <c r="E25" s="4">
        <f>E15-E24</f>
        <v>5540</v>
      </c>
      <c r="F25" s="4">
        <f>F15-F24</f>
        <v>5540</v>
      </c>
    </row>
    <row r="26" spans="2:6" ht="12.75">
      <c r="B26" s="7" t="s">
        <v>10</v>
      </c>
      <c r="C26" s="4">
        <f>C13*C27</f>
        <v>25.73</v>
      </c>
      <c r="D26" s="4">
        <f>D13*D27</f>
        <v>37.08</v>
      </c>
      <c r="E26" s="4">
        <f>E13*E27</f>
        <v>25.73</v>
      </c>
      <c r="F26" s="4">
        <f>F13*F27</f>
        <v>37.08</v>
      </c>
    </row>
    <row r="27" spans="2:6" ht="12.75">
      <c r="B27" s="8" t="s">
        <v>9</v>
      </c>
      <c r="C27" s="11">
        <v>0.01</v>
      </c>
      <c r="D27" s="11">
        <v>0.01</v>
      </c>
      <c r="E27" s="11">
        <v>0.01</v>
      </c>
      <c r="F27" s="11">
        <v>0.01</v>
      </c>
    </row>
    <row r="28" spans="3:6" ht="12.75">
      <c r="C28" s="2"/>
      <c r="D28" s="2"/>
      <c r="E28" s="2"/>
      <c r="F28" s="2"/>
    </row>
    <row r="29" spans="3:6" ht="12.75">
      <c r="C29" s="2"/>
      <c r="D29" s="2"/>
      <c r="E29" s="2"/>
      <c r="F29" s="2"/>
    </row>
    <row r="30" spans="2:6" ht="51">
      <c r="B30" s="13" t="s">
        <v>12</v>
      </c>
      <c r="C30" s="12" t="str">
        <f>C2</f>
        <v>Skystream
Class I/II</v>
      </c>
      <c r="D30" s="12" t="str">
        <f>D2</f>
        <v>Skystream
Class II/III</v>
      </c>
      <c r="E30" s="12" t="str">
        <f>E2</f>
        <v>Skystream
Class I/II w/ USDA</v>
      </c>
      <c r="F30" s="12" t="str">
        <f>F2</f>
        <v>Skystream
Class II/III w/ USDA</v>
      </c>
    </row>
    <row r="31" spans="2:9" ht="12.75">
      <c r="B31" s="25">
        <v>0.05</v>
      </c>
      <c r="C31" s="20">
        <f>C$25/(C$13*$B31-C$26)</f>
        <v>84.72600077730276</v>
      </c>
      <c r="D31" s="20">
        <f>D$25/(D$13*$B31-D$26)</f>
        <v>58.79180151024811</v>
      </c>
      <c r="E31" s="20">
        <f>E$25/(E$13*$B31-E$26)</f>
        <v>53.82821609016712</v>
      </c>
      <c r="F31" s="20">
        <f>F$25/(F$13*$B31-F$26)</f>
        <v>37.351672060409925</v>
      </c>
      <c r="I31" t="s">
        <v>19</v>
      </c>
    </row>
    <row r="32" spans="2:9" ht="12.75">
      <c r="B32" s="25">
        <v>0.075</v>
      </c>
      <c r="C32" s="20">
        <f aca="true" t="shared" si="0" ref="C32:F37">C$25/(C$13*$B32-C$26)</f>
        <v>52.13907740141708</v>
      </c>
      <c r="D32" s="20">
        <f t="shared" si="0"/>
        <v>36.179570160152686</v>
      </c>
      <c r="E32" s="20">
        <f t="shared" si="0"/>
        <v>33.125056055487455</v>
      </c>
      <c r="F32" s="20">
        <f t="shared" si="0"/>
        <v>22.985644344867648</v>
      </c>
      <c r="I32" t="s">
        <v>28</v>
      </c>
    </row>
    <row r="33" spans="2:9" ht="12.75">
      <c r="B33" s="25">
        <v>0.1</v>
      </c>
      <c r="C33" s="20">
        <f t="shared" si="0"/>
        <v>37.65600034546789</v>
      </c>
      <c r="D33" s="20">
        <f t="shared" si="0"/>
        <v>26.12968956011027</v>
      </c>
      <c r="E33" s="20">
        <f t="shared" si="0"/>
        <v>23.923651595629828</v>
      </c>
      <c r="F33" s="20">
        <f t="shared" si="0"/>
        <v>16.600743137959967</v>
      </c>
      <c r="I33" t="s">
        <v>33</v>
      </c>
    </row>
    <row r="34" spans="2:9" ht="12.75">
      <c r="B34" s="25">
        <v>0.125</v>
      </c>
      <c r="C34" s="20">
        <f t="shared" si="0"/>
        <v>29.46991331384444</v>
      </c>
      <c r="D34" s="20">
        <f t="shared" si="0"/>
        <v>20.449322264434127</v>
      </c>
      <c r="E34" s="20">
        <f t="shared" si="0"/>
        <v>18.72285777049291</v>
      </c>
      <c r="F34" s="20">
        <f t="shared" si="0"/>
        <v>12.991885934055626</v>
      </c>
      <c r="I34" t="s">
        <v>37</v>
      </c>
    </row>
    <row r="35" spans="2:6" ht="12.75">
      <c r="B35" s="25">
        <v>0.15</v>
      </c>
      <c r="C35" s="20">
        <f t="shared" si="0"/>
        <v>24.207428793515078</v>
      </c>
      <c r="D35" s="20">
        <f t="shared" si="0"/>
        <v>16.797657574356606</v>
      </c>
      <c r="E35" s="20">
        <f t="shared" si="0"/>
        <v>15.37949031147632</v>
      </c>
      <c r="F35" s="20">
        <f t="shared" si="0"/>
        <v>10.671906302974266</v>
      </c>
    </row>
    <row r="36" spans="2:9" ht="12.75">
      <c r="B36" s="25">
        <v>0.175</v>
      </c>
      <c r="C36" s="20">
        <f t="shared" si="0"/>
        <v>20.539636552073397</v>
      </c>
      <c r="D36" s="20">
        <f t="shared" si="0"/>
        <v>14.252557941878331</v>
      </c>
      <c r="E36" s="20">
        <f t="shared" si="0"/>
        <v>13.049264506707182</v>
      </c>
      <c r="F36" s="20">
        <f t="shared" si="0"/>
        <v>9.054950802523619</v>
      </c>
      <c r="I36" t="s">
        <v>29</v>
      </c>
    </row>
    <row r="37" spans="2:12" ht="12.75">
      <c r="B37" s="26">
        <v>0.2</v>
      </c>
      <c r="C37" s="20">
        <f t="shared" si="0"/>
        <v>17.837052795221634</v>
      </c>
      <c r="D37" s="20">
        <f t="shared" si="0"/>
        <v>12.37722137057855</v>
      </c>
      <c r="E37" s="20">
        <f t="shared" si="0"/>
        <v>11.332256018982552</v>
      </c>
      <c r="F37" s="20">
        <f t="shared" si="0"/>
        <v>7.863509907454721</v>
      </c>
      <c r="I37" t="s">
        <v>23</v>
      </c>
      <c r="L37" t="s">
        <v>34</v>
      </c>
    </row>
    <row r="38" spans="2:12" ht="12.75">
      <c r="B38" s="21"/>
      <c r="C38" s="20"/>
      <c r="D38" s="20"/>
      <c r="E38" s="20"/>
      <c r="F38" s="20"/>
      <c r="I38" t="s">
        <v>32</v>
      </c>
      <c r="L38" t="s">
        <v>35</v>
      </c>
    </row>
    <row r="39" spans="3:6" ht="12.75">
      <c r="C39" s="2"/>
      <c r="D39" s="2"/>
      <c r="E39" s="2"/>
      <c r="F39" s="2"/>
    </row>
    <row r="40" spans="3:12" ht="12.75">
      <c r="C40" s="2"/>
      <c r="D40" s="2"/>
      <c r="E40" s="2"/>
      <c r="F40" s="2"/>
      <c r="I40" t="s">
        <v>24</v>
      </c>
      <c r="L40" s="2">
        <v>4000</v>
      </c>
    </row>
    <row r="41" spans="2:12" ht="12.75">
      <c r="B41" t="s">
        <v>6</v>
      </c>
      <c r="C41">
        <v>500</v>
      </c>
      <c r="D41">
        <v>500</v>
      </c>
      <c r="E41">
        <v>500</v>
      </c>
      <c r="F41">
        <v>500</v>
      </c>
      <c r="I41" t="s">
        <v>50</v>
      </c>
      <c r="L41" s="2" t="s">
        <v>36</v>
      </c>
    </row>
    <row r="42" spans="2:6" ht="12.75">
      <c r="B42" t="s">
        <v>7</v>
      </c>
      <c r="C42">
        <v>2</v>
      </c>
      <c r="D42">
        <v>2</v>
      </c>
      <c r="E42">
        <v>2</v>
      </c>
      <c r="F42">
        <v>2</v>
      </c>
    </row>
    <row r="43" spans="2:6" ht="12.75">
      <c r="B43" t="s">
        <v>8</v>
      </c>
      <c r="C43">
        <v>0.15</v>
      </c>
      <c r="D43">
        <v>0.15</v>
      </c>
      <c r="E43">
        <v>0.15</v>
      </c>
      <c r="F43">
        <v>0.15</v>
      </c>
    </row>
    <row r="46" ht="12.75">
      <c r="B46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.28125" style="0" customWidth="1"/>
    <col min="2" max="2" width="28.8515625" style="0" customWidth="1"/>
    <col min="3" max="6" width="12.7109375" style="0" customWidth="1"/>
  </cols>
  <sheetData>
    <row r="2" spans="2:6" ht="39" customHeight="1">
      <c r="B2" s="9" t="s">
        <v>17</v>
      </c>
      <c r="C2" s="10" t="s">
        <v>25</v>
      </c>
      <c r="D2" s="10" t="s">
        <v>26</v>
      </c>
      <c r="E2" s="10" t="s">
        <v>38</v>
      </c>
      <c r="F2" s="10" t="s">
        <v>39</v>
      </c>
    </row>
    <row r="3" spans="2:6" ht="12.75" customHeight="1">
      <c r="B3" s="9"/>
      <c r="C3" s="10"/>
      <c r="D3" s="10"/>
      <c r="E3" s="10"/>
      <c r="F3" s="10"/>
    </row>
    <row r="4" spans="2:6" ht="12.75" customHeight="1">
      <c r="B4" s="9" t="s">
        <v>22</v>
      </c>
      <c r="C4" s="10">
        <v>10</v>
      </c>
      <c r="D4" s="10">
        <v>10</v>
      </c>
      <c r="E4" s="10">
        <v>10</v>
      </c>
      <c r="F4" s="10">
        <v>10</v>
      </c>
    </row>
    <row r="5" spans="2:6" ht="12.75" customHeight="1">
      <c r="B5" s="9"/>
      <c r="C5" s="10"/>
      <c r="D5" s="10"/>
      <c r="E5" s="10"/>
      <c r="F5" s="10"/>
    </row>
    <row r="6" spans="2:6" ht="12.75" customHeight="1">
      <c r="B6" s="9" t="s">
        <v>16</v>
      </c>
      <c r="C6" s="10">
        <v>30</v>
      </c>
      <c r="D6" s="10">
        <v>30</v>
      </c>
      <c r="E6" s="10">
        <v>30</v>
      </c>
      <c r="F6" s="10">
        <v>30</v>
      </c>
    </row>
    <row r="7" spans="2:6" ht="12.75" customHeight="1">
      <c r="B7" s="9"/>
      <c r="C7" s="10"/>
      <c r="D7" s="10"/>
      <c r="E7" s="10"/>
      <c r="F7" s="10"/>
    </row>
    <row r="8" spans="2:6" ht="12.75">
      <c r="B8" s="17" t="s">
        <v>15</v>
      </c>
      <c r="C8">
        <v>5.6</v>
      </c>
      <c r="D8">
        <v>6.4</v>
      </c>
      <c r="E8">
        <v>5.6</v>
      </c>
      <c r="F8">
        <v>6.4</v>
      </c>
    </row>
    <row r="9" ht="12.75">
      <c r="B9" s="1"/>
    </row>
    <row r="10" spans="2:6" ht="12.75">
      <c r="B10" s="17" t="s">
        <v>13</v>
      </c>
      <c r="C10" s="18">
        <f>ROUND(C8*(C6/50)^C43,2)</f>
        <v>5.19</v>
      </c>
      <c r="D10" s="18">
        <f>ROUND(D8*(D6/50)^D43,2)</f>
        <v>5.93</v>
      </c>
      <c r="E10" s="18">
        <f>ROUND(E8*(E6/50)^E43,2)</f>
        <v>5.19</v>
      </c>
      <c r="F10" s="18">
        <f>ROUND(F8*(F6/50)^F43,2)</f>
        <v>5.93</v>
      </c>
    </row>
    <row r="11" spans="2:6" ht="12.75">
      <c r="B11" s="17" t="s">
        <v>14</v>
      </c>
      <c r="C11">
        <f>ROUND(C10/0.45,1)</f>
        <v>11.5</v>
      </c>
      <c r="D11">
        <f>ROUND(D10/0.45,1)</f>
        <v>13.2</v>
      </c>
      <c r="E11">
        <f>ROUND(E10/0.45,1)</f>
        <v>11.5</v>
      </c>
      <c r="F11">
        <f>ROUND(F10/0.45,1)</f>
        <v>13.2</v>
      </c>
    </row>
    <row r="12" spans="2:6" s="15" customFormat="1" ht="24.75" customHeight="1">
      <c r="B12" s="14"/>
      <c r="C12" s="16"/>
      <c r="D12" s="16"/>
      <c r="E12" s="16"/>
      <c r="F12" s="16"/>
    </row>
    <row r="13" spans="2:6" ht="26.25" customHeight="1">
      <c r="B13" s="9" t="s">
        <v>11</v>
      </c>
      <c r="C13" s="5">
        <v>9348</v>
      </c>
      <c r="D13" s="5">
        <v>13339</v>
      </c>
      <c r="E13" s="5">
        <v>9348</v>
      </c>
      <c r="F13" s="5">
        <v>13339</v>
      </c>
    </row>
    <row r="14" ht="12.75">
      <c r="B14" s="1"/>
    </row>
    <row r="15" spans="2:6" ht="12.75">
      <c r="B15" s="1" t="s">
        <v>5</v>
      </c>
      <c r="C15" s="4">
        <v>50000</v>
      </c>
      <c r="D15" s="4">
        <v>50000</v>
      </c>
      <c r="E15" s="4">
        <v>50000</v>
      </c>
      <c r="F15" s="4">
        <v>50000</v>
      </c>
    </row>
    <row r="16" spans="3:6" ht="7.5" customHeight="1">
      <c r="C16" s="3"/>
      <c r="D16" s="3"/>
      <c r="E16" s="3"/>
      <c r="F16" s="3"/>
    </row>
    <row r="17" spans="2:6" ht="12.75">
      <c r="B17" t="s">
        <v>0</v>
      </c>
      <c r="C17" s="23" t="s">
        <v>27</v>
      </c>
      <c r="D17" s="23" t="s">
        <v>27</v>
      </c>
      <c r="E17" s="23" t="s">
        <v>27</v>
      </c>
      <c r="F17" s="23" t="s">
        <v>27</v>
      </c>
    </row>
    <row r="18" spans="2:6" ht="12.75">
      <c r="B18" t="s">
        <v>1</v>
      </c>
      <c r="C18" s="23" t="s">
        <v>27</v>
      </c>
      <c r="D18" s="23" t="s">
        <v>27</v>
      </c>
      <c r="E18" s="23" t="s">
        <v>27</v>
      </c>
      <c r="F18" s="23" t="s">
        <v>27</v>
      </c>
    </row>
    <row r="19" spans="2:6" ht="12.75">
      <c r="B19" t="s">
        <v>2</v>
      </c>
      <c r="C19" s="23" t="s">
        <v>27</v>
      </c>
      <c r="D19" s="23" t="s">
        <v>27</v>
      </c>
      <c r="E19" s="23" t="s">
        <v>27</v>
      </c>
      <c r="F19" s="23" t="s">
        <v>27</v>
      </c>
    </row>
    <row r="20" spans="2:6" ht="12.75">
      <c r="B20" t="s">
        <v>3</v>
      </c>
      <c r="C20" s="23" t="s">
        <v>27</v>
      </c>
      <c r="D20" s="23" t="s">
        <v>27</v>
      </c>
      <c r="E20" s="23" t="s">
        <v>27</v>
      </c>
      <c r="F20" s="23" t="s">
        <v>27</v>
      </c>
    </row>
    <row r="21" spans="2:6" ht="12.75">
      <c r="B21" t="s">
        <v>4</v>
      </c>
      <c r="C21" s="23" t="s">
        <v>27</v>
      </c>
      <c r="D21" s="23" t="s">
        <v>27</v>
      </c>
      <c r="E21" s="23" t="s">
        <v>27</v>
      </c>
      <c r="F21" s="23" t="s">
        <v>27</v>
      </c>
    </row>
    <row r="22" spans="3:6" ht="12.75">
      <c r="C22" s="2"/>
      <c r="D22" s="2"/>
      <c r="E22" s="2"/>
      <c r="F22" s="2"/>
    </row>
    <row r="23" spans="3:6" ht="8.25" customHeight="1">
      <c r="C23" s="6"/>
      <c r="D23" s="6"/>
      <c r="E23" s="6"/>
      <c r="F23" s="6"/>
    </row>
    <row r="24" spans="2:6" ht="12.75">
      <c r="B24" s="19" t="s">
        <v>19</v>
      </c>
      <c r="C24" s="22">
        <v>4000</v>
      </c>
      <c r="D24" s="22">
        <v>4000</v>
      </c>
      <c r="E24" s="22">
        <v>16500</v>
      </c>
      <c r="F24" s="22">
        <v>16500</v>
      </c>
    </row>
    <row r="25" spans="2:6" ht="12.75">
      <c r="B25" s="1" t="s">
        <v>18</v>
      </c>
      <c r="C25" s="4">
        <f>C15-C24</f>
        <v>46000</v>
      </c>
      <c r="D25" s="4">
        <f>D15-D24</f>
        <v>46000</v>
      </c>
      <c r="E25" s="4">
        <f>E15-E24</f>
        <v>33500</v>
      </c>
      <c r="F25" s="4">
        <f>F15-F24</f>
        <v>33500</v>
      </c>
    </row>
    <row r="26" spans="2:6" ht="12.75">
      <c r="B26" s="7" t="s">
        <v>10</v>
      </c>
      <c r="C26" s="4">
        <f>C13*C27</f>
        <v>93.48</v>
      </c>
      <c r="D26" s="4">
        <f>D13*D27</f>
        <v>133.39000000000001</v>
      </c>
      <c r="E26" s="4">
        <f>E13*E27</f>
        <v>93.48</v>
      </c>
      <c r="F26" s="4">
        <f>F13*F27</f>
        <v>133.39000000000001</v>
      </c>
    </row>
    <row r="27" spans="2:6" ht="12.75">
      <c r="B27" s="8" t="s">
        <v>9</v>
      </c>
      <c r="C27" s="11">
        <v>0.01</v>
      </c>
      <c r="D27" s="11">
        <v>0.01</v>
      </c>
      <c r="E27" s="11">
        <v>0.01</v>
      </c>
      <c r="F27" s="11">
        <v>0.01</v>
      </c>
    </row>
    <row r="28" spans="3:6" ht="12.75">
      <c r="C28" s="2"/>
      <c r="D28" s="2"/>
      <c r="E28" s="2"/>
      <c r="F28" s="2"/>
    </row>
    <row r="29" spans="3:6" ht="12.75">
      <c r="C29" s="2"/>
      <c r="D29" s="2"/>
      <c r="E29" s="2"/>
      <c r="F29" s="2"/>
    </row>
    <row r="30" spans="2:6" ht="51">
      <c r="B30" s="13" t="s">
        <v>12</v>
      </c>
      <c r="C30" s="12" t="str">
        <f>C2</f>
        <v>Bergey Excel
Class I/II</v>
      </c>
      <c r="D30" s="12" t="str">
        <f>D2</f>
        <v>Bergey Excel
Class II/III</v>
      </c>
      <c r="E30" s="12" t="str">
        <f>E2</f>
        <v>Bergey Excel
Class I/II w/ USDA</v>
      </c>
      <c r="F30" s="12" t="str">
        <f>F2</f>
        <v>Bergey Excel
Class II/III w/ USDA</v>
      </c>
    </row>
    <row r="31" spans="2:9" ht="12.75">
      <c r="B31" s="25">
        <v>0.05</v>
      </c>
      <c r="C31" s="20">
        <f>C$25/(C$13*$B31-C$26)</f>
        <v>123.02096705177577</v>
      </c>
      <c r="D31" s="20">
        <f>D$25/(D$13*$B31-D$26)</f>
        <v>86.21335932228801</v>
      </c>
      <c r="E31" s="20">
        <f aca="true" t="shared" si="0" ref="E31:F37">E$25/(E$13*$B31-E$26)</f>
        <v>89.59135643988019</v>
      </c>
      <c r="F31" s="20">
        <f t="shared" si="0"/>
        <v>62.785816028188016</v>
      </c>
      <c r="I31" t="s">
        <v>19</v>
      </c>
    </row>
    <row r="32" spans="2:9" ht="12.75">
      <c r="B32" s="25">
        <v>0.075</v>
      </c>
      <c r="C32" s="20">
        <f aca="true" t="shared" si="1" ref="C32:D37">C$25/(C$13*$B32-C$26)</f>
        <v>75.70521049340049</v>
      </c>
      <c r="D32" s="20">
        <f t="shared" si="1"/>
        <v>53.05437496756186</v>
      </c>
      <c r="E32" s="20">
        <f t="shared" si="0"/>
        <v>55.13314242454165</v>
      </c>
      <c r="F32" s="20">
        <f t="shared" si="0"/>
        <v>38.637425248115704</v>
      </c>
      <c r="I32" t="s">
        <v>28</v>
      </c>
    </row>
    <row r="33" spans="2:9" ht="12.75">
      <c r="B33" s="25">
        <v>0.1</v>
      </c>
      <c r="C33" s="20">
        <f t="shared" si="1"/>
        <v>54.67598535634479</v>
      </c>
      <c r="D33" s="20">
        <f t="shared" si="1"/>
        <v>38.317048587683566</v>
      </c>
      <c r="E33" s="20">
        <f t="shared" si="0"/>
        <v>39.818380639946746</v>
      </c>
      <c r="F33" s="20">
        <f t="shared" si="0"/>
        <v>27.90480712363912</v>
      </c>
      <c r="I33" t="s">
        <v>42</v>
      </c>
    </row>
    <row r="34" spans="2:9" ht="12.75">
      <c r="B34" s="25">
        <v>0.125</v>
      </c>
      <c r="C34" s="20">
        <f t="shared" si="1"/>
        <v>42.78990158322636</v>
      </c>
      <c r="D34" s="20">
        <f t="shared" si="1"/>
        <v>29.98725541644801</v>
      </c>
      <c r="E34" s="20">
        <f t="shared" si="0"/>
        <v>31.1622109356105</v>
      </c>
      <c r="F34" s="20">
        <f t="shared" si="0"/>
        <v>21.838544705456705</v>
      </c>
      <c r="I34" t="s">
        <v>37</v>
      </c>
    </row>
    <row r="35" spans="2:6" ht="12.75">
      <c r="B35" s="25">
        <v>0.15</v>
      </c>
      <c r="C35" s="20">
        <f t="shared" si="1"/>
        <v>35.148847729078796</v>
      </c>
      <c r="D35" s="20">
        <f t="shared" si="1"/>
        <v>24.63238837779658</v>
      </c>
      <c r="E35" s="20">
        <f t="shared" si="0"/>
        <v>25.597530411394338</v>
      </c>
      <c r="F35" s="20">
        <f t="shared" si="0"/>
        <v>17.938804579482294</v>
      </c>
    </row>
    <row r="36" spans="2:9" ht="12.75">
      <c r="B36" s="25">
        <v>0.175</v>
      </c>
      <c r="C36" s="20">
        <f t="shared" si="1"/>
        <v>29.823264739824435</v>
      </c>
      <c r="D36" s="20">
        <f t="shared" si="1"/>
        <v>20.900208320554675</v>
      </c>
      <c r="E36" s="20">
        <f t="shared" si="0"/>
        <v>21.71911671269823</v>
      </c>
      <c r="F36" s="20">
        <f t="shared" si="0"/>
        <v>15.220803885621338</v>
      </c>
      <c r="I36" t="s">
        <v>29</v>
      </c>
    </row>
    <row r="37" spans="2:12" ht="12.75">
      <c r="B37" s="26">
        <v>0.2</v>
      </c>
      <c r="C37" s="20">
        <f t="shared" si="1"/>
        <v>25.899150958268585</v>
      </c>
      <c r="D37" s="20">
        <f t="shared" si="1"/>
        <v>18.15018090995537</v>
      </c>
      <c r="E37" s="20">
        <f t="shared" si="0"/>
        <v>18.86133819786951</v>
      </c>
      <c r="F37" s="20">
        <f t="shared" si="0"/>
        <v>13.218066532250107</v>
      </c>
      <c r="I37" t="s">
        <v>23</v>
      </c>
      <c r="L37" t="s">
        <v>43</v>
      </c>
    </row>
    <row r="38" spans="2:12" ht="12.75">
      <c r="B38" s="21"/>
      <c r="C38" s="20"/>
      <c r="D38" s="20"/>
      <c r="E38" s="20"/>
      <c r="F38" s="20"/>
      <c r="I38" t="s">
        <v>32</v>
      </c>
      <c r="L38" t="s">
        <v>40</v>
      </c>
    </row>
    <row r="39" spans="3:6" ht="12.75">
      <c r="C39" s="2"/>
      <c r="D39" s="2"/>
      <c r="E39" s="2"/>
      <c r="F39" s="2"/>
    </row>
    <row r="40" spans="3:12" ht="12.75">
      <c r="C40" s="2"/>
      <c r="D40" s="2"/>
      <c r="E40" s="2"/>
      <c r="F40" s="2"/>
      <c r="I40" t="s">
        <v>24</v>
      </c>
      <c r="L40" s="24">
        <v>4000</v>
      </c>
    </row>
    <row r="41" spans="2:12" ht="12.75">
      <c r="B41" t="s">
        <v>6</v>
      </c>
      <c r="C41">
        <v>500</v>
      </c>
      <c r="D41">
        <v>500</v>
      </c>
      <c r="E41">
        <v>500</v>
      </c>
      <c r="F41">
        <v>500</v>
      </c>
      <c r="I41" t="s">
        <v>50</v>
      </c>
      <c r="L41" s="2" t="s">
        <v>41</v>
      </c>
    </row>
    <row r="42" spans="2:6" ht="12.75">
      <c r="B42" t="s">
        <v>7</v>
      </c>
      <c r="C42">
        <v>2</v>
      </c>
      <c r="D42">
        <v>2</v>
      </c>
      <c r="E42">
        <v>2</v>
      </c>
      <c r="F42">
        <v>2</v>
      </c>
    </row>
    <row r="43" spans="2:6" ht="12.75">
      <c r="B43" t="s">
        <v>8</v>
      </c>
      <c r="C43">
        <v>0.15</v>
      </c>
      <c r="D43">
        <v>0.15</v>
      </c>
      <c r="E43">
        <v>0.15</v>
      </c>
      <c r="F43">
        <v>0.15</v>
      </c>
    </row>
    <row r="46" ht="12.75">
      <c r="B46" s="1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6"/>
  <sheetViews>
    <sheetView workbookViewId="0" topLeftCell="A1">
      <selection activeCell="G15" sqref="G15"/>
    </sheetView>
  </sheetViews>
  <sheetFormatPr defaultColWidth="9.140625" defaultRowHeight="12.75"/>
  <cols>
    <col min="1" max="1" width="2.28125" style="0" customWidth="1"/>
    <col min="2" max="2" width="28.8515625" style="0" customWidth="1"/>
    <col min="3" max="6" width="11.28125" style="0" customWidth="1"/>
  </cols>
  <sheetData>
    <row r="2" spans="2:6" ht="51.75" customHeight="1">
      <c r="B2" s="9" t="s">
        <v>17</v>
      </c>
      <c r="C2" s="10" t="s">
        <v>48</v>
      </c>
      <c r="D2" s="10" t="s">
        <v>48</v>
      </c>
      <c r="E2" s="10" t="s">
        <v>49</v>
      </c>
      <c r="F2" s="10" t="s">
        <v>47</v>
      </c>
    </row>
    <row r="3" spans="2:6" ht="12.75" customHeight="1">
      <c r="B3" s="9"/>
      <c r="C3" s="10"/>
      <c r="D3" s="10"/>
      <c r="E3" s="10"/>
      <c r="F3" s="10"/>
    </row>
    <row r="4" spans="2:6" ht="12.75" customHeight="1">
      <c r="B4" s="9" t="s">
        <v>22</v>
      </c>
      <c r="C4" s="10">
        <v>50</v>
      </c>
      <c r="D4" s="10">
        <v>50</v>
      </c>
      <c r="E4" s="10">
        <v>50</v>
      </c>
      <c r="F4" s="10">
        <v>50</v>
      </c>
    </row>
    <row r="5" spans="2:6" ht="12.75" customHeight="1">
      <c r="B5" s="9"/>
      <c r="C5" s="10"/>
      <c r="D5" s="10"/>
      <c r="E5" s="10"/>
      <c r="F5" s="10"/>
    </row>
    <row r="6" spans="2:6" ht="12.75" customHeight="1">
      <c r="B6" s="9" t="s">
        <v>16</v>
      </c>
      <c r="C6" s="10">
        <v>36</v>
      </c>
      <c r="D6" s="10">
        <v>36</v>
      </c>
      <c r="E6" s="10">
        <v>36</v>
      </c>
      <c r="F6" s="10">
        <v>36</v>
      </c>
    </row>
    <row r="7" spans="2:6" ht="12.75" customHeight="1">
      <c r="B7" s="9"/>
      <c r="C7" s="10"/>
      <c r="D7" s="10"/>
      <c r="E7" s="10"/>
      <c r="F7" s="10"/>
    </row>
    <row r="8" spans="2:6" ht="12.75">
      <c r="B8" s="17" t="s">
        <v>15</v>
      </c>
      <c r="C8">
        <v>5.6</v>
      </c>
      <c r="D8">
        <v>6.4</v>
      </c>
      <c r="E8">
        <v>5.6</v>
      </c>
      <c r="F8">
        <v>6.4</v>
      </c>
    </row>
    <row r="9" ht="12.75">
      <c r="B9" s="1"/>
    </row>
    <row r="10" spans="2:6" ht="12.75">
      <c r="B10" s="17" t="s">
        <v>13</v>
      </c>
      <c r="C10" s="18">
        <f>ROUND(C8*(C6/50)^C43,2)</f>
        <v>5.33</v>
      </c>
      <c r="D10" s="18">
        <f>ROUND(D8*(D6/50)^D43,2)</f>
        <v>6.09</v>
      </c>
      <c r="E10" s="18">
        <f>ROUND(E8*(E6/50)^E43,2)</f>
        <v>5.33</v>
      </c>
      <c r="F10" s="18">
        <f>ROUND(F8*(F6/50)^F43,2)</f>
        <v>6.09</v>
      </c>
    </row>
    <row r="11" spans="2:6" ht="12.75">
      <c r="B11" s="17" t="s">
        <v>14</v>
      </c>
      <c r="C11">
        <f>ROUND(C10/0.45,1)</f>
        <v>11.8</v>
      </c>
      <c r="D11">
        <f>ROUND(D10/0.45,1)</f>
        <v>13.5</v>
      </c>
      <c r="E11">
        <f>ROUND(E10/0.45,1)</f>
        <v>11.8</v>
      </c>
      <c r="F11">
        <f>ROUND(F10/0.45,1)</f>
        <v>13.5</v>
      </c>
    </row>
    <row r="12" spans="2:6" s="15" customFormat="1" ht="24.75" customHeight="1">
      <c r="B12" s="14"/>
      <c r="C12" s="16"/>
      <c r="D12" s="16"/>
      <c r="E12" s="16"/>
      <c r="F12" s="16"/>
    </row>
    <row r="13" spans="2:6" ht="26.25" customHeight="1">
      <c r="B13" s="9" t="s">
        <v>11</v>
      </c>
      <c r="C13" s="5">
        <v>76256</v>
      </c>
      <c r="D13" s="5">
        <v>108549</v>
      </c>
      <c r="E13" s="5">
        <v>76256</v>
      </c>
      <c r="F13" s="5">
        <v>108549</v>
      </c>
    </row>
    <row r="14" ht="12.75">
      <c r="B14" s="1"/>
    </row>
    <row r="15" spans="2:6" ht="12.75">
      <c r="B15" s="1" t="s">
        <v>5</v>
      </c>
      <c r="C15" s="4">
        <v>225000</v>
      </c>
      <c r="D15" s="4">
        <v>225000</v>
      </c>
      <c r="E15" s="4">
        <v>225000</v>
      </c>
      <c r="F15" s="4">
        <v>225000</v>
      </c>
    </row>
    <row r="16" spans="3:6" ht="7.5" customHeight="1">
      <c r="C16" s="3"/>
      <c r="D16" s="3"/>
      <c r="E16" s="3"/>
      <c r="F16" s="3"/>
    </row>
    <row r="17" spans="2:6" ht="12.75">
      <c r="B17" t="s">
        <v>0</v>
      </c>
      <c r="C17" s="23" t="s">
        <v>27</v>
      </c>
      <c r="D17" s="23" t="s">
        <v>27</v>
      </c>
      <c r="E17" s="23" t="s">
        <v>27</v>
      </c>
      <c r="F17" s="23" t="s">
        <v>27</v>
      </c>
    </row>
    <row r="18" spans="2:6" ht="12.75">
      <c r="B18" t="s">
        <v>1</v>
      </c>
      <c r="C18" s="23" t="s">
        <v>27</v>
      </c>
      <c r="D18" s="23" t="s">
        <v>27</v>
      </c>
      <c r="E18" s="23" t="s">
        <v>27</v>
      </c>
      <c r="F18" s="23" t="s">
        <v>27</v>
      </c>
    </row>
    <row r="19" spans="2:6" ht="12.75">
      <c r="B19" t="s">
        <v>2</v>
      </c>
      <c r="C19" s="23" t="s">
        <v>27</v>
      </c>
      <c r="D19" s="23" t="s">
        <v>27</v>
      </c>
      <c r="E19" s="23" t="s">
        <v>27</v>
      </c>
      <c r="F19" s="23" t="s">
        <v>27</v>
      </c>
    </row>
    <row r="20" spans="2:6" ht="12.75">
      <c r="B20" t="s">
        <v>3</v>
      </c>
      <c r="C20" s="23" t="s">
        <v>27</v>
      </c>
      <c r="D20" s="23" t="s">
        <v>27</v>
      </c>
      <c r="E20" s="23" t="s">
        <v>27</v>
      </c>
      <c r="F20" s="23" t="s">
        <v>27</v>
      </c>
    </row>
    <row r="21" spans="2:6" ht="12.75">
      <c r="B21" t="s">
        <v>4</v>
      </c>
      <c r="C21" s="23" t="s">
        <v>27</v>
      </c>
      <c r="D21" s="23" t="s">
        <v>27</v>
      </c>
      <c r="E21" s="23" t="s">
        <v>27</v>
      </c>
      <c r="F21" s="23" t="s">
        <v>27</v>
      </c>
    </row>
    <row r="22" spans="3:6" ht="12.75">
      <c r="C22" s="2"/>
      <c r="D22" s="2"/>
      <c r="E22" s="2"/>
      <c r="F22" s="2"/>
    </row>
    <row r="23" spans="3:6" ht="8.25" customHeight="1">
      <c r="C23" s="6"/>
      <c r="D23" s="6"/>
      <c r="E23" s="6"/>
      <c r="F23" s="6"/>
    </row>
    <row r="24" spans="2:6" ht="12.75">
      <c r="B24" s="19" t="s">
        <v>19</v>
      </c>
      <c r="C24" s="22">
        <v>4000</v>
      </c>
      <c r="D24" s="22">
        <v>4000</v>
      </c>
      <c r="E24" s="22">
        <v>60250</v>
      </c>
      <c r="F24" s="22">
        <v>60250</v>
      </c>
    </row>
    <row r="25" spans="2:6" ht="12.75">
      <c r="B25" s="1" t="s">
        <v>18</v>
      </c>
      <c r="C25" s="4">
        <f>C15-C24</f>
        <v>221000</v>
      </c>
      <c r="D25" s="4">
        <f>D15-D24</f>
        <v>221000</v>
      </c>
      <c r="E25" s="4">
        <f>E15-E24</f>
        <v>164750</v>
      </c>
      <c r="F25" s="4">
        <f>F15-F24</f>
        <v>164750</v>
      </c>
    </row>
    <row r="26" spans="2:6" ht="12.75">
      <c r="B26" s="7" t="s">
        <v>10</v>
      </c>
      <c r="C26" s="4">
        <f>C13*C27</f>
        <v>762.5600000000001</v>
      </c>
      <c r="D26" s="4">
        <f>D13*D27</f>
        <v>1085.49</v>
      </c>
      <c r="E26" s="4">
        <f>E13*E27</f>
        <v>762.5600000000001</v>
      </c>
      <c r="F26" s="4">
        <f>F13*F27</f>
        <v>1085.49</v>
      </c>
    </row>
    <row r="27" spans="2:6" ht="12.75">
      <c r="B27" s="8" t="s">
        <v>9</v>
      </c>
      <c r="C27" s="11">
        <v>0.01</v>
      </c>
      <c r="D27" s="11">
        <v>0.01</v>
      </c>
      <c r="E27" s="11">
        <v>0.01</v>
      </c>
      <c r="F27" s="11">
        <v>0.01</v>
      </c>
    </row>
    <row r="28" spans="3:6" ht="12.75">
      <c r="C28" s="2"/>
      <c r="D28" s="2"/>
      <c r="E28" s="2"/>
      <c r="F28" s="2"/>
    </row>
    <row r="29" spans="3:6" ht="12.75">
      <c r="C29" s="2"/>
      <c r="D29" s="2"/>
      <c r="E29" s="2"/>
      <c r="F29" s="2"/>
    </row>
    <row r="30" spans="2:6" ht="51">
      <c r="B30" s="13" t="s">
        <v>12</v>
      </c>
      <c r="C30" s="12" t="str">
        <f>C2</f>
        <v>Entegrity 
50 kW
Class I/II</v>
      </c>
      <c r="D30" s="12" t="str">
        <f>D2</f>
        <v>Entegrity 
50 kW
Class I/II</v>
      </c>
      <c r="E30" s="12" t="str">
        <f>E2</f>
        <v>Entegrity 
50 kW
Class I/II 
w/ USDA</v>
      </c>
      <c r="F30" s="12" t="str">
        <f>F2</f>
        <v>Entegrity 
50 kW
Class II/III w/ USDA</v>
      </c>
    </row>
    <row r="31" spans="2:9" ht="12.75">
      <c r="B31" s="25">
        <v>0.05</v>
      </c>
      <c r="C31" s="20">
        <f>C$25/(C$13*$B31-C$26)</f>
        <v>72.45331514897188</v>
      </c>
      <c r="D31" s="20">
        <f>D$25/(D$13*$B31-D$26)</f>
        <v>50.898672488922045</v>
      </c>
      <c r="E31" s="20">
        <f aca="true" t="shared" si="0" ref="E31:F37">E$25/(E$13*$B31-E$26)</f>
        <v>54.01214330675619</v>
      </c>
      <c r="F31" s="20">
        <f t="shared" si="0"/>
        <v>37.94369363144754</v>
      </c>
      <c r="I31" t="s">
        <v>19</v>
      </c>
    </row>
    <row r="32" spans="2:9" ht="12.75">
      <c r="B32" s="25">
        <v>0.075</v>
      </c>
      <c r="C32" s="20">
        <f aca="true" t="shared" si="1" ref="C32:D37">C$25/(C$13*$B32-C$26)</f>
        <v>44.586655476290396</v>
      </c>
      <c r="D32" s="20">
        <f t="shared" si="1"/>
        <v>31.322259993182804</v>
      </c>
      <c r="E32" s="20">
        <f t="shared" si="0"/>
        <v>33.23824203492689</v>
      </c>
      <c r="F32" s="20">
        <f t="shared" si="0"/>
        <v>23.349965311660032</v>
      </c>
      <c r="I32" t="s">
        <v>28</v>
      </c>
    </row>
    <row r="33" spans="2:9" ht="12.75">
      <c r="B33" s="25">
        <v>0.1</v>
      </c>
      <c r="C33" s="20">
        <f t="shared" si="1"/>
        <v>32.20147339954306</v>
      </c>
      <c r="D33" s="20">
        <f t="shared" si="1"/>
        <v>22.621632217298686</v>
      </c>
      <c r="E33" s="20">
        <f t="shared" si="0"/>
        <v>24.005397025224973</v>
      </c>
      <c r="F33" s="20">
        <f t="shared" si="0"/>
        <v>16.86386383619891</v>
      </c>
      <c r="I33" t="s">
        <v>42</v>
      </c>
    </row>
    <row r="34" spans="2:9" ht="12.75">
      <c r="B34" s="25">
        <v>0.125</v>
      </c>
      <c r="C34" s="20">
        <f t="shared" si="1"/>
        <v>25.20115309529457</v>
      </c>
      <c r="D34" s="20">
        <f t="shared" si="1"/>
        <v>17.703886083103324</v>
      </c>
      <c r="E34" s="20">
        <f t="shared" si="0"/>
        <v>18.786832454523893</v>
      </c>
      <c r="F34" s="20">
        <f t="shared" si="0"/>
        <v>13.197806480503495</v>
      </c>
      <c r="I34" t="s">
        <v>37</v>
      </c>
    </row>
    <row r="35" spans="2:6" ht="12.75">
      <c r="B35" s="25">
        <v>0.15</v>
      </c>
      <c r="C35" s="20">
        <f t="shared" si="1"/>
        <v>20.70094718542054</v>
      </c>
      <c r="D35" s="20">
        <f t="shared" si="1"/>
        <v>14.542477853977731</v>
      </c>
      <c r="E35" s="20">
        <f t="shared" si="0"/>
        <v>15.432040944787483</v>
      </c>
      <c r="F35" s="20">
        <f t="shared" si="0"/>
        <v>10.841055323270728</v>
      </c>
    </row>
    <row r="36" spans="2:9" ht="12.75">
      <c r="B36" s="25">
        <v>0.175</v>
      </c>
      <c r="C36" s="20">
        <f t="shared" si="1"/>
        <v>17.564440036114398</v>
      </c>
      <c r="D36" s="20">
        <f t="shared" si="1"/>
        <v>12.33907211852656</v>
      </c>
      <c r="E36" s="20">
        <f t="shared" si="0"/>
        <v>13.093852922849985</v>
      </c>
      <c r="F36" s="20">
        <f t="shared" si="0"/>
        <v>9.198471183381226</v>
      </c>
      <c r="I36" t="s">
        <v>29</v>
      </c>
    </row>
    <row r="37" spans="2:12" ht="12.75">
      <c r="B37" s="26">
        <v>0.2</v>
      </c>
      <c r="C37" s="20">
        <f t="shared" si="1"/>
        <v>15.253329505046711</v>
      </c>
      <c r="D37" s="20">
        <f t="shared" si="1"/>
        <v>10.7155099976678</v>
      </c>
      <c r="E37" s="20">
        <f t="shared" si="0"/>
        <v>11.37097753826446</v>
      </c>
      <c r="F37" s="20">
        <f t="shared" si="0"/>
        <v>7.988146027673167</v>
      </c>
      <c r="I37" t="s">
        <v>23</v>
      </c>
      <c r="L37" t="s">
        <v>44</v>
      </c>
    </row>
    <row r="38" spans="2:12" ht="12.75">
      <c r="B38" s="21"/>
      <c r="C38" s="20"/>
      <c r="D38" s="20"/>
      <c r="E38" s="20"/>
      <c r="F38" s="20"/>
      <c r="I38" t="s">
        <v>32</v>
      </c>
      <c r="L38" t="s">
        <v>45</v>
      </c>
    </row>
    <row r="39" spans="3:6" ht="12.75">
      <c r="C39" s="2"/>
      <c r="D39" s="2"/>
      <c r="E39" s="2"/>
      <c r="F39" s="2"/>
    </row>
    <row r="40" spans="3:12" ht="12.75">
      <c r="C40" s="2"/>
      <c r="D40" s="2"/>
      <c r="E40" s="2"/>
      <c r="F40" s="2"/>
      <c r="I40" t="s">
        <v>24</v>
      </c>
      <c r="L40" s="2">
        <v>4000</v>
      </c>
    </row>
    <row r="41" spans="2:12" ht="12.75">
      <c r="B41" t="s">
        <v>6</v>
      </c>
      <c r="C41">
        <v>500</v>
      </c>
      <c r="D41">
        <v>500</v>
      </c>
      <c r="E41">
        <v>500</v>
      </c>
      <c r="F41">
        <v>500</v>
      </c>
      <c r="I41" t="s">
        <v>50</v>
      </c>
      <c r="L41" s="2" t="s">
        <v>46</v>
      </c>
    </row>
    <row r="42" spans="2:6" ht="12.75">
      <c r="B42" t="s">
        <v>7</v>
      </c>
      <c r="C42">
        <v>2</v>
      </c>
      <c r="D42">
        <v>2</v>
      </c>
      <c r="E42">
        <v>2</v>
      </c>
      <c r="F42">
        <v>2</v>
      </c>
    </row>
    <row r="43" spans="2:6" ht="12.75">
      <c r="B43" t="s">
        <v>8</v>
      </c>
      <c r="C43">
        <v>0.15</v>
      </c>
      <c r="D43">
        <v>0.15</v>
      </c>
      <c r="E43">
        <v>0.15</v>
      </c>
      <c r="F43">
        <v>0.15</v>
      </c>
    </row>
    <row r="46" ht="12.75">
      <c r="B46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tjimenez</dc:creator>
  <cp:keywords/>
  <dc:description/>
  <cp:lastModifiedBy>tjimenez</cp:lastModifiedBy>
  <cp:lastPrinted>2008-09-03T23:37:08Z</cp:lastPrinted>
  <dcterms:created xsi:type="dcterms:W3CDTF">2008-07-22T21:43:27Z</dcterms:created>
  <dcterms:modified xsi:type="dcterms:W3CDTF">2008-10-17T17:14:07Z</dcterms:modified>
  <cp:category/>
  <cp:version/>
  <cp:contentType/>
  <cp:contentStatus/>
</cp:coreProperties>
</file>