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5180" windowHeight="8550" activeTab="2"/>
  </bookViews>
  <sheets>
    <sheet name="Fire_Summary" sheetId="1" r:id="rId1"/>
    <sheet name="Wildfires" sheetId="2" r:id="rId2"/>
    <sheet name="Prescribed" sheetId="3" r:id="rId3"/>
  </sheets>
  <definedNames>
    <definedName name="_xlnm.Print_Area" localSheetId="1">'Wildfires'!$A$1:$S$227</definedName>
    <definedName name="_xlnm.Print_Titles" localSheetId="1">'Wildfires'!$1:$1</definedName>
  </definedNames>
  <calcPr fullCalcOnLoad="1"/>
</workbook>
</file>

<file path=xl/sharedStrings.xml><?xml version="1.0" encoding="utf-8"?>
<sst xmlns="http://schemas.openxmlformats.org/spreadsheetml/2006/main" count="1461" uniqueCount="598">
  <si>
    <t>Fire Name</t>
  </si>
  <si>
    <t>Date</t>
  </si>
  <si>
    <t>CTF IFD FWS #</t>
  </si>
  <si>
    <t>FS Dist/ BLM FO /county</t>
  </si>
  <si>
    <t>Firecode   (last four #s for BLM)</t>
  </si>
  <si>
    <t>Location:    Legal: T  R  S      Lat/Lon</t>
  </si>
  <si>
    <t>Private Acres     EICI</t>
  </si>
  <si>
    <t>Fire Cause  L/H/W</t>
  </si>
  <si>
    <t>Fire Report Status</t>
  </si>
  <si>
    <t>Lightning Fires</t>
  </si>
  <si>
    <t>Total</t>
  </si>
  <si>
    <t>Human Fires</t>
  </si>
  <si>
    <t>WFU Fires</t>
  </si>
  <si>
    <t>Total Fires</t>
  </si>
  <si>
    <t>Lightning Acres</t>
  </si>
  <si>
    <t>Human Acres</t>
  </si>
  <si>
    <t>WFU Acres</t>
  </si>
  <si>
    <t>Total Acres</t>
  </si>
  <si>
    <t>Caribou-Targhee NF</t>
  </si>
  <si>
    <t>Dubois D-51</t>
  </si>
  <si>
    <t>Burn Name</t>
  </si>
  <si>
    <t>Incident #</t>
  </si>
  <si>
    <t>ID #</t>
  </si>
  <si>
    <t>Lat / Long</t>
  </si>
  <si>
    <t>Legal</t>
  </si>
  <si>
    <t>Financial Code</t>
  </si>
  <si>
    <t>Burn Type</t>
  </si>
  <si>
    <t>Acres</t>
  </si>
  <si>
    <t>Ashton / IP D-52</t>
  </si>
  <si>
    <t>Montpelier D-53</t>
  </si>
  <si>
    <t>Palisades D-54</t>
  </si>
  <si>
    <t>Soda Springs D-55</t>
  </si>
  <si>
    <t>Teton Basin D-56</t>
  </si>
  <si>
    <t>Westside D-57</t>
  </si>
  <si>
    <t>CTF Total</t>
  </si>
  <si>
    <t>IDAHO FALLS DISTRICT BLM</t>
  </si>
  <si>
    <t>BLM Total</t>
  </si>
  <si>
    <t>Southeast Idaho Refuges FWS</t>
  </si>
  <si>
    <t>Bear Lake NWR</t>
  </si>
  <si>
    <t>Camas NWR</t>
  </si>
  <si>
    <t>Grays Lake NWR</t>
  </si>
  <si>
    <t>FWS Total</t>
  </si>
  <si>
    <t>Fort Hall Agency BIA</t>
  </si>
  <si>
    <t>BIA Total</t>
  </si>
  <si>
    <t>Eastern Idaho Interagency Fire Center RX Total</t>
  </si>
  <si>
    <t>Maps Completed</t>
  </si>
  <si>
    <t>Needs Mapped</t>
  </si>
  <si>
    <t>.</t>
  </si>
  <si>
    <t>INL</t>
  </si>
  <si>
    <t>BLM</t>
  </si>
  <si>
    <t>Idaho Department of Lands</t>
  </si>
  <si>
    <t>IDL Total</t>
  </si>
  <si>
    <t>Ownership</t>
  </si>
  <si>
    <t>CTF</t>
  </si>
  <si>
    <t>Ft. Hall BIA</t>
  </si>
  <si>
    <t>Private</t>
  </si>
  <si>
    <t>E. ID St</t>
  </si>
  <si>
    <t>FWS</t>
  </si>
  <si>
    <t>Origin Land</t>
  </si>
  <si>
    <t>Total W</t>
  </si>
  <si>
    <t>Total H</t>
  </si>
  <si>
    <t>Total L</t>
  </si>
  <si>
    <t>Ft. Hall Bottoms</t>
  </si>
  <si>
    <t>Broadcast</t>
  </si>
  <si>
    <t>n/a</t>
  </si>
  <si>
    <t>Blind Springs</t>
  </si>
  <si>
    <t>WFPR15</t>
  </si>
  <si>
    <t>42 43 00 x 112 22 41</t>
  </si>
  <si>
    <t>8S 35E 8,9,16-21</t>
  </si>
  <si>
    <t>Field 7B</t>
  </si>
  <si>
    <t>Flat Pond</t>
  </si>
  <si>
    <t>Range</t>
  </si>
  <si>
    <t>Soda Hills</t>
  </si>
  <si>
    <t>ID-IFD-006901</t>
  </si>
  <si>
    <t>42 40 27 x 111 38 26</t>
  </si>
  <si>
    <t>T8S R41E S27ETC</t>
  </si>
  <si>
    <t>ID 320 2824 JW FB37</t>
  </si>
  <si>
    <t>piles</t>
  </si>
  <si>
    <t>43 57 34 x 112 15 39</t>
  </si>
  <si>
    <t>43 57 00 x 112 14 31</t>
  </si>
  <si>
    <t>7N 36E 6</t>
  </si>
  <si>
    <t>7N 36E 8</t>
  </si>
  <si>
    <t>ID-FHA-901</t>
  </si>
  <si>
    <t>43 00 55 x 112 39 33</t>
  </si>
  <si>
    <t>T05S R32E S 01</t>
  </si>
  <si>
    <t>P4DZ8X</t>
  </si>
  <si>
    <t>Use Override (0415)</t>
  </si>
  <si>
    <t>G4DZ6Q</t>
  </si>
  <si>
    <t>Use Override (0460)</t>
  </si>
  <si>
    <t>H4BAER</t>
  </si>
  <si>
    <t>WFSUAD</t>
  </si>
  <si>
    <t>ID-FHA-008001</t>
  </si>
  <si>
    <t>FHA</t>
  </si>
  <si>
    <t>Yes</t>
  </si>
  <si>
    <t>No</t>
  </si>
  <si>
    <t>Incomplete</t>
  </si>
  <si>
    <t>Swanson Loop</t>
  </si>
  <si>
    <t>5N 33E 13</t>
  </si>
  <si>
    <t>CSR Ditches</t>
  </si>
  <si>
    <t>Jackpot</t>
  </si>
  <si>
    <t>43 55 22 x 112 16 33</t>
  </si>
  <si>
    <t>7N 35E 24</t>
  </si>
  <si>
    <t>Lorenzo</t>
  </si>
  <si>
    <t>Upper Snake FO</t>
  </si>
  <si>
    <t>5N 39E 34</t>
  </si>
  <si>
    <t>FHAH</t>
  </si>
  <si>
    <t>EICIH</t>
  </si>
  <si>
    <t>ID-CTF-007914</t>
  </si>
  <si>
    <t>broadcast</t>
  </si>
  <si>
    <t>Raynold's Pass</t>
  </si>
  <si>
    <t>ID-CSR-008902</t>
  </si>
  <si>
    <t>ID-CSR-008903</t>
  </si>
  <si>
    <t>ID-CTF-007910</t>
  </si>
  <si>
    <t>Bingham</t>
  </si>
  <si>
    <t>1N 36E 21</t>
  </si>
  <si>
    <t>ID-EIX-008002</t>
  </si>
  <si>
    <t>Salt</t>
  </si>
  <si>
    <t>ID-CTF-008001</t>
  </si>
  <si>
    <t>54-01</t>
  </si>
  <si>
    <t>36N 119W 9</t>
  </si>
  <si>
    <t>CTFL</t>
  </si>
  <si>
    <t>Plantation</t>
  </si>
  <si>
    <t>ID-CTF-008002</t>
  </si>
  <si>
    <t>57-01</t>
  </si>
  <si>
    <t>9S 34E 1</t>
  </si>
  <si>
    <t>CTFH</t>
  </si>
  <si>
    <t>ID-EIX-008003</t>
  </si>
  <si>
    <t>3S 33E S34</t>
  </si>
  <si>
    <t>Buckboard</t>
  </si>
  <si>
    <t>ID-CTF-008003</t>
  </si>
  <si>
    <t>51-01</t>
  </si>
  <si>
    <t>12N 32E 4</t>
  </si>
  <si>
    <t>ID-EIX-008001</t>
  </si>
  <si>
    <t>Bannock Asst 1</t>
  </si>
  <si>
    <t>ID-EIX-008004</t>
  </si>
  <si>
    <t>Bannock</t>
  </si>
  <si>
    <t>6S 35E 19</t>
  </si>
  <si>
    <t>Palisades Dam</t>
  </si>
  <si>
    <t>ID-CTF-008004</t>
  </si>
  <si>
    <t>54-02</t>
  </si>
  <si>
    <t>1S 45E 8</t>
  </si>
  <si>
    <t>Works 1</t>
  </si>
  <si>
    <t>ID-IFD-008001</t>
  </si>
  <si>
    <t>4N 27E 30</t>
  </si>
  <si>
    <t>IFDH</t>
  </si>
  <si>
    <t>Works 2</t>
  </si>
  <si>
    <t>Butte Cnty</t>
  </si>
  <si>
    <t>Works 3</t>
  </si>
  <si>
    <t>ID-IFD-008002</t>
  </si>
  <si>
    <t>Works 4</t>
  </si>
  <si>
    <t>ID-IFD-008003</t>
  </si>
  <si>
    <t>Works 5</t>
  </si>
  <si>
    <t>ID-IFD-008004</t>
  </si>
  <si>
    <t>Works 6</t>
  </si>
  <si>
    <t>ID-IFD-008005</t>
  </si>
  <si>
    <t>Works 7</t>
  </si>
  <si>
    <t>ID-IFD-008006</t>
  </si>
  <si>
    <t>Works 8</t>
  </si>
  <si>
    <t>ID-IFD-008007</t>
  </si>
  <si>
    <t>Works 9</t>
  </si>
  <si>
    <t>ID-IFD-008008</t>
  </si>
  <si>
    <t>Works 10</t>
  </si>
  <si>
    <t>ID-IFD-008009</t>
  </si>
  <si>
    <t>Works 11</t>
  </si>
  <si>
    <t>ID-IFD-008010</t>
  </si>
  <si>
    <t>Works 12</t>
  </si>
  <si>
    <t>ID-IFD-008011</t>
  </si>
  <si>
    <t>Lava 1</t>
  </si>
  <si>
    <t>ID-EIX-008005</t>
  </si>
  <si>
    <t>9S 38E 21</t>
  </si>
  <si>
    <t>Lava 2</t>
  </si>
  <si>
    <t>ID-EIX-008006</t>
  </si>
  <si>
    <t>Lava 3</t>
  </si>
  <si>
    <t>ID-EIX-008007</t>
  </si>
  <si>
    <t>Arco Dump</t>
  </si>
  <si>
    <t>ID-EIX-008008</t>
  </si>
  <si>
    <t>Ant Hill</t>
  </si>
  <si>
    <t>ID-EIX-008009</t>
  </si>
  <si>
    <t>Clark Cnty</t>
  </si>
  <si>
    <t>11N 35E 31</t>
  </si>
  <si>
    <t>MM 9</t>
  </si>
  <si>
    <t>North Lake</t>
  </si>
  <si>
    <t>ID-EIX-008010</t>
  </si>
  <si>
    <t>ID-EIS-008011</t>
  </si>
  <si>
    <t>F&amp;G</t>
  </si>
  <si>
    <t>7N 34E 23</t>
  </si>
  <si>
    <t>EISH</t>
  </si>
  <si>
    <t>ID-IFD-008012</t>
  </si>
  <si>
    <t>4N 29E 8</t>
  </si>
  <si>
    <t>Howe Peak</t>
  </si>
  <si>
    <t>ID-IFD-008013</t>
  </si>
  <si>
    <t>Highway 20</t>
  </si>
  <si>
    <t>ID-INE-008012</t>
  </si>
  <si>
    <t>INLH</t>
  </si>
  <si>
    <t>2N 31E 10</t>
  </si>
  <si>
    <t>Bingham Asst 3</t>
  </si>
  <si>
    <t>ID-EIX-008013</t>
  </si>
  <si>
    <t>Bingham Cnty</t>
  </si>
  <si>
    <t>2S 35E 32</t>
  </si>
  <si>
    <t>Rock</t>
  </si>
  <si>
    <t>ID-CTF-008005</t>
  </si>
  <si>
    <t>52-01</t>
  </si>
  <si>
    <t>13N 43E 32</t>
  </si>
  <si>
    <t>ID-CTF-008006</t>
  </si>
  <si>
    <t>52-02</t>
  </si>
  <si>
    <t>14N 41E 24</t>
  </si>
  <si>
    <t>Willow WFU</t>
  </si>
  <si>
    <t>CTFW</t>
  </si>
  <si>
    <t>G4DZ6Q   0460</t>
  </si>
  <si>
    <t>Snake</t>
  </si>
  <si>
    <t>ID-IFD-008015</t>
  </si>
  <si>
    <t>2S 36E 6</t>
  </si>
  <si>
    <t>North Beach</t>
  </si>
  <si>
    <t>ID-BLR-008001</t>
  </si>
  <si>
    <t>15S 44E 8</t>
  </si>
  <si>
    <t>FWSH</t>
  </si>
  <si>
    <t>MM 268</t>
  </si>
  <si>
    <t>ID-IFD-008014</t>
  </si>
  <si>
    <t>Pocatello FO</t>
  </si>
  <si>
    <t>Bonneville Peak</t>
  </si>
  <si>
    <t>ID-CTF-008007</t>
  </si>
  <si>
    <t>57-02</t>
  </si>
  <si>
    <t>7S 37E 8</t>
  </si>
  <si>
    <t>ID-EIX-008014</t>
  </si>
  <si>
    <t>Bannock Cnty</t>
  </si>
  <si>
    <t>7S 35E 7</t>
  </si>
  <si>
    <t>Sands</t>
  </si>
  <si>
    <t>ID-FHA-008002</t>
  </si>
  <si>
    <t>Ft. Hall Agency</t>
  </si>
  <si>
    <t>4S 36E 8</t>
  </si>
  <si>
    <t>FHAL</t>
  </si>
  <si>
    <t>P4DZ8X    0415</t>
  </si>
  <si>
    <t>PAD5AY   1502</t>
  </si>
  <si>
    <t>PND55V     1502</t>
  </si>
  <si>
    <t>PND83A    1502</t>
  </si>
  <si>
    <t>PND9FF    1502</t>
  </si>
  <si>
    <t>PND9Y7    1502</t>
  </si>
  <si>
    <t>PDD91X    1502</t>
  </si>
  <si>
    <t>PND96P    1502</t>
  </si>
  <si>
    <t>PDD963    1502</t>
  </si>
  <si>
    <t>PDD96D    1520</t>
  </si>
  <si>
    <t>PDD96E    1502</t>
  </si>
  <si>
    <t>PDD96F    1502</t>
  </si>
  <si>
    <t>PDD96G    1502</t>
  </si>
  <si>
    <t>PDD96H    1502</t>
  </si>
  <si>
    <t>PDD96J    1502</t>
  </si>
  <si>
    <t>PDD96L    1502</t>
  </si>
  <si>
    <t xml:space="preserve">PDD96N    1502  </t>
  </si>
  <si>
    <t>PDD96M              1502</t>
  </si>
  <si>
    <t>PND91Q    1502</t>
  </si>
  <si>
    <t>PND91V    1502</t>
  </si>
  <si>
    <t>PND91Y    1502</t>
  </si>
  <si>
    <t>PND92F    1502</t>
  </si>
  <si>
    <t>PND93S    1502</t>
  </si>
  <si>
    <t>PNEA0P    1502</t>
  </si>
  <si>
    <t xml:space="preserve">PDEA3B    1502 </t>
  </si>
  <si>
    <t>PDEA4C    1502</t>
  </si>
  <si>
    <t>PNEA7N    1502</t>
  </si>
  <si>
    <t>PNEB0B    1502</t>
  </si>
  <si>
    <t>PDEB4Y    1502</t>
  </si>
  <si>
    <t>PREBR3    1502</t>
  </si>
  <si>
    <t>PDEB4C    1502</t>
  </si>
  <si>
    <t>PNECQ5    1502</t>
  </si>
  <si>
    <t xml:space="preserve">PAECS6    1502 </t>
  </si>
  <si>
    <t>Flag Knoll WFU</t>
  </si>
  <si>
    <t>ID-CTF-008008</t>
  </si>
  <si>
    <t>54-03</t>
  </si>
  <si>
    <t>2S 43E 8</t>
  </si>
  <si>
    <t>Michaud Creek</t>
  </si>
  <si>
    <t>ID-FHA-008003</t>
  </si>
  <si>
    <t>PAEDM5</t>
  </si>
  <si>
    <t>6S 33E 22</t>
  </si>
  <si>
    <t>West Clark</t>
  </si>
  <si>
    <t>ID-EIX-008015</t>
  </si>
  <si>
    <t>PNEDR5</t>
  </si>
  <si>
    <t>6S 34E 34</t>
  </si>
  <si>
    <t>14 Mile</t>
  </si>
  <si>
    <t>ID-FHA-008004</t>
  </si>
  <si>
    <t>PAEDR7</t>
  </si>
  <si>
    <t>8S 33E 28</t>
  </si>
  <si>
    <t>Neibaur</t>
  </si>
  <si>
    <t>ID-FHA-008005</t>
  </si>
  <si>
    <t>PAEDX0</t>
  </si>
  <si>
    <t>Mile Marker 11</t>
  </si>
  <si>
    <t>ID-CTF-008009</t>
  </si>
  <si>
    <t>57-03</t>
  </si>
  <si>
    <t>P5DZ8X</t>
  </si>
  <si>
    <t>15S 36E 25</t>
  </si>
  <si>
    <t>Blackhawk</t>
  </si>
  <si>
    <t>ID-EIX-008016</t>
  </si>
  <si>
    <t>Bonevile ctny</t>
  </si>
  <si>
    <t>PNED92</t>
  </si>
  <si>
    <t>1N 38E 26</t>
  </si>
  <si>
    <t>Res Line</t>
  </si>
  <si>
    <t>ID-EIX-008017</t>
  </si>
  <si>
    <t>Bannock cnty</t>
  </si>
  <si>
    <t>PNEEW8</t>
  </si>
  <si>
    <t>5S 35E 27</t>
  </si>
  <si>
    <t>Railroad</t>
  </si>
  <si>
    <t>ID-BLR-008003</t>
  </si>
  <si>
    <t>PRED63</t>
  </si>
  <si>
    <t>13S 38E 26</t>
  </si>
  <si>
    <t>Tour Route</t>
  </si>
  <si>
    <t>PRED66</t>
  </si>
  <si>
    <t>14S 44E 17</t>
  </si>
  <si>
    <t>Mile Post 301</t>
  </si>
  <si>
    <t>PDEE0J</t>
  </si>
  <si>
    <t>2N 36E 11</t>
  </si>
  <si>
    <t>Coldwater</t>
  </si>
  <si>
    <t>ID-EIX-008018</t>
  </si>
  <si>
    <t>Power cnty</t>
  </si>
  <si>
    <t>PNDD06</t>
  </si>
  <si>
    <t>9S 28E 26</t>
  </si>
  <si>
    <t>H</t>
  </si>
  <si>
    <t>L</t>
  </si>
  <si>
    <t>W</t>
  </si>
  <si>
    <t>Grandine</t>
  </si>
  <si>
    <t>ID-IFD-008016</t>
  </si>
  <si>
    <t>ID-IFD-008017</t>
  </si>
  <si>
    <t>PDEFM9</t>
  </si>
  <si>
    <t>Dry Hollow</t>
  </si>
  <si>
    <t>PDEE4T</t>
  </si>
  <si>
    <t>1N 39E 24</t>
  </si>
  <si>
    <t>ID-IFD-008018</t>
  </si>
  <si>
    <t>16S 33E 17</t>
  </si>
  <si>
    <t>IFDL</t>
  </si>
  <si>
    <t>Nordic</t>
  </si>
  <si>
    <t>ID-CTF-008010</t>
  </si>
  <si>
    <t>57-04</t>
  </si>
  <si>
    <t>8S 35E 19</t>
  </si>
  <si>
    <t>South Carter</t>
  </si>
  <si>
    <t>ID-IFD-008019</t>
  </si>
  <si>
    <t>PDEFV4</t>
  </si>
  <si>
    <t>16S 33E 33</t>
  </si>
  <si>
    <r>
      <t>FS Acres</t>
    </r>
    <r>
      <rPr>
        <sz val="8"/>
        <color indexed="17"/>
        <rFont val="Times New Roman"/>
        <family val="1"/>
      </rPr>
      <t xml:space="preserve">  CTF</t>
    </r>
  </si>
  <si>
    <r>
      <t xml:space="preserve">BLM Acres   </t>
    </r>
    <r>
      <rPr>
        <sz val="8"/>
        <color indexed="52"/>
        <rFont val="Times New Roman"/>
        <family val="1"/>
      </rPr>
      <t>IFD</t>
    </r>
  </si>
  <si>
    <r>
      <t xml:space="preserve">FWS   Acres    </t>
    </r>
    <r>
      <rPr>
        <sz val="8"/>
        <color indexed="21"/>
        <rFont val="Times New Roman"/>
        <family val="1"/>
      </rPr>
      <t xml:space="preserve">CSR GLR BLR </t>
    </r>
  </si>
  <si>
    <r>
      <t>BIA Acres</t>
    </r>
    <r>
      <rPr>
        <sz val="8"/>
        <color indexed="60"/>
        <rFont val="Times New Roman"/>
        <family val="1"/>
      </rPr>
      <t xml:space="preserve">    FHA</t>
    </r>
  </si>
  <si>
    <r>
      <t xml:space="preserve">INL Acres    </t>
    </r>
    <r>
      <rPr>
        <sz val="8"/>
        <color indexed="20"/>
        <rFont val="Times New Roman"/>
        <family val="1"/>
      </rPr>
      <t>INL</t>
    </r>
  </si>
  <si>
    <r>
      <t xml:space="preserve">State Acres     </t>
    </r>
    <r>
      <rPr>
        <sz val="8"/>
        <color indexed="48"/>
        <rFont val="Times New Roman"/>
        <family val="1"/>
      </rPr>
      <t>EIS</t>
    </r>
    <r>
      <rPr>
        <sz val="8"/>
        <rFont val="Times New Roman"/>
        <family val="1"/>
      </rPr>
      <t xml:space="preserve">    </t>
    </r>
  </si>
  <si>
    <t>Two Logger</t>
  </si>
  <si>
    <t>ID-CTF-008011</t>
  </si>
  <si>
    <t>56-01</t>
  </si>
  <si>
    <t>5N 43E 24</t>
  </si>
  <si>
    <t>Cove Springs</t>
  </si>
  <si>
    <t>ID-FHA-008006</t>
  </si>
  <si>
    <t>PAEF67</t>
  </si>
  <si>
    <t>2S 38E 32</t>
  </si>
  <si>
    <t>Bingham Asst 1                Horseshoe Bend</t>
  </si>
  <si>
    <t>Bingham Asst 2                    1400 West</t>
  </si>
  <si>
    <t>Bannock #2                           Edison</t>
  </si>
  <si>
    <t>ID-CTF-008012</t>
  </si>
  <si>
    <t>Mill Canyon</t>
  </si>
  <si>
    <t>13S 42E 13</t>
  </si>
  <si>
    <t>Antelope Flats</t>
  </si>
  <si>
    <t>ID-CTF-008013</t>
  </si>
  <si>
    <t>52-03</t>
  </si>
  <si>
    <t>12N 41E 33</t>
  </si>
  <si>
    <t>Sage Junction</t>
  </si>
  <si>
    <t>ID-IFD-008020</t>
  </si>
  <si>
    <t>PDEH0V</t>
  </si>
  <si>
    <t>6N 36E 26</t>
  </si>
  <si>
    <t>Bannock Asst 3              South 5th</t>
  </si>
  <si>
    <t>ID-1BN-008019</t>
  </si>
  <si>
    <t>PNEG7J</t>
  </si>
  <si>
    <t>7S 35E 8</t>
  </si>
  <si>
    <t>Ft. Hall Asst 1</t>
  </si>
  <si>
    <t>ID-SBT-008007</t>
  </si>
  <si>
    <t>PAEG5Z</t>
  </si>
  <si>
    <t>4S 34E 30</t>
  </si>
  <si>
    <t>Meadow Creek</t>
  </si>
  <si>
    <t>ID-EIX-008020</t>
  </si>
  <si>
    <t>Bonneville Cnty</t>
  </si>
  <si>
    <t>PNEH79</t>
  </si>
  <si>
    <t>2N 41E 7</t>
  </si>
  <si>
    <t>IDA-UT</t>
  </si>
  <si>
    <t>ID-IFD-008021</t>
  </si>
  <si>
    <t>PDEJT0</t>
  </si>
  <si>
    <t>16S 31E 28</t>
  </si>
  <si>
    <t>Bonneville Ast 1</t>
  </si>
  <si>
    <t>ID-EIX-008021</t>
  </si>
  <si>
    <t>PNEJF9</t>
  </si>
  <si>
    <t>1N 44E 20</t>
  </si>
  <si>
    <t>ID-EIX-008022</t>
  </si>
  <si>
    <t>Caribou Cnty</t>
  </si>
  <si>
    <t>PNEJP7</t>
  </si>
  <si>
    <t>7S 39E 25</t>
  </si>
  <si>
    <t>Ft Hall Asst 2</t>
  </si>
  <si>
    <t>ID-FHA-008008</t>
  </si>
  <si>
    <t>PAEJM6</t>
  </si>
  <si>
    <t>3S 35E 29</t>
  </si>
  <si>
    <t>Blackrock</t>
  </si>
  <si>
    <t>ID-IFD-008022</t>
  </si>
  <si>
    <t>PDEJX3</t>
  </si>
  <si>
    <t>7S 35E 2</t>
  </si>
  <si>
    <t>Ft. Hall Asst 3</t>
  </si>
  <si>
    <t>ID-FHA-008009</t>
  </si>
  <si>
    <t>PAEJ47</t>
  </si>
  <si>
    <t>3S 35E 20</t>
  </si>
  <si>
    <t>Ft. Hall Asst 4</t>
  </si>
  <si>
    <t>ID-FHA-008010</t>
  </si>
  <si>
    <t>PAEJ48</t>
  </si>
  <si>
    <t>3S 35E 31</t>
  </si>
  <si>
    <t>Ft. Hall Asst 5</t>
  </si>
  <si>
    <t>ID-FHA-008011</t>
  </si>
  <si>
    <t>PAEJ49</t>
  </si>
  <si>
    <t>Ft. Hall Asst 6</t>
  </si>
  <si>
    <t>Ft. Hall Asst 7</t>
  </si>
  <si>
    <t>Ft. Hall Asst 8</t>
  </si>
  <si>
    <t>Ft. Hall Asst 9</t>
  </si>
  <si>
    <t>Ft. Hall Asst 10</t>
  </si>
  <si>
    <t>Ft. Hall Asst 11</t>
  </si>
  <si>
    <t>Ft. Hall Asst 12</t>
  </si>
  <si>
    <t>ID-FHA-008012</t>
  </si>
  <si>
    <t>ID-FHA-008013</t>
  </si>
  <si>
    <t>ID-FHA-008014</t>
  </si>
  <si>
    <t>ID-FHA-008015</t>
  </si>
  <si>
    <t>ID-FHA-008016</t>
  </si>
  <si>
    <t>ID-FHA-008017</t>
  </si>
  <si>
    <t>ID-FHA-008018</t>
  </si>
  <si>
    <t>PAEJ5S</t>
  </si>
  <si>
    <t>PAEJE5U</t>
  </si>
  <si>
    <t>PAEJ5V</t>
  </si>
  <si>
    <t>PAEJ5X</t>
  </si>
  <si>
    <t>PAEJ5W</t>
  </si>
  <si>
    <t>PAEJ5Y</t>
  </si>
  <si>
    <t>4S 34E 01</t>
  </si>
  <si>
    <t>3S 35E 30</t>
  </si>
  <si>
    <t>McCoy Creek</t>
  </si>
  <si>
    <t>ID-CTF-008014</t>
  </si>
  <si>
    <t>54-04</t>
  </si>
  <si>
    <t>3S 46E 18</t>
  </si>
  <si>
    <t xml:space="preserve">Palisades  </t>
  </si>
  <si>
    <t>ID-CTF-008015</t>
  </si>
  <si>
    <t>54-05</t>
  </si>
  <si>
    <t>3S 46E 20</t>
  </si>
  <si>
    <t>Van Point</t>
  </si>
  <si>
    <t>ID-CTF-008016</t>
  </si>
  <si>
    <t>54-06</t>
  </si>
  <si>
    <t>1S 45E S5</t>
  </si>
  <si>
    <t>Sheep</t>
  </si>
  <si>
    <t>ID-CTF-008017</t>
  </si>
  <si>
    <t>54-07</t>
  </si>
  <si>
    <t>P4EKL0</t>
  </si>
  <si>
    <t>1S 45E 5</t>
  </si>
  <si>
    <t>Morgan</t>
  </si>
  <si>
    <t>ID-EIX-008023</t>
  </si>
  <si>
    <t>PDEKY7</t>
  </si>
  <si>
    <t>1N 35E S17</t>
  </si>
  <si>
    <t>Montpelier Creek</t>
  </si>
  <si>
    <t>ID-CTF-008018</t>
  </si>
  <si>
    <t>53-02</t>
  </si>
  <si>
    <t>11S 45E 29</t>
  </si>
  <si>
    <t>Trail Canyon</t>
  </si>
  <si>
    <t>ID-EIX-0008024</t>
  </si>
  <si>
    <t>PNELH4</t>
  </si>
  <si>
    <t>12S 31E S20</t>
  </si>
  <si>
    <t>Snowdrift WFU</t>
  </si>
  <si>
    <t>ID-CTF-008019</t>
  </si>
  <si>
    <t>53-03</t>
  </si>
  <si>
    <t>10S 45E S29</t>
  </si>
  <si>
    <t>Rock Corral</t>
  </si>
  <si>
    <t>Stage Road</t>
  </si>
  <si>
    <t>ID-IFD-008903</t>
  </si>
  <si>
    <t>Corral</t>
  </si>
  <si>
    <t>Buckskin Road</t>
  </si>
  <si>
    <t>ID-EIX-008025</t>
  </si>
  <si>
    <t>PNEL1S</t>
  </si>
  <si>
    <t>6S 35E  S20</t>
  </si>
  <si>
    <t>ID-CTF-008021</t>
  </si>
  <si>
    <t>12N 35E S7</t>
  </si>
  <si>
    <t>Game Ck</t>
  </si>
  <si>
    <t>ID-CTF-008020</t>
  </si>
  <si>
    <t>42N 118W 15</t>
  </si>
  <si>
    <t>ID-CTF-008022</t>
  </si>
  <si>
    <t>ID-CTF-008023</t>
  </si>
  <si>
    <t>54-08</t>
  </si>
  <si>
    <t>4N 43E 18</t>
  </si>
  <si>
    <t>Moody</t>
  </si>
  <si>
    <t>51-03</t>
  </si>
  <si>
    <t>FY08 G4DZ6Q  FY09 G4EKQ7</t>
  </si>
  <si>
    <t>14N 38E 32</t>
  </si>
  <si>
    <t>Timber WFU</t>
  </si>
  <si>
    <t>Caribou Asst 2</t>
  </si>
  <si>
    <t>ID-EIX-008026</t>
  </si>
  <si>
    <t>PNEMC2</t>
  </si>
  <si>
    <t>8S 39E 21</t>
  </si>
  <si>
    <t>Portneuf</t>
  </si>
  <si>
    <t>ID-CTF-008024</t>
  </si>
  <si>
    <t>57-05</t>
  </si>
  <si>
    <t>P4EK1N</t>
  </si>
  <si>
    <t>8S 38E 6</t>
  </si>
  <si>
    <t>Grays Creek</t>
  </si>
  <si>
    <t>ID-IFD-008024</t>
  </si>
  <si>
    <t>USFO</t>
  </si>
  <si>
    <t>PNEMG5</t>
  </si>
  <si>
    <t>1S 41E 19</t>
  </si>
  <si>
    <r>
      <t xml:space="preserve">False Alarm FS </t>
    </r>
    <r>
      <rPr>
        <b/>
        <sz val="9"/>
        <color indexed="17"/>
        <rFont val="Times New Roman"/>
        <family val="1"/>
      </rPr>
      <t>FY2008</t>
    </r>
  </si>
  <si>
    <r>
      <t xml:space="preserve">C-T ABCD Lightning             </t>
    </r>
    <r>
      <rPr>
        <b/>
        <sz val="9"/>
        <color indexed="17"/>
        <rFont val="Times New Roman"/>
        <family val="1"/>
      </rPr>
      <t>FY 2008</t>
    </r>
  </si>
  <si>
    <r>
      <t xml:space="preserve">R4 ABCD Fire Use                </t>
    </r>
    <r>
      <rPr>
        <b/>
        <sz val="9"/>
        <color indexed="17"/>
        <rFont val="Times New Roman"/>
        <family val="1"/>
      </rPr>
      <t>FY 2008</t>
    </r>
  </si>
  <si>
    <r>
      <t xml:space="preserve">R4 BEAR Assesments           </t>
    </r>
    <r>
      <rPr>
        <b/>
        <sz val="9"/>
        <color indexed="17"/>
        <rFont val="Times New Roman"/>
        <family val="1"/>
      </rPr>
      <t>FY 2008</t>
    </r>
  </si>
  <si>
    <r>
      <t xml:space="preserve">R4 AD Training for               </t>
    </r>
    <r>
      <rPr>
        <b/>
        <sz val="9"/>
        <color indexed="17"/>
        <rFont val="Times New Roman"/>
        <family val="1"/>
      </rPr>
      <t>FY 2008</t>
    </r>
  </si>
  <si>
    <t>Mesa</t>
  </si>
  <si>
    <t>ID-CTF-008025</t>
  </si>
  <si>
    <t>52-04</t>
  </si>
  <si>
    <t>10N 43E 13</t>
  </si>
  <si>
    <t>Ft. Hall Narrows</t>
  </si>
  <si>
    <t>ID-FHA-008019</t>
  </si>
  <si>
    <t>PAEMQ8</t>
  </si>
  <si>
    <t>5S 356E 11</t>
  </si>
  <si>
    <t>S Big Holes</t>
  </si>
  <si>
    <t xml:space="preserve"> Wildlife Hab</t>
  </si>
  <si>
    <t>Complete 15</t>
  </si>
  <si>
    <t>Caribou Asst 1</t>
  </si>
  <si>
    <t>Complete 37</t>
  </si>
  <si>
    <t>Complete 11</t>
  </si>
  <si>
    <t>Complete 16</t>
  </si>
  <si>
    <t>30 Day Creek</t>
  </si>
  <si>
    <t>ID-FHA-008020</t>
  </si>
  <si>
    <t>PNEM6S</t>
  </si>
  <si>
    <t>6S 36E 7</t>
  </si>
  <si>
    <t>N/A</t>
  </si>
  <si>
    <t>Complete 16    Complete 12</t>
  </si>
  <si>
    <t>Complete 37    Complete 13</t>
  </si>
  <si>
    <t>?</t>
  </si>
  <si>
    <t>BLM Complete BIA Incomplete</t>
  </si>
  <si>
    <t>BLM Complete 11  BIA complete12</t>
  </si>
  <si>
    <t>BLM incomplete16  BIA incomplete12</t>
  </si>
  <si>
    <t>INL Asst 1             (Milemaker 260)</t>
  </si>
  <si>
    <t>ID-INE-008028</t>
  </si>
  <si>
    <t>PNEM93</t>
  </si>
  <si>
    <t>2N 30E 11</t>
  </si>
  <si>
    <t>Complete</t>
  </si>
  <si>
    <t>RIVER</t>
  </si>
  <si>
    <t>ID-IFD-008025</t>
  </si>
  <si>
    <t>PDENZ0</t>
  </si>
  <si>
    <t>4N 40E 21</t>
  </si>
  <si>
    <t>BOLDER</t>
  </si>
  <si>
    <t>ID-CTF-008027</t>
  </si>
  <si>
    <t>53-04</t>
  </si>
  <si>
    <t>P4ENV2</t>
  </si>
  <si>
    <t>14S 42E 1</t>
  </si>
  <si>
    <t>Fremont Asst 1</t>
  </si>
  <si>
    <t>ID-EIX-008029</t>
  </si>
  <si>
    <t>Pvt</t>
  </si>
  <si>
    <t>PNENZ6</t>
  </si>
  <si>
    <t>8N 43E 31</t>
  </si>
  <si>
    <t>Lava Ranch</t>
  </si>
  <si>
    <t>ID-IFD-008902</t>
  </si>
  <si>
    <t xml:space="preserve">Complete </t>
  </si>
  <si>
    <t>Wick</t>
  </si>
  <si>
    <t>ID-EIS-008030</t>
  </si>
  <si>
    <t>State - Offset</t>
  </si>
  <si>
    <t>PNEN22</t>
  </si>
  <si>
    <t>10S 39E 32</t>
  </si>
  <si>
    <t>EISL</t>
  </si>
  <si>
    <t>Buckskin</t>
  </si>
  <si>
    <t>ID-IFD-008904</t>
  </si>
  <si>
    <t>ID-IFD-008905</t>
  </si>
  <si>
    <t>Lava Fuel Breaks</t>
  </si>
  <si>
    <t>2824-JW-FB24</t>
  </si>
  <si>
    <t>42 52 08 x 112 14 56</t>
  </si>
  <si>
    <t>T6S R36E S28</t>
  </si>
  <si>
    <t>2824-JW-FB44</t>
  </si>
  <si>
    <t>42 33 53 x 112 03 36</t>
  </si>
  <si>
    <t>T10S R37E S12</t>
  </si>
  <si>
    <t>42 47 51 x 112 24 33</t>
  </si>
  <si>
    <t>T7S R35E S19</t>
  </si>
  <si>
    <t>2824-JW-FB59</t>
  </si>
  <si>
    <t>ID-CTF-008907</t>
  </si>
  <si>
    <t>ID-CTF-008906</t>
  </si>
  <si>
    <t>Antelope Valley</t>
  </si>
  <si>
    <t>ID-IFD-008901</t>
  </si>
  <si>
    <t>T13N R40E S28-33</t>
  </si>
  <si>
    <t>44 25 16 x 111 44 53</t>
  </si>
  <si>
    <t>ID 310 2823 JM FB87</t>
  </si>
  <si>
    <t>Emigration</t>
  </si>
  <si>
    <t>ID-CTF-008909</t>
  </si>
  <si>
    <t>42 22 00 x 111 33 08</t>
  </si>
  <si>
    <t>T12S R42E S21-28</t>
  </si>
  <si>
    <t>Fall Creek</t>
  </si>
  <si>
    <t>ID-CTF-008903</t>
  </si>
  <si>
    <t>43 16 09 x 111 27 19</t>
  </si>
  <si>
    <t>T2S R43E S</t>
  </si>
  <si>
    <t>Station Creek</t>
  </si>
  <si>
    <t>ID-CTF-008904</t>
  </si>
  <si>
    <t>T14S R41E S29-32</t>
  </si>
  <si>
    <t>42 09 46 x 111 43 10</t>
  </si>
  <si>
    <t>St. Charles</t>
  </si>
  <si>
    <t>ID-CTF-008902</t>
  </si>
  <si>
    <t>42 05 50 x 111 32 02</t>
  </si>
  <si>
    <t>T15S R42E S5-18</t>
  </si>
  <si>
    <t>Hill Creek</t>
  </si>
  <si>
    <t>ID-CTF-008908</t>
  </si>
  <si>
    <t>43 41 11 x 110 57 52</t>
  </si>
  <si>
    <t>T43N R118W S4-22</t>
  </si>
  <si>
    <t>ID-IFD-008906</t>
  </si>
  <si>
    <t>2824-JW-FB37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</si>
</sst>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0000"/>
    <numFmt numFmtId="167" formatCode="mmm\-yyyy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87">
    <font>
      <sz val="10"/>
      <name val="Arial"/>
      <family val="0"/>
    </font>
    <font>
      <b/>
      <sz val="14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4"/>
      <color indexed="51"/>
      <name val="Arial"/>
      <family val="2"/>
    </font>
    <font>
      <b/>
      <sz val="12"/>
      <color indexed="51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20"/>
      <name val="Arial"/>
      <family val="2"/>
    </font>
    <font>
      <b/>
      <sz val="12"/>
      <color indexed="20"/>
      <name val="Arial"/>
      <family val="2"/>
    </font>
    <font>
      <sz val="8"/>
      <name val="Arial"/>
      <family val="0"/>
    </font>
    <font>
      <sz val="8"/>
      <name val="Times New Roman"/>
      <family val="1"/>
    </font>
    <font>
      <sz val="8"/>
      <color indexed="17"/>
      <name val="Times New Roman"/>
      <family val="1"/>
    </font>
    <font>
      <sz val="8"/>
      <color indexed="52"/>
      <name val="Times New Roman"/>
      <family val="1"/>
    </font>
    <font>
      <sz val="8"/>
      <color indexed="21"/>
      <name val="Times New Roman"/>
      <family val="1"/>
    </font>
    <font>
      <sz val="8"/>
      <color indexed="60"/>
      <name val="Times New Roman"/>
      <family val="1"/>
    </font>
    <font>
      <sz val="8"/>
      <color indexed="20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Arial"/>
      <family val="2"/>
    </font>
    <font>
      <sz val="9"/>
      <name val="Times New Roman"/>
      <family val="1"/>
    </font>
    <font>
      <sz val="9"/>
      <color indexed="17"/>
      <name val="Times New Roman"/>
      <family val="1"/>
    </font>
    <font>
      <b/>
      <sz val="9"/>
      <color indexed="17"/>
      <name val="Times New Roman"/>
      <family val="1"/>
    </font>
    <font>
      <sz val="9"/>
      <color indexed="60"/>
      <name val="Times New Roman"/>
      <family val="1"/>
    </font>
    <font>
      <sz val="9"/>
      <color indexed="53"/>
      <name val="Times New Roman"/>
      <family val="1"/>
    </font>
    <font>
      <sz val="9"/>
      <color indexed="14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sz val="9"/>
      <color indexed="21"/>
      <name val="Times New Roman"/>
      <family val="1"/>
    </font>
    <font>
      <sz val="9"/>
      <color indexed="52"/>
      <name val="Times New Roman"/>
      <family val="1"/>
    </font>
    <font>
      <sz val="9"/>
      <color indexed="20"/>
      <name val="Times New Roman"/>
      <family val="1"/>
    </font>
    <font>
      <b/>
      <sz val="9"/>
      <color indexed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7"/>
      <name val="Times New Roman"/>
      <family val="1"/>
    </font>
    <font>
      <b/>
      <sz val="9"/>
      <color indexed="53"/>
      <name val="Times New Roman"/>
      <family val="1"/>
    </font>
    <font>
      <sz val="9"/>
      <color indexed="36"/>
      <name val="Times New Roman"/>
      <family val="1"/>
    </font>
    <font>
      <sz val="9"/>
      <color indexed="56"/>
      <name val="Times New Roman"/>
      <family val="1"/>
    </font>
    <font>
      <sz val="9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6" tint="-0.24997000396251678"/>
      <name val="Times New Roman"/>
      <family val="1"/>
    </font>
    <font>
      <b/>
      <sz val="9"/>
      <color theme="9"/>
      <name val="Times New Roman"/>
      <family val="1"/>
    </font>
    <font>
      <sz val="9"/>
      <color theme="7"/>
      <name val="Times New Roman"/>
      <family val="1"/>
    </font>
    <font>
      <b/>
      <sz val="9"/>
      <color theme="6"/>
      <name val="Times New Roman"/>
      <family val="1"/>
    </font>
    <font>
      <sz val="9"/>
      <color theme="3"/>
      <name val="Times New Roman"/>
      <family val="1"/>
    </font>
    <font>
      <sz val="9"/>
      <color theme="9" tint="-0.4999699890613556"/>
      <name val="Times New Roman"/>
      <family val="1"/>
    </font>
    <font>
      <sz val="9"/>
      <color theme="4"/>
      <name val="Times New Roman"/>
      <family val="1"/>
    </font>
    <font>
      <sz val="9"/>
      <color theme="7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/>
    </xf>
    <xf numFmtId="1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16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" fontId="0" fillId="0" borderId="0" xfId="0" applyNumberFormat="1" applyFont="1" applyAlignment="1">
      <alignment/>
    </xf>
    <xf numFmtId="0" fontId="7" fillId="0" borderId="0" xfId="0" applyFont="1" applyAlignment="1">
      <alignment/>
    </xf>
    <xf numFmtId="16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0" fillId="0" borderId="0" xfId="0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6" fillId="0" borderId="0" xfId="0" applyFont="1" applyAlignment="1">
      <alignment/>
    </xf>
    <xf numFmtId="0" fontId="17" fillId="0" borderId="10" xfId="0" applyFont="1" applyBorder="1" applyAlignment="1">
      <alignment/>
    </xf>
    <xf numFmtId="16" fontId="0" fillId="0" borderId="10" xfId="0" applyNumberForma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9" fillId="34" borderId="10" xfId="0" applyFont="1" applyFill="1" applyBorder="1" applyAlignment="1" applyProtection="1">
      <alignment vertical="top" wrapText="1"/>
      <protection locked="0"/>
    </xf>
    <xf numFmtId="49" fontId="19" fillId="34" borderId="10" xfId="0" applyNumberFormat="1" applyFont="1" applyFill="1" applyBorder="1" applyAlignment="1" applyProtection="1">
      <alignment vertical="top" wrapText="1"/>
      <protection locked="0"/>
    </xf>
    <xf numFmtId="0" fontId="19" fillId="34" borderId="10" xfId="0" applyFont="1" applyFill="1" applyBorder="1" applyAlignment="1" applyProtection="1">
      <alignment horizontal="center" vertical="top" wrapText="1"/>
      <protection locked="0"/>
    </xf>
    <xf numFmtId="0" fontId="19" fillId="34" borderId="10" xfId="0" applyNumberFormat="1" applyFont="1" applyFill="1" applyBorder="1" applyAlignment="1" applyProtection="1">
      <alignment vertical="top" wrapText="1"/>
      <protection locked="0"/>
    </xf>
    <xf numFmtId="0" fontId="19" fillId="34" borderId="10" xfId="0" applyFont="1" applyFill="1" applyBorder="1" applyAlignment="1">
      <alignment horizontal="left" vertical="top" wrapText="1"/>
    </xf>
    <xf numFmtId="0" fontId="19" fillId="34" borderId="10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 applyProtection="1">
      <alignment horizontal="center" wrapText="1"/>
      <protection locked="0"/>
    </xf>
    <xf numFmtId="0" fontId="19" fillId="0" borderId="10" xfId="0" applyFont="1" applyFill="1" applyBorder="1" applyAlignment="1" applyProtection="1">
      <alignment horizontal="center" wrapText="1"/>
      <protection locked="0"/>
    </xf>
    <xf numFmtId="2" fontId="19" fillId="0" borderId="10" xfId="0" applyNumberFormat="1" applyFont="1" applyBorder="1" applyAlignment="1">
      <alignment horizontal="center" wrapText="1"/>
    </xf>
    <xf numFmtId="0" fontId="19" fillId="0" borderId="11" xfId="0" applyFont="1" applyFill="1" applyBorder="1" applyAlignment="1" applyProtection="1">
      <alignment horizontal="center" wrapText="1"/>
      <protection locked="0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center" wrapText="1"/>
      <protection locked="0"/>
    </xf>
    <xf numFmtId="0" fontId="19" fillId="0" borderId="10" xfId="0" applyNumberFormat="1" applyFont="1" applyBorder="1" applyAlignment="1" applyProtection="1">
      <alignment horizontal="center" wrapText="1"/>
      <protection locked="0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 horizontal="center" wrapText="1"/>
    </xf>
    <xf numFmtId="0" fontId="19" fillId="0" borderId="14" xfId="0" applyFont="1" applyBorder="1" applyAlignment="1" applyProtection="1">
      <alignment horizontal="center" wrapText="1"/>
      <protection locked="0"/>
    </xf>
    <xf numFmtId="0" fontId="19" fillId="0" borderId="14" xfId="0" applyNumberFormat="1" applyFont="1" applyBorder="1" applyAlignment="1" applyProtection="1">
      <alignment horizontal="center" wrapText="1"/>
      <protection locked="0"/>
    </xf>
    <xf numFmtId="0" fontId="19" fillId="0" borderId="14" xfId="0" applyFont="1" applyFill="1" applyBorder="1" applyAlignment="1" applyProtection="1">
      <alignment horizontal="center" wrapText="1"/>
      <protection locked="0"/>
    </xf>
    <xf numFmtId="0" fontId="19" fillId="0" borderId="14" xfId="0" applyFont="1" applyBorder="1" applyAlignment="1">
      <alignment horizontal="center"/>
    </xf>
    <xf numFmtId="16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8" fillId="0" borderId="0" xfId="0" applyFont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16" fontId="19" fillId="0" borderId="10" xfId="0" applyNumberFormat="1" applyFont="1" applyBorder="1" applyAlignment="1">
      <alignment horizontal="center" wrapText="1"/>
    </xf>
    <xf numFmtId="16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164" fontId="19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18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15" xfId="0" applyFont="1" applyBorder="1" applyAlignment="1">
      <alignment horizontal="center"/>
    </xf>
    <xf numFmtId="0" fontId="19" fillId="0" borderId="16" xfId="0" applyFont="1" applyFill="1" applyBorder="1" applyAlignment="1">
      <alignment horizontal="center" wrapText="1"/>
    </xf>
    <xf numFmtId="0" fontId="19" fillId="0" borderId="15" xfId="0" applyFont="1" applyFill="1" applyBorder="1" applyAlignment="1" applyProtection="1">
      <alignment horizontal="center" wrapText="1"/>
      <protection locked="0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16" fontId="19" fillId="0" borderId="10" xfId="0" applyNumberFormat="1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wrapText="1"/>
    </xf>
    <xf numFmtId="16" fontId="18" fillId="0" borderId="10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49" fontId="19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15" xfId="0" applyNumberFormat="1" applyFont="1" applyFill="1" applyBorder="1" applyAlignment="1" applyProtection="1">
      <alignment horizontal="center" wrapText="1"/>
      <protection locked="0"/>
    </xf>
    <xf numFmtId="0" fontId="19" fillId="0" borderId="16" xfId="0" applyFont="1" applyFill="1" applyBorder="1" applyAlignment="1" applyProtection="1">
      <alignment horizontal="center" wrapText="1"/>
      <protection locked="0"/>
    </xf>
    <xf numFmtId="0" fontId="19" fillId="0" borderId="15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8" fillId="0" borderId="0" xfId="0" applyFont="1" applyFill="1" applyAlignment="1">
      <alignment wrapText="1"/>
    </xf>
    <xf numFmtId="164" fontId="18" fillId="0" borderId="10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7" xfId="0" applyFont="1" applyBorder="1" applyAlignment="1">
      <alignment horizontal="center" wrapText="1"/>
    </xf>
    <xf numFmtId="16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4" fontId="18" fillId="34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 applyProtection="1">
      <alignment horizontal="center" vertical="top" wrapText="1"/>
      <protection/>
    </xf>
    <xf numFmtId="4" fontId="19" fillId="34" borderId="1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 applyProtection="1">
      <alignment horizontal="center" vertical="top" wrapText="1"/>
      <protection/>
    </xf>
    <xf numFmtId="4" fontId="19" fillId="0" borderId="10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horizontal="left" vertical="top"/>
    </xf>
    <xf numFmtId="165" fontId="19" fillId="34" borderId="10" xfId="0" applyNumberFormat="1" applyFont="1" applyFill="1" applyBorder="1" applyAlignment="1" applyProtection="1">
      <alignment horizontal="center"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0" applyFont="1" applyFill="1" applyBorder="1" applyAlignment="1" applyProtection="1">
      <alignment horizontal="center" vertical="top" wrapText="1"/>
      <protection/>
    </xf>
    <xf numFmtId="4" fontId="19" fillId="34" borderId="10" xfId="0" applyNumberFormat="1" applyFont="1" applyFill="1" applyBorder="1" applyAlignment="1" applyProtection="1">
      <alignment horizontal="center" vertical="top" wrapText="1"/>
      <protection/>
    </xf>
    <xf numFmtId="0" fontId="19" fillId="34" borderId="1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vertical="top" wrapText="1"/>
      <protection locked="0"/>
    </xf>
    <xf numFmtId="49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11" xfId="0" applyFont="1" applyFill="1" applyBorder="1" applyAlignment="1" applyProtection="1">
      <alignment vertical="top" wrapText="1"/>
      <protection locked="0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top" wrapText="1"/>
      <protection locked="0"/>
    </xf>
    <xf numFmtId="0" fontId="19" fillId="0" borderId="12" xfId="0" applyFont="1" applyFill="1" applyBorder="1" applyAlignment="1" applyProtection="1">
      <alignment horizontal="center" vertical="top" wrapText="1"/>
      <protection locked="0"/>
    </xf>
    <xf numFmtId="0" fontId="19" fillId="0" borderId="13" xfId="0" applyFont="1" applyFill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0" fontId="18" fillId="34" borderId="10" xfId="0" applyNumberFormat="1" applyFont="1" applyFill="1" applyBorder="1" applyAlignment="1">
      <alignment horizontal="center"/>
    </xf>
    <xf numFmtId="1" fontId="19" fillId="34" borderId="10" xfId="0" applyNumberFormat="1" applyFont="1" applyFill="1" applyBorder="1" applyAlignment="1">
      <alignment horizontal="left" vertical="top"/>
    </xf>
    <xf numFmtId="0" fontId="18" fillId="0" borderId="10" xfId="0" applyNumberFormat="1" applyFont="1" applyFill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horizontal="left" vertical="top"/>
    </xf>
    <xf numFmtId="165" fontId="19" fillId="34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165" fontId="19" fillId="0" borderId="10" xfId="0" applyNumberFormat="1" applyFont="1" applyFill="1" applyBorder="1" applyAlignment="1" applyProtection="1">
      <alignment horizontal="center" vertical="top" wrapText="1"/>
      <protection/>
    </xf>
    <xf numFmtId="1" fontId="19" fillId="34" borderId="10" xfId="0" applyNumberFormat="1" applyFont="1" applyFill="1" applyBorder="1" applyAlignment="1">
      <alignment horizontal="center" vertical="top" wrapText="1"/>
    </xf>
    <xf numFmtId="2" fontId="19" fillId="34" borderId="10" xfId="0" applyNumberFormat="1" applyFont="1" applyFill="1" applyBorder="1" applyAlignment="1" applyProtection="1">
      <alignment horizontal="center" vertical="top" wrapText="1"/>
      <protection/>
    </xf>
    <xf numFmtId="2" fontId="19" fillId="0" borderId="15" xfId="0" applyNumberFormat="1" applyFont="1" applyFill="1" applyBorder="1" applyAlignment="1">
      <alignment horizontal="center" vertical="top" wrapText="1"/>
    </xf>
    <xf numFmtId="2" fontId="19" fillId="0" borderId="15" xfId="0" applyNumberFormat="1" applyFont="1" applyFill="1" applyBorder="1" applyAlignment="1">
      <alignment vertical="top" wrapText="1"/>
    </xf>
    <xf numFmtId="165" fontId="19" fillId="0" borderId="15" xfId="0" applyNumberFormat="1" applyFont="1" applyFill="1" applyBorder="1" applyAlignment="1">
      <alignment horizontal="center" vertical="top" wrapText="1"/>
    </xf>
    <xf numFmtId="2" fontId="19" fillId="0" borderId="15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vertical="top" wrapText="1"/>
    </xf>
    <xf numFmtId="165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Border="1" applyAlignment="1">
      <alignment/>
    </xf>
    <xf numFmtId="49" fontId="19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NumberFormat="1" applyFont="1" applyBorder="1" applyAlignment="1">
      <alignment/>
    </xf>
    <xf numFmtId="0" fontId="19" fillId="0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top"/>
    </xf>
    <xf numFmtId="0" fontId="27" fillId="0" borderId="10" xfId="0" applyFont="1" applyBorder="1" applyAlignment="1">
      <alignment horizontal="center" wrapText="1"/>
    </xf>
    <xf numFmtId="0" fontId="79" fillId="0" borderId="10" xfId="0" applyFont="1" applyBorder="1" applyAlignment="1">
      <alignment horizontal="center" wrapText="1"/>
    </xf>
    <xf numFmtId="0" fontId="79" fillId="0" borderId="10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horizontal="center" wrapText="1"/>
    </xf>
    <xf numFmtId="0" fontId="80" fillId="0" borderId="18" xfId="0" applyFont="1" applyFill="1" applyBorder="1" applyAlignment="1">
      <alignment horizontal="center" wrapText="1"/>
    </xf>
    <xf numFmtId="0" fontId="80" fillId="0" borderId="10" xfId="0" applyFont="1" applyFill="1" applyBorder="1" applyAlignment="1" applyProtection="1">
      <alignment horizontal="center" wrapText="1"/>
      <protection locked="0"/>
    </xf>
    <xf numFmtId="0" fontId="80" fillId="0" borderId="10" xfId="0" applyFont="1" applyBorder="1" applyAlignment="1">
      <alignment horizontal="center" wrapText="1"/>
    </xf>
    <xf numFmtId="0" fontId="27" fillId="34" borderId="10" xfId="0" applyFont="1" applyFill="1" applyBorder="1" applyAlignment="1" applyProtection="1">
      <alignment vertical="top" wrapText="1"/>
      <protection locked="0"/>
    </xf>
    <xf numFmtId="0" fontId="28" fillId="0" borderId="10" xfId="0" applyFont="1" applyBorder="1" applyAlignment="1" applyProtection="1">
      <alignment horizontal="center" wrapText="1"/>
      <protection locked="0"/>
    </xf>
    <xf numFmtId="0" fontId="28" fillId="0" borderId="10" xfId="0" applyFont="1" applyFill="1" applyBorder="1" applyAlignment="1" applyProtection="1">
      <alignment horizontal="center" wrapText="1"/>
      <protection locked="0"/>
    </xf>
    <xf numFmtId="0" fontId="30" fillId="0" borderId="10" xfId="0" applyFont="1" applyBorder="1" applyAlignment="1">
      <alignment horizontal="center" wrapText="1"/>
    </xf>
    <xf numFmtId="0" fontId="79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164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81" fillId="0" borderId="10" xfId="0" applyFont="1" applyFill="1" applyBorder="1" applyAlignment="1">
      <alignment horizontal="center" wrapText="1"/>
    </xf>
    <xf numFmtId="0" fontId="32" fillId="0" borderId="18" xfId="0" applyFont="1" applyFill="1" applyBorder="1" applyAlignment="1">
      <alignment horizontal="center" wrapText="1"/>
    </xf>
    <xf numFmtId="0" fontId="82" fillId="0" borderId="10" xfId="0" applyFont="1" applyFill="1" applyBorder="1" applyAlignment="1">
      <alignment horizontal="center" wrapText="1"/>
    </xf>
    <xf numFmtId="0" fontId="83" fillId="0" borderId="10" xfId="0" applyFont="1" applyBorder="1" applyAlignment="1">
      <alignment horizontal="center" wrapText="1"/>
    </xf>
    <xf numFmtId="0" fontId="84" fillId="0" borderId="10" xfId="0" applyFont="1" applyBorder="1" applyAlignment="1">
      <alignment horizontal="center" wrapText="1"/>
    </xf>
    <xf numFmtId="0" fontId="84" fillId="0" borderId="10" xfId="0" applyFont="1" applyFill="1" applyBorder="1" applyAlignment="1">
      <alignment horizontal="center" wrapText="1"/>
    </xf>
    <xf numFmtId="0" fontId="84" fillId="0" borderId="17" xfId="0" applyFont="1" applyFill="1" applyBorder="1" applyAlignment="1">
      <alignment horizontal="center" wrapText="1"/>
    </xf>
    <xf numFmtId="0" fontId="85" fillId="0" borderId="10" xfId="0" applyFont="1" applyFill="1" applyBorder="1" applyAlignment="1">
      <alignment horizontal="center" wrapText="1"/>
    </xf>
    <xf numFmtId="164" fontId="84" fillId="0" borderId="10" xfId="0" applyNumberFormat="1" applyFont="1" applyBorder="1" applyAlignment="1">
      <alignment horizontal="center"/>
    </xf>
    <xf numFmtId="0" fontId="27" fillId="0" borderId="18" xfId="0" applyFont="1" applyFill="1" applyBorder="1" applyAlignment="1">
      <alignment horizontal="center" wrapText="1"/>
    </xf>
    <xf numFmtId="0" fontId="84" fillId="0" borderId="18" xfId="0" applyFont="1" applyFill="1" applyBorder="1" applyAlignment="1">
      <alignment horizontal="center" wrapText="1"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84" fillId="0" borderId="10" xfId="0" applyFont="1" applyFill="1" applyBorder="1" applyAlignment="1" applyProtection="1">
      <alignment horizontal="center" wrapText="1"/>
      <protection locked="0"/>
    </xf>
    <xf numFmtId="16" fontId="84" fillId="0" borderId="10" xfId="0" applyNumberFormat="1" applyFont="1" applyBorder="1" applyAlignment="1">
      <alignment horizontal="center" wrapText="1"/>
    </xf>
    <xf numFmtId="164" fontId="28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164" fontId="34" fillId="0" borderId="10" xfId="0" applyNumberFormat="1" applyFont="1" applyFill="1" applyBorder="1" applyAlignment="1">
      <alignment horizontal="center"/>
    </xf>
    <xf numFmtId="16" fontId="30" fillId="0" borderId="10" xfId="0" applyNumberFormat="1" applyFont="1" applyFill="1" applyBorder="1" applyAlignment="1" applyProtection="1">
      <alignment horizontal="center" wrapText="1"/>
      <protection locked="0"/>
    </xf>
    <xf numFmtId="0" fontId="30" fillId="0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1" fillId="0" borderId="10" xfId="0" applyFont="1" applyFill="1" applyBorder="1" applyAlignment="1" applyProtection="1">
      <alignment horizontal="center" wrapText="1"/>
      <protection locked="0"/>
    </xf>
    <xf numFmtId="0" fontId="36" fillId="0" borderId="10" xfId="0" applyFont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0" fontId="36" fillId="0" borderId="10" xfId="0" applyFont="1" applyBorder="1" applyAlignment="1" applyProtection="1">
      <alignment horizontal="center" wrapText="1"/>
      <protection locked="0"/>
    </xf>
    <xf numFmtId="164" fontId="34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vertical="top" wrapText="1"/>
      <protection locked="0"/>
    </xf>
    <xf numFmtId="0" fontId="27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 wrapText="1"/>
    </xf>
    <xf numFmtId="0" fontId="39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164" fontId="80" fillId="0" borderId="10" xfId="0" applyNumberFormat="1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 wrapText="1"/>
    </xf>
    <xf numFmtId="0" fontId="19" fillId="34" borderId="15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wrapText="1"/>
    </xf>
    <xf numFmtId="0" fontId="18" fillId="34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vertical="top" wrapText="1"/>
    </xf>
    <xf numFmtId="49" fontId="19" fillId="34" borderId="10" xfId="0" applyNumberFormat="1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wrapText="1"/>
    </xf>
    <xf numFmtId="49" fontId="19" fillId="0" borderId="11" xfId="0" applyNumberFormat="1" applyFont="1" applyFill="1" applyBorder="1" applyAlignment="1">
      <alignment wrapText="1"/>
    </xf>
    <xf numFmtId="49" fontId="19" fillId="0" borderId="13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11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3.8515625" style="0" customWidth="1"/>
    <col min="3" max="3" width="11.28125" style="0" customWidth="1"/>
  </cols>
  <sheetData>
    <row r="2" ht="12.75" hidden="1"/>
    <row r="3" spans="3:11" ht="27.75" customHeight="1">
      <c r="C3" s="34" t="s">
        <v>52</v>
      </c>
      <c r="D3" s="34" t="s">
        <v>11</v>
      </c>
      <c r="E3" s="34" t="s">
        <v>15</v>
      </c>
      <c r="F3" s="34" t="s">
        <v>9</v>
      </c>
      <c r="G3" s="34" t="s">
        <v>14</v>
      </c>
      <c r="H3" s="34" t="s">
        <v>12</v>
      </c>
      <c r="I3" s="34" t="s">
        <v>16</v>
      </c>
      <c r="J3" s="34" t="s">
        <v>13</v>
      </c>
      <c r="K3" s="34" t="s">
        <v>17</v>
      </c>
    </row>
    <row r="4" spans="3:11" ht="12.75">
      <c r="C4" s="3" t="s">
        <v>49</v>
      </c>
      <c r="D4" s="35">
        <f>Wildfires!H$220</f>
        <v>21</v>
      </c>
      <c r="E4" s="36">
        <f>Wildfires!H$215</f>
        <v>121.15</v>
      </c>
      <c r="F4" s="35">
        <f>Wildfires!H$221</f>
        <v>4</v>
      </c>
      <c r="G4" s="36">
        <f>Wildfires!H$213</f>
        <v>164.55</v>
      </c>
      <c r="H4" s="35">
        <f>Wildfires!H$219</f>
        <v>0</v>
      </c>
      <c r="I4" s="36">
        <f>Wildfires!H$214</f>
        <v>147</v>
      </c>
      <c r="J4" s="35">
        <f aca="true" t="shared" si="0" ref="J4:J10">SUM(D4,F4,H4)</f>
        <v>25</v>
      </c>
      <c r="K4" s="36">
        <f aca="true" t="shared" si="1" ref="K4:K10">SUM(E4,G4,I4,)</f>
        <v>432.70000000000005</v>
      </c>
    </row>
    <row r="5" spans="3:11" ht="12.75">
      <c r="C5" s="3" t="s">
        <v>53</v>
      </c>
      <c r="D5" s="35">
        <f>Wildfires!G$220</f>
        <v>13</v>
      </c>
      <c r="E5" s="36">
        <f>Wildfires!G$215</f>
        <v>5.549999999999997</v>
      </c>
      <c r="F5" s="35">
        <f>Wildfires!G$221</f>
        <v>9</v>
      </c>
      <c r="G5" s="36">
        <f>Wildfires!G$213</f>
        <v>132.6</v>
      </c>
      <c r="H5" s="35">
        <f>Wildfires!G$219</f>
        <v>4</v>
      </c>
      <c r="I5" s="36">
        <f>Wildfires!G$214</f>
        <v>7768.1</v>
      </c>
      <c r="J5" s="35">
        <f t="shared" si="0"/>
        <v>26</v>
      </c>
      <c r="K5" s="36">
        <f t="shared" si="1"/>
        <v>7906.25</v>
      </c>
    </row>
    <row r="6" spans="3:11" ht="12.75">
      <c r="C6" s="3" t="s">
        <v>54</v>
      </c>
      <c r="D6" s="35">
        <f>Wildfires!J$220</f>
        <v>16</v>
      </c>
      <c r="E6" s="36">
        <f>Wildfires!J$215</f>
        <v>7885.750000000002</v>
      </c>
      <c r="F6" s="35">
        <f>Wildfires!J$221</f>
        <v>3</v>
      </c>
      <c r="G6" s="36">
        <f>Wildfires!J$213</f>
        <v>954.2</v>
      </c>
      <c r="H6" s="35">
        <f>Wildfires!J$219</f>
        <v>0</v>
      </c>
      <c r="I6" s="36">
        <f>Wildfires!J$214</f>
        <v>0</v>
      </c>
      <c r="J6" s="35">
        <f t="shared" si="0"/>
        <v>19</v>
      </c>
      <c r="K6" s="36">
        <f t="shared" si="1"/>
        <v>8839.950000000003</v>
      </c>
    </row>
    <row r="7" spans="3:11" ht="12.75">
      <c r="C7" s="3" t="s">
        <v>55</v>
      </c>
      <c r="D7" s="35">
        <f>Wildfires!M$220</f>
        <v>25</v>
      </c>
      <c r="E7" s="36">
        <f>Wildfires!M$215</f>
        <v>3566.6999999999994</v>
      </c>
      <c r="F7" s="35">
        <f>Wildfires!M$221</f>
        <v>0</v>
      </c>
      <c r="G7" s="36">
        <f>Wildfires!M$213</f>
        <v>272.59999999999997</v>
      </c>
      <c r="H7" s="35">
        <f>Wildfires!M$219</f>
        <v>0</v>
      </c>
      <c r="I7" s="36">
        <f>Wildfires!M$214</f>
        <v>0</v>
      </c>
      <c r="J7" s="35">
        <f t="shared" si="0"/>
        <v>25</v>
      </c>
      <c r="K7" s="36">
        <f t="shared" si="1"/>
        <v>3839.2999999999993</v>
      </c>
    </row>
    <row r="8" spans="3:11" ht="12.75">
      <c r="C8" s="3" t="s">
        <v>56</v>
      </c>
      <c r="D8" s="35">
        <f>Wildfires!L$220</f>
        <v>1</v>
      </c>
      <c r="E8" s="36">
        <f>Wildfires!L$215</f>
        <v>34.1</v>
      </c>
      <c r="F8" s="35">
        <f>Wildfires!L$221</f>
        <v>1</v>
      </c>
      <c r="G8" s="36">
        <f>Wildfires!L$213</f>
        <v>0.1</v>
      </c>
      <c r="H8" s="35">
        <f>Wildfires!L$219</f>
        <v>0</v>
      </c>
      <c r="I8" s="36">
        <f>Wildfires!L$214</f>
        <v>0</v>
      </c>
      <c r="J8" s="35">
        <f t="shared" si="0"/>
        <v>2</v>
      </c>
      <c r="K8" s="36">
        <f t="shared" si="1"/>
        <v>34.2</v>
      </c>
    </row>
    <row r="9" spans="3:11" ht="12.75">
      <c r="C9" s="3" t="s">
        <v>57</v>
      </c>
      <c r="D9" s="35">
        <f>Wildfires!I$220</f>
        <v>3</v>
      </c>
      <c r="E9" s="36">
        <f>Wildfires!I$215</f>
        <v>2.2</v>
      </c>
      <c r="F9" s="35">
        <f>Wildfires!I$221</f>
        <v>0</v>
      </c>
      <c r="G9" s="36">
        <f>Wildfires!I$213</f>
        <v>0</v>
      </c>
      <c r="H9" s="35">
        <f>Wildfires!I$219</f>
        <v>0</v>
      </c>
      <c r="I9" s="36">
        <f>Wildfires!I$214</f>
        <v>0</v>
      </c>
      <c r="J9" s="35">
        <f t="shared" si="0"/>
        <v>3</v>
      </c>
      <c r="K9" s="36">
        <f t="shared" si="1"/>
        <v>2.2</v>
      </c>
    </row>
    <row r="10" spans="3:11" ht="12.75">
      <c r="C10" s="3" t="s">
        <v>48</v>
      </c>
      <c r="D10" s="35">
        <f>Wildfires!K$220</f>
        <v>2</v>
      </c>
      <c r="E10" s="36">
        <f>Wildfires!K$215</f>
        <v>1454</v>
      </c>
      <c r="F10" s="35">
        <f>Wildfires!K$221</f>
        <v>0</v>
      </c>
      <c r="G10" s="36">
        <f>Wildfires!K$213</f>
        <v>0</v>
      </c>
      <c r="H10" s="35">
        <f>Wildfires!K$219</f>
        <v>0</v>
      </c>
      <c r="I10" s="36">
        <f>Wildfires!K$214</f>
        <v>0</v>
      </c>
      <c r="J10" s="35">
        <f t="shared" si="0"/>
        <v>2</v>
      </c>
      <c r="K10" s="36">
        <f t="shared" si="1"/>
        <v>1454</v>
      </c>
    </row>
    <row r="11" spans="3:11" ht="12.75">
      <c r="C11" s="3" t="s">
        <v>10</v>
      </c>
      <c r="D11" s="35">
        <f>SUM(D4:D10)</f>
        <v>81</v>
      </c>
      <c r="E11" s="36">
        <f aca="true" t="shared" si="2" ref="E11:K11">SUM(E4:E10)</f>
        <v>13069.450000000003</v>
      </c>
      <c r="F11" s="35">
        <f t="shared" si="2"/>
        <v>17</v>
      </c>
      <c r="G11" s="36">
        <f t="shared" si="2"/>
        <v>1524.0499999999997</v>
      </c>
      <c r="H11" s="35">
        <f t="shared" si="2"/>
        <v>4</v>
      </c>
      <c r="I11" s="36">
        <f t="shared" si="2"/>
        <v>7915.1</v>
      </c>
      <c r="J11" s="35">
        <f t="shared" si="2"/>
        <v>102</v>
      </c>
      <c r="K11" s="36">
        <f t="shared" si="2"/>
        <v>22508.600000000002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0"/>
  <sheetViews>
    <sheetView zoomScale="75" zoomScaleNormal="75" zoomScaleSheetLayoutView="75" zoomScalePageLayoutView="0" workbookViewId="0" topLeftCell="A1">
      <pane ySplit="1" topLeftCell="A110" activePane="bottomLeft" state="frozen"/>
      <selection pane="topLeft" activeCell="A1" sqref="A1"/>
      <selection pane="bottomLeft" activeCell="H109" sqref="H109"/>
    </sheetView>
  </sheetViews>
  <sheetFormatPr defaultColWidth="9.140625" defaultRowHeight="12.75"/>
  <cols>
    <col min="1" max="1" width="19.7109375" style="216" customWidth="1"/>
    <col min="2" max="2" width="9.28125" style="44" customWidth="1"/>
    <col min="3" max="3" width="9.00390625" style="70" customWidth="1"/>
    <col min="4" max="4" width="9.140625" style="44" customWidth="1"/>
    <col min="5" max="6" width="12.421875" style="44" customWidth="1"/>
    <col min="7" max="7" width="7.57421875" style="163" customWidth="1"/>
    <col min="8" max="8" width="7.140625" style="163" customWidth="1"/>
    <col min="9" max="10" width="7.00390625" style="44" customWidth="1"/>
    <col min="11" max="11" width="6.8515625" style="44" customWidth="1"/>
    <col min="12" max="12" width="7.7109375" style="44" customWidth="1"/>
    <col min="13" max="13" width="7.57421875" style="44" customWidth="1"/>
    <col min="14" max="14" width="7.28125" style="44" customWidth="1"/>
    <col min="15" max="15" width="6.00390625" style="44" customWidth="1"/>
    <col min="16" max="16" width="9.140625" style="44" customWidth="1"/>
    <col min="17" max="17" width="12.8515625" style="163" customWidth="1"/>
    <col min="18" max="18" width="15.140625" style="164" customWidth="1"/>
    <col min="19" max="19" width="12.8515625" style="164" customWidth="1"/>
    <col min="20" max="16384" width="9.140625" style="44" customWidth="1"/>
  </cols>
  <sheetData>
    <row r="1" spans="1:19" ht="60.75" customHeight="1">
      <c r="A1" s="172" t="s">
        <v>0</v>
      </c>
      <c r="B1" s="38" t="s">
        <v>1</v>
      </c>
      <c r="C1" s="39" t="s">
        <v>2</v>
      </c>
      <c r="D1" s="38" t="s">
        <v>3</v>
      </c>
      <c r="E1" s="38" t="s">
        <v>4</v>
      </c>
      <c r="F1" s="38" t="s">
        <v>5</v>
      </c>
      <c r="G1" s="40" t="s">
        <v>334</v>
      </c>
      <c r="H1" s="40" t="s">
        <v>335</v>
      </c>
      <c r="I1" s="41" t="s">
        <v>336</v>
      </c>
      <c r="J1" s="38" t="s">
        <v>337</v>
      </c>
      <c r="K1" s="38" t="s">
        <v>338</v>
      </c>
      <c r="L1" s="38" t="s">
        <v>339</v>
      </c>
      <c r="M1" s="38" t="s">
        <v>6</v>
      </c>
      <c r="N1" s="40" t="s">
        <v>58</v>
      </c>
      <c r="O1" s="40" t="s">
        <v>7</v>
      </c>
      <c r="P1" s="40"/>
      <c r="Q1" s="40" t="s">
        <v>8</v>
      </c>
      <c r="R1" s="42" t="s">
        <v>46</v>
      </c>
      <c r="S1" s="43" t="s">
        <v>45</v>
      </c>
    </row>
    <row r="2" spans="1:20" ht="24.75" customHeight="1">
      <c r="A2" s="173" t="s">
        <v>497</v>
      </c>
      <c r="B2" s="45">
        <v>38261</v>
      </c>
      <c r="C2" s="46"/>
      <c r="D2" s="47"/>
      <c r="E2" s="48" t="s">
        <v>231</v>
      </c>
      <c r="F2" s="49"/>
      <c r="G2" s="50"/>
      <c r="H2" s="51"/>
      <c r="I2" s="51"/>
      <c r="J2" s="52"/>
      <c r="K2" s="51"/>
      <c r="L2" s="51"/>
      <c r="M2" s="51"/>
      <c r="N2" s="51"/>
      <c r="O2" s="47"/>
      <c r="P2" s="47"/>
      <c r="Q2" s="47" t="s">
        <v>521</v>
      </c>
      <c r="R2" s="47" t="s">
        <v>94</v>
      </c>
      <c r="S2" s="53">
        <f>LEFT(C2,3)&amp;O2</f>
      </c>
      <c r="T2" s="54"/>
    </row>
    <row r="3" spans="1:20" ht="34.5" customHeight="1">
      <c r="A3" s="173" t="s">
        <v>498</v>
      </c>
      <c r="B3" s="45">
        <v>38261</v>
      </c>
      <c r="C3" s="46"/>
      <c r="D3" s="47"/>
      <c r="E3" s="48" t="s">
        <v>85</v>
      </c>
      <c r="F3" s="49" t="s">
        <v>86</v>
      </c>
      <c r="G3" s="50"/>
      <c r="H3" s="51"/>
      <c r="I3" s="51"/>
      <c r="J3" s="52"/>
      <c r="K3" s="51"/>
      <c r="L3" s="51"/>
      <c r="M3" s="51"/>
      <c r="N3" s="51"/>
      <c r="O3" s="47"/>
      <c r="P3" s="47"/>
      <c r="Q3" s="47" t="s">
        <v>521</v>
      </c>
      <c r="R3" s="47" t="s">
        <v>94</v>
      </c>
      <c r="S3" s="53">
        <f>LEFT(C3,3)&amp;O3</f>
      </c>
      <c r="T3" s="54"/>
    </row>
    <row r="4" spans="1:20" ht="41.25" customHeight="1">
      <c r="A4" s="173" t="s">
        <v>499</v>
      </c>
      <c r="B4" s="45">
        <v>38261</v>
      </c>
      <c r="C4" s="46"/>
      <c r="D4" s="47"/>
      <c r="E4" s="55" t="s">
        <v>87</v>
      </c>
      <c r="F4" s="49" t="s">
        <v>88</v>
      </c>
      <c r="G4" s="50"/>
      <c r="H4" s="51"/>
      <c r="I4" s="51"/>
      <c r="J4" s="52"/>
      <c r="K4" s="51"/>
      <c r="L4" s="51"/>
      <c r="M4" s="51"/>
      <c r="N4" s="51"/>
      <c r="O4" s="47"/>
      <c r="P4" s="47"/>
      <c r="Q4" s="47" t="s">
        <v>521</v>
      </c>
      <c r="R4" s="47" t="s">
        <v>94</v>
      </c>
      <c r="S4" s="53">
        <f>LEFT(C4,3)&amp;O4</f>
      </c>
      <c r="T4" s="54"/>
    </row>
    <row r="5" spans="1:20" ht="46.5" customHeight="1">
      <c r="A5" s="174" t="s">
        <v>500</v>
      </c>
      <c r="B5" s="45">
        <v>38626</v>
      </c>
      <c r="C5" s="46"/>
      <c r="D5" s="47"/>
      <c r="E5" s="48" t="s">
        <v>89</v>
      </c>
      <c r="F5" s="49" t="s">
        <v>88</v>
      </c>
      <c r="G5" s="50"/>
      <c r="H5" s="51"/>
      <c r="I5" s="51"/>
      <c r="J5" s="52"/>
      <c r="K5" s="51"/>
      <c r="L5" s="51"/>
      <c r="M5" s="51"/>
      <c r="N5" s="51"/>
      <c r="O5" s="47"/>
      <c r="P5" s="47"/>
      <c r="Q5" s="47" t="s">
        <v>521</v>
      </c>
      <c r="R5" s="47" t="s">
        <v>94</v>
      </c>
      <c r="S5" s="53">
        <f>LEFT(C5,3)&amp;O5</f>
      </c>
      <c r="T5" s="54"/>
    </row>
    <row r="6" spans="1:20" ht="46.5" customHeight="1">
      <c r="A6" s="174" t="s">
        <v>501</v>
      </c>
      <c r="B6" s="45">
        <v>38626</v>
      </c>
      <c r="C6" s="46"/>
      <c r="D6" s="47"/>
      <c r="E6" s="56" t="s">
        <v>90</v>
      </c>
      <c r="F6" s="47" t="s">
        <v>88</v>
      </c>
      <c r="G6" s="50"/>
      <c r="H6" s="57"/>
      <c r="I6" s="57"/>
      <c r="J6" s="58"/>
      <c r="K6" s="57"/>
      <c r="L6" s="57"/>
      <c r="M6" s="57"/>
      <c r="N6" s="57"/>
      <c r="O6" s="59"/>
      <c r="P6" s="59"/>
      <c r="Q6" s="47" t="s">
        <v>521</v>
      </c>
      <c r="R6" s="59" t="s">
        <v>94</v>
      </c>
      <c r="S6" s="60">
        <f>LEFT(C6,3)&amp;O6</f>
      </c>
      <c r="T6" s="54"/>
    </row>
    <row r="7" spans="1:19" ht="39.75" customHeight="1">
      <c r="A7" s="175" t="s">
        <v>96</v>
      </c>
      <c r="B7" s="61">
        <v>39552</v>
      </c>
      <c r="C7" s="62" t="s">
        <v>91</v>
      </c>
      <c r="D7" s="63" t="s">
        <v>92</v>
      </c>
      <c r="E7" s="63" t="s">
        <v>232</v>
      </c>
      <c r="F7" s="63" t="s">
        <v>97</v>
      </c>
      <c r="G7" s="64"/>
      <c r="H7" s="64"/>
      <c r="I7" s="63"/>
      <c r="J7" s="64">
        <v>264</v>
      </c>
      <c r="K7" s="64"/>
      <c r="L7" s="64"/>
      <c r="M7" s="64"/>
      <c r="N7" s="47" t="s">
        <v>105</v>
      </c>
      <c r="O7" s="63" t="s">
        <v>313</v>
      </c>
      <c r="P7" s="65"/>
      <c r="Q7" s="47" t="s">
        <v>522</v>
      </c>
      <c r="R7" s="53" t="s">
        <v>93</v>
      </c>
      <c r="S7" s="53" t="s">
        <v>93</v>
      </c>
    </row>
    <row r="8" spans="1:19" s="66" customFormat="1" ht="39.75" customHeight="1">
      <c r="A8" s="165" t="s">
        <v>102</v>
      </c>
      <c r="B8" s="61">
        <v>39566</v>
      </c>
      <c r="C8" s="62" t="s">
        <v>132</v>
      </c>
      <c r="D8" s="63" t="s">
        <v>103</v>
      </c>
      <c r="E8" s="63" t="s">
        <v>233</v>
      </c>
      <c r="F8" s="63" t="s">
        <v>104</v>
      </c>
      <c r="G8" s="64"/>
      <c r="H8" s="64"/>
      <c r="I8" s="63"/>
      <c r="J8" s="64"/>
      <c r="K8" s="64"/>
      <c r="L8" s="64"/>
      <c r="M8" s="64">
        <v>1.3</v>
      </c>
      <c r="N8" s="47" t="s">
        <v>106</v>
      </c>
      <c r="O8" s="63" t="s">
        <v>313</v>
      </c>
      <c r="P8" s="65"/>
      <c r="Q8" s="47" t="s">
        <v>515</v>
      </c>
      <c r="R8" s="53" t="s">
        <v>94</v>
      </c>
      <c r="S8" s="53" t="s">
        <v>93</v>
      </c>
    </row>
    <row r="9" spans="1:19" s="66" customFormat="1" ht="39.75" customHeight="1">
      <c r="A9" s="165" t="s">
        <v>348</v>
      </c>
      <c r="B9" s="61">
        <v>39626</v>
      </c>
      <c r="C9" s="67" t="s">
        <v>115</v>
      </c>
      <c r="D9" s="53" t="s">
        <v>113</v>
      </c>
      <c r="E9" s="63" t="s">
        <v>234</v>
      </c>
      <c r="F9" s="53" t="s">
        <v>114</v>
      </c>
      <c r="G9" s="53"/>
      <c r="H9" s="53">
        <v>0.1</v>
      </c>
      <c r="I9" s="53"/>
      <c r="J9" s="53"/>
      <c r="K9" s="53"/>
      <c r="L9" s="53"/>
      <c r="M9" s="53">
        <v>11.4</v>
      </c>
      <c r="N9" s="47" t="s">
        <v>106</v>
      </c>
      <c r="O9" s="63" t="s">
        <v>313</v>
      </c>
      <c r="P9" s="65"/>
      <c r="Q9" s="47" t="s">
        <v>514</v>
      </c>
      <c r="R9" s="53" t="s">
        <v>93</v>
      </c>
      <c r="S9" s="53" t="s">
        <v>93</v>
      </c>
    </row>
    <row r="10" spans="1:19" s="66" customFormat="1" ht="39.75" customHeight="1">
      <c r="A10" s="176" t="s">
        <v>116</v>
      </c>
      <c r="B10" s="61">
        <v>39596</v>
      </c>
      <c r="C10" s="67" t="s">
        <v>117</v>
      </c>
      <c r="D10" s="63" t="s">
        <v>118</v>
      </c>
      <c r="E10" s="63" t="s">
        <v>231</v>
      </c>
      <c r="F10" s="63" t="s">
        <v>119</v>
      </c>
      <c r="G10" s="53">
        <v>0.1</v>
      </c>
      <c r="H10" s="53"/>
      <c r="I10" s="53"/>
      <c r="J10" s="53"/>
      <c r="K10" s="53"/>
      <c r="L10" s="53"/>
      <c r="M10" s="53"/>
      <c r="N10" s="47" t="s">
        <v>120</v>
      </c>
      <c r="O10" s="63" t="s">
        <v>314</v>
      </c>
      <c r="P10" s="65"/>
      <c r="Q10" s="47" t="s">
        <v>532</v>
      </c>
      <c r="R10" s="53" t="s">
        <v>93</v>
      </c>
      <c r="S10" s="53"/>
    </row>
    <row r="11" spans="1:19" s="66" customFormat="1" ht="39.75" customHeight="1">
      <c r="A11" s="166" t="s">
        <v>121</v>
      </c>
      <c r="B11" s="68">
        <v>39616</v>
      </c>
      <c r="C11" s="64" t="s">
        <v>122</v>
      </c>
      <c r="D11" s="64" t="s">
        <v>123</v>
      </c>
      <c r="E11" s="64" t="s">
        <v>231</v>
      </c>
      <c r="F11" s="64" t="s">
        <v>124</v>
      </c>
      <c r="G11" s="64">
        <v>0.1</v>
      </c>
      <c r="H11" s="64"/>
      <c r="I11" s="64"/>
      <c r="J11" s="64"/>
      <c r="K11" s="64"/>
      <c r="L11" s="64"/>
      <c r="M11" s="64"/>
      <c r="N11" s="47" t="s">
        <v>125</v>
      </c>
      <c r="O11" s="64" t="s">
        <v>313</v>
      </c>
      <c r="P11" s="65"/>
      <c r="Q11" s="64" t="s">
        <v>532</v>
      </c>
      <c r="R11" s="64" t="s">
        <v>93</v>
      </c>
      <c r="S11" s="64"/>
    </row>
    <row r="12" spans="1:19" s="66" customFormat="1" ht="39.75" customHeight="1">
      <c r="A12" s="165" t="s">
        <v>349</v>
      </c>
      <c r="B12" s="68">
        <v>39629</v>
      </c>
      <c r="C12" s="64" t="s">
        <v>126</v>
      </c>
      <c r="D12" s="64" t="s">
        <v>113</v>
      </c>
      <c r="E12" s="64" t="s">
        <v>235</v>
      </c>
      <c r="F12" s="64" t="s">
        <v>127</v>
      </c>
      <c r="G12" s="64"/>
      <c r="H12" s="64"/>
      <c r="I12" s="64"/>
      <c r="J12" s="64"/>
      <c r="K12" s="64"/>
      <c r="L12" s="64"/>
      <c r="M12" s="64">
        <v>8</v>
      </c>
      <c r="N12" s="47" t="s">
        <v>106</v>
      </c>
      <c r="O12" s="64" t="s">
        <v>313</v>
      </c>
      <c r="P12" s="65"/>
      <c r="Q12" s="47" t="s">
        <v>532</v>
      </c>
      <c r="R12" s="64"/>
      <c r="S12" s="64"/>
    </row>
    <row r="13" spans="1:19" s="66" customFormat="1" ht="39.75" customHeight="1">
      <c r="A13" s="166" t="s">
        <v>128</v>
      </c>
      <c r="B13" s="68">
        <v>39631</v>
      </c>
      <c r="C13" s="64" t="s">
        <v>129</v>
      </c>
      <c r="D13" s="64" t="s">
        <v>130</v>
      </c>
      <c r="E13" s="64" t="s">
        <v>231</v>
      </c>
      <c r="F13" s="64" t="s">
        <v>131</v>
      </c>
      <c r="G13" s="64">
        <v>0.1</v>
      </c>
      <c r="H13" s="64"/>
      <c r="I13" s="64"/>
      <c r="J13" s="64"/>
      <c r="K13" s="64"/>
      <c r="L13" s="64"/>
      <c r="M13" s="64"/>
      <c r="N13" s="47" t="s">
        <v>120</v>
      </c>
      <c r="O13" s="64" t="s">
        <v>314</v>
      </c>
      <c r="P13" s="65"/>
      <c r="Q13" s="47" t="s">
        <v>532</v>
      </c>
      <c r="R13" s="64" t="s">
        <v>93</v>
      </c>
      <c r="S13" s="64"/>
    </row>
    <row r="14" spans="1:19" s="66" customFormat="1" ht="39.75" customHeight="1">
      <c r="A14" s="165" t="s">
        <v>133</v>
      </c>
      <c r="B14" s="68">
        <v>39633</v>
      </c>
      <c r="C14" s="64" t="s">
        <v>134</v>
      </c>
      <c r="D14" s="64" t="s">
        <v>135</v>
      </c>
      <c r="E14" s="64" t="s">
        <v>236</v>
      </c>
      <c r="F14" s="64" t="s">
        <v>136</v>
      </c>
      <c r="G14" s="64"/>
      <c r="H14" s="64"/>
      <c r="I14" s="64"/>
      <c r="J14" s="64"/>
      <c r="K14" s="64"/>
      <c r="L14" s="64"/>
      <c r="M14" s="64">
        <v>2</v>
      </c>
      <c r="N14" s="47" t="s">
        <v>106</v>
      </c>
      <c r="O14" s="64" t="s">
        <v>313</v>
      </c>
      <c r="P14" s="65"/>
      <c r="Q14" s="64" t="s">
        <v>532</v>
      </c>
      <c r="R14" s="64" t="s">
        <v>94</v>
      </c>
      <c r="S14" s="64"/>
    </row>
    <row r="15" spans="1:19" s="66" customFormat="1" ht="39.75" customHeight="1">
      <c r="A15" s="166" t="s">
        <v>137</v>
      </c>
      <c r="B15" s="68">
        <v>39633</v>
      </c>
      <c r="C15" s="64" t="s">
        <v>138</v>
      </c>
      <c r="D15" s="64" t="s">
        <v>139</v>
      </c>
      <c r="E15" s="64" t="s">
        <v>231</v>
      </c>
      <c r="F15" s="64" t="s">
        <v>140</v>
      </c>
      <c r="G15" s="64">
        <v>0.1</v>
      </c>
      <c r="H15" s="64"/>
      <c r="I15" s="64"/>
      <c r="J15" s="64"/>
      <c r="K15" s="64"/>
      <c r="L15" s="64"/>
      <c r="M15" s="64"/>
      <c r="N15" s="47" t="s">
        <v>125</v>
      </c>
      <c r="O15" s="64" t="s">
        <v>313</v>
      </c>
      <c r="P15" s="65"/>
      <c r="Q15" s="64" t="s">
        <v>532</v>
      </c>
      <c r="R15" s="64" t="s">
        <v>94</v>
      </c>
      <c r="S15" s="64"/>
    </row>
    <row r="16" spans="1:19" s="66" customFormat="1" ht="39.75" customHeight="1">
      <c r="A16" s="171" t="s">
        <v>141</v>
      </c>
      <c r="B16" s="68">
        <v>39633</v>
      </c>
      <c r="C16" s="64" t="s">
        <v>142</v>
      </c>
      <c r="D16" s="64" t="s">
        <v>103</v>
      </c>
      <c r="E16" s="64" t="s">
        <v>237</v>
      </c>
      <c r="F16" s="64" t="s">
        <v>143</v>
      </c>
      <c r="G16" s="64"/>
      <c r="H16" s="64">
        <v>0.1</v>
      </c>
      <c r="I16" s="64"/>
      <c r="J16" s="64"/>
      <c r="K16" s="64"/>
      <c r="L16" s="64"/>
      <c r="M16" s="64"/>
      <c r="N16" s="47" t="s">
        <v>144</v>
      </c>
      <c r="O16" s="64" t="s">
        <v>313</v>
      </c>
      <c r="P16" s="65"/>
      <c r="Q16" s="64" t="s">
        <v>532</v>
      </c>
      <c r="R16" s="64" t="s">
        <v>94</v>
      </c>
      <c r="S16" s="64"/>
    </row>
    <row r="17" spans="1:19" s="66" customFormat="1" ht="39.75" customHeight="1">
      <c r="A17" s="165" t="s">
        <v>145</v>
      </c>
      <c r="B17" s="68">
        <v>39633</v>
      </c>
      <c r="C17" s="64" t="s">
        <v>182</v>
      </c>
      <c r="D17" s="64" t="s">
        <v>146</v>
      </c>
      <c r="E17" s="64" t="s">
        <v>238</v>
      </c>
      <c r="F17" s="64" t="s">
        <v>143</v>
      </c>
      <c r="G17" s="64"/>
      <c r="H17" s="64"/>
      <c r="I17" s="64"/>
      <c r="J17" s="64"/>
      <c r="K17" s="64"/>
      <c r="L17" s="64"/>
      <c r="M17" s="64">
        <v>0.3</v>
      </c>
      <c r="N17" s="47" t="s">
        <v>106</v>
      </c>
      <c r="O17" s="64" t="s">
        <v>313</v>
      </c>
      <c r="P17" s="65"/>
      <c r="Q17" s="64" t="s">
        <v>532</v>
      </c>
      <c r="R17" s="64" t="s">
        <v>94</v>
      </c>
      <c r="S17" s="64"/>
    </row>
    <row r="18" spans="1:19" s="66" customFormat="1" ht="39.75" customHeight="1">
      <c r="A18" s="171" t="s">
        <v>147</v>
      </c>
      <c r="B18" s="68">
        <v>39633</v>
      </c>
      <c r="C18" s="64" t="s">
        <v>148</v>
      </c>
      <c r="D18" s="64" t="s">
        <v>103</v>
      </c>
      <c r="E18" s="64" t="s">
        <v>239</v>
      </c>
      <c r="F18" s="64" t="s">
        <v>143</v>
      </c>
      <c r="G18" s="64"/>
      <c r="H18" s="64">
        <v>0.25</v>
      </c>
      <c r="I18" s="64"/>
      <c r="J18" s="64"/>
      <c r="K18" s="64"/>
      <c r="L18" s="64"/>
      <c r="M18" s="64"/>
      <c r="N18" s="47" t="s">
        <v>144</v>
      </c>
      <c r="O18" s="64" t="s">
        <v>313</v>
      </c>
      <c r="P18" s="65"/>
      <c r="Q18" s="64" t="s">
        <v>532</v>
      </c>
      <c r="R18" s="64" t="s">
        <v>94</v>
      </c>
      <c r="S18" s="64"/>
    </row>
    <row r="19" spans="1:19" s="66" customFormat="1" ht="39.75" customHeight="1">
      <c r="A19" s="171" t="s">
        <v>149</v>
      </c>
      <c r="B19" s="68">
        <v>39633</v>
      </c>
      <c r="C19" s="64" t="s">
        <v>150</v>
      </c>
      <c r="D19" s="64" t="s">
        <v>103</v>
      </c>
      <c r="E19" s="64" t="s">
        <v>240</v>
      </c>
      <c r="F19" s="64" t="s">
        <v>143</v>
      </c>
      <c r="G19" s="64"/>
      <c r="H19" s="64">
        <v>0.1</v>
      </c>
      <c r="I19" s="64"/>
      <c r="J19" s="64"/>
      <c r="K19" s="64"/>
      <c r="L19" s="64"/>
      <c r="M19" s="64"/>
      <c r="N19" s="47" t="s">
        <v>144</v>
      </c>
      <c r="O19" s="64" t="s">
        <v>313</v>
      </c>
      <c r="P19" s="65"/>
      <c r="Q19" s="64" t="s">
        <v>532</v>
      </c>
      <c r="R19" s="64" t="s">
        <v>94</v>
      </c>
      <c r="S19" s="64"/>
    </row>
    <row r="20" spans="1:19" s="66" customFormat="1" ht="39.75" customHeight="1">
      <c r="A20" s="171" t="s">
        <v>151</v>
      </c>
      <c r="B20" s="68">
        <v>39633</v>
      </c>
      <c r="C20" s="64" t="s">
        <v>152</v>
      </c>
      <c r="D20" s="64" t="s">
        <v>103</v>
      </c>
      <c r="E20" s="64" t="s">
        <v>241</v>
      </c>
      <c r="F20" s="64" t="s">
        <v>143</v>
      </c>
      <c r="G20" s="64"/>
      <c r="H20" s="64">
        <v>0.1</v>
      </c>
      <c r="I20" s="64"/>
      <c r="J20" s="64"/>
      <c r="K20" s="64"/>
      <c r="L20" s="64"/>
      <c r="M20" s="64"/>
      <c r="N20" s="47" t="s">
        <v>144</v>
      </c>
      <c r="O20" s="64" t="s">
        <v>313</v>
      </c>
      <c r="P20" s="65"/>
      <c r="Q20" s="64" t="s">
        <v>532</v>
      </c>
      <c r="R20" s="64" t="s">
        <v>94</v>
      </c>
      <c r="S20" s="64"/>
    </row>
    <row r="21" spans="1:19" s="66" customFormat="1" ht="39.75" customHeight="1">
      <c r="A21" s="171" t="s">
        <v>153</v>
      </c>
      <c r="B21" s="68">
        <v>39633</v>
      </c>
      <c r="C21" s="64" t="s">
        <v>154</v>
      </c>
      <c r="D21" s="64" t="s">
        <v>103</v>
      </c>
      <c r="E21" s="64" t="s">
        <v>242</v>
      </c>
      <c r="F21" s="64" t="s">
        <v>143</v>
      </c>
      <c r="G21" s="64"/>
      <c r="H21" s="64">
        <v>0.1</v>
      </c>
      <c r="I21" s="64"/>
      <c r="J21" s="64"/>
      <c r="K21" s="64"/>
      <c r="L21" s="64"/>
      <c r="M21" s="64"/>
      <c r="N21" s="47" t="s">
        <v>144</v>
      </c>
      <c r="O21" s="64" t="s">
        <v>313</v>
      </c>
      <c r="P21" s="65"/>
      <c r="Q21" s="64" t="s">
        <v>532</v>
      </c>
      <c r="R21" s="64" t="s">
        <v>94</v>
      </c>
      <c r="S21" s="64"/>
    </row>
    <row r="22" spans="1:19" s="70" customFormat="1" ht="39.75" customHeight="1">
      <c r="A22" s="168" t="s">
        <v>155</v>
      </c>
      <c r="B22" s="69">
        <v>39633</v>
      </c>
      <c r="C22" s="63" t="s">
        <v>156</v>
      </c>
      <c r="D22" s="63" t="s">
        <v>103</v>
      </c>
      <c r="E22" s="63" t="s">
        <v>243</v>
      </c>
      <c r="F22" s="63" t="s">
        <v>143</v>
      </c>
      <c r="G22" s="50"/>
      <c r="H22" s="53">
        <v>0.1</v>
      </c>
      <c r="I22" s="50"/>
      <c r="J22" s="50"/>
      <c r="K22" s="50"/>
      <c r="L22" s="50"/>
      <c r="M22" s="50"/>
      <c r="N22" s="47" t="s">
        <v>144</v>
      </c>
      <c r="O22" s="63" t="s">
        <v>313</v>
      </c>
      <c r="P22" s="65"/>
      <c r="Q22" s="64" t="s">
        <v>532</v>
      </c>
      <c r="R22" s="50" t="s">
        <v>94</v>
      </c>
      <c r="S22" s="50"/>
    </row>
    <row r="23" spans="1:19" s="66" customFormat="1" ht="39.75" customHeight="1">
      <c r="A23" s="168" t="s">
        <v>157</v>
      </c>
      <c r="B23" s="69">
        <v>39633</v>
      </c>
      <c r="C23" s="63" t="s">
        <v>158</v>
      </c>
      <c r="D23" s="63" t="s">
        <v>103</v>
      </c>
      <c r="E23" s="63" t="s">
        <v>244</v>
      </c>
      <c r="F23" s="63" t="s">
        <v>143</v>
      </c>
      <c r="G23" s="50"/>
      <c r="H23" s="53">
        <v>0.1</v>
      </c>
      <c r="I23" s="50"/>
      <c r="J23" s="50"/>
      <c r="K23" s="50"/>
      <c r="L23" s="50"/>
      <c r="M23" s="50"/>
      <c r="N23" s="47" t="s">
        <v>144</v>
      </c>
      <c r="O23" s="63" t="s">
        <v>313</v>
      </c>
      <c r="P23" s="65"/>
      <c r="Q23" s="64" t="s">
        <v>532</v>
      </c>
      <c r="R23" s="50" t="s">
        <v>94</v>
      </c>
      <c r="S23" s="50"/>
    </row>
    <row r="24" spans="1:19" s="71" customFormat="1" ht="39.75" customHeight="1">
      <c r="A24" s="168" t="s">
        <v>159</v>
      </c>
      <c r="B24" s="69">
        <v>39633</v>
      </c>
      <c r="C24" s="63" t="s">
        <v>160</v>
      </c>
      <c r="D24" s="63" t="s">
        <v>103</v>
      </c>
      <c r="E24" s="63" t="s">
        <v>245</v>
      </c>
      <c r="F24" s="63" t="s">
        <v>143</v>
      </c>
      <c r="G24" s="50"/>
      <c r="H24" s="53">
        <v>0.25</v>
      </c>
      <c r="I24" s="50"/>
      <c r="J24" s="50"/>
      <c r="K24" s="50"/>
      <c r="L24" s="50"/>
      <c r="M24" s="50"/>
      <c r="N24" s="47" t="s">
        <v>144</v>
      </c>
      <c r="O24" s="63" t="s">
        <v>313</v>
      </c>
      <c r="P24" s="65"/>
      <c r="Q24" s="64" t="s">
        <v>532</v>
      </c>
      <c r="R24" s="50" t="s">
        <v>94</v>
      </c>
      <c r="S24" s="50"/>
    </row>
    <row r="25" spans="1:19" s="71" customFormat="1" ht="39.75" customHeight="1">
      <c r="A25" s="168" t="s">
        <v>161</v>
      </c>
      <c r="B25" s="69">
        <v>39633</v>
      </c>
      <c r="C25" s="63" t="s">
        <v>162</v>
      </c>
      <c r="D25" s="63" t="s">
        <v>103</v>
      </c>
      <c r="E25" s="63" t="s">
        <v>246</v>
      </c>
      <c r="F25" s="63" t="s">
        <v>143</v>
      </c>
      <c r="G25" s="50"/>
      <c r="H25" s="53">
        <v>0.1</v>
      </c>
      <c r="I25" s="50"/>
      <c r="J25" s="50"/>
      <c r="K25" s="50"/>
      <c r="L25" s="50"/>
      <c r="M25" s="50"/>
      <c r="N25" s="47" t="s">
        <v>144</v>
      </c>
      <c r="O25" s="63" t="s">
        <v>313</v>
      </c>
      <c r="P25" s="65"/>
      <c r="Q25" s="64" t="s">
        <v>532</v>
      </c>
      <c r="R25" s="50" t="s">
        <v>94</v>
      </c>
      <c r="S25" s="50"/>
    </row>
    <row r="26" spans="1:19" s="71" customFormat="1" ht="39.75" customHeight="1">
      <c r="A26" s="219" t="s">
        <v>163</v>
      </c>
      <c r="B26" s="72">
        <v>39633</v>
      </c>
      <c r="C26" s="63" t="s">
        <v>164</v>
      </c>
      <c r="D26" s="63" t="s">
        <v>103</v>
      </c>
      <c r="E26" s="63" t="s">
        <v>248</v>
      </c>
      <c r="F26" s="63" t="s">
        <v>143</v>
      </c>
      <c r="G26" s="53"/>
      <c r="H26" s="53">
        <v>0.1</v>
      </c>
      <c r="I26" s="53"/>
      <c r="J26" s="53"/>
      <c r="K26" s="53"/>
      <c r="L26" s="53"/>
      <c r="M26" s="53"/>
      <c r="N26" s="47" t="s">
        <v>144</v>
      </c>
      <c r="O26" s="53" t="s">
        <v>313</v>
      </c>
      <c r="P26" s="65"/>
      <c r="Q26" s="64" t="s">
        <v>532</v>
      </c>
      <c r="R26" s="73" t="s">
        <v>94</v>
      </c>
      <c r="S26" s="73"/>
    </row>
    <row r="27" spans="1:19" s="75" customFormat="1" ht="39.75" customHeight="1">
      <c r="A27" s="219" t="s">
        <v>165</v>
      </c>
      <c r="B27" s="72">
        <v>39633</v>
      </c>
      <c r="C27" s="63" t="s">
        <v>166</v>
      </c>
      <c r="D27" s="63" t="s">
        <v>103</v>
      </c>
      <c r="E27" s="63" t="s">
        <v>247</v>
      </c>
      <c r="F27" s="63" t="s">
        <v>143</v>
      </c>
      <c r="G27" s="73"/>
      <c r="H27" s="73">
        <v>0.1</v>
      </c>
      <c r="I27" s="73"/>
      <c r="J27" s="73"/>
      <c r="K27" s="73"/>
      <c r="L27" s="73"/>
      <c r="M27" s="73"/>
      <c r="N27" s="47" t="s">
        <v>144</v>
      </c>
      <c r="O27" s="73" t="s">
        <v>313</v>
      </c>
      <c r="P27" s="74"/>
      <c r="Q27" s="64" t="s">
        <v>532</v>
      </c>
      <c r="R27" s="73" t="s">
        <v>94</v>
      </c>
      <c r="S27" s="73"/>
    </row>
    <row r="28" spans="1:19" s="77" customFormat="1" ht="39.75" customHeight="1">
      <c r="A28" s="179" t="s">
        <v>167</v>
      </c>
      <c r="B28" s="72">
        <v>39633</v>
      </c>
      <c r="C28" s="63" t="s">
        <v>168</v>
      </c>
      <c r="D28" s="63" t="s">
        <v>135</v>
      </c>
      <c r="E28" s="63" t="s">
        <v>249</v>
      </c>
      <c r="F28" s="63" t="s">
        <v>169</v>
      </c>
      <c r="G28" s="53"/>
      <c r="H28" s="53"/>
      <c r="I28" s="53"/>
      <c r="J28" s="53"/>
      <c r="K28" s="53"/>
      <c r="L28" s="53"/>
      <c r="M28" s="53">
        <v>0.1</v>
      </c>
      <c r="N28" s="47" t="s">
        <v>106</v>
      </c>
      <c r="O28" s="53" t="s">
        <v>313</v>
      </c>
      <c r="P28" s="65"/>
      <c r="Q28" s="64" t="s">
        <v>532</v>
      </c>
      <c r="R28" s="73" t="s">
        <v>94</v>
      </c>
      <c r="S28" s="73"/>
    </row>
    <row r="29" spans="1:19" s="78" customFormat="1" ht="39.75" customHeight="1">
      <c r="A29" s="165" t="s">
        <v>170</v>
      </c>
      <c r="B29" s="61">
        <v>39633</v>
      </c>
      <c r="C29" s="62" t="s">
        <v>171</v>
      </c>
      <c r="D29" s="63" t="s">
        <v>135</v>
      </c>
      <c r="E29" s="63" t="s">
        <v>250</v>
      </c>
      <c r="F29" s="63" t="s">
        <v>169</v>
      </c>
      <c r="G29" s="64"/>
      <c r="H29" s="64"/>
      <c r="I29" s="63"/>
      <c r="J29" s="64"/>
      <c r="K29" s="64"/>
      <c r="L29" s="64"/>
      <c r="M29" s="64">
        <v>0.1</v>
      </c>
      <c r="N29" s="47" t="s">
        <v>106</v>
      </c>
      <c r="O29" s="63" t="s">
        <v>313</v>
      </c>
      <c r="P29" s="65"/>
      <c r="Q29" s="64" t="s">
        <v>532</v>
      </c>
      <c r="R29" s="53" t="s">
        <v>94</v>
      </c>
      <c r="S29" s="53"/>
    </row>
    <row r="30" spans="1:19" s="71" customFormat="1" ht="39.75" customHeight="1">
      <c r="A30" s="180" t="s">
        <v>172</v>
      </c>
      <c r="B30" s="61">
        <v>39633</v>
      </c>
      <c r="C30" s="67" t="s">
        <v>173</v>
      </c>
      <c r="D30" s="63" t="s">
        <v>135</v>
      </c>
      <c r="E30" s="63" t="s">
        <v>251</v>
      </c>
      <c r="F30" s="63" t="s">
        <v>169</v>
      </c>
      <c r="G30" s="53"/>
      <c r="H30" s="53"/>
      <c r="I30" s="53"/>
      <c r="J30" s="53"/>
      <c r="K30" s="53"/>
      <c r="L30" s="53"/>
      <c r="M30" s="53">
        <v>0.1</v>
      </c>
      <c r="N30" s="47" t="s">
        <v>106</v>
      </c>
      <c r="O30" s="63" t="s">
        <v>313</v>
      </c>
      <c r="P30" s="65"/>
      <c r="Q30" s="64" t="s">
        <v>532</v>
      </c>
      <c r="R30" s="53" t="s">
        <v>94</v>
      </c>
      <c r="S30" s="53"/>
    </row>
    <row r="31" spans="1:19" s="80" customFormat="1" ht="39.75" customHeight="1">
      <c r="A31" s="180" t="s">
        <v>174</v>
      </c>
      <c r="B31" s="61">
        <v>39633</v>
      </c>
      <c r="C31" s="67" t="s">
        <v>175</v>
      </c>
      <c r="D31" s="63" t="s">
        <v>146</v>
      </c>
      <c r="E31" s="63" t="s">
        <v>252</v>
      </c>
      <c r="F31" s="63" t="s">
        <v>143</v>
      </c>
      <c r="G31" s="53"/>
      <c r="H31" s="53"/>
      <c r="I31" s="53"/>
      <c r="J31" s="53"/>
      <c r="K31" s="53"/>
      <c r="L31" s="53"/>
      <c r="M31" s="53">
        <v>0.5</v>
      </c>
      <c r="N31" s="47" t="s">
        <v>106</v>
      </c>
      <c r="O31" s="79" t="s">
        <v>313</v>
      </c>
      <c r="P31" s="65"/>
      <c r="Q31" s="64" t="s">
        <v>532</v>
      </c>
      <c r="R31" s="53" t="s">
        <v>94</v>
      </c>
      <c r="S31" s="53"/>
    </row>
    <row r="32" spans="1:19" s="80" customFormat="1" ht="39.75" customHeight="1">
      <c r="A32" s="180" t="s">
        <v>176</v>
      </c>
      <c r="B32" s="61">
        <v>39634</v>
      </c>
      <c r="C32" s="67" t="s">
        <v>177</v>
      </c>
      <c r="D32" s="63" t="s">
        <v>178</v>
      </c>
      <c r="E32" s="63" t="s">
        <v>253</v>
      </c>
      <c r="F32" s="63" t="s">
        <v>179</v>
      </c>
      <c r="G32" s="81"/>
      <c r="H32" s="81"/>
      <c r="I32" s="81"/>
      <c r="J32" s="81"/>
      <c r="K32" s="81"/>
      <c r="L32" s="81"/>
      <c r="M32" s="81">
        <v>1</v>
      </c>
      <c r="N32" s="47" t="s">
        <v>106</v>
      </c>
      <c r="O32" s="82" t="s">
        <v>313</v>
      </c>
      <c r="P32" s="65"/>
      <c r="Q32" s="64" t="s">
        <v>532</v>
      </c>
      <c r="R32" s="53" t="s">
        <v>94</v>
      </c>
      <c r="S32" s="53"/>
    </row>
    <row r="33" spans="1:19" s="80" customFormat="1" ht="39.75" customHeight="1">
      <c r="A33" s="181" t="s">
        <v>181</v>
      </c>
      <c r="B33" s="61">
        <v>39636</v>
      </c>
      <c r="C33" s="67" t="s">
        <v>183</v>
      </c>
      <c r="D33" s="63" t="s">
        <v>184</v>
      </c>
      <c r="E33" s="63" t="s">
        <v>254</v>
      </c>
      <c r="F33" s="63" t="s">
        <v>185</v>
      </c>
      <c r="G33" s="81"/>
      <c r="H33" s="81">
        <v>0.1</v>
      </c>
      <c r="I33" s="81"/>
      <c r="J33" s="81"/>
      <c r="K33" s="81"/>
      <c r="L33" s="81">
        <v>34.1</v>
      </c>
      <c r="M33" s="81"/>
      <c r="N33" s="47" t="s">
        <v>186</v>
      </c>
      <c r="O33" s="82" t="s">
        <v>313</v>
      </c>
      <c r="P33" s="65"/>
      <c r="Q33" s="64" t="s">
        <v>95</v>
      </c>
      <c r="R33" s="53" t="s">
        <v>93</v>
      </c>
      <c r="S33" s="53" t="s">
        <v>93</v>
      </c>
    </row>
    <row r="34" spans="1:19" s="80" customFormat="1" ht="39.75" customHeight="1">
      <c r="A34" s="169" t="s">
        <v>180</v>
      </c>
      <c r="B34" s="61">
        <v>39637</v>
      </c>
      <c r="C34" s="67" t="s">
        <v>187</v>
      </c>
      <c r="D34" s="63" t="s">
        <v>49</v>
      </c>
      <c r="E34" s="63" t="s">
        <v>255</v>
      </c>
      <c r="F34" s="63" t="s">
        <v>188</v>
      </c>
      <c r="G34" s="81"/>
      <c r="H34" s="81">
        <v>5</v>
      </c>
      <c r="I34" s="81"/>
      <c r="J34" s="81"/>
      <c r="K34" s="81"/>
      <c r="L34" s="81"/>
      <c r="M34" s="81"/>
      <c r="N34" s="47" t="s">
        <v>144</v>
      </c>
      <c r="O34" s="82" t="s">
        <v>313</v>
      </c>
      <c r="P34" s="65"/>
      <c r="Q34" s="64" t="s">
        <v>532</v>
      </c>
      <c r="R34" s="53" t="s">
        <v>94</v>
      </c>
      <c r="S34" s="53"/>
    </row>
    <row r="35" spans="1:19" s="80" customFormat="1" ht="39.75" customHeight="1">
      <c r="A35" s="169" t="s">
        <v>189</v>
      </c>
      <c r="B35" s="61">
        <v>39637</v>
      </c>
      <c r="C35" s="67" t="s">
        <v>190</v>
      </c>
      <c r="D35" s="63" t="s">
        <v>49</v>
      </c>
      <c r="E35" s="63" t="s">
        <v>256</v>
      </c>
      <c r="F35" s="63" t="s">
        <v>188</v>
      </c>
      <c r="G35" s="53"/>
      <c r="H35" s="81">
        <v>0.6</v>
      </c>
      <c r="I35" s="81"/>
      <c r="J35" s="81"/>
      <c r="K35" s="81"/>
      <c r="L35" s="81"/>
      <c r="M35" s="81"/>
      <c r="N35" s="47" t="s">
        <v>144</v>
      </c>
      <c r="O35" s="82" t="s">
        <v>313</v>
      </c>
      <c r="P35" s="65"/>
      <c r="Q35" s="83" t="s">
        <v>532</v>
      </c>
      <c r="R35" s="53" t="s">
        <v>94</v>
      </c>
      <c r="S35" s="53"/>
    </row>
    <row r="36" spans="1:19" s="80" customFormat="1" ht="39.75" customHeight="1">
      <c r="A36" s="182" t="s">
        <v>191</v>
      </c>
      <c r="B36" s="72">
        <v>39638</v>
      </c>
      <c r="C36" s="67" t="s">
        <v>192</v>
      </c>
      <c r="D36" s="63" t="s">
        <v>48</v>
      </c>
      <c r="E36" s="63" t="s">
        <v>257</v>
      </c>
      <c r="F36" s="63" t="s">
        <v>194</v>
      </c>
      <c r="G36" s="73"/>
      <c r="H36" s="84"/>
      <c r="I36" s="84"/>
      <c r="J36" s="84"/>
      <c r="K36" s="84">
        <v>1419</v>
      </c>
      <c r="L36" s="84"/>
      <c r="M36" s="84"/>
      <c r="N36" s="47" t="s">
        <v>193</v>
      </c>
      <c r="O36" s="82" t="s">
        <v>313</v>
      </c>
      <c r="P36" s="65"/>
      <c r="Q36" s="83" t="s">
        <v>532</v>
      </c>
      <c r="R36" s="73" t="s">
        <v>93</v>
      </c>
      <c r="S36" s="73" t="s">
        <v>93</v>
      </c>
    </row>
    <row r="37" spans="1:19" s="80" customFormat="1" ht="39.75" customHeight="1">
      <c r="A37" s="180" t="s">
        <v>195</v>
      </c>
      <c r="B37" s="61">
        <v>39640</v>
      </c>
      <c r="C37" s="67" t="s">
        <v>196</v>
      </c>
      <c r="D37" s="63" t="s">
        <v>197</v>
      </c>
      <c r="E37" s="63" t="s">
        <v>258</v>
      </c>
      <c r="F37" s="63" t="s">
        <v>198</v>
      </c>
      <c r="G37" s="81"/>
      <c r="H37" s="81"/>
      <c r="I37" s="81"/>
      <c r="J37" s="81"/>
      <c r="K37" s="81"/>
      <c r="L37" s="81"/>
      <c r="M37" s="53">
        <v>0.1</v>
      </c>
      <c r="N37" s="47" t="s">
        <v>106</v>
      </c>
      <c r="O37" s="74" t="s">
        <v>313</v>
      </c>
      <c r="P37" s="65"/>
      <c r="Q37" s="83" t="s">
        <v>532</v>
      </c>
      <c r="R37" s="53" t="s">
        <v>94</v>
      </c>
      <c r="S37" s="53"/>
    </row>
    <row r="38" spans="1:19" s="80" customFormat="1" ht="39.75" customHeight="1">
      <c r="A38" s="183" t="s">
        <v>199</v>
      </c>
      <c r="B38" s="61">
        <v>39643</v>
      </c>
      <c r="C38" s="67" t="s">
        <v>200</v>
      </c>
      <c r="D38" s="63" t="s">
        <v>201</v>
      </c>
      <c r="E38" s="63" t="s">
        <v>231</v>
      </c>
      <c r="F38" s="63" t="s">
        <v>202</v>
      </c>
      <c r="G38" s="81">
        <v>0.1</v>
      </c>
      <c r="H38" s="81"/>
      <c r="I38" s="81"/>
      <c r="J38" s="81"/>
      <c r="K38" s="81"/>
      <c r="L38" s="81"/>
      <c r="M38" s="53"/>
      <c r="N38" s="47" t="s">
        <v>125</v>
      </c>
      <c r="O38" s="74" t="s">
        <v>313</v>
      </c>
      <c r="P38" s="65"/>
      <c r="Q38" s="83" t="s">
        <v>532</v>
      </c>
      <c r="R38" s="53" t="s">
        <v>93</v>
      </c>
      <c r="S38" s="53"/>
    </row>
    <row r="39" spans="1:19" s="80" customFormat="1" ht="39.75" customHeight="1">
      <c r="A39" s="166" t="s">
        <v>206</v>
      </c>
      <c r="B39" s="68">
        <v>39643</v>
      </c>
      <c r="C39" s="64" t="s">
        <v>203</v>
      </c>
      <c r="D39" s="64" t="s">
        <v>204</v>
      </c>
      <c r="E39" s="64" t="s">
        <v>208</v>
      </c>
      <c r="F39" s="64" t="s">
        <v>205</v>
      </c>
      <c r="G39" s="65">
        <v>5602</v>
      </c>
      <c r="H39" s="65">
        <v>62</v>
      </c>
      <c r="I39" s="65"/>
      <c r="J39" s="65"/>
      <c r="K39" s="65"/>
      <c r="L39" s="65"/>
      <c r="M39" s="65"/>
      <c r="N39" s="47" t="s">
        <v>207</v>
      </c>
      <c r="O39" s="85" t="s">
        <v>315</v>
      </c>
      <c r="P39" s="65"/>
      <c r="Q39" s="65" t="s">
        <v>95</v>
      </c>
      <c r="R39" s="64" t="s">
        <v>93</v>
      </c>
      <c r="S39" s="64" t="s">
        <v>93</v>
      </c>
    </row>
    <row r="40" spans="1:19" s="80" customFormat="1" ht="39.75" customHeight="1">
      <c r="A40" s="171" t="s">
        <v>209</v>
      </c>
      <c r="B40" s="68">
        <v>39644</v>
      </c>
      <c r="C40" s="64" t="s">
        <v>210</v>
      </c>
      <c r="D40" s="64" t="s">
        <v>103</v>
      </c>
      <c r="E40" s="64" t="s">
        <v>259</v>
      </c>
      <c r="F40" s="64" t="s">
        <v>211</v>
      </c>
      <c r="G40" s="65"/>
      <c r="H40" s="65">
        <v>18.7</v>
      </c>
      <c r="I40" s="65"/>
      <c r="J40" s="65"/>
      <c r="K40" s="65"/>
      <c r="L40" s="65"/>
      <c r="M40" s="65">
        <v>3.4</v>
      </c>
      <c r="N40" s="47" t="s">
        <v>144</v>
      </c>
      <c r="O40" s="85" t="s">
        <v>313</v>
      </c>
      <c r="P40" s="65"/>
      <c r="Q40" s="83" t="s">
        <v>532</v>
      </c>
      <c r="R40" s="64" t="s">
        <v>93</v>
      </c>
      <c r="S40" s="64" t="s">
        <v>93</v>
      </c>
    </row>
    <row r="41" spans="1:19" s="80" customFormat="1" ht="39.75" customHeight="1">
      <c r="A41" s="184" t="s">
        <v>212</v>
      </c>
      <c r="B41" s="68">
        <v>39641</v>
      </c>
      <c r="C41" s="64" t="s">
        <v>213</v>
      </c>
      <c r="D41" s="64" t="s">
        <v>38</v>
      </c>
      <c r="E41" s="64" t="s">
        <v>260</v>
      </c>
      <c r="F41" s="64" t="s">
        <v>214</v>
      </c>
      <c r="G41" s="65"/>
      <c r="H41" s="65"/>
      <c r="I41" s="65">
        <v>1</v>
      </c>
      <c r="J41" s="65"/>
      <c r="K41" s="65"/>
      <c r="L41" s="65"/>
      <c r="M41" s="65"/>
      <c r="N41" s="47" t="s">
        <v>215</v>
      </c>
      <c r="O41" s="85" t="s">
        <v>313</v>
      </c>
      <c r="P41" s="65"/>
      <c r="Q41" s="65" t="s">
        <v>95</v>
      </c>
      <c r="R41" s="64" t="s">
        <v>94</v>
      </c>
      <c r="S41" s="64"/>
    </row>
    <row r="42" spans="1:19" s="80" customFormat="1" ht="39.75" customHeight="1">
      <c r="A42" s="171" t="s">
        <v>216</v>
      </c>
      <c r="B42" s="68">
        <v>39644</v>
      </c>
      <c r="C42" s="64" t="s">
        <v>217</v>
      </c>
      <c r="D42" s="64" t="s">
        <v>218</v>
      </c>
      <c r="E42" s="64" t="s">
        <v>261</v>
      </c>
      <c r="F42" s="64"/>
      <c r="G42" s="65"/>
      <c r="H42" s="65">
        <v>0.5</v>
      </c>
      <c r="I42" s="65"/>
      <c r="J42" s="65"/>
      <c r="K42" s="65"/>
      <c r="L42" s="65"/>
      <c r="M42" s="65"/>
      <c r="N42" s="47" t="s">
        <v>144</v>
      </c>
      <c r="O42" s="85" t="s">
        <v>313</v>
      </c>
      <c r="P42" s="65"/>
      <c r="Q42" s="83" t="s">
        <v>532</v>
      </c>
      <c r="R42" s="64" t="s">
        <v>94</v>
      </c>
      <c r="S42" s="64"/>
    </row>
    <row r="43" spans="1:19" s="80" customFormat="1" ht="39.75" customHeight="1">
      <c r="A43" s="167" t="s">
        <v>219</v>
      </c>
      <c r="B43" s="86">
        <v>39649</v>
      </c>
      <c r="C43" s="63" t="s">
        <v>220</v>
      </c>
      <c r="D43" s="63" t="s">
        <v>221</v>
      </c>
      <c r="E43" s="63" t="s">
        <v>231</v>
      </c>
      <c r="F43" s="63" t="s">
        <v>222</v>
      </c>
      <c r="G43" s="74">
        <v>0.1</v>
      </c>
      <c r="H43" s="74"/>
      <c r="I43" s="74"/>
      <c r="J43" s="74"/>
      <c r="K43" s="74"/>
      <c r="L43" s="74"/>
      <c r="M43" s="74"/>
      <c r="N43" s="47" t="s">
        <v>120</v>
      </c>
      <c r="O43" s="82" t="s">
        <v>314</v>
      </c>
      <c r="P43" s="65"/>
      <c r="Q43" s="74" t="s">
        <v>532</v>
      </c>
      <c r="R43" s="63" t="s">
        <v>94</v>
      </c>
      <c r="S43" s="63"/>
    </row>
    <row r="44" spans="1:19" s="80" customFormat="1" ht="39.75" customHeight="1">
      <c r="A44" s="165" t="s">
        <v>350</v>
      </c>
      <c r="B44" s="68">
        <v>39648</v>
      </c>
      <c r="C44" s="64" t="s">
        <v>223</v>
      </c>
      <c r="D44" s="64" t="s">
        <v>224</v>
      </c>
      <c r="E44" s="64" t="s">
        <v>262</v>
      </c>
      <c r="F44" s="64" t="s">
        <v>225</v>
      </c>
      <c r="G44" s="65"/>
      <c r="H44" s="65"/>
      <c r="I44" s="64"/>
      <c r="J44" s="64"/>
      <c r="K44" s="64"/>
      <c r="L44" s="65"/>
      <c r="M44" s="65">
        <v>5</v>
      </c>
      <c r="N44" s="47" t="s">
        <v>106</v>
      </c>
      <c r="O44" s="85" t="s">
        <v>313</v>
      </c>
      <c r="P44" s="65"/>
      <c r="Q44" s="65" t="s">
        <v>532</v>
      </c>
      <c r="R44" s="64" t="s">
        <v>94</v>
      </c>
      <c r="S44" s="64"/>
    </row>
    <row r="45" spans="1:19" s="80" customFormat="1" ht="39.75" customHeight="1">
      <c r="A45" s="185" t="s">
        <v>226</v>
      </c>
      <c r="B45" s="68">
        <v>39649</v>
      </c>
      <c r="C45" s="64" t="s">
        <v>227</v>
      </c>
      <c r="D45" s="64" t="s">
        <v>228</v>
      </c>
      <c r="E45" s="64" t="s">
        <v>263</v>
      </c>
      <c r="F45" s="64" t="s">
        <v>229</v>
      </c>
      <c r="G45" s="65"/>
      <c r="H45" s="65"/>
      <c r="I45" s="65"/>
      <c r="J45" s="65">
        <v>151</v>
      </c>
      <c r="K45" s="65"/>
      <c r="L45" s="65"/>
      <c r="M45" s="65"/>
      <c r="N45" s="47" t="s">
        <v>230</v>
      </c>
      <c r="O45" s="85" t="s">
        <v>314</v>
      </c>
      <c r="P45" s="65"/>
      <c r="Q45" s="83" t="s">
        <v>522</v>
      </c>
      <c r="R45" s="64" t="s">
        <v>93</v>
      </c>
      <c r="S45" s="64" t="s">
        <v>93</v>
      </c>
    </row>
    <row r="46" spans="1:19" s="80" customFormat="1" ht="39.75" customHeight="1">
      <c r="A46" s="167" t="s">
        <v>264</v>
      </c>
      <c r="B46" s="69">
        <v>39652</v>
      </c>
      <c r="C46" s="63" t="s">
        <v>265</v>
      </c>
      <c r="D46" s="63" t="s">
        <v>266</v>
      </c>
      <c r="E46" s="63" t="s">
        <v>87</v>
      </c>
      <c r="F46" s="63" t="s">
        <v>267</v>
      </c>
      <c r="G46" s="87">
        <v>520</v>
      </c>
      <c r="H46" s="87"/>
      <c r="I46" s="87"/>
      <c r="J46" s="87"/>
      <c r="K46" s="87"/>
      <c r="L46" s="87"/>
      <c r="M46" s="87"/>
      <c r="N46" s="47" t="s">
        <v>207</v>
      </c>
      <c r="O46" s="82" t="s">
        <v>315</v>
      </c>
      <c r="P46" s="65"/>
      <c r="Q46" s="83" t="s">
        <v>95</v>
      </c>
      <c r="R46" s="88" t="s">
        <v>93</v>
      </c>
      <c r="S46" s="88" t="s">
        <v>93</v>
      </c>
    </row>
    <row r="47" spans="1:19" s="80" customFormat="1" ht="39.75" customHeight="1">
      <c r="A47" s="186" t="s">
        <v>268</v>
      </c>
      <c r="B47" s="69">
        <v>39653</v>
      </c>
      <c r="C47" s="63" t="s">
        <v>269</v>
      </c>
      <c r="D47" s="63" t="s">
        <v>228</v>
      </c>
      <c r="E47" s="63" t="s">
        <v>270</v>
      </c>
      <c r="F47" s="63" t="s">
        <v>271</v>
      </c>
      <c r="G47" s="50"/>
      <c r="H47" s="87"/>
      <c r="I47" s="87"/>
      <c r="J47" s="87">
        <v>19</v>
      </c>
      <c r="K47" s="87"/>
      <c r="L47" s="87"/>
      <c r="M47" s="87"/>
      <c r="N47" s="47" t="s">
        <v>105</v>
      </c>
      <c r="O47" s="82" t="s">
        <v>313</v>
      </c>
      <c r="P47" s="65"/>
      <c r="Q47" s="65" t="s">
        <v>523</v>
      </c>
      <c r="R47" s="88" t="s">
        <v>93</v>
      </c>
      <c r="S47" s="88" t="s">
        <v>93</v>
      </c>
    </row>
    <row r="48" spans="1:19" s="80" customFormat="1" ht="39.75" customHeight="1">
      <c r="A48" s="180" t="s">
        <v>272</v>
      </c>
      <c r="B48" s="69">
        <v>39654</v>
      </c>
      <c r="C48" s="63" t="s">
        <v>273</v>
      </c>
      <c r="D48" s="63" t="s">
        <v>197</v>
      </c>
      <c r="E48" s="63" t="s">
        <v>274</v>
      </c>
      <c r="F48" s="63" t="s">
        <v>275</v>
      </c>
      <c r="G48" s="50"/>
      <c r="H48" s="87"/>
      <c r="I48" s="87"/>
      <c r="J48" s="87"/>
      <c r="K48" s="87"/>
      <c r="L48" s="87"/>
      <c r="M48" s="87">
        <v>4.1</v>
      </c>
      <c r="N48" s="47" t="s">
        <v>106</v>
      </c>
      <c r="O48" s="82" t="s">
        <v>313</v>
      </c>
      <c r="P48" s="65"/>
      <c r="Q48" s="83" t="s">
        <v>512</v>
      </c>
      <c r="R48" s="88" t="s">
        <v>94</v>
      </c>
      <c r="S48" s="88"/>
    </row>
    <row r="49" spans="1:19" s="80" customFormat="1" ht="39.75" customHeight="1">
      <c r="A49" s="186" t="s">
        <v>276</v>
      </c>
      <c r="B49" s="69">
        <v>39654</v>
      </c>
      <c r="C49" s="63" t="s">
        <v>281</v>
      </c>
      <c r="D49" s="63" t="s">
        <v>228</v>
      </c>
      <c r="E49" s="63" t="s">
        <v>278</v>
      </c>
      <c r="F49" s="63" t="s">
        <v>279</v>
      </c>
      <c r="G49" s="50"/>
      <c r="H49" s="87"/>
      <c r="I49" s="87"/>
      <c r="J49" s="87">
        <v>20</v>
      </c>
      <c r="K49" s="87"/>
      <c r="L49" s="87"/>
      <c r="M49" s="87"/>
      <c r="N49" s="47" t="s">
        <v>105</v>
      </c>
      <c r="O49" s="82" t="s">
        <v>313</v>
      </c>
      <c r="P49" s="65"/>
      <c r="Q49" s="65" t="s">
        <v>525</v>
      </c>
      <c r="R49" s="50" t="s">
        <v>524</v>
      </c>
      <c r="S49" s="50" t="s">
        <v>524</v>
      </c>
    </row>
    <row r="50" spans="1:19" ht="34.5" customHeight="1">
      <c r="A50" s="187" t="s">
        <v>280</v>
      </c>
      <c r="B50" s="69">
        <v>39655</v>
      </c>
      <c r="C50" s="89" t="s">
        <v>277</v>
      </c>
      <c r="D50" s="89" t="s">
        <v>228</v>
      </c>
      <c r="E50" s="89" t="s">
        <v>282</v>
      </c>
      <c r="F50" s="89" t="s">
        <v>275</v>
      </c>
      <c r="G50" s="50"/>
      <c r="H50" s="50">
        <v>80</v>
      </c>
      <c r="I50" s="50"/>
      <c r="J50" s="50">
        <v>7515</v>
      </c>
      <c r="K50" s="50"/>
      <c r="L50" s="50"/>
      <c r="M50" s="50">
        <v>247</v>
      </c>
      <c r="N50" s="47" t="s">
        <v>106</v>
      </c>
      <c r="O50" s="74" t="s">
        <v>313</v>
      </c>
      <c r="P50" s="65"/>
      <c r="Q50" s="83" t="s">
        <v>526</v>
      </c>
      <c r="R50" s="50" t="s">
        <v>93</v>
      </c>
      <c r="S50" s="50" t="s">
        <v>93</v>
      </c>
    </row>
    <row r="51" spans="1:19" s="80" customFormat="1" ht="31.5" customHeight="1">
      <c r="A51" s="167" t="s">
        <v>283</v>
      </c>
      <c r="B51" s="69">
        <v>39656</v>
      </c>
      <c r="C51" s="63" t="s">
        <v>284</v>
      </c>
      <c r="D51" s="63" t="s">
        <v>285</v>
      </c>
      <c r="E51" s="63" t="s">
        <v>286</v>
      </c>
      <c r="F51" s="63" t="s">
        <v>287</v>
      </c>
      <c r="G51" s="87">
        <v>3.8</v>
      </c>
      <c r="H51" s="87"/>
      <c r="I51" s="87"/>
      <c r="J51" s="87"/>
      <c r="K51" s="87"/>
      <c r="L51" s="87"/>
      <c r="M51" s="87"/>
      <c r="N51" s="47" t="s">
        <v>125</v>
      </c>
      <c r="O51" s="82" t="s">
        <v>313</v>
      </c>
      <c r="P51" s="65"/>
      <c r="Q51" s="83" t="s">
        <v>532</v>
      </c>
      <c r="R51" s="50"/>
      <c r="S51" s="50"/>
    </row>
    <row r="52" spans="1:19" s="80" customFormat="1" ht="32.25" customHeight="1">
      <c r="A52" s="180" t="s">
        <v>288</v>
      </c>
      <c r="B52" s="90">
        <v>39659</v>
      </c>
      <c r="C52" s="63" t="s">
        <v>289</v>
      </c>
      <c r="D52" s="63" t="s">
        <v>290</v>
      </c>
      <c r="E52" s="63" t="s">
        <v>291</v>
      </c>
      <c r="F52" s="63" t="s">
        <v>292</v>
      </c>
      <c r="G52" s="88"/>
      <c r="H52" s="91"/>
      <c r="I52" s="91"/>
      <c r="J52" s="91"/>
      <c r="K52" s="91"/>
      <c r="L52" s="91"/>
      <c r="M52" s="91">
        <v>772.1</v>
      </c>
      <c r="N52" s="47" t="s">
        <v>106</v>
      </c>
      <c r="O52" s="82" t="s">
        <v>313</v>
      </c>
      <c r="P52" s="65"/>
      <c r="Q52" s="74" t="s">
        <v>512</v>
      </c>
      <c r="R52" s="88" t="s">
        <v>93</v>
      </c>
      <c r="S52" s="88" t="s">
        <v>93</v>
      </c>
    </row>
    <row r="53" spans="1:19" s="80" customFormat="1" ht="34.5" customHeight="1">
      <c r="A53" s="180" t="s">
        <v>293</v>
      </c>
      <c r="B53" s="90">
        <v>39662</v>
      </c>
      <c r="C53" s="63" t="s">
        <v>294</v>
      </c>
      <c r="D53" s="63" t="s">
        <v>295</v>
      </c>
      <c r="E53" s="63" t="s">
        <v>296</v>
      </c>
      <c r="F53" s="63" t="s">
        <v>297</v>
      </c>
      <c r="G53" s="88"/>
      <c r="H53" s="88">
        <v>1.2</v>
      </c>
      <c r="I53" s="88"/>
      <c r="J53" s="88">
        <v>13.5</v>
      </c>
      <c r="K53" s="88"/>
      <c r="L53" s="88"/>
      <c r="M53" s="88">
        <v>11.8</v>
      </c>
      <c r="N53" s="47" t="s">
        <v>144</v>
      </c>
      <c r="O53" s="63" t="s">
        <v>313</v>
      </c>
      <c r="P53" s="65"/>
      <c r="Q53" s="63" t="s">
        <v>515</v>
      </c>
      <c r="R53" s="88" t="s">
        <v>93</v>
      </c>
      <c r="S53" s="88" t="s">
        <v>93</v>
      </c>
    </row>
    <row r="54" spans="1:19" s="80" customFormat="1" ht="48" customHeight="1">
      <c r="A54" s="188" t="s">
        <v>298</v>
      </c>
      <c r="B54" s="69">
        <v>39645</v>
      </c>
      <c r="C54" s="63" t="s">
        <v>299</v>
      </c>
      <c r="D54" s="63" t="s">
        <v>38</v>
      </c>
      <c r="E54" s="63" t="s">
        <v>300</v>
      </c>
      <c r="F54" s="63" t="s">
        <v>301</v>
      </c>
      <c r="G54" s="50"/>
      <c r="H54" s="50"/>
      <c r="I54" s="50">
        <v>0.8</v>
      </c>
      <c r="J54" s="50"/>
      <c r="K54" s="50"/>
      <c r="L54" s="50"/>
      <c r="M54" s="50"/>
      <c r="N54" s="47" t="s">
        <v>215</v>
      </c>
      <c r="O54" s="63" t="s">
        <v>313</v>
      </c>
      <c r="P54" s="65"/>
      <c r="Q54" s="64"/>
      <c r="R54" s="50"/>
      <c r="S54" s="50"/>
    </row>
    <row r="55" spans="1:19" s="80" customFormat="1" ht="44.25" customHeight="1">
      <c r="A55" s="188" t="s">
        <v>302</v>
      </c>
      <c r="B55" s="69">
        <v>39655</v>
      </c>
      <c r="C55" s="63" t="s">
        <v>299</v>
      </c>
      <c r="D55" s="63" t="s">
        <v>38</v>
      </c>
      <c r="E55" s="63" t="s">
        <v>303</v>
      </c>
      <c r="F55" s="63" t="s">
        <v>304</v>
      </c>
      <c r="G55" s="50"/>
      <c r="H55" s="50"/>
      <c r="I55" s="50">
        <v>0.4</v>
      </c>
      <c r="J55" s="50"/>
      <c r="K55" s="50"/>
      <c r="L55" s="50"/>
      <c r="M55" s="50"/>
      <c r="N55" s="47" t="s">
        <v>215</v>
      </c>
      <c r="O55" s="63" t="s">
        <v>313</v>
      </c>
      <c r="P55" s="65"/>
      <c r="Q55" s="47"/>
      <c r="R55" s="50"/>
      <c r="S55" s="50"/>
    </row>
    <row r="56" spans="1:19" s="80" customFormat="1" ht="45" customHeight="1">
      <c r="A56" s="168" t="s">
        <v>305</v>
      </c>
      <c r="B56" s="69">
        <v>39663</v>
      </c>
      <c r="C56" s="63" t="s">
        <v>317</v>
      </c>
      <c r="D56" s="63" t="s">
        <v>103</v>
      </c>
      <c r="E56" s="63" t="s">
        <v>306</v>
      </c>
      <c r="F56" s="63" t="s">
        <v>307</v>
      </c>
      <c r="G56" s="50"/>
      <c r="H56" s="50">
        <v>6.2</v>
      </c>
      <c r="I56" s="50"/>
      <c r="J56" s="50"/>
      <c r="K56" s="50"/>
      <c r="L56" s="50"/>
      <c r="M56" s="50">
        <v>13.4</v>
      </c>
      <c r="N56" s="47" t="s">
        <v>144</v>
      </c>
      <c r="O56" s="63" t="s">
        <v>313</v>
      </c>
      <c r="P56" s="65"/>
      <c r="Q56" s="47" t="s">
        <v>516</v>
      </c>
      <c r="R56" s="50" t="s">
        <v>94</v>
      </c>
      <c r="S56" s="50" t="s">
        <v>93</v>
      </c>
    </row>
    <row r="57" spans="1:19" ht="35.25" customHeight="1">
      <c r="A57" s="180" t="s">
        <v>308</v>
      </c>
      <c r="B57" s="69">
        <v>39663</v>
      </c>
      <c r="C57" s="63" t="s">
        <v>309</v>
      </c>
      <c r="D57" s="63" t="s">
        <v>310</v>
      </c>
      <c r="E57" s="63" t="s">
        <v>311</v>
      </c>
      <c r="F57" s="63" t="s">
        <v>312</v>
      </c>
      <c r="G57" s="50"/>
      <c r="H57" s="50"/>
      <c r="I57" s="50"/>
      <c r="J57" s="50"/>
      <c r="K57" s="50"/>
      <c r="L57" s="50"/>
      <c r="M57" s="50">
        <v>4</v>
      </c>
      <c r="N57" s="47" t="s">
        <v>106</v>
      </c>
      <c r="O57" s="63" t="s">
        <v>313</v>
      </c>
      <c r="P57" s="65"/>
      <c r="Q57" s="47" t="s">
        <v>514</v>
      </c>
      <c r="R57" s="50" t="s">
        <v>94</v>
      </c>
      <c r="S57" s="50"/>
    </row>
    <row r="58" spans="1:19" s="92" customFormat="1" ht="35.25" customHeight="1">
      <c r="A58" s="168" t="s">
        <v>320</v>
      </c>
      <c r="B58" s="90">
        <v>39664</v>
      </c>
      <c r="C58" s="63" t="s">
        <v>318</v>
      </c>
      <c r="D58" s="63" t="s">
        <v>103</v>
      </c>
      <c r="E58" s="63" t="s">
        <v>321</v>
      </c>
      <c r="F58" s="63" t="s">
        <v>322</v>
      </c>
      <c r="G58" s="88"/>
      <c r="H58" s="88">
        <v>0.1</v>
      </c>
      <c r="I58" s="88"/>
      <c r="J58" s="88"/>
      <c r="K58" s="88"/>
      <c r="L58" s="88"/>
      <c r="M58" s="88"/>
      <c r="N58" s="47" t="s">
        <v>144</v>
      </c>
      <c r="O58" s="63" t="s">
        <v>313</v>
      </c>
      <c r="P58" s="65"/>
      <c r="Q58" s="63" t="s">
        <v>515</v>
      </c>
      <c r="R58" s="88" t="s">
        <v>94</v>
      </c>
      <c r="S58" s="88"/>
    </row>
    <row r="59" spans="1:19" ht="33.75" customHeight="1">
      <c r="A59" s="168" t="s">
        <v>316</v>
      </c>
      <c r="B59" s="69">
        <v>39667</v>
      </c>
      <c r="C59" s="63" t="s">
        <v>323</v>
      </c>
      <c r="D59" s="63" t="s">
        <v>218</v>
      </c>
      <c r="E59" s="63" t="s">
        <v>319</v>
      </c>
      <c r="F59" s="63" t="s">
        <v>324</v>
      </c>
      <c r="G59" s="50"/>
      <c r="H59" s="50">
        <v>1.5</v>
      </c>
      <c r="I59" s="50"/>
      <c r="J59" s="50"/>
      <c r="K59" s="50"/>
      <c r="L59" s="50"/>
      <c r="M59" s="50"/>
      <c r="N59" s="47" t="s">
        <v>325</v>
      </c>
      <c r="O59" s="63" t="s">
        <v>314</v>
      </c>
      <c r="P59" s="65"/>
      <c r="Q59" s="47" t="s">
        <v>515</v>
      </c>
      <c r="R59" s="50" t="s">
        <v>94</v>
      </c>
      <c r="S59" s="50"/>
    </row>
    <row r="60" spans="1:19" ht="35.25" customHeight="1">
      <c r="A60" s="167" t="s">
        <v>326</v>
      </c>
      <c r="B60" s="69">
        <v>39667</v>
      </c>
      <c r="C60" s="63" t="s">
        <v>327</v>
      </c>
      <c r="D60" s="63" t="s">
        <v>328</v>
      </c>
      <c r="E60" s="63" t="s">
        <v>85</v>
      </c>
      <c r="F60" s="63" t="s">
        <v>329</v>
      </c>
      <c r="G60" s="50">
        <v>0.1</v>
      </c>
      <c r="H60" s="50"/>
      <c r="I60" s="50"/>
      <c r="J60" s="50"/>
      <c r="K60" s="50"/>
      <c r="L60" s="50"/>
      <c r="M60" s="50"/>
      <c r="N60" s="47" t="s">
        <v>120</v>
      </c>
      <c r="O60" s="63" t="s">
        <v>314</v>
      </c>
      <c r="P60" s="65"/>
      <c r="Q60" s="47" t="s">
        <v>532</v>
      </c>
      <c r="R60" s="50"/>
      <c r="S60" s="50"/>
    </row>
    <row r="61" spans="1:19" ht="33.75" customHeight="1">
      <c r="A61" s="168" t="s">
        <v>330</v>
      </c>
      <c r="B61" s="69">
        <v>39668</v>
      </c>
      <c r="C61" s="63" t="s">
        <v>331</v>
      </c>
      <c r="D61" s="63" t="s">
        <v>218</v>
      </c>
      <c r="E61" s="63" t="s">
        <v>332</v>
      </c>
      <c r="F61" s="63" t="s">
        <v>333</v>
      </c>
      <c r="G61" s="50"/>
      <c r="H61" s="50">
        <v>0.25</v>
      </c>
      <c r="I61" s="50"/>
      <c r="J61" s="50"/>
      <c r="K61" s="50"/>
      <c r="L61" s="50"/>
      <c r="M61" s="50"/>
      <c r="N61" s="47" t="s">
        <v>325</v>
      </c>
      <c r="O61" s="63" t="s">
        <v>314</v>
      </c>
      <c r="P61" s="65"/>
      <c r="Q61" s="47" t="s">
        <v>515</v>
      </c>
      <c r="R61" s="50" t="s">
        <v>94</v>
      </c>
      <c r="S61" s="50"/>
    </row>
    <row r="62" spans="1:19" ht="29.25" customHeight="1">
      <c r="A62" s="167" t="s">
        <v>340</v>
      </c>
      <c r="B62" s="69">
        <v>39670</v>
      </c>
      <c r="C62" s="63" t="s">
        <v>341</v>
      </c>
      <c r="D62" s="63" t="s">
        <v>342</v>
      </c>
      <c r="E62" s="63" t="s">
        <v>85</v>
      </c>
      <c r="F62" s="63" t="s">
        <v>343</v>
      </c>
      <c r="G62" s="50">
        <v>0.1</v>
      </c>
      <c r="H62" s="50"/>
      <c r="I62" s="50"/>
      <c r="J62" s="50"/>
      <c r="K62" s="50"/>
      <c r="L62" s="50"/>
      <c r="M62" s="50"/>
      <c r="N62" s="47" t="s">
        <v>125</v>
      </c>
      <c r="O62" s="63" t="s">
        <v>313</v>
      </c>
      <c r="P62" s="65"/>
      <c r="Q62" s="47" t="s">
        <v>532</v>
      </c>
      <c r="R62" s="50"/>
      <c r="S62" s="50"/>
    </row>
    <row r="63" spans="1:19" ht="30.75" customHeight="1">
      <c r="A63" s="189" t="s">
        <v>344</v>
      </c>
      <c r="B63" s="61">
        <v>39670</v>
      </c>
      <c r="C63" s="64" t="s">
        <v>345</v>
      </c>
      <c r="D63" s="64" t="s">
        <v>228</v>
      </c>
      <c r="E63" s="53" t="s">
        <v>346</v>
      </c>
      <c r="F63" s="64" t="s">
        <v>347</v>
      </c>
      <c r="G63" s="53"/>
      <c r="H63" s="53"/>
      <c r="I63" s="53"/>
      <c r="J63" s="53">
        <v>802.2</v>
      </c>
      <c r="K63" s="53"/>
      <c r="L63" s="53"/>
      <c r="M63" s="53">
        <v>47.4</v>
      </c>
      <c r="N63" s="47" t="s">
        <v>230</v>
      </c>
      <c r="O63" s="53" t="s">
        <v>314</v>
      </c>
      <c r="P63" s="65"/>
      <c r="Q63" s="47" t="s">
        <v>527</v>
      </c>
      <c r="R63" s="53" t="s">
        <v>93</v>
      </c>
      <c r="S63" s="53" t="s">
        <v>93</v>
      </c>
    </row>
    <row r="64" spans="1:19" ht="30.75" customHeight="1">
      <c r="A64" s="166" t="s">
        <v>352</v>
      </c>
      <c r="B64" s="68">
        <v>39682</v>
      </c>
      <c r="C64" s="64" t="s">
        <v>351</v>
      </c>
      <c r="D64" s="64">
        <v>53.01</v>
      </c>
      <c r="E64" s="64" t="s">
        <v>85</v>
      </c>
      <c r="F64" s="64" t="s">
        <v>353</v>
      </c>
      <c r="G64" s="64">
        <v>0.1</v>
      </c>
      <c r="H64" s="64"/>
      <c r="I64" s="64"/>
      <c r="J64" s="64"/>
      <c r="K64" s="64"/>
      <c r="L64" s="64"/>
      <c r="M64" s="64"/>
      <c r="N64" s="47" t="s">
        <v>125</v>
      </c>
      <c r="O64" s="64" t="s">
        <v>313</v>
      </c>
      <c r="P64" s="65"/>
      <c r="Q64" s="64" t="s">
        <v>532</v>
      </c>
      <c r="R64" s="53"/>
      <c r="S64" s="53"/>
    </row>
    <row r="65" spans="1:19" ht="30.75" customHeight="1">
      <c r="A65" s="167" t="s">
        <v>354</v>
      </c>
      <c r="B65" s="69">
        <v>39683</v>
      </c>
      <c r="C65" s="63" t="s">
        <v>355</v>
      </c>
      <c r="D65" s="63" t="s">
        <v>356</v>
      </c>
      <c r="E65" s="63" t="s">
        <v>85</v>
      </c>
      <c r="F65" s="63" t="s">
        <v>357</v>
      </c>
      <c r="G65" s="50">
        <v>5</v>
      </c>
      <c r="H65" s="87"/>
      <c r="I65" s="87"/>
      <c r="J65" s="87"/>
      <c r="K65" s="87"/>
      <c r="L65" s="87"/>
      <c r="M65" s="87"/>
      <c r="N65" s="47" t="s">
        <v>120</v>
      </c>
      <c r="O65" s="82" t="s">
        <v>314</v>
      </c>
      <c r="P65" s="65"/>
      <c r="Q65" s="83" t="s">
        <v>549</v>
      </c>
      <c r="R65" s="50"/>
      <c r="S65" s="50"/>
    </row>
    <row r="66" spans="1:19" ht="32.25" customHeight="1">
      <c r="A66" s="168" t="s">
        <v>358</v>
      </c>
      <c r="B66" s="90">
        <v>39683</v>
      </c>
      <c r="C66" s="63" t="s">
        <v>359</v>
      </c>
      <c r="D66" s="63" t="s">
        <v>103</v>
      </c>
      <c r="E66" s="63" t="s">
        <v>360</v>
      </c>
      <c r="F66" s="63" t="s">
        <v>361</v>
      </c>
      <c r="G66" s="88"/>
      <c r="H66" s="91">
        <v>0.75</v>
      </c>
      <c r="I66" s="91"/>
      <c r="J66" s="91"/>
      <c r="K66" s="91"/>
      <c r="L66" s="91"/>
      <c r="M66" s="91"/>
      <c r="N66" s="47" t="s">
        <v>144</v>
      </c>
      <c r="O66" s="82" t="s">
        <v>313</v>
      </c>
      <c r="P66" s="65"/>
      <c r="Q66" s="74" t="s">
        <v>515</v>
      </c>
      <c r="R66" s="88" t="s">
        <v>94</v>
      </c>
      <c r="S66" s="88"/>
    </row>
    <row r="67" spans="1:19" ht="31.5" customHeight="1">
      <c r="A67" s="190" t="s">
        <v>362</v>
      </c>
      <c r="B67" s="90">
        <v>39678</v>
      </c>
      <c r="C67" s="63" t="s">
        <v>363</v>
      </c>
      <c r="D67" s="63" t="s">
        <v>224</v>
      </c>
      <c r="E67" s="63" t="s">
        <v>364</v>
      </c>
      <c r="F67" s="63" t="s">
        <v>365</v>
      </c>
      <c r="G67" s="91"/>
      <c r="H67" s="91"/>
      <c r="I67" s="91"/>
      <c r="J67" s="91"/>
      <c r="K67" s="91"/>
      <c r="L67" s="91"/>
      <c r="M67" s="91">
        <v>5</v>
      </c>
      <c r="N67" s="47" t="s">
        <v>106</v>
      </c>
      <c r="O67" s="82" t="s">
        <v>313</v>
      </c>
      <c r="P67" s="65"/>
      <c r="Q67" s="74"/>
      <c r="R67" s="88"/>
      <c r="S67" s="88"/>
    </row>
    <row r="68" spans="1:19" ht="29.25" customHeight="1">
      <c r="A68" s="191" t="s">
        <v>366</v>
      </c>
      <c r="B68" s="69">
        <v>39677</v>
      </c>
      <c r="C68" s="63" t="s">
        <v>367</v>
      </c>
      <c r="D68" s="63" t="s">
        <v>228</v>
      </c>
      <c r="E68" s="63" t="s">
        <v>368</v>
      </c>
      <c r="F68" s="63" t="s">
        <v>369</v>
      </c>
      <c r="G68" s="87"/>
      <c r="H68" s="87"/>
      <c r="I68" s="87"/>
      <c r="J68" s="87">
        <v>1</v>
      </c>
      <c r="K68" s="87"/>
      <c r="L68" s="87"/>
      <c r="M68" s="87"/>
      <c r="N68" s="47" t="s">
        <v>105</v>
      </c>
      <c r="O68" s="82" t="s">
        <v>313</v>
      </c>
      <c r="P68" s="65"/>
      <c r="Q68" s="83" t="s">
        <v>532</v>
      </c>
      <c r="R68" s="50"/>
      <c r="S68" s="50"/>
    </row>
    <row r="69" spans="1:19" ht="28.5" customHeight="1">
      <c r="A69" s="190" t="s">
        <v>370</v>
      </c>
      <c r="B69" s="90">
        <v>39686</v>
      </c>
      <c r="C69" s="63" t="s">
        <v>371</v>
      </c>
      <c r="D69" s="63" t="s">
        <v>372</v>
      </c>
      <c r="E69" s="63" t="s">
        <v>373</v>
      </c>
      <c r="F69" s="63" t="s">
        <v>374</v>
      </c>
      <c r="G69" s="91"/>
      <c r="H69" s="91"/>
      <c r="I69" s="91"/>
      <c r="J69" s="91"/>
      <c r="K69" s="91"/>
      <c r="L69" s="91"/>
      <c r="M69" s="91">
        <v>987</v>
      </c>
      <c r="N69" s="47" t="s">
        <v>106</v>
      </c>
      <c r="O69" s="82" t="s">
        <v>313</v>
      </c>
      <c r="P69" s="65"/>
      <c r="Q69" s="74"/>
      <c r="R69" s="88"/>
      <c r="S69" s="88"/>
    </row>
    <row r="70" spans="1:19" ht="32.25" customHeight="1">
      <c r="A70" s="169" t="s">
        <v>375</v>
      </c>
      <c r="B70" s="69">
        <v>39690</v>
      </c>
      <c r="C70" s="63" t="s">
        <v>376</v>
      </c>
      <c r="D70" s="63" t="s">
        <v>218</v>
      </c>
      <c r="E70" s="63" t="s">
        <v>377</v>
      </c>
      <c r="F70" s="63" t="s">
        <v>378</v>
      </c>
      <c r="G70" s="87"/>
      <c r="H70" s="87">
        <v>1</v>
      </c>
      <c r="I70" s="87"/>
      <c r="J70" s="87"/>
      <c r="K70" s="87"/>
      <c r="L70" s="87"/>
      <c r="M70" s="87"/>
      <c r="N70" s="47" t="s">
        <v>144</v>
      </c>
      <c r="O70" s="82" t="s">
        <v>313</v>
      </c>
      <c r="P70" s="65"/>
      <c r="Q70" s="83"/>
      <c r="R70" s="50"/>
      <c r="S70" s="50"/>
    </row>
    <row r="71" spans="1:19" ht="30.75" customHeight="1">
      <c r="A71" s="180" t="s">
        <v>379</v>
      </c>
      <c r="B71" s="69">
        <v>39687</v>
      </c>
      <c r="C71" s="63" t="s">
        <v>380</v>
      </c>
      <c r="D71" s="63" t="s">
        <v>372</v>
      </c>
      <c r="E71" s="63" t="s">
        <v>381</v>
      </c>
      <c r="F71" s="63" t="s">
        <v>382</v>
      </c>
      <c r="G71" s="50"/>
      <c r="H71" s="87"/>
      <c r="I71" s="87"/>
      <c r="J71" s="87"/>
      <c r="K71" s="87"/>
      <c r="L71" s="87"/>
      <c r="M71" s="87">
        <v>0.1</v>
      </c>
      <c r="N71" s="47" t="s">
        <v>106</v>
      </c>
      <c r="O71" s="82" t="s">
        <v>313</v>
      </c>
      <c r="P71" s="65"/>
      <c r="Q71" s="83" t="s">
        <v>514</v>
      </c>
      <c r="R71" s="50" t="s">
        <v>94</v>
      </c>
      <c r="S71" s="50"/>
    </row>
    <row r="72" spans="1:19" ht="31.5" customHeight="1">
      <c r="A72" s="192" t="s">
        <v>513</v>
      </c>
      <c r="B72" s="45">
        <v>39690</v>
      </c>
      <c r="C72" s="46" t="s">
        <v>383</v>
      </c>
      <c r="D72" s="47" t="s">
        <v>384</v>
      </c>
      <c r="E72" s="47" t="s">
        <v>385</v>
      </c>
      <c r="F72" s="47" t="s">
        <v>386</v>
      </c>
      <c r="G72" s="51"/>
      <c r="H72" s="51"/>
      <c r="I72" s="52"/>
      <c r="J72" s="51"/>
      <c r="K72" s="51"/>
      <c r="L72" s="51"/>
      <c r="M72" s="51">
        <v>632</v>
      </c>
      <c r="N72" s="47" t="s">
        <v>106</v>
      </c>
      <c r="O72" s="47" t="s">
        <v>313</v>
      </c>
      <c r="P72" s="65"/>
      <c r="Q72" s="47" t="s">
        <v>514</v>
      </c>
      <c r="R72" s="53" t="s">
        <v>93</v>
      </c>
      <c r="S72" s="53" t="s">
        <v>93</v>
      </c>
    </row>
    <row r="73" spans="1:19" ht="33.75" customHeight="1">
      <c r="A73" s="193" t="s">
        <v>387</v>
      </c>
      <c r="B73" s="76">
        <v>39689</v>
      </c>
      <c r="C73" s="93" t="s">
        <v>388</v>
      </c>
      <c r="D73" s="47" t="s">
        <v>228</v>
      </c>
      <c r="E73" s="47" t="s">
        <v>389</v>
      </c>
      <c r="F73" s="47" t="s">
        <v>390</v>
      </c>
      <c r="G73" s="83"/>
      <c r="H73" s="83"/>
      <c r="I73" s="94"/>
      <c r="J73" s="83">
        <v>40</v>
      </c>
      <c r="K73" s="83"/>
      <c r="L73" s="83"/>
      <c r="M73" s="83"/>
      <c r="N73" s="47" t="s">
        <v>105</v>
      </c>
      <c r="O73" s="95" t="s">
        <v>313</v>
      </c>
      <c r="P73" s="65"/>
      <c r="Q73" s="47" t="s">
        <v>532</v>
      </c>
      <c r="R73" s="53"/>
      <c r="S73" s="53"/>
    </row>
    <row r="74" spans="1:19" ht="31.5" customHeight="1">
      <c r="A74" s="170" t="s">
        <v>391</v>
      </c>
      <c r="B74" s="61">
        <v>39691</v>
      </c>
      <c r="C74" s="93" t="s">
        <v>392</v>
      </c>
      <c r="D74" s="53" t="s">
        <v>218</v>
      </c>
      <c r="E74" s="47" t="s">
        <v>393</v>
      </c>
      <c r="F74" s="47" t="s">
        <v>394</v>
      </c>
      <c r="G74" s="81"/>
      <c r="H74" s="81">
        <v>4.6</v>
      </c>
      <c r="I74" s="81"/>
      <c r="J74" s="81"/>
      <c r="K74" s="81"/>
      <c r="L74" s="81"/>
      <c r="M74" s="81"/>
      <c r="N74" s="47" t="s">
        <v>325</v>
      </c>
      <c r="O74" s="95" t="s">
        <v>314</v>
      </c>
      <c r="P74" s="65"/>
      <c r="Q74" s="47" t="s">
        <v>515</v>
      </c>
      <c r="R74" s="53" t="s">
        <v>94</v>
      </c>
      <c r="S74" s="53"/>
    </row>
    <row r="75" spans="1:19" s="92" customFormat="1" ht="31.5" customHeight="1">
      <c r="A75" s="194" t="s">
        <v>395</v>
      </c>
      <c r="B75" s="61">
        <v>39695</v>
      </c>
      <c r="C75" s="62" t="s">
        <v>396</v>
      </c>
      <c r="D75" s="64" t="s">
        <v>228</v>
      </c>
      <c r="E75" s="53" t="s">
        <v>397</v>
      </c>
      <c r="F75" s="47" t="s">
        <v>390</v>
      </c>
      <c r="G75" s="81"/>
      <c r="H75" s="81"/>
      <c r="I75" s="96"/>
      <c r="J75" s="81">
        <v>0.5</v>
      </c>
      <c r="K75" s="81"/>
      <c r="L75" s="81"/>
      <c r="M75" s="81"/>
      <c r="N75" s="47" t="s">
        <v>105</v>
      </c>
      <c r="O75" s="97" t="s">
        <v>313</v>
      </c>
      <c r="P75" s="65"/>
      <c r="Q75" s="47" t="s">
        <v>532</v>
      </c>
      <c r="R75" s="53"/>
      <c r="S75" s="53"/>
    </row>
    <row r="76" spans="1:19" ht="29.25" customHeight="1">
      <c r="A76" s="185" t="s">
        <v>399</v>
      </c>
      <c r="B76" s="68">
        <v>39695</v>
      </c>
      <c r="C76" s="64" t="s">
        <v>400</v>
      </c>
      <c r="D76" s="64" t="s">
        <v>228</v>
      </c>
      <c r="E76" s="64" t="s">
        <v>401</v>
      </c>
      <c r="F76" s="64" t="s">
        <v>426</v>
      </c>
      <c r="G76" s="65"/>
      <c r="H76" s="65"/>
      <c r="I76" s="65"/>
      <c r="J76" s="65">
        <v>2.4</v>
      </c>
      <c r="K76" s="65"/>
      <c r="L76" s="65"/>
      <c r="M76" s="65"/>
      <c r="N76" s="47" t="s">
        <v>105</v>
      </c>
      <c r="O76" s="85" t="s">
        <v>313</v>
      </c>
      <c r="P76" s="65"/>
      <c r="Q76" s="65" t="s">
        <v>532</v>
      </c>
      <c r="R76" s="53"/>
      <c r="S76" s="53"/>
    </row>
    <row r="77" spans="1:19" ht="32.25" customHeight="1">
      <c r="A77" s="185" t="s">
        <v>403</v>
      </c>
      <c r="B77" s="68">
        <v>39695</v>
      </c>
      <c r="C77" s="64" t="s">
        <v>404</v>
      </c>
      <c r="D77" s="64" t="s">
        <v>228</v>
      </c>
      <c r="E77" s="64" t="s">
        <v>405</v>
      </c>
      <c r="F77" s="64" t="s">
        <v>402</v>
      </c>
      <c r="G77" s="65"/>
      <c r="H77" s="65"/>
      <c r="I77" s="65"/>
      <c r="J77" s="65">
        <v>4.5</v>
      </c>
      <c r="K77" s="65"/>
      <c r="L77" s="65"/>
      <c r="M77" s="65"/>
      <c r="N77" s="47" t="s">
        <v>105</v>
      </c>
      <c r="O77" s="85" t="s">
        <v>313</v>
      </c>
      <c r="P77" s="65"/>
      <c r="Q77" s="65" t="s">
        <v>532</v>
      </c>
      <c r="R77" s="53"/>
      <c r="S77" s="53"/>
    </row>
    <row r="78" spans="1:19" ht="30.75" customHeight="1">
      <c r="A78" s="185" t="s">
        <v>406</v>
      </c>
      <c r="B78" s="68">
        <v>39695</v>
      </c>
      <c r="C78" s="64" t="s">
        <v>413</v>
      </c>
      <c r="D78" s="64" t="s">
        <v>228</v>
      </c>
      <c r="E78" s="64" t="s">
        <v>420</v>
      </c>
      <c r="F78" s="64" t="s">
        <v>402</v>
      </c>
      <c r="G78" s="64"/>
      <c r="H78" s="64"/>
      <c r="I78" s="64"/>
      <c r="J78" s="64">
        <v>0.1</v>
      </c>
      <c r="K78" s="64"/>
      <c r="L78" s="64"/>
      <c r="M78" s="64"/>
      <c r="N78" s="47" t="s">
        <v>105</v>
      </c>
      <c r="O78" s="85" t="s">
        <v>313</v>
      </c>
      <c r="P78" s="65"/>
      <c r="Q78" s="65" t="s">
        <v>532</v>
      </c>
      <c r="R78" s="64"/>
      <c r="S78" s="64"/>
    </row>
    <row r="79" spans="1:19" ht="31.5" customHeight="1">
      <c r="A79" s="185" t="s">
        <v>407</v>
      </c>
      <c r="B79" s="68">
        <v>39695</v>
      </c>
      <c r="C79" s="64" t="s">
        <v>414</v>
      </c>
      <c r="D79" s="64" t="s">
        <v>228</v>
      </c>
      <c r="E79" s="53" t="s">
        <v>421</v>
      </c>
      <c r="F79" s="53" t="s">
        <v>402</v>
      </c>
      <c r="G79" s="53"/>
      <c r="H79" s="53"/>
      <c r="I79" s="53"/>
      <c r="J79" s="53">
        <v>0.1</v>
      </c>
      <c r="K79" s="53"/>
      <c r="L79" s="53"/>
      <c r="M79" s="53"/>
      <c r="N79" s="47" t="s">
        <v>105</v>
      </c>
      <c r="O79" s="85" t="s">
        <v>313</v>
      </c>
      <c r="P79" s="65"/>
      <c r="Q79" s="65" t="s">
        <v>532</v>
      </c>
      <c r="R79" s="53"/>
      <c r="S79" s="53"/>
    </row>
    <row r="80" spans="1:19" ht="31.5" customHeight="1">
      <c r="A80" s="185" t="s">
        <v>408</v>
      </c>
      <c r="B80" s="68">
        <v>39695</v>
      </c>
      <c r="C80" s="64" t="s">
        <v>415</v>
      </c>
      <c r="D80" s="64" t="s">
        <v>228</v>
      </c>
      <c r="E80" s="53" t="s">
        <v>422</v>
      </c>
      <c r="F80" s="53" t="s">
        <v>426</v>
      </c>
      <c r="G80" s="53"/>
      <c r="H80" s="53"/>
      <c r="I80" s="53"/>
      <c r="J80" s="53">
        <v>5</v>
      </c>
      <c r="K80" s="53"/>
      <c r="L80" s="53"/>
      <c r="M80" s="53"/>
      <c r="N80" s="47" t="s">
        <v>105</v>
      </c>
      <c r="O80" s="85" t="s">
        <v>313</v>
      </c>
      <c r="P80" s="65"/>
      <c r="Q80" s="65" t="s">
        <v>532</v>
      </c>
      <c r="R80" s="53"/>
      <c r="S80" s="53"/>
    </row>
    <row r="81" spans="1:19" ht="25.5" customHeight="1">
      <c r="A81" s="185" t="s">
        <v>409</v>
      </c>
      <c r="B81" s="68">
        <v>39695</v>
      </c>
      <c r="C81" s="64" t="s">
        <v>416</v>
      </c>
      <c r="D81" s="64" t="s">
        <v>228</v>
      </c>
      <c r="E81" s="63" t="s">
        <v>424</v>
      </c>
      <c r="F81" s="63" t="s">
        <v>426</v>
      </c>
      <c r="G81" s="64"/>
      <c r="H81" s="64"/>
      <c r="I81" s="63"/>
      <c r="J81" s="64">
        <v>0.25</v>
      </c>
      <c r="K81" s="64"/>
      <c r="L81" s="64"/>
      <c r="M81" s="64"/>
      <c r="N81" s="47" t="s">
        <v>105</v>
      </c>
      <c r="O81" s="85" t="s">
        <v>313</v>
      </c>
      <c r="P81" s="65"/>
      <c r="Q81" s="83" t="s">
        <v>532</v>
      </c>
      <c r="R81" s="53"/>
      <c r="S81" s="53"/>
    </row>
    <row r="82" spans="1:19" ht="31.5" customHeight="1">
      <c r="A82" s="185" t="s">
        <v>410</v>
      </c>
      <c r="B82" s="68">
        <v>39695</v>
      </c>
      <c r="C82" s="64" t="s">
        <v>417</v>
      </c>
      <c r="D82" s="64" t="s">
        <v>228</v>
      </c>
      <c r="E82" s="63" t="s">
        <v>423</v>
      </c>
      <c r="F82" s="63" t="s">
        <v>398</v>
      </c>
      <c r="G82" s="64"/>
      <c r="H82" s="64"/>
      <c r="I82" s="63"/>
      <c r="J82" s="64">
        <v>0.1</v>
      </c>
      <c r="K82" s="64"/>
      <c r="L82" s="64"/>
      <c r="M82" s="64"/>
      <c r="N82" s="47" t="s">
        <v>105</v>
      </c>
      <c r="O82" s="85" t="s">
        <v>313</v>
      </c>
      <c r="P82" s="65"/>
      <c r="Q82" s="65" t="s">
        <v>532</v>
      </c>
      <c r="R82" s="53"/>
      <c r="S82" s="53"/>
    </row>
    <row r="83" spans="1:19" ht="29.25" customHeight="1">
      <c r="A83" s="185" t="s">
        <v>411</v>
      </c>
      <c r="B83" s="68">
        <v>39695</v>
      </c>
      <c r="C83" s="64" t="s">
        <v>418</v>
      </c>
      <c r="D83" s="64" t="s">
        <v>228</v>
      </c>
      <c r="E83" s="63" t="s">
        <v>425</v>
      </c>
      <c r="F83" s="63" t="s">
        <v>398</v>
      </c>
      <c r="G83" s="64"/>
      <c r="H83" s="64"/>
      <c r="I83" s="63"/>
      <c r="J83" s="64">
        <v>0.1</v>
      </c>
      <c r="K83" s="64"/>
      <c r="L83" s="64"/>
      <c r="M83" s="64"/>
      <c r="N83" s="47" t="s">
        <v>105</v>
      </c>
      <c r="O83" s="85" t="s">
        <v>313</v>
      </c>
      <c r="P83" s="65"/>
      <c r="Q83" s="83" t="s">
        <v>532</v>
      </c>
      <c r="R83" s="53"/>
      <c r="S83" s="53"/>
    </row>
    <row r="84" spans="1:19" ht="27.75" customHeight="1">
      <c r="A84" s="185" t="s">
        <v>412</v>
      </c>
      <c r="B84" s="68">
        <v>39695</v>
      </c>
      <c r="C84" s="64" t="s">
        <v>419</v>
      </c>
      <c r="D84" s="64" t="s">
        <v>228</v>
      </c>
      <c r="E84" s="63" t="s">
        <v>423</v>
      </c>
      <c r="F84" s="63" t="s">
        <v>427</v>
      </c>
      <c r="G84" s="64"/>
      <c r="H84" s="64"/>
      <c r="I84" s="63"/>
      <c r="J84" s="64">
        <v>0.1</v>
      </c>
      <c r="K84" s="64"/>
      <c r="L84" s="64"/>
      <c r="M84" s="64"/>
      <c r="N84" s="47" t="s">
        <v>105</v>
      </c>
      <c r="O84" s="85" t="s">
        <v>313</v>
      </c>
      <c r="P84" s="65"/>
      <c r="Q84" s="83" t="s">
        <v>532</v>
      </c>
      <c r="R84" s="53"/>
      <c r="S84" s="53"/>
    </row>
    <row r="85" spans="1:19" ht="29.25" customHeight="1">
      <c r="A85" s="166" t="s">
        <v>428</v>
      </c>
      <c r="B85" s="61">
        <v>39696</v>
      </c>
      <c r="C85" s="62" t="s">
        <v>429</v>
      </c>
      <c r="D85" s="63" t="s">
        <v>430</v>
      </c>
      <c r="E85" s="63" t="s">
        <v>85</v>
      </c>
      <c r="F85" s="63" t="s">
        <v>431</v>
      </c>
      <c r="G85" s="64">
        <v>0.1</v>
      </c>
      <c r="H85" s="64"/>
      <c r="I85" s="63"/>
      <c r="J85" s="64"/>
      <c r="K85" s="64"/>
      <c r="L85" s="64"/>
      <c r="M85" s="64"/>
      <c r="N85" s="47" t="s">
        <v>120</v>
      </c>
      <c r="O85" s="74" t="s">
        <v>314</v>
      </c>
      <c r="P85" s="65"/>
      <c r="Q85" s="83" t="s">
        <v>532</v>
      </c>
      <c r="R85" s="53"/>
      <c r="S85" s="53"/>
    </row>
    <row r="86" spans="1:19" ht="27" customHeight="1">
      <c r="A86" s="166" t="s">
        <v>432</v>
      </c>
      <c r="B86" s="61">
        <v>39696</v>
      </c>
      <c r="C86" s="62" t="s">
        <v>433</v>
      </c>
      <c r="D86" s="63" t="s">
        <v>434</v>
      </c>
      <c r="E86" s="63" t="s">
        <v>85</v>
      </c>
      <c r="F86" s="63" t="s">
        <v>435</v>
      </c>
      <c r="G86" s="64">
        <v>0.1</v>
      </c>
      <c r="H86" s="64"/>
      <c r="I86" s="63"/>
      <c r="J86" s="64"/>
      <c r="K86" s="64"/>
      <c r="L86" s="64"/>
      <c r="M86" s="64"/>
      <c r="N86" s="47" t="s">
        <v>125</v>
      </c>
      <c r="O86" s="63" t="s">
        <v>313</v>
      </c>
      <c r="P86" s="65"/>
      <c r="Q86" s="47" t="s">
        <v>532</v>
      </c>
      <c r="R86" s="53"/>
      <c r="S86" s="53"/>
    </row>
    <row r="87" spans="1:19" ht="29.25" customHeight="1">
      <c r="A87" s="166" t="s">
        <v>436</v>
      </c>
      <c r="B87" s="61">
        <v>39701</v>
      </c>
      <c r="C87" s="62" t="s">
        <v>437</v>
      </c>
      <c r="D87" s="63" t="s">
        <v>438</v>
      </c>
      <c r="E87" s="63" t="s">
        <v>85</v>
      </c>
      <c r="F87" s="63" t="s">
        <v>439</v>
      </c>
      <c r="G87" s="64">
        <v>0.1</v>
      </c>
      <c r="H87" s="64"/>
      <c r="I87" s="63"/>
      <c r="J87" s="64"/>
      <c r="K87" s="64"/>
      <c r="L87" s="64"/>
      <c r="M87" s="64"/>
      <c r="N87" s="47" t="s">
        <v>125</v>
      </c>
      <c r="O87" s="74" t="s">
        <v>313</v>
      </c>
      <c r="P87" s="65"/>
      <c r="Q87" s="83" t="s">
        <v>532</v>
      </c>
      <c r="R87" s="53"/>
      <c r="S87" s="53"/>
    </row>
    <row r="88" spans="1:19" ht="31.5" customHeight="1">
      <c r="A88" s="166" t="s">
        <v>440</v>
      </c>
      <c r="B88" s="61">
        <v>39701</v>
      </c>
      <c r="C88" s="62" t="s">
        <v>441</v>
      </c>
      <c r="D88" s="63" t="s">
        <v>442</v>
      </c>
      <c r="E88" s="63" t="s">
        <v>443</v>
      </c>
      <c r="F88" s="63" t="s">
        <v>444</v>
      </c>
      <c r="G88" s="64">
        <v>0.1</v>
      </c>
      <c r="H88" s="64"/>
      <c r="I88" s="63"/>
      <c r="J88" s="64"/>
      <c r="K88" s="64"/>
      <c r="L88" s="64"/>
      <c r="M88" s="64"/>
      <c r="N88" s="47" t="s">
        <v>125</v>
      </c>
      <c r="O88" s="74" t="s">
        <v>313</v>
      </c>
      <c r="P88" s="65"/>
      <c r="Q88" s="83" t="s">
        <v>532</v>
      </c>
      <c r="R88" s="53"/>
      <c r="S88" s="53"/>
    </row>
    <row r="89" spans="1:19" ht="31.5" customHeight="1">
      <c r="A89" s="165" t="s">
        <v>445</v>
      </c>
      <c r="B89" s="61">
        <v>39703</v>
      </c>
      <c r="C89" s="62" t="s">
        <v>446</v>
      </c>
      <c r="D89" s="63" t="s">
        <v>197</v>
      </c>
      <c r="E89" s="63" t="s">
        <v>447</v>
      </c>
      <c r="F89" s="63" t="s">
        <v>448</v>
      </c>
      <c r="G89" s="64"/>
      <c r="H89" s="64">
        <v>5.4</v>
      </c>
      <c r="I89" s="63"/>
      <c r="J89" s="64"/>
      <c r="K89" s="64"/>
      <c r="L89" s="64"/>
      <c r="M89" s="64">
        <v>422.7</v>
      </c>
      <c r="N89" s="47" t="s">
        <v>106</v>
      </c>
      <c r="O89" s="63" t="s">
        <v>313</v>
      </c>
      <c r="P89" s="65"/>
      <c r="Q89" s="47"/>
      <c r="R89" s="53"/>
      <c r="S89" s="53"/>
    </row>
    <row r="90" spans="1:19" ht="30.75" customHeight="1">
      <c r="A90" s="167" t="s">
        <v>449</v>
      </c>
      <c r="B90" s="61">
        <v>39709</v>
      </c>
      <c r="C90" s="67" t="s">
        <v>450</v>
      </c>
      <c r="D90" s="63" t="s">
        <v>451</v>
      </c>
      <c r="E90" s="63" t="s">
        <v>85</v>
      </c>
      <c r="F90" s="63" t="s">
        <v>452</v>
      </c>
      <c r="G90" s="53">
        <v>0.5</v>
      </c>
      <c r="H90" s="53"/>
      <c r="I90" s="53"/>
      <c r="J90" s="53"/>
      <c r="K90" s="53"/>
      <c r="L90" s="53"/>
      <c r="M90" s="63"/>
      <c r="N90" s="47" t="s">
        <v>125</v>
      </c>
      <c r="O90" s="74" t="s">
        <v>313</v>
      </c>
      <c r="P90" s="65"/>
      <c r="Q90" s="83" t="s">
        <v>532</v>
      </c>
      <c r="R90" s="53"/>
      <c r="S90" s="53"/>
    </row>
    <row r="91" spans="1:19" s="70" customFormat="1" ht="27" customHeight="1">
      <c r="A91" s="165" t="s">
        <v>453</v>
      </c>
      <c r="B91" s="61">
        <v>39710</v>
      </c>
      <c r="C91" s="62" t="s">
        <v>454</v>
      </c>
      <c r="D91" s="63" t="s">
        <v>310</v>
      </c>
      <c r="E91" s="63" t="s">
        <v>455</v>
      </c>
      <c r="F91" s="63" t="s">
        <v>456</v>
      </c>
      <c r="G91" s="64"/>
      <c r="H91" s="64"/>
      <c r="I91" s="63"/>
      <c r="J91" s="64"/>
      <c r="K91" s="64"/>
      <c r="L91" s="64"/>
      <c r="M91" s="64">
        <v>407</v>
      </c>
      <c r="N91" s="47" t="s">
        <v>106</v>
      </c>
      <c r="O91" s="74" t="s">
        <v>313</v>
      </c>
      <c r="P91" s="65"/>
      <c r="Q91" s="83" t="s">
        <v>95</v>
      </c>
      <c r="R91" s="53" t="s">
        <v>93</v>
      </c>
      <c r="S91" s="53" t="s">
        <v>93</v>
      </c>
    </row>
    <row r="92" spans="1:19" s="98" customFormat="1" ht="26.25" customHeight="1">
      <c r="A92" s="166" t="s">
        <v>457</v>
      </c>
      <c r="B92" s="61">
        <v>39712</v>
      </c>
      <c r="C92" s="62" t="s">
        <v>458</v>
      </c>
      <c r="D92" s="63" t="s">
        <v>459</v>
      </c>
      <c r="E92" s="63" t="s">
        <v>87</v>
      </c>
      <c r="F92" s="63" t="s">
        <v>460</v>
      </c>
      <c r="G92" s="65">
        <v>0.1</v>
      </c>
      <c r="H92" s="65"/>
      <c r="I92" s="74"/>
      <c r="J92" s="65"/>
      <c r="K92" s="65"/>
      <c r="L92" s="65"/>
      <c r="M92" s="65"/>
      <c r="N92" s="47" t="s">
        <v>207</v>
      </c>
      <c r="O92" s="82" t="s">
        <v>315</v>
      </c>
      <c r="P92" s="65"/>
      <c r="Q92" s="83" t="s">
        <v>532</v>
      </c>
      <c r="R92" s="53"/>
      <c r="S92" s="53"/>
    </row>
    <row r="93" spans="1:19" s="70" customFormat="1" ht="29.25" customHeight="1">
      <c r="A93" s="165" t="s">
        <v>465</v>
      </c>
      <c r="B93" s="61">
        <v>39716</v>
      </c>
      <c r="C93" s="67" t="s">
        <v>466</v>
      </c>
      <c r="D93" s="63" t="s">
        <v>224</v>
      </c>
      <c r="E93" s="63" t="s">
        <v>467</v>
      </c>
      <c r="F93" s="63" t="s">
        <v>468</v>
      </c>
      <c r="G93" s="65"/>
      <c r="H93" s="65"/>
      <c r="I93" s="74"/>
      <c r="J93" s="65"/>
      <c r="K93" s="65"/>
      <c r="L93" s="65"/>
      <c r="M93" s="65">
        <v>7.2</v>
      </c>
      <c r="N93" s="47" t="s">
        <v>106</v>
      </c>
      <c r="O93" s="82" t="s">
        <v>313</v>
      </c>
      <c r="P93" s="65"/>
      <c r="Q93" s="83" t="s">
        <v>95</v>
      </c>
      <c r="R93" s="53" t="s">
        <v>94</v>
      </c>
      <c r="S93" s="53" t="s">
        <v>94</v>
      </c>
    </row>
    <row r="94" spans="1:19" s="70" customFormat="1" ht="31.5" customHeight="1">
      <c r="A94" s="166" t="s">
        <v>464</v>
      </c>
      <c r="B94" s="61">
        <v>39717</v>
      </c>
      <c r="C94" s="62" t="s">
        <v>469</v>
      </c>
      <c r="D94" s="63" t="s">
        <v>130</v>
      </c>
      <c r="E94" s="63" t="s">
        <v>85</v>
      </c>
      <c r="F94" s="63" t="s">
        <v>470</v>
      </c>
      <c r="G94" s="65">
        <v>0.1</v>
      </c>
      <c r="H94" s="65"/>
      <c r="I94" s="74"/>
      <c r="J94" s="65"/>
      <c r="K94" s="65"/>
      <c r="L94" s="65"/>
      <c r="M94" s="65"/>
      <c r="N94" s="47" t="s">
        <v>125</v>
      </c>
      <c r="O94" s="82" t="s">
        <v>313</v>
      </c>
      <c r="P94" s="65"/>
      <c r="Q94" s="83" t="s">
        <v>532</v>
      </c>
      <c r="R94" s="53"/>
      <c r="S94" s="53"/>
    </row>
    <row r="95" spans="1:19" s="98" customFormat="1" ht="27.75" customHeight="1">
      <c r="A95" s="167" t="s">
        <v>471</v>
      </c>
      <c r="B95" s="72">
        <v>39716</v>
      </c>
      <c r="C95" s="67" t="s">
        <v>472</v>
      </c>
      <c r="D95" s="63" t="s">
        <v>342</v>
      </c>
      <c r="E95" s="63" t="s">
        <v>85</v>
      </c>
      <c r="F95" s="63" t="s">
        <v>473</v>
      </c>
      <c r="G95" s="84">
        <v>0.1</v>
      </c>
      <c r="H95" s="84"/>
      <c r="I95" s="84"/>
      <c r="J95" s="84"/>
      <c r="K95" s="84"/>
      <c r="L95" s="84"/>
      <c r="M95" s="84"/>
      <c r="N95" s="47" t="s">
        <v>120</v>
      </c>
      <c r="O95" s="82" t="s">
        <v>314</v>
      </c>
      <c r="P95" s="74"/>
      <c r="Q95" s="83" t="s">
        <v>532</v>
      </c>
      <c r="R95" s="73"/>
      <c r="S95" s="73"/>
    </row>
    <row r="96" spans="1:19" s="98" customFormat="1" ht="27.75" customHeight="1">
      <c r="A96" s="167" t="s">
        <v>478</v>
      </c>
      <c r="B96" s="61">
        <v>39719</v>
      </c>
      <c r="C96" s="67" t="s">
        <v>474</v>
      </c>
      <c r="D96" s="63" t="s">
        <v>476</v>
      </c>
      <c r="E96" s="63" t="s">
        <v>85</v>
      </c>
      <c r="F96" s="63" t="s">
        <v>477</v>
      </c>
      <c r="G96" s="53">
        <v>0.1</v>
      </c>
      <c r="H96" s="81"/>
      <c r="I96" s="81"/>
      <c r="J96" s="81"/>
      <c r="K96" s="81"/>
      <c r="L96" s="81"/>
      <c r="M96" s="84"/>
      <c r="N96" s="47" t="s">
        <v>125</v>
      </c>
      <c r="O96" s="82" t="s">
        <v>313</v>
      </c>
      <c r="P96" s="65"/>
      <c r="Q96" s="83" t="s">
        <v>532</v>
      </c>
      <c r="R96" s="53"/>
      <c r="S96" s="53"/>
    </row>
    <row r="97" spans="1:19" s="70" customFormat="1" ht="26.25" customHeight="1">
      <c r="A97" s="167" t="s">
        <v>482</v>
      </c>
      <c r="B97" s="61">
        <v>39720</v>
      </c>
      <c r="C97" s="67" t="s">
        <v>475</v>
      </c>
      <c r="D97" s="63" t="s">
        <v>479</v>
      </c>
      <c r="E97" s="63" t="s">
        <v>480</v>
      </c>
      <c r="F97" s="63" t="s">
        <v>481</v>
      </c>
      <c r="G97" s="53">
        <v>1646</v>
      </c>
      <c r="H97" s="81">
        <v>85</v>
      </c>
      <c r="I97" s="81"/>
      <c r="J97" s="81"/>
      <c r="K97" s="81"/>
      <c r="L97" s="81"/>
      <c r="M97" s="84"/>
      <c r="N97" s="47" t="s">
        <v>207</v>
      </c>
      <c r="O97" s="82" t="s">
        <v>315</v>
      </c>
      <c r="P97" s="65"/>
      <c r="Q97" s="83" t="s">
        <v>95</v>
      </c>
      <c r="R97" s="53" t="s">
        <v>93</v>
      </c>
      <c r="S97" s="53" t="s">
        <v>93</v>
      </c>
    </row>
    <row r="98" spans="1:19" s="70" customFormat="1" ht="28.5" customHeight="1">
      <c r="A98" s="180" t="s">
        <v>483</v>
      </c>
      <c r="B98" s="61">
        <v>39721</v>
      </c>
      <c r="C98" s="67" t="s">
        <v>484</v>
      </c>
      <c r="D98" s="63" t="s">
        <v>384</v>
      </c>
      <c r="E98" s="63" t="s">
        <v>485</v>
      </c>
      <c r="F98" s="63" t="s">
        <v>486</v>
      </c>
      <c r="G98" s="53"/>
      <c r="H98" s="81"/>
      <c r="I98" s="81"/>
      <c r="J98" s="81"/>
      <c r="K98" s="81"/>
      <c r="L98" s="81"/>
      <c r="M98" s="81">
        <v>15</v>
      </c>
      <c r="N98" s="47" t="s">
        <v>106</v>
      </c>
      <c r="O98" s="82" t="s">
        <v>313</v>
      </c>
      <c r="P98" s="65"/>
      <c r="Q98" s="83"/>
      <c r="R98" s="53"/>
      <c r="S98" s="53"/>
    </row>
    <row r="99" spans="1:19" s="70" customFormat="1" ht="26.25" customHeight="1">
      <c r="A99" s="167" t="s">
        <v>487</v>
      </c>
      <c r="B99" s="61">
        <v>39722</v>
      </c>
      <c r="C99" s="67" t="s">
        <v>488</v>
      </c>
      <c r="D99" s="63" t="s">
        <v>489</v>
      </c>
      <c r="E99" s="63" t="s">
        <v>490</v>
      </c>
      <c r="F99" s="63" t="s">
        <v>491</v>
      </c>
      <c r="G99" s="53">
        <v>126</v>
      </c>
      <c r="H99" s="81">
        <v>87</v>
      </c>
      <c r="I99" s="81"/>
      <c r="J99" s="81"/>
      <c r="K99" s="81"/>
      <c r="L99" s="81"/>
      <c r="M99" s="81">
        <v>224</v>
      </c>
      <c r="N99" s="47" t="s">
        <v>120</v>
      </c>
      <c r="O99" s="82" t="s">
        <v>314</v>
      </c>
      <c r="P99" s="65"/>
      <c r="Q99" s="83" t="s">
        <v>532</v>
      </c>
      <c r="R99" s="53" t="s">
        <v>93</v>
      </c>
      <c r="S99" s="53" t="s">
        <v>93</v>
      </c>
    </row>
    <row r="100" spans="1:19" s="98" customFormat="1" ht="27" customHeight="1">
      <c r="A100" s="171" t="s">
        <v>492</v>
      </c>
      <c r="B100" s="68">
        <v>39722</v>
      </c>
      <c r="C100" s="64" t="s">
        <v>493</v>
      </c>
      <c r="D100" s="64" t="s">
        <v>494</v>
      </c>
      <c r="E100" s="64" t="s">
        <v>495</v>
      </c>
      <c r="F100" s="64" t="s">
        <v>496</v>
      </c>
      <c r="G100" s="65"/>
      <c r="H100" s="65">
        <v>71.2</v>
      </c>
      <c r="I100" s="65"/>
      <c r="J100" s="65"/>
      <c r="K100" s="65"/>
      <c r="L100" s="65"/>
      <c r="M100" s="65">
        <v>1.2</v>
      </c>
      <c r="N100" s="47" t="s">
        <v>325</v>
      </c>
      <c r="O100" s="85" t="s">
        <v>314</v>
      </c>
      <c r="P100" s="65"/>
      <c r="Q100" s="65" t="s">
        <v>95</v>
      </c>
      <c r="R100" s="64" t="s">
        <v>93</v>
      </c>
      <c r="S100" s="64" t="s">
        <v>93</v>
      </c>
    </row>
    <row r="101" spans="1:19" s="70" customFormat="1" ht="27.75" customHeight="1">
      <c r="A101" s="166" t="s">
        <v>502</v>
      </c>
      <c r="B101" s="68">
        <v>39723</v>
      </c>
      <c r="C101" s="64" t="s">
        <v>503</v>
      </c>
      <c r="D101" s="64" t="s">
        <v>504</v>
      </c>
      <c r="E101" s="64" t="s">
        <v>490</v>
      </c>
      <c r="F101" s="64" t="s">
        <v>505</v>
      </c>
      <c r="G101" s="65">
        <v>1</v>
      </c>
      <c r="H101" s="65"/>
      <c r="I101" s="65"/>
      <c r="J101" s="65"/>
      <c r="K101" s="65"/>
      <c r="L101" s="65"/>
      <c r="M101" s="65"/>
      <c r="N101" s="47" t="s">
        <v>120</v>
      </c>
      <c r="O101" s="85" t="s">
        <v>314</v>
      </c>
      <c r="P101" s="65"/>
      <c r="Q101" s="65" t="s">
        <v>532</v>
      </c>
      <c r="R101" s="64"/>
      <c r="S101" s="64"/>
    </row>
    <row r="102" spans="1:19" s="70" customFormat="1" ht="30.75" customHeight="1">
      <c r="A102" s="186" t="s">
        <v>506</v>
      </c>
      <c r="B102" s="86">
        <v>39724</v>
      </c>
      <c r="C102" s="63" t="s">
        <v>507</v>
      </c>
      <c r="D102" s="63" t="s">
        <v>228</v>
      </c>
      <c r="E102" s="63" t="s">
        <v>508</v>
      </c>
      <c r="F102" s="63" t="s">
        <v>509</v>
      </c>
      <c r="G102" s="63"/>
      <c r="H102" s="63"/>
      <c r="I102" s="63"/>
      <c r="J102" s="63">
        <v>1</v>
      </c>
      <c r="K102" s="63"/>
      <c r="L102" s="63"/>
      <c r="M102" s="63"/>
      <c r="N102" s="47" t="s">
        <v>230</v>
      </c>
      <c r="O102" s="74" t="s">
        <v>314</v>
      </c>
      <c r="P102" s="65"/>
      <c r="Q102" s="83"/>
      <c r="R102" s="63"/>
      <c r="S102" s="63"/>
    </row>
    <row r="103" spans="1:19" s="70" customFormat="1" ht="24.75" customHeight="1">
      <c r="A103" s="185" t="s">
        <v>517</v>
      </c>
      <c r="B103" s="68">
        <v>39735</v>
      </c>
      <c r="C103" s="64" t="s">
        <v>518</v>
      </c>
      <c r="D103" s="64" t="s">
        <v>228</v>
      </c>
      <c r="E103" s="64" t="s">
        <v>519</v>
      </c>
      <c r="F103" s="64" t="s">
        <v>520</v>
      </c>
      <c r="G103" s="64"/>
      <c r="H103" s="64"/>
      <c r="I103" s="64"/>
      <c r="J103" s="64">
        <v>0.1</v>
      </c>
      <c r="K103" s="64"/>
      <c r="L103" s="64"/>
      <c r="M103" s="64"/>
      <c r="N103" s="47" t="s">
        <v>105</v>
      </c>
      <c r="O103" s="64" t="s">
        <v>313</v>
      </c>
      <c r="P103" s="65"/>
      <c r="Q103" s="47" t="s">
        <v>95</v>
      </c>
      <c r="R103" s="64" t="s">
        <v>94</v>
      </c>
      <c r="S103" s="64" t="s">
        <v>521</v>
      </c>
    </row>
    <row r="104" spans="1:19" s="70" customFormat="1" ht="27" customHeight="1">
      <c r="A104" s="180" t="s">
        <v>528</v>
      </c>
      <c r="B104" s="90">
        <v>39739</v>
      </c>
      <c r="C104" s="63" t="s">
        <v>529</v>
      </c>
      <c r="D104" s="63" t="s">
        <v>48</v>
      </c>
      <c r="E104" s="63" t="s">
        <v>530</v>
      </c>
      <c r="F104" s="63" t="s">
        <v>531</v>
      </c>
      <c r="G104" s="88"/>
      <c r="H104" s="88"/>
      <c r="I104" s="88"/>
      <c r="J104" s="88"/>
      <c r="K104" s="88">
        <v>35</v>
      </c>
      <c r="L104" s="88"/>
      <c r="M104" s="88"/>
      <c r="N104" s="47" t="s">
        <v>193</v>
      </c>
      <c r="O104" s="63" t="s">
        <v>313</v>
      </c>
      <c r="P104" s="65"/>
      <c r="Q104" s="63" t="s">
        <v>532</v>
      </c>
      <c r="R104" s="88" t="s">
        <v>93</v>
      </c>
      <c r="S104" s="88" t="s">
        <v>93</v>
      </c>
    </row>
    <row r="105" spans="1:19" s="70" customFormat="1" ht="24.75" customHeight="1">
      <c r="A105" s="168" t="s">
        <v>533</v>
      </c>
      <c r="B105" s="69">
        <v>39748</v>
      </c>
      <c r="C105" s="63" t="s">
        <v>534</v>
      </c>
      <c r="D105" s="63" t="s">
        <v>103</v>
      </c>
      <c r="E105" s="63" t="s">
        <v>535</v>
      </c>
      <c r="F105" s="63" t="s">
        <v>536</v>
      </c>
      <c r="G105" s="87"/>
      <c r="H105" s="87">
        <v>0.1</v>
      </c>
      <c r="I105" s="87"/>
      <c r="J105" s="87"/>
      <c r="K105" s="87"/>
      <c r="L105" s="87"/>
      <c r="M105" s="87"/>
      <c r="N105" s="47" t="s">
        <v>144</v>
      </c>
      <c r="O105" s="82" t="s">
        <v>313</v>
      </c>
      <c r="P105" s="65"/>
      <c r="Q105" s="83"/>
      <c r="R105" s="50" t="s">
        <v>94</v>
      </c>
      <c r="S105" s="50" t="s">
        <v>521</v>
      </c>
    </row>
    <row r="106" spans="1:19" s="70" customFormat="1" ht="23.25" customHeight="1">
      <c r="A106" s="167" t="s">
        <v>537</v>
      </c>
      <c r="B106" s="90">
        <v>39748</v>
      </c>
      <c r="C106" s="63" t="s">
        <v>538</v>
      </c>
      <c r="D106" s="63" t="s">
        <v>539</v>
      </c>
      <c r="E106" s="63" t="s">
        <v>540</v>
      </c>
      <c r="F106" s="63" t="s">
        <v>541</v>
      </c>
      <c r="G106" s="91">
        <v>0.25</v>
      </c>
      <c r="H106" s="91"/>
      <c r="I106" s="91"/>
      <c r="J106" s="91"/>
      <c r="K106" s="91"/>
      <c r="L106" s="91"/>
      <c r="M106" s="91"/>
      <c r="N106" s="47" t="s">
        <v>125</v>
      </c>
      <c r="O106" s="82" t="s">
        <v>313</v>
      </c>
      <c r="P106" s="65"/>
      <c r="Q106" s="74" t="s">
        <v>95</v>
      </c>
      <c r="R106" s="88" t="s">
        <v>94</v>
      </c>
      <c r="S106" s="88" t="s">
        <v>521</v>
      </c>
    </row>
    <row r="107" spans="1:19" s="70" customFormat="1" ht="26.25" customHeight="1">
      <c r="A107" s="180" t="s">
        <v>542</v>
      </c>
      <c r="B107" s="69">
        <v>39748</v>
      </c>
      <c r="C107" s="63" t="s">
        <v>543</v>
      </c>
      <c r="D107" s="63" t="s">
        <v>544</v>
      </c>
      <c r="E107" s="63" t="s">
        <v>545</v>
      </c>
      <c r="F107" s="63" t="s">
        <v>546</v>
      </c>
      <c r="G107" s="87"/>
      <c r="H107" s="87"/>
      <c r="I107" s="87"/>
      <c r="J107" s="87"/>
      <c r="K107" s="87"/>
      <c r="L107" s="87"/>
      <c r="M107" s="87">
        <v>5</v>
      </c>
      <c r="N107" s="47" t="s">
        <v>106</v>
      </c>
      <c r="O107" s="82" t="s">
        <v>313</v>
      </c>
      <c r="P107" s="65"/>
      <c r="Q107" s="83" t="s">
        <v>95</v>
      </c>
      <c r="R107" s="50" t="s">
        <v>94</v>
      </c>
      <c r="S107" s="50" t="s">
        <v>521</v>
      </c>
    </row>
    <row r="108" spans="1:19" s="70" customFormat="1" ht="21.75" customHeight="1">
      <c r="A108" s="220" t="s">
        <v>550</v>
      </c>
      <c r="B108" s="69">
        <v>39750</v>
      </c>
      <c r="C108" s="63" t="s">
        <v>551</v>
      </c>
      <c r="D108" s="63" t="s">
        <v>552</v>
      </c>
      <c r="E108" s="63" t="s">
        <v>553</v>
      </c>
      <c r="F108" s="63" t="s">
        <v>554</v>
      </c>
      <c r="G108" s="87"/>
      <c r="H108" s="87"/>
      <c r="I108" s="87"/>
      <c r="J108" s="87"/>
      <c r="K108" s="87"/>
      <c r="L108" s="87">
        <v>0.1</v>
      </c>
      <c r="M108" s="87"/>
      <c r="N108" s="47" t="s">
        <v>555</v>
      </c>
      <c r="O108" s="82" t="s">
        <v>314</v>
      </c>
      <c r="P108" s="65"/>
      <c r="Q108" s="83" t="s">
        <v>95</v>
      </c>
      <c r="R108" s="50" t="s">
        <v>94</v>
      </c>
      <c r="S108" s="50" t="s">
        <v>521</v>
      </c>
    </row>
    <row r="109" spans="1:19" s="70" customFormat="1" ht="19.5" customHeight="1">
      <c r="A109" s="180"/>
      <c r="B109" s="69"/>
      <c r="C109" s="63"/>
      <c r="D109" s="63"/>
      <c r="E109" s="63"/>
      <c r="F109" s="63"/>
      <c r="G109" s="50"/>
      <c r="H109" s="50"/>
      <c r="I109" s="50"/>
      <c r="J109" s="50"/>
      <c r="K109" s="50"/>
      <c r="L109" s="50"/>
      <c r="M109" s="50"/>
      <c r="N109" s="47"/>
      <c r="O109" s="63"/>
      <c r="P109" s="65"/>
      <c r="Q109" s="47"/>
      <c r="R109" s="50"/>
      <c r="S109" s="50"/>
    </row>
    <row r="110" spans="1:19" s="70" customFormat="1" ht="19.5" customHeight="1">
      <c r="A110" s="180"/>
      <c r="B110" s="69"/>
      <c r="C110" s="63"/>
      <c r="D110" s="63"/>
      <c r="E110" s="63"/>
      <c r="F110" s="63"/>
      <c r="G110" s="50"/>
      <c r="H110" s="50"/>
      <c r="I110" s="50"/>
      <c r="J110" s="50"/>
      <c r="K110" s="50"/>
      <c r="L110" s="50"/>
      <c r="M110" s="50"/>
      <c r="N110" s="47"/>
      <c r="O110" s="63"/>
      <c r="P110" s="65"/>
      <c r="Q110" s="47"/>
      <c r="R110" s="50"/>
      <c r="S110" s="50"/>
    </row>
    <row r="111" spans="1:19" s="70" customFormat="1" ht="19.5" customHeight="1">
      <c r="A111" s="180"/>
      <c r="B111" s="69"/>
      <c r="C111" s="63"/>
      <c r="D111" s="63"/>
      <c r="E111" s="63"/>
      <c r="F111" s="63"/>
      <c r="G111" s="50"/>
      <c r="H111" s="50"/>
      <c r="I111" s="50"/>
      <c r="J111" s="50"/>
      <c r="K111" s="50"/>
      <c r="L111" s="50"/>
      <c r="M111" s="50"/>
      <c r="N111" s="47"/>
      <c r="O111" s="63"/>
      <c r="P111" s="65"/>
      <c r="Q111" s="47"/>
      <c r="R111" s="50"/>
      <c r="S111" s="50"/>
    </row>
    <row r="112" spans="1:19" s="70" customFormat="1" ht="19.5" customHeight="1">
      <c r="A112" s="180"/>
      <c r="B112" s="69"/>
      <c r="C112" s="63"/>
      <c r="D112" s="63"/>
      <c r="E112" s="63"/>
      <c r="F112" s="63"/>
      <c r="G112" s="50"/>
      <c r="H112" s="50"/>
      <c r="I112" s="50"/>
      <c r="J112" s="50"/>
      <c r="K112" s="50"/>
      <c r="L112" s="50"/>
      <c r="M112" s="50"/>
      <c r="N112" s="47"/>
      <c r="O112" s="63"/>
      <c r="P112" s="65"/>
      <c r="Q112" s="47"/>
      <c r="R112" s="50"/>
      <c r="S112" s="50"/>
    </row>
    <row r="113" spans="1:19" s="70" customFormat="1" ht="19.5" customHeight="1">
      <c r="A113" s="180"/>
      <c r="B113" s="99"/>
      <c r="C113" s="63"/>
      <c r="D113" s="63"/>
      <c r="E113" s="63"/>
      <c r="F113" s="63"/>
      <c r="G113" s="50"/>
      <c r="H113" s="50"/>
      <c r="I113" s="50"/>
      <c r="J113" s="50"/>
      <c r="K113" s="50"/>
      <c r="L113" s="50"/>
      <c r="M113" s="50"/>
      <c r="N113" s="47"/>
      <c r="O113" s="63"/>
      <c r="P113" s="65"/>
      <c r="Q113" s="47"/>
      <c r="R113" s="50"/>
      <c r="S113" s="50"/>
    </row>
    <row r="114" spans="1:19" s="70" customFormat="1" ht="19.5" customHeight="1">
      <c r="A114" s="180"/>
      <c r="B114" s="76"/>
      <c r="C114" s="63"/>
      <c r="D114" s="63"/>
      <c r="E114" s="73"/>
      <c r="F114" s="73"/>
      <c r="G114" s="73"/>
      <c r="H114" s="73"/>
      <c r="I114" s="73"/>
      <c r="J114" s="73"/>
      <c r="K114" s="73"/>
      <c r="L114" s="73"/>
      <c r="M114" s="73"/>
      <c r="N114" s="47"/>
      <c r="O114" s="73"/>
      <c r="P114" s="65"/>
      <c r="Q114" s="73"/>
      <c r="R114" s="73"/>
      <c r="S114" s="73"/>
    </row>
    <row r="115" spans="1:19" s="98" customFormat="1" ht="19.5" customHeight="1">
      <c r="A115" s="180"/>
      <c r="B115" s="45"/>
      <c r="C115" s="63"/>
      <c r="D115" s="63"/>
      <c r="E115" s="63"/>
      <c r="F115" s="53"/>
      <c r="G115" s="53"/>
      <c r="H115" s="53"/>
      <c r="I115" s="53"/>
      <c r="J115" s="53"/>
      <c r="K115" s="53"/>
      <c r="L115" s="53"/>
      <c r="M115" s="53"/>
      <c r="N115" s="47"/>
      <c r="O115" s="81"/>
      <c r="P115" s="65"/>
      <c r="Q115" s="83"/>
      <c r="R115" s="53"/>
      <c r="S115" s="53"/>
    </row>
    <row r="116" spans="1:19" s="98" customFormat="1" ht="19.5" customHeight="1">
      <c r="A116" s="180"/>
      <c r="B116" s="45"/>
      <c r="C116" s="63"/>
      <c r="D116" s="63"/>
      <c r="E116" s="63"/>
      <c r="F116" s="53"/>
      <c r="G116" s="53"/>
      <c r="H116" s="53"/>
      <c r="I116" s="53"/>
      <c r="J116" s="53"/>
      <c r="K116" s="53"/>
      <c r="L116" s="53"/>
      <c r="M116" s="53"/>
      <c r="N116" s="47"/>
      <c r="O116" s="81"/>
      <c r="P116" s="65"/>
      <c r="Q116" s="83"/>
      <c r="R116" s="53"/>
      <c r="S116" s="53"/>
    </row>
    <row r="117" spans="1:19" s="70" customFormat="1" ht="19.5" customHeight="1">
      <c r="A117" s="180"/>
      <c r="B117" s="45"/>
      <c r="C117" s="63"/>
      <c r="D117" s="63"/>
      <c r="E117" s="63"/>
      <c r="F117" s="53"/>
      <c r="G117" s="53"/>
      <c r="H117" s="53"/>
      <c r="I117" s="53"/>
      <c r="J117" s="53"/>
      <c r="K117" s="53"/>
      <c r="L117" s="53"/>
      <c r="M117" s="53"/>
      <c r="N117" s="47"/>
      <c r="O117" s="53"/>
      <c r="P117" s="65"/>
      <c r="Q117" s="47"/>
      <c r="R117" s="53"/>
      <c r="S117" s="53"/>
    </row>
    <row r="118" spans="1:19" s="70" customFormat="1" ht="19.5" customHeight="1">
      <c r="A118" s="195"/>
      <c r="B118" s="72"/>
      <c r="C118" s="63"/>
      <c r="D118" s="73"/>
      <c r="E118" s="73"/>
      <c r="F118" s="63"/>
      <c r="G118" s="73"/>
      <c r="H118" s="73"/>
      <c r="I118" s="73"/>
      <c r="J118" s="73"/>
      <c r="K118" s="73"/>
      <c r="L118" s="73"/>
      <c r="M118" s="73"/>
      <c r="N118" s="47"/>
      <c r="O118" s="73"/>
      <c r="P118" s="65"/>
      <c r="Q118" s="73"/>
      <c r="R118" s="73"/>
      <c r="S118" s="73"/>
    </row>
    <row r="119" spans="1:19" s="70" customFormat="1" ht="19.5" customHeight="1">
      <c r="A119" s="180"/>
      <c r="B119" s="61"/>
      <c r="C119" s="67"/>
      <c r="D119" s="63"/>
      <c r="E119" s="63"/>
      <c r="F119" s="63"/>
      <c r="G119" s="53"/>
      <c r="H119" s="53"/>
      <c r="I119" s="53"/>
      <c r="J119" s="53"/>
      <c r="K119" s="53"/>
      <c r="L119" s="53"/>
      <c r="M119" s="53"/>
      <c r="N119" s="47"/>
      <c r="O119" s="74"/>
      <c r="P119" s="65"/>
      <c r="Q119" s="83"/>
      <c r="R119" s="53"/>
      <c r="S119" s="53"/>
    </row>
    <row r="120" spans="1:19" s="70" customFormat="1" ht="19.5" customHeight="1">
      <c r="A120" s="165"/>
      <c r="B120" s="68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47"/>
      <c r="O120" s="65"/>
      <c r="P120" s="65"/>
      <c r="Q120" s="83"/>
      <c r="R120" s="64"/>
      <c r="S120" s="64"/>
    </row>
    <row r="121" spans="1:19" s="70" customFormat="1" ht="19.5" customHeight="1">
      <c r="A121" s="165"/>
      <c r="B121" s="68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47"/>
      <c r="O121" s="65"/>
      <c r="P121" s="65"/>
      <c r="Q121" s="83"/>
      <c r="R121" s="64"/>
      <c r="S121" s="64"/>
    </row>
    <row r="122" spans="1:19" s="70" customFormat="1" ht="19.5" customHeight="1">
      <c r="A122" s="180"/>
      <c r="B122" s="86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47"/>
      <c r="O122" s="74"/>
      <c r="P122" s="65"/>
      <c r="Q122" s="83"/>
      <c r="R122" s="63"/>
      <c r="S122" s="63"/>
    </row>
    <row r="123" spans="1:19" s="92" customFormat="1" ht="19.5" customHeight="1">
      <c r="A123" s="165"/>
      <c r="B123" s="68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47"/>
      <c r="O123" s="64"/>
      <c r="P123" s="65"/>
      <c r="Q123" s="47"/>
      <c r="R123" s="64"/>
      <c r="S123" s="64"/>
    </row>
    <row r="124" spans="1:19" ht="19.5" customHeight="1">
      <c r="A124" s="165"/>
      <c r="B124" s="68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47"/>
      <c r="O124" s="65"/>
      <c r="P124" s="65"/>
      <c r="Q124" s="83"/>
      <c r="R124" s="64"/>
      <c r="S124" s="64"/>
    </row>
    <row r="125" spans="1:19" ht="19.5" customHeight="1">
      <c r="A125" s="180"/>
      <c r="B125" s="90"/>
      <c r="C125" s="63"/>
      <c r="D125" s="63"/>
      <c r="E125" s="63"/>
      <c r="F125" s="63"/>
      <c r="G125" s="88"/>
      <c r="H125" s="88"/>
      <c r="I125" s="88"/>
      <c r="J125" s="88"/>
      <c r="K125" s="88"/>
      <c r="L125" s="88"/>
      <c r="M125" s="88"/>
      <c r="N125" s="47"/>
      <c r="O125" s="74"/>
      <c r="P125" s="65"/>
      <c r="Q125" s="74"/>
      <c r="R125" s="88"/>
      <c r="S125" s="88"/>
    </row>
    <row r="126" spans="1:19" ht="19.5" customHeight="1">
      <c r="A126" s="180"/>
      <c r="B126" s="69"/>
      <c r="C126" s="63"/>
      <c r="D126" s="63"/>
      <c r="E126" s="63"/>
      <c r="F126" s="63"/>
      <c r="G126" s="50"/>
      <c r="H126" s="50"/>
      <c r="I126" s="50"/>
      <c r="J126" s="50"/>
      <c r="K126" s="50"/>
      <c r="L126" s="50"/>
      <c r="M126" s="50"/>
      <c r="N126" s="47"/>
      <c r="O126" s="74"/>
      <c r="P126" s="65"/>
      <c r="Q126" s="65"/>
      <c r="R126" s="50"/>
      <c r="S126" s="50"/>
    </row>
    <row r="127" spans="1:19" ht="19.5" customHeight="1">
      <c r="A127" s="180"/>
      <c r="B127" s="69"/>
      <c r="C127" s="63"/>
      <c r="D127" s="63"/>
      <c r="E127" s="63"/>
      <c r="F127" s="63"/>
      <c r="G127" s="50"/>
      <c r="H127" s="50"/>
      <c r="I127" s="50"/>
      <c r="J127" s="50"/>
      <c r="K127" s="50"/>
      <c r="L127" s="50"/>
      <c r="M127" s="50"/>
      <c r="N127" s="47"/>
      <c r="O127" s="74"/>
      <c r="P127" s="65"/>
      <c r="Q127" s="83"/>
      <c r="R127" s="50"/>
      <c r="S127" s="50"/>
    </row>
    <row r="128" spans="1:19" s="92" customFormat="1" ht="19.5" customHeight="1">
      <c r="A128" s="196"/>
      <c r="B128" s="69"/>
      <c r="C128" s="63"/>
      <c r="D128" s="63"/>
      <c r="E128" s="63"/>
      <c r="F128" s="63"/>
      <c r="G128" s="50"/>
      <c r="H128" s="50"/>
      <c r="I128" s="50"/>
      <c r="J128" s="50"/>
      <c r="K128" s="50"/>
      <c r="L128" s="50"/>
      <c r="M128" s="50"/>
      <c r="N128" s="47"/>
      <c r="O128" s="63"/>
      <c r="P128" s="65"/>
      <c r="Q128" s="47"/>
      <c r="R128" s="50"/>
      <c r="S128" s="50"/>
    </row>
    <row r="129" spans="1:19" ht="19.5" customHeight="1">
      <c r="A129" s="180"/>
      <c r="B129" s="69"/>
      <c r="C129" s="63"/>
      <c r="D129" s="63"/>
      <c r="E129" s="63"/>
      <c r="F129" s="63"/>
      <c r="G129" s="50"/>
      <c r="H129" s="50"/>
      <c r="I129" s="50"/>
      <c r="J129" s="50"/>
      <c r="K129" s="50"/>
      <c r="L129" s="50"/>
      <c r="M129" s="50"/>
      <c r="N129" s="47"/>
      <c r="O129" s="74"/>
      <c r="P129" s="65"/>
      <c r="Q129" s="83"/>
      <c r="R129" s="50"/>
      <c r="S129" s="50"/>
    </row>
    <row r="130" spans="1:19" ht="19.5" customHeight="1">
      <c r="A130" s="180"/>
      <c r="B130" s="69"/>
      <c r="C130" s="63"/>
      <c r="D130" s="63"/>
      <c r="E130" s="63"/>
      <c r="F130" s="63"/>
      <c r="G130" s="50"/>
      <c r="H130" s="50"/>
      <c r="I130" s="50"/>
      <c r="J130" s="50"/>
      <c r="K130" s="50"/>
      <c r="L130" s="50"/>
      <c r="M130" s="50"/>
      <c r="N130" s="47"/>
      <c r="O130" s="63"/>
      <c r="P130" s="65"/>
      <c r="Q130" s="47"/>
      <c r="R130" s="50"/>
      <c r="S130" s="50"/>
    </row>
    <row r="131" spans="1:19" ht="19.5" customHeight="1">
      <c r="A131" s="180"/>
      <c r="B131" s="69"/>
      <c r="C131" s="63"/>
      <c r="D131" s="63"/>
      <c r="E131" s="63"/>
      <c r="F131" s="63"/>
      <c r="G131" s="50"/>
      <c r="H131" s="50"/>
      <c r="I131" s="50"/>
      <c r="J131" s="50"/>
      <c r="K131" s="50"/>
      <c r="L131" s="50"/>
      <c r="M131" s="50"/>
      <c r="N131" s="47"/>
      <c r="O131" s="74"/>
      <c r="P131" s="65"/>
      <c r="Q131" s="83"/>
      <c r="R131" s="50"/>
      <c r="S131" s="50"/>
    </row>
    <row r="132" spans="1:19" s="92" customFormat="1" ht="19.5" customHeight="1">
      <c r="A132" s="197"/>
      <c r="B132" s="61"/>
      <c r="C132" s="62"/>
      <c r="D132" s="63"/>
      <c r="E132" s="63"/>
      <c r="F132" s="63"/>
      <c r="G132" s="64"/>
      <c r="H132" s="64"/>
      <c r="I132" s="63"/>
      <c r="J132" s="64"/>
      <c r="K132" s="64"/>
      <c r="L132" s="64"/>
      <c r="M132" s="53"/>
      <c r="N132" s="63"/>
      <c r="O132" s="63"/>
      <c r="P132" s="65"/>
      <c r="Q132" s="47"/>
      <c r="R132" s="53"/>
      <c r="S132" s="53"/>
    </row>
    <row r="133" spans="1:19" s="92" customFormat="1" ht="19.5" customHeight="1">
      <c r="A133" s="197"/>
      <c r="B133" s="61"/>
      <c r="C133" s="62"/>
      <c r="D133" s="63"/>
      <c r="E133" s="63"/>
      <c r="F133" s="63"/>
      <c r="G133" s="64"/>
      <c r="H133" s="64"/>
      <c r="I133" s="63"/>
      <c r="J133" s="64"/>
      <c r="K133" s="64"/>
      <c r="L133" s="64"/>
      <c r="M133" s="64"/>
      <c r="N133" s="63"/>
      <c r="O133" s="63"/>
      <c r="P133" s="65"/>
      <c r="Q133" s="47"/>
      <c r="R133" s="53"/>
      <c r="S133" s="53"/>
    </row>
    <row r="134" spans="1:19" s="92" customFormat="1" ht="19.5" customHeight="1">
      <c r="A134" s="197"/>
      <c r="B134" s="61"/>
      <c r="C134" s="62"/>
      <c r="D134" s="63"/>
      <c r="E134" s="63"/>
      <c r="F134" s="63"/>
      <c r="G134" s="64"/>
      <c r="H134" s="64"/>
      <c r="I134" s="63"/>
      <c r="J134" s="64"/>
      <c r="K134" s="64"/>
      <c r="L134" s="64"/>
      <c r="M134" s="64"/>
      <c r="N134" s="63"/>
      <c r="O134" s="63"/>
      <c r="P134" s="65"/>
      <c r="Q134" s="47"/>
      <c r="R134" s="53"/>
      <c r="S134" s="53"/>
    </row>
    <row r="135" spans="1:19" s="92" customFormat="1" ht="19.5" customHeight="1">
      <c r="A135" s="196"/>
      <c r="B135" s="61"/>
      <c r="C135" s="67"/>
      <c r="D135" s="63"/>
      <c r="E135" s="63"/>
      <c r="F135" s="63"/>
      <c r="G135" s="53"/>
      <c r="H135" s="53"/>
      <c r="I135" s="53"/>
      <c r="J135" s="53"/>
      <c r="K135" s="53"/>
      <c r="L135" s="53"/>
      <c r="M135" s="53"/>
      <c r="N135" s="63"/>
      <c r="O135" s="63"/>
      <c r="P135" s="65"/>
      <c r="Q135" s="47"/>
      <c r="R135" s="53"/>
      <c r="S135" s="53"/>
    </row>
    <row r="136" spans="1:19" ht="19.5" customHeight="1">
      <c r="A136" s="196"/>
      <c r="B136" s="69"/>
      <c r="C136" s="63"/>
      <c r="D136" s="63"/>
      <c r="E136" s="63"/>
      <c r="F136" s="63"/>
      <c r="G136" s="50"/>
      <c r="H136" s="50"/>
      <c r="I136" s="50"/>
      <c r="J136" s="50"/>
      <c r="K136" s="50"/>
      <c r="L136" s="50"/>
      <c r="M136" s="50"/>
      <c r="N136" s="63"/>
      <c r="O136" s="74"/>
      <c r="P136" s="65"/>
      <c r="Q136" s="83"/>
      <c r="R136" s="50"/>
      <c r="S136" s="50"/>
    </row>
    <row r="137" spans="1:19" ht="19.5" customHeight="1">
      <c r="A137" s="198"/>
      <c r="B137" s="72"/>
      <c r="C137" s="63"/>
      <c r="D137" s="63"/>
      <c r="E137" s="73"/>
      <c r="F137" s="63"/>
      <c r="G137" s="50"/>
      <c r="H137" s="53"/>
      <c r="I137" s="53"/>
      <c r="J137" s="53"/>
      <c r="K137" s="53"/>
      <c r="L137" s="53"/>
      <c r="M137" s="53"/>
      <c r="N137" s="63"/>
      <c r="O137" s="81"/>
      <c r="P137" s="65"/>
      <c r="Q137" s="81"/>
      <c r="R137" s="73"/>
      <c r="S137" s="73"/>
    </row>
    <row r="138" spans="1:19" ht="19.5" customHeight="1">
      <c r="A138" s="196"/>
      <c r="B138" s="61"/>
      <c r="C138" s="67"/>
      <c r="D138" s="63"/>
      <c r="E138" s="63"/>
      <c r="F138" s="63"/>
      <c r="G138" s="53"/>
      <c r="H138" s="53"/>
      <c r="I138" s="53"/>
      <c r="J138" s="53"/>
      <c r="K138" s="53"/>
      <c r="L138" s="53"/>
      <c r="M138" s="53"/>
      <c r="N138" s="63"/>
      <c r="O138" s="63"/>
      <c r="P138" s="65"/>
      <c r="Q138" s="47"/>
      <c r="R138" s="53"/>
      <c r="S138" s="53"/>
    </row>
    <row r="139" spans="1:19" ht="19.5" customHeight="1">
      <c r="A139" s="196"/>
      <c r="B139" s="86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74"/>
      <c r="P139" s="65"/>
      <c r="Q139" s="74"/>
      <c r="R139" s="63"/>
      <c r="S139" s="63"/>
    </row>
    <row r="140" spans="1:19" ht="19.5" customHeight="1">
      <c r="A140" s="196"/>
      <c r="B140" s="90"/>
      <c r="C140" s="63"/>
      <c r="D140" s="63"/>
      <c r="E140" s="63"/>
      <c r="F140" s="63"/>
      <c r="G140" s="88"/>
      <c r="H140" s="88"/>
      <c r="I140" s="88"/>
      <c r="J140" s="88"/>
      <c r="K140" s="88"/>
      <c r="L140" s="88"/>
      <c r="M140" s="88"/>
      <c r="N140" s="63"/>
      <c r="O140" s="74"/>
      <c r="P140" s="65"/>
      <c r="Q140" s="74"/>
      <c r="R140" s="88"/>
      <c r="S140" s="88"/>
    </row>
    <row r="141" spans="1:19" ht="19.5" customHeight="1">
      <c r="A141" s="196"/>
      <c r="B141" s="69"/>
      <c r="C141" s="63"/>
      <c r="D141" s="63"/>
      <c r="E141" s="63"/>
      <c r="F141" s="63"/>
      <c r="G141" s="50"/>
      <c r="H141" s="50"/>
      <c r="I141" s="50"/>
      <c r="J141" s="50"/>
      <c r="K141" s="50"/>
      <c r="L141" s="50"/>
      <c r="M141" s="50"/>
      <c r="N141" s="63"/>
      <c r="O141" s="74"/>
      <c r="P141" s="65"/>
      <c r="Q141" s="83"/>
      <c r="R141" s="50"/>
      <c r="S141" s="50"/>
    </row>
    <row r="142" spans="1:19" ht="19.5" customHeight="1">
      <c r="A142" s="199"/>
      <c r="B142" s="45"/>
      <c r="C142" s="46"/>
      <c r="D142" s="47"/>
      <c r="E142" s="100"/>
      <c r="F142" s="47"/>
      <c r="G142" s="51"/>
      <c r="H142" s="51"/>
      <c r="I142" s="52"/>
      <c r="J142" s="51"/>
      <c r="K142" s="51"/>
      <c r="L142" s="51"/>
      <c r="M142" s="51"/>
      <c r="N142" s="47"/>
      <c r="O142" s="83"/>
      <c r="P142" s="65"/>
      <c r="Q142" s="83"/>
      <c r="R142" s="53"/>
      <c r="S142" s="47"/>
    </row>
    <row r="143" spans="1:19" s="92" customFormat="1" ht="19.5" customHeight="1">
      <c r="A143" s="175"/>
      <c r="B143" s="61"/>
      <c r="C143" s="62"/>
      <c r="D143" s="53"/>
      <c r="E143" s="53"/>
      <c r="F143" s="64"/>
      <c r="G143" s="53"/>
      <c r="H143" s="53"/>
      <c r="I143" s="101"/>
      <c r="J143" s="53"/>
      <c r="K143" s="53"/>
      <c r="L143" s="53"/>
      <c r="M143" s="53"/>
      <c r="N143" s="47"/>
      <c r="O143" s="53"/>
      <c r="P143" s="65"/>
      <c r="Q143" s="64"/>
      <c r="R143" s="53"/>
      <c r="S143" s="53"/>
    </row>
    <row r="144" spans="1:19" ht="19.5" customHeight="1">
      <c r="A144" s="175"/>
      <c r="B144" s="61"/>
      <c r="C144" s="62"/>
      <c r="D144" s="63"/>
      <c r="E144" s="63"/>
      <c r="F144" s="63"/>
      <c r="G144" s="64"/>
      <c r="H144" s="64"/>
      <c r="I144" s="63"/>
      <c r="J144" s="64"/>
      <c r="K144" s="64"/>
      <c r="L144" s="64"/>
      <c r="M144" s="64"/>
      <c r="N144" s="47"/>
      <c r="O144" s="63"/>
      <c r="P144" s="65"/>
      <c r="Q144" s="47"/>
      <c r="R144" s="53"/>
      <c r="S144" s="53"/>
    </row>
    <row r="145" spans="1:19" s="92" customFormat="1" ht="19.5" customHeight="1">
      <c r="A145" s="200"/>
      <c r="B145" s="61"/>
      <c r="C145" s="67"/>
      <c r="D145" s="63"/>
      <c r="E145" s="63"/>
      <c r="F145" s="63"/>
      <c r="G145" s="53"/>
      <c r="H145" s="53"/>
      <c r="I145" s="53"/>
      <c r="J145" s="53"/>
      <c r="K145" s="53"/>
      <c r="L145" s="53"/>
      <c r="M145" s="53"/>
      <c r="N145" s="47"/>
      <c r="O145" s="63"/>
      <c r="P145" s="65"/>
      <c r="Q145" s="47"/>
      <c r="R145" s="53"/>
      <c r="S145" s="53"/>
    </row>
    <row r="146" spans="1:19" s="92" customFormat="1" ht="19.5" customHeight="1">
      <c r="A146" s="200"/>
      <c r="B146" s="61"/>
      <c r="C146" s="67"/>
      <c r="D146" s="63"/>
      <c r="E146" s="63"/>
      <c r="F146" s="63"/>
      <c r="G146" s="53"/>
      <c r="H146" s="53"/>
      <c r="I146" s="53"/>
      <c r="J146" s="53"/>
      <c r="K146" s="53"/>
      <c r="L146" s="53"/>
      <c r="M146" s="53"/>
      <c r="N146" s="47"/>
      <c r="O146" s="74"/>
      <c r="P146" s="65"/>
      <c r="Q146" s="83"/>
      <c r="R146" s="53"/>
      <c r="S146" s="53"/>
    </row>
    <row r="147" spans="1:19" ht="19.5" customHeight="1">
      <c r="A147" s="200"/>
      <c r="B147" s="69"/>
      <c r="C147" s="63"/>
      <c r="D147" s="63"/>
      <c r="E147" s="63"/>
      <c r="F147" s="63"/>
      <c r="G147" s="50"/>
      <c r="H147" s="50"/>
      <c r="I147" s="50"/>
      <c r="J147" s="50"/>
      <c r="K147" s="50"/>
      <c r="L147" s="50"/>
      <c r="M147" s="50"/>
      <c r="N147" s="47"/>
      <c r="O147" s="63"/>
      <c r="P147" s="65"/>
      <c r="Q147" s="47"/>
      <c r="R147" s="50"/>
      <c r="S147" s="102"/>
    </row>
    <row r="148" spans="1:19" ht="19.5" customHeight="1">
      <c r="A148" s="200"/>
      <c r="B148" s="69"/>
      <c r="C148" s="63"/>
      <c r="D148" s="63"/>
      <c r="E148" s="63"/>
      <c r="F148" s="63"/>
      <c r="G148" s="50"/>
      <c r="H148" s="50"/>
      <c r="I148" s="50"/>
      <c r="J148" s="50"/>
      <c r="K148" s="50"/>
      <c r="L148" s="50"/>
      <c r="M148" s="50"/>
      <c r="N148" s="47"/>
      <c r="O148" s="74"/>
      <c r="P148" s="65"/>
      <c r="Q148" s="83"/>
      <c r="R148" s="50"/>
      <c r="S148" s="50"/>
    </row>
    <row r="149" spans="1:19" ht="19.5" customHeight="1">
      <c r="A149" s="200"/>
      <c r="B149" s="86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47"/>
      <c r="O149" s="74"/>
      <c r="P149" s="65"/>
      <c r="Q149" s="74"/>
      <c r="R149" s="63"/>
      <c r="S149" s="63"/>
    </row>
    <row r="150" spans="1:19" ht="19.5" customHeight="1">
      <c r="A150" s="200"/>
      <c r="B150" s="69"/>
      <c r="C150" s="63"/>
      <c r="D150" s="63"/>
      <c r="E150" s="63"/>
      <c r="F150" s="63"/>
      <c r="G150" s="50"/>
      <c r="H150" s="50"/>
      <c r="I150" s="50"/>
      <c r="J150" s="50"/>
      <c r="K150" s="50"/>
      <c r="L150" s="50"/>
      <c r="M150" s="50"/>
      <c r="N150" s="47"/>
      <c r="O150" s="74"/>
      <c r="P150" s="65"/>
      <c r="Q150" s="83"/>
      <c r="R150" s="50"/>
      <c r="S150" s="50"/>
    </row>
    <row r="151" spans="1:19" ht="19.5" customHeight="1">
      <c r="A151" s="200"/>
      <c r="B151" s="69"/>
      <c r="C151" s="63"/>
      <c r="D151" s="63"/>
      <c r="E151" s="63"/>
      <c r="F151" s="63"/>
      <c r="G151" s="50"/>
      <c r="H151" s="50"/>
      <c r="I151" s="50"/>
      <c r="J151" s="50"/>
      <c r="K151" s="50"/>
      <c r="L151" s="50"/>
      <c r="M151" s="50"/>
      <c r="N151" s="47"/>
      <c r="O151" s="74"/>
      <c r="P151" s="65"/>
      <c r="Q151" s="83"/>
      <c r="R151" s="50"/>
      <c r="S151" s="50"/>
    </row>
    <row r="152" spans="1:19" ht="19.5" customHeight="1">
      <c r="A152" s="200"/>
      <c r="B152" s="69"/>
      <c r="C152" s="63"/>
      <c r="D152" s="63"/>
      <c r="E152" s="63"/>
      <c r="F152" s="63"/>
      <c r="G152" s="50"/>
      <c r="H152" s="50"/>
      <c r="I152" s="50"/>
      <c r="J152" s="50"/>
      <c r="K152" s="50"/>
      <c r="L152" s="50"/>
      <c r="M152" s="50"/>
      <c r="N152" s="47"/>
      <c r="O152" s="74"/>
      <c r="P152" s="65"/>
      <c r="Q152" s="83"/>
      <c r="R152" s="50"/>
      <c r="S152" s="50"/>
    </row>
    <row r="153" spans="1:19" ht="19.5" customHeight="1">
      <c r="A153" s="200"/>
      <c r="B153" s="69"/>
      <c r="C153" s="63"/>
      <c r="D153" s="63"/>
      <c r="E153" s="63"/>
      <c r="F153" s="63"/>
      <c r="G153" s="50"/>
      <c r="H153" s="50"/>
      <c r="I153" s="50"/>
      <c r="J153" s="50"/>
      <c r="K153" s="50"/>
      <c r="L153" s="50"/>
      <c r="M153" s="50"/>
      <c r="N153" s="47"/>
      <c r="O153" s="74"/>
      <c r="P153" s="65"/>
      <c r="Q153" s="83"/>
      <c r="R153" s="50"/>
      <c r="S153" s="50"/>
    </row>
    <row r="154" spans="1:19" s="92" customFormat="1" ht="19.5" customHeight="1">
      <c r="A154" s="200"/>
      <c r="B154" s="69"/>
      <c r="C154" s="63"/>
      <c r="D154" s="63"/>
      <c r="E154" s="63"/>
      <c r="F154" s="63"/>
      <c r="G154" s="50"/>
      <c r="H154" s="50"/>
      <c r="I154" s="50"/>
      <c r="J154" s="50"/>
      <c r="K154" s="50"/>
      <c r="L154" s="50"/>
      <c r="M154" s="50"/>
      <c r="N154" s="47"/>
      <c r="O154" s="63"/>
      <c r="P154" s="65"/>
      <c r="Q154" s="47"/>
      <c r="R154" s="50"/>
      <c r="S154" s="50"/>
    </row>
    <row r="155" spans="1:19" ht="19.5" customHeight="1">
      <c r="A155" s="201"/>
      <c r="B155" s="68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5"/>
      <c r="P155" s="65"/>
      <c r="Q155" s="65"/>
      <c r="R155" s="53"/>
      <c r="S155" s="53"/>
    </row>
    <row r="156" spans="1:19" ht="19.5" customHeight="1">
      <c r="A156" s="202"/>
      <c r="B156" s="61"/>
      <c r="C156" s="93"/>
      <c r="D156" s="64"/>
      <c r="E156" s="47"/>
      <c r="F156" s="47"/>
      <c r="G156" s="53"/>
      <c r="H156" s="53"/>
      <c r="I156" s="53"/>
      <c r="J156" s="53"/>
      <c r="K156" s="53"/>
      <c r="L156" s="53"/>
      <c r="M156" s="53"/>
      <c r="N156" s="47"/>
      <c r="O156" s="83"/>
      <c r="P156" s="65"/>
      <c r="Q156" s="83"/>
      <c r="R156" s="53"/>
      <c r="S156" s="53"/>
    </row>
    <row r="157" spans="1:19" s="92" customFormat="1" ht="19.5" customHeight="1">
      <c r="A157" s="203"/>
      <c r="B157" s="68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47"/>
      <c r="O157" s="64"/>
      <c r="P157" s="65"/>
      <c r="Q157" s="64"/>
      <c r="R157" s="53"/>
      <c r="S157" s="53"/>
    </row>
    <row r="158" spans="1:19" s="92" customFormat="1" ht="19.5" customHeight="1">
      <c r="A158" s="177"/>
      <c r="B158" s="61"/>
      <c r="C158" s="64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47"/>
      <c r="O158" s="53"/>
      <c r="P158" s="65"/>
      <c r="Q158" s="53"/>
      <c r="R158" s="53"/>
      <c r="S158" s="53"/>
    </row>
    <row r="159" spans="1:19" ht="19.5" customHeight="1">
      <c r="A159" s="177"/>
      <c r="B159" s="68"/>
      <c r="C159" s="62"/>
      <c r="D159" s="63"/>
      <c r="E159" s="63"/>
      <c r="F159" s="63"/>
      <c r="G159" s="64"/>
      <c r="H159" s="64"/>
      <c r="I159" s="63"/>
      <c r="J159" s="64"/>
      <c r="K159" s="64"/>
      <c r="L159" s="64"/>
      <c r="M159" s="64"/>
      <c r="N159" s="47"/>
      <c r="O159" s="74"/>
      <c r="P159" s="65"/>
      <c r="Q159" s="65"/>
      <c r="R159" s="64"/>
      <c r="S159" s="64"/>
    </row>
    <row r="160" spans="1:19" ht="19.5" customHeight="1">
      <c r="A160" s="178"/>
      <c r="B160" s="72"/>
      <c r="C160" s="67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47"/>
      <c r="O160" s="74"/>
      <c r="P160" s="65"/>
      <c r="Q160" s="83"/>
      <c r="R160" s="73"/>
      <c r="S160" s="73"/>
    </row>
    <row r="161" spans="1:19" ht="19.5" customHeight="1">
      <c r="A161" s="177"/>
      <c r="B161" s="61"/>
      <c r="C161" s="62"/>
      <c r="D161" s="63"/>
      <c r="E161" s="63"/>
      <c r="F161" s="63"/>
      <c r="G161" s="64"/>
      <c r="H161" s="64"/>
      <c r="I161" s="63"/>
      <c r="J161" s="64"/>
      <c r="K161" s="64"/>
      <c r="L161" s="64"/>
      <c r="M161" s="64"/>
      <c r="N161" s="47"/>
      <c r="O161" s="74"/>
      <c r="P161" s="65"/>
      <c r="Q161" s="83"/>
      <c r="R161" s="53"/>
      <c r="S161" s="53"/>
    </row>
    <row r="162" spans="1:19" ht="19.5" customHeight="1">
      <c r="A162" s="177"/>
      <c r="B162" s="61"/>
      <c r="C162" s="62"/>
      <c r="D162" s="63"/>
      <c r="E162" s="63"/>
      <c r="F162" s="63"/>
      <c r="G162" s="64"/>
      <c r="H162" s="64"/>
      <c r="I162" s="63"/>
      <c r="J162" s="64"/>
      <c r="K162" s="64"/>
      <c r="L162" s="64"/>
      <c r="M162" s="64"/>
      <c r="N162" s="47"/>
      <c r="O162" s="63"/>
      <c r="P162" s="65"/>
      <c r="Q162" s="47"/>
      <c r="R162" s="53"/>
      <c r="S162" s="53"/>
    </row>
    <row r="163" spans="1:19" ht="19.5" customHeight="1">
      <c r="A163" s="204"/>
      <c r="B163" s="61"/>
      <c r="C163" s="67"/>
      <c r="D163" s="63"/>
      <c r="E163" s="63"/>
      <c r="F163" s="63"/>
      <c r="G163" s="53"/>
      <c r="H163" s="53"/>
      <c r="I163" s="53"/>
      <c r="J163" s="53"/>
      <c r="K163" s="53"/>
      <c r="L163" s="53"/>
      <c r="M163" s="53"/>
      <c r="N163" s="47"/>
      <c r="O163" s="74"/>
      <c r="P163" s="65"/>
      <c r="Q163" s="83"/>
      <c r="R163" s="53"/>
      <c r="S163" s="53"/>
    </row>
    <row r="164" spans="1:19" ht="19.5" customHeight="1">
      <c r="A164" s="178"/>
      <c r="B164" s="61"/>
      <c r="C164" s="67"/>
      <c r="D164" s="63"/>
      <c r="E164" s="63"/>
      <c r="F164" s="63"/>
      <c r="G164" s="53"/>
      <c r="H164" s="53"/>
      <c r="I164" s="53"/>
      <c r="J164" s="53"/>
      <c r="K164" s="53"/>
      <c r="L164" s="53"/>
      <c r="M164" s="53"/>
      <c r="N164" s="47"/>
      <c r="O164" s="74"/>
      <c r="P164" s="65"/>
      <c r="Q164" s="83"/>
      <c r="R164" s="53"/>
      <c r="S164" s="53"/>
    </row>
    <row r="165" spans="1:19" ht="19.5" customHeight="1">
      <c r="A165" s="205"/>
      <c r="B165" s="61"/>
      <c r="C165" s="67"/>
      <c r="D165" s="63"/>
      <c r="E165" s="63"/>
      <c r="F165" s="63"/>
      <c r="G165" s="53"/>
      <c r="H165" s="53"/>
      <c r="I165" s="53"/>
      <c r="J165" s="53"/>
      <c r="K165" s="53"/>
      <c r="L165" s="53"/>
      <c r="M165" s="53"/>
      <c r="N165" s="47"/>
      <c r="O165" s="74"/>
      <c r="P165" s="65"/>
      <c r="Q165" s="83"/>
      <c r="R165" s="53"/>
      <c r="S165" s="53"/>
    </row>
    <row r="166" spans="1:19" s="92" customFormat="1" ht="19.5" customHeight="1">
      <c r="A166" s="177"/>
      <c r="B166" s="68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47"/>
      <c r="O166" s="65"/>
      <c r="P166" s="65"/>
      <c r="Q166" s="83"/>
      <c r="R166" s="64"/>
      <c r="S166" s="64"/>
    </row>
    <row r="167" spans="1:19" s="92" customFormat="1" ht="19.5" customHeight="1">
      <c r="A167" s="178"/>
      <c r="B167" s="90"/>
      <c r="C167" s="63"/>
      <c r="D167" s="63"/>
      <c r="E167" s="63"/>
      <c r="F167" s="63"/>
      <c r="G167" s="88"/>
      <c r="H167" s="88"/>
      <c r="I167" s="88"/>
      <c r="J167" s="88"/>
      <c r="K167" s="88"/>
      <c r="L167" s="88"/>
      <c r="M167" s="88"/>
      <c r="N167" s="47"/>
      <c r="O167" s="74"/>
      <c r="P167" s="65"/>
      <c r="Q167" s="74"/>
      <c r="R167" s="88"/>
      <c r="S167" s="88"/>
    </row>
    <row r="168" spans="1:19" ht="19.5" customHeight="1">
      <c r="A168" s="178"/>
      <c r="B168" s="90"/>
      <c r="C168" s="63"/>
      <c r="D168" s="63"/>
      <c r="E168" s="63"/>
      <c r="F168" s="63"/>
      <c r="G168" s="88"/>
      <c r="H168" s="88"/>
      <c r="I168" s="88"/>
      <c r="J168" s="88"/>
      <c r="K168" s="88"/>
      <c r="L168" s="88"/>
      <c r="M168" s="88"/>
      <c r="N168" s="47"/>
      <c r="O168" s="74"/>
      <c r="P168" s="65"/>
      <c r="Q168" s="74"/>
      <c r="R168" s="88"/>
      <c r="S168" s="88"/>
    </row>
    <row r="169" spans="1:19" ht="19.5" customHeight="1">
      <c r="A169" s="178"/>
      <c r="B169" s="69"/>
      <c r="C169" s="63"/>
      <c r="D169" s="63"/>
      <c r="E169" s="63"/>
      <c r="F169" s="63"/>
      <c r="G169" s="50"/>
      <c r="H169" s="50"/>
      <c r="I169" s="50"/>
      <c r="J169" s="50"/>
      <c r="K169" s="50"/>
      <c r="L169" s="50"/>
      <c r="M169" s="50"/>
      <c r="N169" s="47"/>
      <c r="O169" s="74"/>
      <c r="P169" s="65"/>
      <c r="Q169" s="83"/>
      <c r="R169" s="50"/>
      <c r="S169" s="50"/>
    </row>
    <row r="170" spans="1:19" ht="19.5" customHeight="1">
      <c r="A170" s="206"/>
      <c r="B170" s="72"/>
      <c r="C170" s="63"/>
      <c r="D170" s="63"/>
      <c r="E170" s="73"/>
      <c r="F170" s="63"/>
      <c r="G170" s="53"/>
      <c r="H170" s="53"/>
      <c r="I170" s="53"/>
      <c r="J170" s="53"/>
      <c r="K170" s="53"/>
      <c r="L170" s="53"/>
      <c r="M170" s="53"/>
      <c r="N170" s="47"/>
      <c r="O170" s="81"/>
      <c r="P170" s="65"/>
      <c r="Q170" s="83"/>
      <c r="R170" s="73"/>
      <c r="S170" s="73"/>
    </row>
    <row r="171" spans="1:19" ht="19.5" customHeight="1">
      <c r="A171" s="207"/>
      <c r="B171" s="61"/>
      <c r="C171" s="63"/>
      <c r="D171" s="63"/>
      <c r="E171" s="63"/>
      <c r="F171" s="53"/>
      <c r="G171" s="53"/>
      <c r="H171" s="53"/>
      <c r="I171" s="53"/>
      <c r="J171" s="53"/>
      <c r="K171" s="53"/>
      <c r="L171" s="53"/>
      <c r="M171" s="53"/>
      <c r="N171" s="47"/>
      <c r="O171" s="81"/>
      <c r="P171" s="65"/>
      <c r="Q171" s="65"/>
      <c r="R171" s="53"/>
      <c r="S171" s="53"/>
    </row>
    <row r="172" spans="1:19" ht="19.5" customHeight="1">
      <c r="A172" s="178"/>
      <c r="B172" s="61"/>
      <c r="C172" s="67"/>
      <c r="D172" s="63"/>
      <c r="E172" s="63"/>
      <c r="F172" s="63"/>
      <c r="G172" s="53"/>
      <c r="H172" s="53"/>
      <c r="I172" s="53"/>
      <c r="J172" s="53"/>
      <c r="K172" s="53"/>
      <c r="L172" s="53"/>
      <c r="M172" s="53"/>
      <c r="N172" s="47"/>
      <c r="O172" s="74"/>
      <c r="P172" s="65"/>
      <c r="Q172" s="83"/>
      <c r="R172" s="53"/>
      <c r="S172" s="53"/>
    </row>
    <row r="173" spans="1:19" s="92" customFormat="1" ht="19.5" customHeight="1">
      <c r="A173" s="178"/>
      <c r="B173" s="61"/>
      <c r="C173" s="67"/>
      <c r="D173" s="63"/>
      <c r="E173" s="63"/>
      <c r="F173" s="63"/>
      <c r="G173" s="53"/>
      <c r="H173" s="53"/>
      <c r="I173" s="53"/>
      <c r="J173" s="53"/>
      <c r="K173" s="53"/>
      <c r="L173" s="53"/>
      <c r="M173" s="53"/>
      <c r="N173" s="47"/>
      <c r="O173" s="63"/>
      <c r="P173" s="65"/>
      <c r="Q173" s="47"/>
      <c r="R173" s="53"/>
      <c r="S173" s="53"/>
    </row>
    <row r="174" spans="1:19" ht="19.5" customHeight="1">
      <c r="A174" s="178"/>
      <c r="B174" s="61"/>
      <c r="C174" s="67"/>
      <c r="D174" s="63"/>
      <c r="E174" s="63"/>
      <c r="F174" s="63"/>
      <c r="G174" s="53"/>
      <c r="H174" s="53"/>
      <c r="I174" s="53"/>
      <c r="J174" s="53"/>
      <c r="K174" s="53"/>
      <c r="L174" s="53"/>
      <c r="M174" s="53"/>
      <c r="N174" s="47"/>
      <c r="O174" s="74"/>
      <c r="P174" s="65"/>
      <c r="Q174" s="83"/>
      <c r="R174" s="53"/>
      <c r="S174" s="53"/>
    </row>
    <row r="175" spans="1:19" ht="19.5" customHeight="1">
      <c r="A175" s="178"/>
      <c r="B175" s="61"/>
      <c r="C175" s="67"/>
      <c r="D175" s="63"/>
      <c r="E175" s="63"/>
      <c r="F175" s="63"/>
      <c r="G175" s="53"/>
      <c r="H175" s="53"/>
      <c r="I175" s="53"/>
      <c r="J175" s="53"/>
      <c r="K175" s="53"/>
      <c r="L175" s="53"/>
      <c r="M175" s="53"/>
      <c r="N175" s="47"/>
      <c r="O175" s="74"/>
      <c r="P175" s="65"/>
      <c r="Q175" s="83"/>
      <c r="R175" s="53"/>
      <c r="S175" s="53"/>
    </row>
    <row r="176" spans="1:19" ht="19.5" customHeight="1">
      <c r="A176" s="177"/>
      <c r="B176" s="68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47"/>
      <c r="O176" s="65"/>
      <c r="P176" s="65"/>
      <c r="Q176" s="83"/>
      <c r="R176" s="64"/>
      <c r="S176" s="64"/>
    </row>
    <row r="177" spans="1:19" ht="19.5" customHeight="1">
      <c r="A177" s="177"/>
      <c r="B177" s="68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47"/>
      <c r="O177" s="64"/>
      <c r="P177" s="65"/>
      <c r="Q177" s="47"/>
      <c r="R177" s="64"/>
      <c r="S177" s="64"/>
    </row>
    <row r="178" spans="1:19" ht="19.5" customHeight="1">
      <c r="A178" s="180"/>
      <c r="B178" s="90"/>
      <c r="C178" s="63"/>
      <c r="D178" s="63"/>
      <c r="E178" s="63"/>
      <c r="F178" s="63"/>
      <c r="G178" s="88"/>
      <c r="H178" s="88"/>
      <c r="I178" s="88"/>
      <c r="J178" s="88"/>
      <c r="K178" s="88"/>
      <c r="L178" s="88"/>
      <c r="M178" s="88"/>
      <c r="N178" s="47"/>
      <c r="O178" s="74"/>
      <c r="P178" s="65"/>
      <c r="Q178" s="74"/>
      <c r="R178" s="88"/>
      <c r="S178" s="88"/>
    </row>
    <row r="179" spans="1:19" ht="19.5" customHeight="1">
      <c r="A179" s="178"/>
      <c r="B179" s="69"/>
      <c r="C179" s="63"/>
      <c r="D179" s="63"/>
      <c r="E179" s="63"/>
      <c r="F179" s="63"/>
      <c r="G179" s="50"/>
      <c r="H179" s="50"/>
      <c r="I179" s="50"/>
      <c r="J179" s="50"/>
      <c r="K179" s="50"/>
      <c r="L179" s="50"/>
      <c r="M179" s="50"/>
      <c r="N179" s="47"/>
      <c r="O179" s="74"/>
      <c r="P179" s="65"/>
      <c r="Q179" s="83"/>
      <c r="R179" s="50"/>
      <c r="S179" s="50"/>
    </row>
    <row r="180" spans="1:19" ht="19.5" customHeight="1">
      <c r="A180" s="178"/>
      <c r="B180" s="90"/>
      <c r="C180" s="63"/>
      <c r="D180" s="63"/>
      <c r="E180" s="63"/>
      <c r="F180" s="63"/>
      <c r="G180" s="88"/>
      <c r="H180" s="88"/>
      <c r="I180" s="88"/>
      <c r="J180" s="88"/>
      <c r="K180" s="88"/>
      <c r="L180" s="88"/>
      <c r="M180" s="88"/>
      <c r="N180" s="47"/>
      <c r="O180" s="74"/>
      <c r="P180" s="65"/>
      <c r="Q180" s="83"/>
      <c r="R180" s="88"/>
      <c r="S180" s="88"/>
    </row>
    <row r="181" spans="1:19" ht="19.5" customHeight="1">
      <c r="A181" s="178"/>
      <c r="B181" s="69"/>
      <c r="C181" s="63"/>
      <c r="D181" s="63"/>
      <c r="E181" s="63"/>
      <c r="F181" s="63"/>
      <c r="G181" s="50"/>
      <c r="H181" s="50"/>
      <c r="I181" s="50"/>
      <c r="J181" s="50"/>
      <c r="K181" s="50"/>
      <c r="L181" s="50"/>
      <c r="M181" s="50"/>
      <c r="N181" s="47"/>
      <c r="O181" s="74"/>
      <c r="P181" s="65"/>
      <c r="Q181" s="83"/>
      <c r="R181" s="50"/>
      <c r="S181" s="50"/>
    </row>
    <row r="182" spans="1:19" ht="19.5" customHeight="1">
      <c r="A182" s="178"/>
      <c r="B182" s="69"/>
      <c r="C182" s="63"/>
      <c r="D182" s="63"/>
      <c r="E182" s="63"/>
      <c r="F182" s="63"/>
      <c r="G182" s="50"/>
      <c r="H182" s="50"/>
      <c r="I182" s="50"/>
      <c r="J182" s="50"/>
      <c r="K182" s="50"/>
      <c r="L182" s="50"/>
      <c r="M182" s="50"/>
      <c r="N182" s="47"/>
      <c r="O182" s="74"/>
      <c r="P182" s="65"/>
      <c r="Q182" s="83"/>
      <c r="R182" s="50"/>
      <c r="S182" s="50"/>
    </row>
    <row r="183" spans="1:19" s="92" customFormat="1" ht="19.5" customHeight="1">
      <c r="A183" s="178"/>
      <c r="B183" s="69"/>
      <c r="C183" s="63"/>
      <c r="D183" s="63"/>
      <c r="E183" s="63"/>
      <c r="F183" s="63"/>
      <c r="G183" s="50"/>
      <c r="H183" s="50"/>
      <c r="I183" s="50"/>
      <c r="J183" s="50"/>
      <c r="K183" s="50"/>
      <c r="L183" s="50"/>
      <c r="M183" s="50"/>
      <c r="N183" s="47"/>
      <c r="O183" s="63"/>
      <c r="P183" s="65"/>
      <c r="Q183" s="47"/>
      <c r="R183" s="50"/>
      <c r="S183" s="50"/>
    </row>
    <row r="184" spans="1:19" ht="19.5" customHeight="1">
      <c r="A184" s="178"/>
      <c r="B184" s="69"/>
      <c r="C184" s="63"/>
      <c r="D184" s="63"/>
      <c r="E184" s="63"/>
      <c r="F184" s="63"/>
      <c r="G184" s="50"/>
      <c r="H184" s="50"/>
      <c r="I184" s="50"/>
      <c r="J184" s="50"/>
      <c r="K184" s="50"/>
      <c r="L184" s="50"/>
      <c r="M184" s="50"/>
      <c r="N184" s="47"/>
      <c r="O184" s="74"/>
      <c r="P184" s="65"/>
      <c r="Q184" s="83"/>
      <c r="R184" s="50"/>
      <c r="S184" s="50"/>
    </row>
    <row r="185" spans="1:19" ht="19.5" customHeight="1">
      <c r="A185" s="178"/>
      <c r="B185" s="69"/>
      <c r="C185" s="63"/>
      <c r="D185" s="63"/>
      <c r="E185" s="63"/>
      <c r="F185" s="63"/>
      <c r="G185" s="50"/>
      <c r="H185" s="50"/>
      <c r="I185" s="50"/>
      <c r="J185" s="50"/>
      <c r="K185" s="50"/>
      <c r="L185" s="50"/>
      <c r="M185" s="50"/>
      <c r="N185" s="47"/>
      <c r="O185" s="74"/>
      <c r="P185" s="65"/>
      <c r="Q185" s="65"/>
      <c r="R185" s="50"/>
      <c r="S185" s="50"/>
    </row>
    <row r="186" spans="1:19" ht="19.5" customHeight="1">
      <c r="A186" s="208"/>
      <c r="B186" s="68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5"/>
      <c r="P186" s="65"/>
      <c r="Q186" s="65"/>
      <c r="R186" s="53"/>
      <c r="S186" s="53"/>
    </row>
    <row r="187" spans="1:19" ht="19.5" customHeight="1">
      <c r="A187" s="208"/>
      <c r="B187" s="61"/>
      <c r="C187" s="62"/>
      <c r="D187" s="63"/>
      <c r="E187" s="63"/>
      <c r="F187" s="63"/>
      <c r="G187" s="64"/>
      <c r="H187" s="64"/>
      <c r="I187" s="63"/>
      <c r="J187" s="103"/>
      <c r="K187" s="64"/>
      <c r="L187" s="64"/>
      <c r="M187" s="64"/>
      <c r="N187" s="64"/>
      <c r="O187" s="63"/>
      <c r="P187" s="65"/>
      <c r="Q187" s="47"/>
      <c r="R187" s="53"/>
      <c r="S187" s="53"/>
    </row>
    <row r="188" spans="1:19" ht="19.5" customHeight="1">
      <c r="A188" s="204"/>
      <c r="B188" s="61"/>
      <c r="C188" s="67"/>
      <c r="D188" s="63"/>
      <c r="E188" s="63"/>
      <c r="F188" s="63"/>
      <c r="G188" s="53"/>
      <c r="H188" s="53"/>
      <c r="I188" s="53"/>
      <c r="J188" s="53"/>
      <c r="K188" s="53"/>
      <c r="L188" s="53"/>
      <c r="M188" s="53"/>
      <c r="N188" s="64"/>
      <c r="O188" s="74"/>
      <c r="P188" s="65"/>
      <c r="Q188" s="83"/>
      <c r="R188" s="53"/>
      <c r="S188" s="53"/>
    </row>
    <row r="189" spans="1:19" ht="19.5" customHeight="1">
      <c r="A189" s="208"/>
      <c r="B189" s="68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5"/>
      <c r="P189" s="65"/>
      <c r="Q189" s="83"/>
      <c r="R189" s="64"/>
      <c r="S189" s="64"/>
    </row>
    <row r="190" spans="1:19" ht="19.5" customHeight="1">
      <c r="A190" s="204"/>
      <c r="B190" s="69"/>
      <c r="C190" s="63"/>
      <c r="D190" s="63"/>
      <c r="E190" s="63"/>
      <c r="F190" s="63"/>
      <c r="G190" s="50"/>
      <c r="H190" s="50"/>
      <c r="I190" s="50"/>
      <c r="J190" s="50"/>
      <c r="K190" s="50"/>
      <c r="L190" s="50"/>
      <c r="M190" s="50"/>
      <c r="N190" s="64"/>
      <c r="O190" s="74"/>
      <c r="P190" s="65"/>
      <c r="Q190" s="83"/>
      <c r="R190" s="50"/>
      <c r="S190" s="50"/>
    </row>
    <row r="191" spans="1:19" ht="19.5" customHeight="1">
      <c r="A191" s="204"/>
      <c r="B191" s="69"/>
      <c r="C191" s="63"/>
      <c r="D191" s="63"/>
      <c r="E191" s="63"/>
      <c r="F191" s="63"/>
      <c r="G191" s="50"/>
      <c r="H191" s="50"/>
      <c r="I191" s="50"/>
      <c r="J191" s="50"/>
      <c r="K191" s="50"/>
      <c r="L191" s="50"/>
      <c r="M191" s="50"/>
      <c r="N191" s="64"/>
      <c r="O191" s="74"/>
      <c r="P191" s="65"/>
      <c r="Q191" s="83"/>
      <c r="R191" s="50"/>
      <c r="S191" s="50"/>
    </row>
    <row r="192" spans="1:19" ht="19.5" customHeight="1">
      <c r="A192" s="204"/>
      <c r="B192" s="69"/>
      <c r="C192" s="63"/>
      <c r="D192" s="63"/>
      <c r="E192" s="63"/>
      <c r="F192" s="63"/>
      <c r="G192" s="50"/>
      <c r="H192" s="50"/>
      <c r="I192" s="50"/>
      <c r="J192" s="50"/>
      <c r="K192" s="50"/>
      <c r="L192" s="50"/>
      <c r="M192" s="50"/>
      <c r="N192" s="64"/>
      <c r="O192" s="74"/>
      <c r="P192" s="65"/>
      <c r="Q192" s="83"/>
      <c r="R192" s="50"/>
      <c r="S192" s="50"/>
    </row>
    <row r="193" spans="1:19" ht="19.5" customHeight="1">
      <c r="A193" s="204"/>
      <c r="B193" s="61"/>
      <c r="C193" s="67"/>
      <c r="D193" s="63"/>
      <c r="E193" s="63"/>
      <c r="F193" s="63"/>
      <c r="G193" s="53"/>
      <c r="H193" s="53"/>
      <c r="I193" s="53"/>
      <c r="J193" s="53"/>
      <c r="K193" s="53"/>
      <c r="L193" s="53"/>
      <c r="M193" s="53"/>
      <c r="N193" s="64"/>
      <c r="O193" s="74"/>
      <c r="P193" s="65"/>
      <c r="Q193" s="83"/>
      <c r="R193" s="53"/>
      <c r="S193" s="53"/>
    </row>
    <row r="194" spans="1:19" ht="19.5" customHeight="1">
      <c r="A194" s="204"/>
      <c r="B194" s="61"/>
      <c r="C194" s="67"/>
      <c r="D194" s="63"/>
      <c r="E194" s="63"/>
      <c r="F194" s="63"/>
      <c r="G194" s="53"/>
      <c r="H194" s="53"/>
      <c r="I194" s="53"/>
      <c r="J194" s="53"/>
      <c r="K194" s="53"/>
      <c r="L194" s="53"/>
      <c r="M194" s="53"/>
      <c r="N194" s="64"/>
      <c r="O194" s="74"/>
      <c r="P194" s="65"/>
      <c r="Q194" s="83"/>
      <c r="R194" s="53"/>
      <c r="S194" s="53"/>
    </row>
    <row r="195" spans="1:19" s="92" customFormat="1" ht="19.5" customHeight="1">
      <c r="A195" s="204"/>
      <c r="B195" s="61"/>
      <c r="C195" s="67"/>
      <c r="D195" s="63"/>
      <c r="E195" s="63"/>
      <c r="F195" s="63"/>
      <c r="G195" s="53"/>
      <c r="H195" s="53"/>
      <c r="I195" s="53"/>
      <c r="J195" s="53"/>
      <c r="K195" s="53"/>
      <c r="L195" s="53"/>
      <c r="M195" s="53"/>
      <c r="N195" s="64"/>
      <c r="O195" s="63"/>
      <c r="P195" s="65"/>
      <c r="Q195" s="47"/>
      <c r="R195" s="53"/>
      <c r="S195" s="53"/>
    </row>
    <row r="196" spans="1:19" ht="19.5" customHeight="1">
      <c r="A196" s="204"/>
      <c r="B196" s="69"/>
      <c r="C196" s="63"/>
      <c r="D196" s="63"/>
      <c r="E196" s="63"/>
      <c r="F196" s="63"/>
      <c r="G196" s="50"/>
      <c r="H196" s="50"/>
      <c r="I196" s="50"/>
      <c r="J196" s="50"/>
      <c r="K196" s="50"/>
      <c r="L196" s="50"/>
      <c r="M196" s="50"/>
      <c r="N196" s="64"/>
      <c r="O196" s="74"/>
      <c r="P196" s="65"/>
      <c r="Q196" s="83"/>
      <c r="R196" s="50"/>
      <c r="S196" s="50"/>
    </row>
    <row r="197" spans="1:19" ht="19.5" customHeight="1">
      <c r="A197" s="204"/>
      <c r="B197" s="90"/>
      <c r="C197" s="63"/>
      <c r="D197" s="63"/>
      <c r="E197" s="63"/>
      <c r="F197" s="63"/>
      <c r="G197" s="88"/>
      <c r="H197" s="88"/>
      <c r="I197" s="88"/>
      <c r="J197" s="88"/>
      <c r="K197" s="88"/>
      <c r="L197" s="88"/>
      <c r="M197" s="88"/>
      <c r="N197" s="64"/>
      <c r="O197" s="74"/>
      <c r="P197" s="65"/>
      <c r="Q197" s="83"/>
      <c r="R197" s="88"/>
      <c r="S197" s="88"/>
    </row>
    <row r="198" spans="1:19" ht="19.5" customHeight="1">
      <c r="A198" s="204"/>
      <c r="B198" s="90"/>
      <c r="C198" s="63"/>
      <c r="D198" s="63"/>
      <c r="E198" s="63"/>
      <c r="F198" s="63"/>
      <c r="G198" s="88"/>
      <c r="H198" s="88"/>
      <c r="I198" s="88"/>
      <c r="J198" s="88"/>
      <c r="K198" s="88"/>
      <c r="L198" s="88"/>
      <c r="M198" s="88"/>
      <c r="N198" s="64"/>
      <c r="O198" s="74"/>
      <c r="P198" s="65"/>
      <c r="Q198" s="83"/>
      <c r="R198" s="88"/>
      <c r="S198" s="88"/>
    </row>
    <row r="199" spans="1:19" ht="19.5" customHeight="1">
      <c r="A199" s="209"/>
      <c r="B199" s="72"/>
      <c r="C199" s="67"/>
      <c r="D199" s="63"/>
      <c r="E199" s="63"/>
      <c r="F199" s="63"/>
      <c r="G199" s="73"/>
      <c r="H199" s="73"/>
      <c r="I199" s="73"/>
      <c r="J199" s="73"/>
      <c r="K199" s="73"/>
      <c r="L199" s="73"/>
      <c r="M199" s="73"/>
      <c r="N199" s="63"/>
      <c r="O199" s="74"/>
      <c r="P199" s="65"/>
      <c r="Q199" s="83"/>
      <c r="R199" s="73"/>
      <c r="S199" s="73"/>
    </row>
    <row r="200" spans="1:19" s="92" customFormat="1" ht="19.5" customHeight="1">
      <c r="A200" s="210"/>
      <c r="B200" s="45"/>
      <c r="C200" s="46"/>
      <c r="D200" s="47"/>
      <c r="E200" s="100"/>
      <c r="F200" s="47"/>
      <c r="G200" s="51"/>
      <c r="H200" s="51"/>
      <c r="I200" s="52"/>
      <c r="J200" s="51"/>
      <c r="K200" s="51"/>
      <c r="L200" s="51"/>
      <c r="M200" s="51"/>
      <c r="N200" s="47"/>
      <c r="O200" s="83"/>
      <c r="P200" s="65"/>
      <c r="Q200" s="83"/>
      <c r="R200" s="53"/>
      <c r="S200" s="53"/>
    </row>
    <row r="201" spans="1:19" ht="19.5" customHeight="1">
      <c r="A201" s="173"/>
      <c r="B201" s="45"/>
      <c r="C201" s="46"/>
      <c r="D201" s="47"/>
      <c r="E201" s="100"/>
      <c r="F201" s="47"/>
      <c r="G201" s="51"/>
      <c r="H201" s="51"/>
      <c r="I201" s="52"/>
      <c r="J201" s="51"/>
      <c r="K201" s="51"/>
      <c r="L201" s="51"/>
      <c r="M201" s="51"/>
      <c r="N201" s="47"/>
      <c r="O201" s="83"/>
      <c r="P201" s="65"/>
      <c r="Q201" s="83"/>
      <c r="R201" s="53"/>
      <c r="S201" s="53"/>
    </row>
    <row r="202" spans="1:19" ht="19.5" customHeight="1">
      <c r="A202" s="173"/>
      <c r="B202" s="45"/>
      <c r="C202" s="46"/>
      <c r="D202" s="47"/>
      <c r="E202" s="48"/>
      <c r="F202" s="47"/>
      <c r="G202" s="51"/>
      <c r="H202" s="51"/>
      <c r="I202" s="52"/>
      <c r="J202" s="51"/>
      <c r="K202" s="51"/>
      <c r="L202" s="51"/>
      <c r="M202" s="51"/>
      <c r="N202" s="47"/>
      <c r="O202" s="83"/>
      <c r="P202" s="65"/>
      <c r="Q202" s="83"/>
      <c r="R202" s="53"/>
      <c r="S202" s="53"/>
    </row>
    <row r="203" spans="1:19" s="92" customFormat="1" ht="19.5" customHeight="1">
      <c r="A203" s="173"/>
      <c r="B203" s="45"/>
      <c r="C203" s="46"/>
      <c r="D203" s="47"/>
      <c r="E203" s="100"/>
      <c r="F203" s="47"/>
      <c r="G203" s="51"/>
      <c r="H203" s="51"/>
      <c r="I203" s="52"/>
      <c r="J203" s="51"/>
      <c r="K203" s="51"/>
      <c r="L203" s="51"/>
      <c r="M203" s="51"/>
      <c r="N203" s="47"/>
      <c r="O203" s="47"/>
      <c r="P203" s="65"/>
      <c r="Q203" s="47"/>
      <c r="R203" s="53"/>
      <c r="S203" s="53"/>
    </row>
    <row r="204" spans="1:19" ht="19.5" customHeight="1">
      <c r="A204" s="173"/>
      <c r="B204" s="45"/>
      <c r="C204" s="46"/>
      <c r="D204" s="47"/>
      <c r="E204" s="55"/>
      <c r="F204" s="47"/>
      <c r="G204" s="51"/>
      <c r="H204" s="51"/>
      <c r="I204" s="52"/>
      <c r="J204" s="51"/>
      <c r="K204" s="51"/>
      <c r="L204" s="51"/>
      <c r="M204" s="51"/>
      <c r="N204" s="47"/>
      <c r="O204" s="83"/>
      <c r="P204" s="65"/>
      <c r="Q204" s="83"/>
      <c r="R204" s="53"/>
      <c r="S204" s="53"/>
    </row>
    <row r="205" spans="1:19" ht="19.5" customHeight="1">
      <c r="A205" s="174"/>
      <c r="B205" s="45"/>
      <c r="C205" s="46"/>
      <c r="D205" s="47"/>
      <c r="E205" s="48"/>
      <c r="F205" s="47"/>
      <c r="G205" s="51"/>
      <c r="H205" s="51"/>
      <c r="I205" s="52"/>
      <c r="J205" s="51"/>
      <c r="K205" s="51"/>
      <c r="L205" s="51"/>
      <c r="M205" s="51"/>
      <c r="N205" s="47"/>
      <c r="O205" s="47"/>
      <c r="P205" s="65"/>
      <c r="Q205" s="47"/>
      <c r="R205" s="53"/>
      <c r="S205" s="53"/>
    </row>
    <row r="206" spans="1:19" ht="19.5" customHeight="1">
      <c r="A206" s="174"/>
      <c r="B206" s="45"/>
      <c r="C206" s="46"/>
      <c r="D206" s="47"/>
      <c r="E206" s="56"/>
      <c r="F206" s="47"/>
      <c r="G206" s="51"/>
      <c r="H206" s="51"/>
      <c r="I206" s="52"/>
      <c r="J206" s="51"/>
      <c r="K206" s="51"/>
      <c r="L206" s="51"/>
      <c r="M206" s="51"/>
      <c r="N206" s="47"/>
      <c r="O206" s="47"/>
      <c r="P206" s="65"/>
      <c r="Q206" s="47"/>
      <c r="R206" s="53"/>
      <c r="S206" s="53"/>
    </row>
    <row r="207" spans="1:19" ht="19.5" customHeight="1">
      <c r="A207" s="210"/>
      <c r="B207" s="45"/>
      <c r="C207" s="46"/>
      <c r="D207" s="47"/>
      <c r="E207" s="100"/>
      <c r="F207" s="47"/>
      <c r="G207" s="51"/>
      <c r="H207" s="51"/>
      <c r="I207" s="52"/>
      <c r="J207" s="51"/>
      <c r="K207" s="51"/>
      <c r="L207" s="51"/>
      <c r="M207" s="51"/>
      <c r="N207" s="47"/>
      <c r="O207" s="47"/>
      <c r="P207" s="65"/>
      <c r="Q207" s="47"/>
      <c r="R207" s="53"/>
      <c r="S207" s="53"/>
    </row>
    <row r="208" spans="1:19" ht="19.5" customHeight="1">
      <c r="A208" s="173"/>
      <c r="B208" s="45"/>
      <c r="C208" s="46"/>
      <c r="D208" s="47"/>
      <c r="E208" s="48"/>
      <c r="F208" s="47"/>
      <c r="G208" s="51"/>
      <c r="H208" s="51"/>
      <c r="I208" s="52"/>
      <c r="J208" s="51"/>
      <c r="K208" s="51"/>
      <c r="L208" s="51"/>
      <c r="M208" s="51"/>
      <c r="N208" s="47"/>
      <c r="O208" s="47"/>
      <c r="P208" s="65"/>
      <c r="Q208" s="47"/>
      <c r="R208" s="53"/>
      <c r="S208" s="53"/>
    </row>
    <row r="209" spans="1:19" ht="19.5" customHeight="1">
      <c r="A209" s="173"/>
      <c r="B209" s="45"/>
      <c r="C209" s="46"/>
      <c r="D209" s="47"/>
      <c r="E209" s="48"/>
      <c r="F209" s="47"/>
      <c r="G209" s="51"/>
      <c r="H209" s="51"/>
      <c r="I209" s="52"/>
      <c r="J209" s="51"/>
      <c r="K209" s="51"/>
      <c r="L209" s="51"/>
      <c r="M209" s="51"/>
      <c r="N209" s="47"/>
      <c r="O209" s="47"/>
      <c r="P209" s="65"/>
      <c r="Q209" s="47"/>
      <c r="R209" s="53"/>
      <c r="S209" s="53"/>
    </row>
    <row r="210" spans="1:19" ht="19.5" customHeight="1">
      <c r="A210" s="173"/>
      <c r="B210" s="45"/>
      <c r="C210" s="46"/>
      <c r="D210" s="47"/>
      <c r="E210" s="55"/>
      <c r="F210" s="47"/>
      <c r="G210" s="51"/>
      <c r="H210" s="51"/>
      <c r="I210" s="52"/>
      <c r="J210" s="51"/>
      <c r="K210" s="51"/>
      <c r="L210" s="51"/>
      <c r="M210" s="51"/>
      <c r="N210" s="47"/>
      <c r="O210" s="47"/>
      <c r="P210" s="65"/>
      <c r="Q210" s="47"/>
      <c r="R210" s="53"/>
      <c r="S210" s="53"/>
    </row>
    <row r="211" spans="1:19" ht="19.5" customHeight="1">
      <c r="A211" s="174"/>
      <c r="B211" s="45"/>
      <c r="C211" s="46"/>
      <c r="D211" s="47"/>
      <c r="E211" s="48"/>
      <c r="F211" s="47"/>
      <c r="G211" s="51"/>
      <c r="H211" s="51"/>
      <c r="I211" s="52"/>
      <c r="J211" s="51"/>
      <c r="K211" s="51"/>
      <c r="L211" s="51"/>
      <c r="M211" s="51"/>
      <c r="N211" s="47"/>
      <c r="O211" s="47"/>
      <c r="P211" s="65"/>
      <c r="Q211" s="47"/>
      <c r="R211" s="53"/>
      <c r="S211" s="53"/>
    </row>
    <row r="212" spans="1:19" ht="19.5" customHeight="1">
      <c r="A212" s="174"/>
      <c r="B212" s="45"/>
      <c r="C212" s="46"/>
      <c r="D212" s="47"/>
      <c r="E212" s="56"/>
      <c r="F212" s="47"/>
      <c r="G212" s="57"/>
      <c r="H212" s="57"/>
      <c r="I212" s="58"/>
      <c r="J212" s="57"/>
      <c r="K212" s="57"/>
      <c r="L212" s="57"/>
      <c r="M212" s="57"/>
      <c r="N212" s="59"/>
      <c r="O212" s="59"/>
      <c r="P212" s="104"/>
      <c r="Q212" s="59"/>
      <c r="R212" s="60"/>
      <c r="S212" s="54"/>
    </row>
    <row r="213" spans="1:19" ht="23.25" customHeight="1">
      <c r="A213" s="211"/>
      <c r="B213" s="105"/>
      <c r="C213" s="106"/>
      <c r="D213" s="106"/>
      <c r="E213" s="221" t="s">
        <v>14</v>
      </c>
      <c r="F213" s="222"/>
      <c r="G213" s="107">
        <f aca="true" t="shared" si="0" ref="G213:M213">SUMIF($O2:$O213,"L",(G2:G213))</f>
        <v>132.6</v>
      </c>
      <c r="H213" s="107">
        <f t="shared" si="0"/>
        <v>164.55</v>
      </c>
      <c r="I213" s="107">
        <f t="shared" si="0"/>
        <v>0</v>
      </c>
      <c r="J213" s="107">
        <f t="shared" si="0"/>
        <v>954.2</v>
      </c>
      <c r="K213" s="107">
        <f t="shared" si="0"/>
        <v>0</v>
      </c>
      <c r="L213" s="107">
        <f t="shared" si="0"/>
        <v>0.1</v>
      </c>
      <c r="M213" s="107">
        <f t="shared" si="0"/>
        <v>272.59999999999997</v>
      </c>
      <c r="N213" s="108"/>
      <c r="O213" s="108"/>
      <c r="P213" s="108"/>
      <c r="Q213" s="109" t="s">
        <v>61</v>
      </c>
      <c r="R213" s="110">
        <f>SUM(G213:M213)</f>
        <v>1524.0499999999997</v>
      </c>
      <c r="S213" s="111"/>
    </row>
    <row r="214" spans="1:19" ht="23.25" customHeight="1">
      <c r="A214" s="212"/>
      <c r="B214" s="112"/>
      <c r="C214" s="113"/>
      <c r="D214" s="114"/>
      <c r="E214" s="223" t="s">
        <v>16</v>
      </c>
      <c r="F214" s="224"/>
      <c r="G214" s="115">
        <f aca="true" t="shared" si="1" ref="G214:M214">SUMIF($O2:$O213,"W",(G2:G213))</f>
        <v>7768.1</v>
      </c>
      <c r="H214" s="115">
        <f t="shared" si="1"/>
        <v>147</v>
      </c>
      <c r="I214" s="115">
        <f t="shared" si="1"/>
        <v>0</v>
      </c>
      <c r="J214" s="115">
        <f t="shared" si="1"/>
        <v>0</v>
      </c>
      <c r="K214" s="115">
        <f t="shared" si="1"/>
        <v>0</v>
      </c>
      <c r="L214" s="115">
        <f t="shared" si="1"/>
        <v>0</v>
      </c>
      <c r="M214" s="115">
        <f t="shared" si="1"/>
        <v>0</v>
      </c>
      <c r="N214" s="116"/>
      <c r="O214" s="116"/>
      <c r="P214" s="116"/>
      <c r="Q214" s="117" t="s">
        <v>59</v>
      </c>
      <c r="R214" s="118">
        <f>SUM(G214:M214)</f>
        <v>7915.1</v>
      </c>
      <c r="S214" s="119"/>
    </row>
    <row r="215" spans="1:19" ht="23.25" customHeight="1">
      <c r="A215" s="212"/>
      <c r="B215" s="112"/>
      <c r="C215" s="114"/>
      <c r="D215" s="114"/>
      <c r="E215" s="225" t="s">
        <v>15</v>
      </c>
      <c r="F215" s="226"/>
      <c r="G215" s="107">
        <f aca="true" t="shared" si="2" ref="G215:M215">SUMIF($O2:$O213,"H",(G2:G213))</f>
        <v>5.549999999999997</v>
      </c>
      <c r="H215" s="107">
        <f t="shared" si="2"/>
        <v>121.15</v>
      </c>
      <c r="I215" s="107">
        <f t="shared" si="2"/>
        <v>2.2</v>
      </c>
      <c r="J215" s="107">
        <f t="shared" si="2"/>
        <v>7885.750000000002</v>
      </c>
      <c r="K215" s="107">
        <f t="shared" si="2"/>
        <v>1454</v>
      </c>
      <c r="L215" s="107">
        <f t="shared" si="2"/>
        <v>34.1</v>
      </c>
      <c r="M215" s="107">
        <f t="shared" si="2"/>
        <v>3566.6999999999994</v>
      </c>
      <c r="N215" s="109"/>
      <c r="O215" s="109"/>
      <c r="P215" s="109"/>
      <c r="Q215" s="120" t="s">
        <v>60</v>
      </c>
      <c r="R215" s="110">
        <f>SUM(G215:M215)</f>
        <v>13069.45</v>
      </c>
      <c r="S215" s="119"/>
    </row>
    <row r="216" spans="1:19" ht="23.25" customHeight="1">
      <c r="A216" s="212"/>
      <c r="B216" s="112"/>
      <c r="C216" s="113"/>
      <c r="D216" s="113"/>
      <c r="E216" s="232"/>
      <c r="F216" s="233"/>
      <c r="G216" s="121"/>
      <c r="H216" s="121"/>
      <c r="I216" s="121"/>
      <c r="J216" s="121"/>
      <c r="K216" s="121"/>
      <c r="L216" s="121"/>
      <c r="M216" s="121"/>
      <c r="N216" s="122"/>
      <c r="O216" s="122"/>
      <c r="P216" s="122"/>
      <c r="Q216" s="122"/>
      <c r="R216" s="118"/>
      <c r="S216" s="119"/>
    </row>
    <row r="217" spans="1:19" ht="23.25" customHeight="1">
      <c r="A217" s="212"/>
      <c r="B217" s="112"/>
      <c r="C217" s="113"/>
      <c r="D217" s="113"/>
      <c r="E217" s="229" t="s">
        <v>17</v>
      </c>
      <c r="F217" s="230"/>
      <c r="G217" s="123">
        <f aca="true" t="shared" si="3" ref="G217:M217">SUM(G213:G215)</f>
        <v>7906.250000000001</v>
      </c>
      <c r="H217" s="123">
        <f t="shared" si="3"/>
        <v>432.70000000000005</v>
      </c>
      <c r="I217" s="123">
        <f t="shared" si="3"/>
        <v>2.2</v>
      </c>
      <c r="J217" s="123">
        <f t="shared" si="3"/>
        <v>8839.950000000003</v>
      </c>
      <c r="K217" s="123">
        <f t="shared" si="3"/>
        <v>1454</v>
      </c>
      <c r="L217" s="123">
        <f t="shared" si="3"/>
        <v>34.2</v>
      </c>
      <c r="M217" s="123">
        <f t="shared" si="3"/>
        <v>3839.2999999999993</v>
      </c>
      <c r="N217" s="124"/>
      <c r="O217" s="124"/>
      <c r="P217" s="124"/>
      <c r="Q217" s="109" t="s">
        <v>17</v>
      </c>
      <c r="R217" s="110">
        <f>SUM(G217:M217)</f>
        <v>22508.600000000006</v>
      </c>
      <c r="S217" s="119"/>
    </row>
    <row r="218" spans="1:19" ht="102" customHeight="1">
      <c r="A218" s="213"/>
      <c r="B218" s="125"/>
      <c r="C218" s="126"/>
      <c r="D218" s="125"/>
      <c r="E218" s="127"/>
      <c r="F218" s="128"/>
      <c r="G218" s="129" t="s">
        <v>334</v>
      </c>
      <c r="H218" s="129" t="s">
        <v>335</v>
      </c>
      <c r="I218" s="130" t="s">
        <v>336</v>
      </c>
      <c r="J218" s="129" t="s">
        <v>337</v>
      </c>
      <c r="K218" s="129" t="s">
        <v>338</v>
      </c>
      <c r="L218" s="129" t="s">
        <v>339</v>
      </c>
      <c r="M218" s="129" t="s">
        <v>6</v>
      </c>
      <c r="N218" s="131"/>
      <c r="O218" s="132"/>
      <c r="P218" s="132"/>
      <c r="Q218" s="132"/>
      <c r="R218" s="133"/>
      <c r="S218" s="134"/>
    </row>
    <row r="219" spans="1:19" ht="23.25" customHeight="1">
      <c r="A219" s="212"/>
      <c r="B219" s="112"/>
      <c r="C219" s="114"/>
      <c r="D219" s="114"/>
      <c r="E219" s="225" t="s">
        <v>12</v>
      </c>
      <c r="F219" s="227"/>
      <c r="G219" s="135">
        <f>COUNTIF($N$2:$N$212,"CTFW")</f>
        <v>4</v>
      </c>
      <c r="H219" s="135">
        <f>COUNTIF($N$2:$N$212,"IDFW")</f>
        <v>0</v>
      </c>
      <c r="I219" s="135">
        <f>COUNTIF($N$2:$N$212,"FWSW")</f>
        <v>0</v>
      </c>
      <c r="J219" s="135">
        <f>COUNTIF($N$2:$N$212,"FHAW")</f>
        <v>0</v>
      </c>
      <c r="K219" s="135">
        <f>COUNTIF($N$2:$N$212,"INLW")</f>
        <v>0</v>
      </c>
      <c r="L219" s="135">
        <f>COUNTIF($N$2:$N$212,"EISW")</f>
        <v>0</v>
      </c>
      <c r="M219" s="135">
        <f>COUNTIF($N$2:$N$212,"EICIW")</f>
        <v>0</v>
      </c>
      <c r="N219" s="124"/>
      <c r="O219" s="124"/>
      <c r="P219" s="124"/>
      <c r="Q219" s="109" t="s">
        <v>59</v>
      </c>
      <c r="R219" s="136">
        <f>SUM(G219:M219)</f>
        <v>4</v>
      </c>
      <c r="S219" s="119"/>
    </row>
    <row r="220" spans="1:19" ht="23.25" customHeight="1">
      <c r="A220" s="212"/>
      <c r="B220" s="112"/>
      <c r="C220" s="114"/>
      <c r="D220" s="114"/>
      <c r="E220" s="223" t="s">
        <v>11</v>
      </c>
      <c r="F220" s="224"/>
      <c r="G220" s="137">
        <f>COUNTIF($N$2:$N$212,"CTFH")</f>
        <v>13</v>
      </c>
      <c r="H220" s="137">
        <f>COUNTIF($N$2:$N$212,"IFDH")</f>
        <v>21</v>
      </c>
      <c r="I220" s="137">
        <f>COUNTIF($N$2:$N$212,"FWSH")</f>
        <v>3</v>
      </c>
      <c r="J220" s="137">
        <f>COUNTIF($N$2:$N$212,"FHAH")</f>
        <v>16</v>
      </c>
      <c r="K220" s="137">
        <f>COUNTIF($N$2:$N$212,"INLH")</f>
        <v>2</v>
      </c>
      <c r="L220" s="137">
        <f>COUNTIF($N$2:$N$212,"EISH")</f>
        <v>1</v>
      </c>
      <c r="M220" s="137">
        <f>COUNTIF($N$2:$N$212,"EICIH")</f>
        <v>25</v>
      </c>
      <c r="N220" s="138"/>
      <c r="O220" s="138"/>
      <c r="P220" s="138"/>
      <c r="Q220" s="117" t="s">
        <v>60</v>
      </c>
      <c r="R220" s="139">
        <f>SUM(G220:M220)</f>
        <v>81</v>
      </c>
      <c r="S220" s="119"/>
    </row>
    <row r="221" spans="1:19" ht="23.25" customHeight="1">
      <c r="A221" s="212"/>
      <c r="B221" s="112"/>
      <c r="C221" s="113"/>
      <c r="D221" s="112"/>
      <c r="E221" s="225" t="s">
        <v>9</v>
      </c>
      <c r="F221" s="230"/>
      <c r="G221" s="135">
        <f>COUNTIF($N$2:$N$212,"CTFL")</f>
        <v>9</v>
      </c>
      <c r="H221" s="135">
        <f>COUNTIF($N$2:$N$212,"IFDL")</f>
        <v>4</v>
      </c>
      <c r="I221" s="135">
        <f>COUNTIF($N$2:$N$212,"FWSL")</f>
        <v>0</v>
      </c>
      <c r="J221" s="135">
        <f>COUNTIF($N$2:$N$212,"FHAL")</f>
        <v>3</v>
      </c>
      <c r="K221" s="135">
        <f>COUNTIF($N$2:$N$212,"INLL")</f>
        <v>0</v>
      </c>
      <c r="L221" s="135">
        <f>COUNTIF($N$2:$N$212,"EISL")</f>
        <v>1</v>
      </c>
      <c r="M221" s="135">
        <f>COUNTIF($N$2:$N$212,"EICIL")</f>
        <v>0</v>
      </c>
      <c r="N221" s="140"/>
      <c r="O221" s="140"/>
      <c r="P221" s="140"/>
      <c r="Q221" s="120" t="s">
        <v>61</v>
      </c>
      <c r="R221" s="136">
        <f>SUM(G221:M221)</f>
        <v>17</v>
      </c>
      <c r="S221" s="119"/>
    </row>
    <row r="222" spans="1:19" ht="23.25" customHeight="1">
      <c r="A222" s="212"/>
      <c r="B222" s="112"/>
      <c r="C222" s="113"/>
      <c r="D222" s="113"/>
      <c r="E222" s="231"/>
      <c r="F222" s="231"/>
      <c r="G222" s="141"/>
      <c r="H222" s="141"/>
      <c r="I222" s="141"/>
      <c r="J222" s="141"/>
      <c r="K222" s="141"/>
      <c r="L222" s="141"/>
      <c r="M222" s="141"/>
      <c r="N222" s="138"/>
      <c r="O222" s="138"/>
      <c r="P222" s="138"/>
      <c r="Q222" s="142"/>
      <c r="R222" s="139"/>
      <c r="S222" s="119"/>
    </row>
    <row r="223" spans="1:19" ht="23.25" customHeight="1">
      <c r="A223" s="214"/>
      <c r="B223" s="112"/>
      <c r="C223" s="114"/>
      <c r="D223" s="114"/>
      <c r="E223" s="228" t="s">
        <v>13</v>
      </c>
      <c r="F223" s="227"/>
      <c r="G223" s="143">
        <f aca="true" t="shared" si="4" ref="G223:M223">SUM(G219:G221)</f>
        <v>26</v>
      </c>
      <c r="H223" s="143">
        <f t="shared" si="4"/>
        <v>25</v>
      </c>
      <c r="I223" s="143">
        <f t="shared" si="4"/>
        <v>3</v>
      </c>
      <c r="J223" s="143">
        <f t="shared" si="4"/>
        <v>19</v>
      </c>
      <c r="K223" s="143">
        <f t="shared" si="4"/>
        <v>2</v>
      </c>
      <c r="L223" s="143">
        <f t="shared" si="4"/>
        <v>2</v>
      </c>
      <c r="M223" s="143">
        <f t="shared" si="4"/>
        <v>25</v>
      </c>
      <c r="N223" s="140"/>
      <c r="O223" s="140"/>
      <c r="P223" s="140"/>
      <c r="Q223" s="144" t="s">
        <v>13</v>
      </c>
      <c r="R223" s="136">
        <f>SUM(G223:M223)</f>
        <v>102</v>
      </c>
      <c r="S223" s="119"/>
    </row>
    <row r="224" spans="1:19" ht="23.25" customHeight="1">
      <c r="A224" s="215"/>
      <c r="B224" s="112"/>
      <c r="C224" s="114"/>
      <c r="D224" s="114"/>
      <c r="E224" s="114"/>
      <c r="F224" s="114"/>
      <c r="G224" s="145"/>
      <c r="H224" s="145"/>
      <c r="I224" s="146"/>
      <c r="J224" s="146"/>
      <c r="K224" s="146"/>
      <c r="L224" s="146"/>
      <c r="M224" s="146"/>
      <c r="N224" s="147"/>
      <c r="O224" s="147"/>
      <c r="P224" s="147"/>
      <c r="Q224" s="148"/>
      <c r="R224" s="149"/>
      <c r="S224" s="119"/>
    </row>
    <row r="225" spans="1:19" ht="12">
      <c r="A225" s="215"/>
      <c r="B225" s="112"/>
      <c r="C225" s="114"/>
      <c r="D225" s="114"/>
      <c r="E225" s="114"/>
      <c r="F225" s="114"/>
      <c r="G225" s="150"/>
      <c r="H225" s="150"/>
      <c r="I225" s="151"/>
      <c r="J225" s="151"/>
      <c r="K225" s="151"/>
      <c r="L225" s="151"/>
      <c r="M225" s="151"/>
      <c r="N225" s="152"/>
      <c r="O225" s="152"/>
      <c r="P225" s="152"/>
      <c r="Q225" s="153"/>
      <c r="R225" s="154"/>
      <c r="S225" s="119"/>
    </row>
    <row r="226" spans="2:19" ht="12">
      <c r="B226" s="155"/>
      <c r="C226" s="156"/>
      <c r="D226" s="155"/>
      <c r="E226" s="155"/>
      <c r="F226" s="157"/>
      <c r="G226" s="54"/>
      <c r="H226" s="54"/>
      <c r="I226" s="158"/>
      <c r="J226" s="155" t="s">
        <v>47</v>
      </c>
      <c r="K226" s="155"/>
      <c r="L226" s="155"/>
      <c r="M226" s="155"/>
      <c r="N226" s="54"/>
      <c r="O226" s="54"/>
      <c r="P226" s="54"/>
      <c r="Q226" s="159"/>
      <c r="R226" s="160"/>
      <c r="S226" s="161"/>
    </row>
    <row r="227" spans="1:19" ht="12">
      <c r="A227" s="217"/>
      <c r="B227" s="155"/>
      <c r="C227" s="156"/>
      <c r="D227" s="155"/>
      <c r="E227" s="155"/>
      <c r="F227" s="157"/>
      <c r="G227" s="54"/>
      <c r="H227" s="54"/>
      <c r="I227" s="158"/>
      <c r="J227" s="155"/>
      <c r="K227" s="155"/>
      <c r="L227" s="155"/>
      <c r="M227" s="155"/>
      <c r="N227" s="54"/>
      <c r="O227" s="54"/>
      <c r="P227" s="54"/>
      <c r="Q227" s="159"/>
      <c r="R227" s="160"/>
      <c r="S227" s="161"/>
    </row>
    <row r="228" spans="1:19" ht="12">
      <c r="A228" s="218"/>
      <c r="B228" s="80"/>
      <c r="C228" s="77"/>
      <c r="D228" s="80"/>
      <c r="E228" s="80"/>
      <c r="F228" s="80"/>
      <c r="G228" s="162"/>
      <c r="H228" s="162"/>
      <c r="I228" s="80"/>
      <c r="J228" s="80"/>
      <c r="K228" s="80"/>
      <c r="L228" s="80"/>
      <c r="M228" s="80"/>
      <c r="N228" s="80"/>
      <c r="O228" s="80"/>
      <c r="P228" s="80"/>
      <c r="Q228" s="162"/>
      <c r="R228" s="161"/>
      <c r="S228" s="161"/>
    </row>
    <row r="229" spans="1:19" ht="12">
      <c r="A229" s="218"/>
      <c r="B229" s="80"/>
      <c r="C229" s="77"/>
      <c r="D229" s="80"/>
      <c r="E229" s="80"/>
      <c r="F229" s="80"/>
      <c r="G229" s="162"/>
      <c r="H229" s="162"/>
      <c r="I229" s="80"/>
      <c r="J229" s="80"/>
      <c r="K229" s="80"/>
      <c r="L229" s="80"/>
      <c r="M229" s="80"/>
      <c r="N229" s="80"/>
      <c r="O229" s="80"/>
      <c r="P229" s="80"/>
      <c r="Q229" s="162"/>
      <c r="R229" s="161"/>
      <c r="S229" s="161"/>
    </row>
    <row r="230" spans="1:19" ht="12">
      <c r="A230" s="218"/>
      <c r="B230" s="80"/>
      <c r="C230" s="77"/>
      <c r="D230" s="80"/>
      <c r="E230" s="80"/>
      <c r="F230" s="80"/>
      <c r="G230" s="162"/>
      <c r="H230" s="162"/>
      <c r="I230" s="80"/>
      <c r="J230" s="80"/>
      <c r="K230" s="80"/>
      <c r="L230" s="80"/>
      <c r="M230" s="80"/>
      <c r="N230" s="80"/>
      <c r="O230" s="80"/>
      <c r="P230" s="80"/>
      <c r="Q230" s="162"/>
      <c r="R230" s="161"/>
      <c r="S230" s="161"/>
    </row>
  </sheetData>
  <sheetProtection/>
  <mergeCells count="10">
    <mergeCell ref="E213:F213"/>
    <mergeCell ref="E214:F214"/>
    <mergeCell ref="E215:F215"/>
    <mergeCell ref="E219:F219"/>
    <mergeCell ref="E223:F223"/>
    <mergeCell ref="E217:F217"/>
    <mergeCell ref="E222:F222"/>
    <mergeCell ref="E216:F216"/>
    <mergeCell ref="E220:F220"/>
    <mergeCell ref="E221:F221"/>
  </mergeCells>
  <printOptions/>
  <pageMargins left="0" right="0" top="0.75" bottom="0.75" header="0.3" footer="0.3"/>
  <pageSetup horizontalDpi="600" verticalDpi="600" orientation="landscape" r:id="rId1"/>
  <headerFooter alignWithMargins="0">
    <oddHeader>&amp;L&amp;"Arial,Bold"&amp;14 2008 EIIFC Fire Numbers Spreadsheet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PageLayoutView="0" workbookViewId="0" topLeftCell="A88">
      <selection activeCell="H129" sqref="H129"/>
    </sheetView>
  </sheetViews>
  <sheetFormatPr defaultColWidth="13.57421875" defaultRowHeight="12.75"/>
  <cols>
    <col min="1" max="1" width="7.57421875" style="0" customWidth="1"/>
    <col min="2" max="3" width="13.421875" style="0" customWidth="1"/>
    <col min="4" max="4" width="8.28125" style="0" customWidth="1"/>
    <col min="5" max="6" width="20.7109375" style="0" customWidth="1"/>
  </cols>
  <sheetData>
    <row r="1" ht="18">
      <c r="A1" s="1" t="s">
        <v>18</v>
      </c>
    </row>
    <row r="3" spans="1:9" ht="15.75">
      <c r="A3" s="2" t="s">
        <v>19</v>
      </c>
      <c r="B3" s="3"/>
      <c r="C3" s="4"/>
      <c r="D3" s="5"/>
      <c r="E3" s="5"/>
      <c r="F3" s="5"/>
      <c r="G3" s="5"/>
      <c r="H3" s="5"/>
      <c r="I3" s="6"/>
    </row>
    <row r="4" spans="1:9" ht="12.75">
      <c r="A4" s="7" t="s">
        <v>1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  <c r="H4" s="7" t="s">
        <v>26</v>
      </c>
      <c r="I4" s="7" t="s">
        <v>27</v>
      </c>
    </row>
    <row r="5" spans="1:9" ht="12.75">
      <c r="A5" s="8"/>
      <c r="B5" s="9"/>
      <c r="C5" s="9"/>
      <c r="D5" s="9"/>
      <c r="E5" s="9"/>
      <c r="F5" s="9"/>
      <c r="G5" s="9"/>
      <c r="H5" s="9"/>
      <c r="I5" s="10"/>
    </row>
    <row r="6" spans="1:9" ht="12.75">
      <c r="A6" s="8"/>
      <c r="B6" s="9"/>
      <c r="C6" s="9"/>
      <c r="D6" s="9"/>
      <c r="E6" s="9"/>
      <c r="F6" s="9"/>
      <c r="G6" s="9"/>
      <c r="H6" s="9"/>
      <c r="I6" s="9"/>
    </row>
    <row r="7" spans="1:9" ht="12.75">
      <c r="A7" s="8"/>
      <c r="B7" s="9"/>
      <c r="C7" s="9"/>
      <c r="D7" s="9"/>
      <c r="E7" s="9"/>
      <c r="F7" s="9"/>
      <c r="G7" s="9"/>
      <c r="H7" s="9"/>
      <c r="I7" s="9"/>
    </row>
    <row r="8" spans="1:9" ht="12.75">
      <c r="A8" s="7" t="s">
        <v>10</v>
      </c>
      <c r="B8" s="7"/>
      <c r="C8" s="7"/>
      <c r="D8" s="7"/>
      <c r="E8" s="7"/>
      <c r="F8" s="7"/>
      <c r="G8" s="7"/>
      <c r="H8" s="7"/>
      <c r="I8" s="7">
        <f>SUM(I5:I7)</f>
        <v>0</v>
      </c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5.75">
      <c r="A10" s="2" t="s">
        <v>28</v>
      </c>
      <c r="B10" s="3"/>
      <c r="C10" s="4"/>
      <c r="D10" s="5"/>
      <c r="E10" s="5"/>
      <c r="F10" s="5"/>
      <c r="G10" s="5"/>
      <c r="H10" s="5"/>
      <c r="I10" s="6"/>
    </row>
    <row r="11" spans="1:9" ht="12.75">
      <c r="A11" s="7" t="s">
        <v>1</v>
      </c>
      <c r="B11" s="7" t="s">
        <v>20</v>
      </c>
      <c r="C11" s="7" t="s">
        <v>21</v>
      </c>
      <c r="D11" s="7" t="s">
        <v>22</v>
      </c>
      <c r="E11" s="7" t="s">
        <v>23</v>
      </c>
      <c r="F11" s="7" t="s">
        <v>24</v>
      </c>
      <c r="G11" s="7" t="s">
        <v>25</v>
      </c>
      <c r="H11" s="7" t="s">
        <v>26</v>
      </c>
      <c r="I11" s="7" t="s">
        <v>27</v>
      </c>
    </row>
    <row r="12" spans="1:9" ht="12.75">
      <c r="A12" s="8">
        <v>39585</v>
      </c>
      <c r="B12" s="3" t="s">
        <v>109</v>
      </c>
      <c r="C12" s="9" t="s">
        <v>112</v>
      </c>
      <c r="D12" s="9"/>
      <c r="E12" s="9"/>
      <c r="F12" s="9"/>
      <c r="G12" s="9"/>
      <c r="H12" s="9" t="s">
        <v>108</v>
      </c>
      <c r="I12" s="9">
        <v>100</v>
      </c>
    </row>
    <row r="13" spans="1:9" ht="12.75">
      <c r="A13" s="8">
        <v>39717</v>
      </c>
      <c r="B13" s="3" t="s">
        <v>109</v>
      </c>
      <c r="C13" s="9" t="s">
        <v>112</v>
      </c>
      <c r="D13" s="9"/>
      <c r="E13" s="9"/>
      <c r="F13" s="9"/>
      <c r="G13" s="9"/>
      <c r="H13" s="9" t="s">
        <v>108</v>
      </c>
      <c r="I13" s="9">
        <v>140</v>
      </c>
    </row>
    <row r="14" spans="1:9" ht="12.75">
      <c r="A14" s="18">
        <v>39716</v>
      </c>
      <c r="B14" s="3" t="s">
        <v>109</v>
      </c>
      <c r="C14" s="9" t="s">
        <v>112</v>
      </c>
      <c r="D14" s="9"/>
      <c r="E14" s="9"/>
      <c r="F14" s="9"/>
      <c r="G14" s="9"/>
      <c r="H14" s="3" t="s">
        <v>108</v>
      </c>
      <c r="I14" s="3">
        <v>35</v>
      </c>
    </row>
    <row r="15" spans="1:9" ht="12.75">
      <c r="A15" s="8">
        <v>39718</v>
      </c>
      <c r="B15" s="3" t="s">
        <v>109</v>
      </c>
      <c r="C15" s="9" t="s">
        <v>112</v>
      </c>
      <c r="D15" s="9"/>
      <c r="E15" s="9"/>
      <c r="F15" s="9"/>
      <c r="G15" s="9"/>
      <c r="H15" s="3" t="s">
        <v>511</v>
      </c>
      <c r="I15" s="10">
        <v>60</v>
      </c>
    </row>
    <row r="16" spans="1:9" ht="12.75">
      <c r="A16" s="8">
        <v>39723</v>
      </c>
      <c r="B16" s="3" t="s">
        <v>109</v>
      </c>
      <c r="C16" s="9" t="s">
        <v>112</v>
      </c>
      <c r="D16" s="9"/>
      <c r="E16" s="9"/>
      <c r="F16" s="9"/>
      <c r="G16" s="9"/>
      <c r="H16" s="3"/>
      <c r="I16" s="10">
        <v>465</v>
      </c>
    </row>
    <row r="17" spans="1:9" ht="12.75">
      <c r="A17" s="8">
        <v>39724</v>
      </c>
      <c r="B17" s="3" t="s">
        <v>109</v>
      </c>
      <c r="C17" s="9" t="s">
        <v>112</v>
      </c>
      <c r="D17" s="9"/>
      <c r="E17" s="9"/>
      <c r="F17" s="9"/>
      <c r="G17" s="9"/>
      <c r="H17" s="3"/>
      <c r="I17" s="10">
        <v>60</v>
      </c>
    </row>
    <row r="18" spans="1:9" ht="12.75">
      <c r="A18" s="8"/>
      <c r="B18" s="3"/>
      <c r="C18" s="9"/>
      <c r="D18" s="9"/>
      <c r="E18" s="9"/>
      <c r="F18" s="9"/>
      <c r="G18" s="9"/>
      <c r="H18" s="3"/>
      <c r="I18" s="10"/>
    </row>
    <row r="19" spans="1:9" ht="12.75">
      <c r="A19" s="7" t="s">
        <v>10</v>
      </c>
      <c r="B19" s="7"/>
      <c r="C19" s="7"/>
      <c r="D19" s="7"/>
      <c r="E19" s="7"/>
      <c r="F19" s="7"/>
      <c r="G19" s="7"/>
      <c r="H19" s="7"/>
      <c r="I19" s="7">
        <f>SUM(I12:I18)</f>
        <v>860</v>
      </c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5.75">
      <c r="A21" s="2" t="s">
        <v>29</v>
      </c>
      <c r="B21" s="3"/>
      <c r="C21" s="4"/>
      <c r="D21" s="5"/>
      <c r="E21" s="5"/>
      <c r="F21" s="5"/>
      <c r="G21" s="5"/>
      <c r="H21" s="5"/>
      <c r="I21" s="6"/>
    </row>
    <row r="22" spans="1:9" ht="12.75">
      <c r="A22" s="7" t="s">
        <v>1</v>
      </c>
      <c r="B22" s="7" t="s">
        <v>20</v>
      </c>
      <c r="C22" s="7" t="s">
        <v>21</v>
      </c>
      <c r="D22" s="7" t="s">
        <v>22</v>
      </c>
      <c r="E22" s="7" t="s">
        <v>23</v>
      </c>
      <c r="F22" s="7" t="s">
        <v>24</v>
      </c>
      <c r="G22" s="7" t="s">
        <v>25</v>
      </c>
      <c r="H22" s="7" t="s">
        <v>26</v>
      </c>
      <c r="I22" s="7" t="s">
        <v>27</v>
      </c>
    </row>
    <row r="23" spans="1:9" ht="12.75">
      <c r="A23" s="8">
        <v>39699</v>
      </c>
      <c r="B23" s="9" t="s">
        <v>588</v>
      </c>
      <c r="C23" s="9" t="s">
        <v>589</v>
      </c>
      <c r="D23" s="9">
        <v>159389</v>
      </c>
      <c r="E23" s="9" t="s">
        <v>590</v>
      </c>
      <c r="F23" s="9" t="s">
        <v>591</v>
      </c>
      <c r="G23" s="7"/>
      <c r="H23" s="9" t="s">
        <v>108</v>
      </c>
      <c r="I23" s="9">
        <v>5</v>
      </c>
    </row>
    <row r="24" spans="1:9" ht="12.75">
      <c r="A24" s="8">
        <v>39700</v>
      </c>
      <c r="B24" s="9" t="s">
        <v>588</v>
      </c>
      <c r="C24" s="9" t="s">
        <v>589</v>
      </c>
      <c r="D24" s="9">
        <v>159389</v>
      </c>
      <c r="E24" s="9" t="s">
        <v>590</v>
      </c>
      <c r="F24" s="9" t="s">
        <v>591</v>
      </c>
      <c r="G24" s="7"/>
      <c r="H24" s="9" t="s">
        <v>108</v>
      </c>
      <c r="I24" s="9">
        <v>100</v>
      </c>
    </row>
    <row r="25" spans="1:9" ht="12.75">
      <c r="A25" s="8">
        <v>39706</v>
      </c>
      <c r="B25" s="9" t="s">
        <v>588</v>
      </c>
      <c r="C25" s="9" t="s">
        <v>589</v>
      </c>
      <c r="D25" s="9">
        <v>159389</v>
      </c>
      <c r="E25" s="9" t="s">
        <v>590</v>
      </c>
      <c r="F25" s="9" t="s">
        <v>591</v>
      </c>
      <c r="G25" s="7"/>
      <c r="H25" s="9" t="s">
        <v>108</v>
      </c>
      <c r="I25" s="9">
        <v>450</v>
      </c>
    </row>
    <row r="26" spans="1:9" ht="12.75">
      <c r="A26" s="8">
        <v>39706</v>
      </c>
      <c r="B26" s="9" t="s">
        <v>584</v>
      </c>
      <c r="C26" s="9" t="s">
        <v>585</v>
      </c>
      <c r="D26" s="9"/>
      <c r="E26" s="9" t="s">
        <v>587</v>
      </c>
      <c r="F26" s="9" t="s">
        <v>586</v>
      </c>
      <c r="G26" s="7"/>
      <c r="H26" s="9"/>
      <c r="I26" s="9">
        <v>100</v>
      </c>
    </row>
    <row r="27" spans="1:9" ht="12.75">
      <c r="A27" s="8">
        <v>39707</v>
      </c>
      <c r="B27" s="9" t="s">
        <v>588</v>
      </c>
      <c r="C27" s="9" t="s">
        <v>589</v>
      </c>
      <c r="D27" s="9">
        <v>159389</v>
      </c>
      <c r="E27" s="9" t="s">
        <v>587</v>
      </c>
      <c r="F27" s="9" t="s">
        <v>591</v>
      </c>
      <c r="G27" s="7"/>
      <c r="H27" s="9" t="s">
        <v>108</v>
      </c>
      <c r="I27" s="9">
        <v>50</v>
      </c>
    </row>
    <row r="28" spans="1:9" ht="12.75">
      <c r="A28" s="8">
        <v>39707</v>
      </c>
      <c r="B28" s="9" t="s">
        <v>584</v>
      </c>
      <c r="C28" s="9" t="s">
        <v>585</v>
      </c>
      <c r="D28" s="9"/>
      <c r="E28" s="9" t="s">
        <v>587</v>
      </c>
      <c r="F28" s="9" t="s">
        <v>586</v>
      </c>
      <c r="G28" s="7"/>
      <c r="H28" s="9"/>
      <c r="I28" s="9">
        <v>300</v>
      </c>
    </row>
    <row r="29" spans="1:9" ht="12.75">
      <c r="A29" s="8">
        <v>39727</v>
      </c>
      <c r="B29" s="9" t="s">
        <v>576</v>
      </c>
      <c r="C29" s="10" t="s">
        <v>577</v>
      </c>
      <c r="D29" s="9">
        <v>157389</v>
      </c>
      <c r="E29" s="9" t="s">
        <v>578</v>
      </c>
      <c r="F29" s="9" t="s">
        <v>579</v>
      </c>
      <c r="G29" s="9"/>
      <c r="H29" s="9" t="s">
        <v>108</v>
      </c>
      <c r="I29" s="9">
        <v>20</v>
      </c>
    </row>
    <row r="30" spans="1:9" ht="12.75">
      <c r="A30" s="8">
        <v>39750</v>
      </c>
      <c r="B30" s="9" t="s">
        <v>576</v>
      </c>
      <c r="C30" s="10" t="s">
        <v>577</v>
      </c>
      <c r="D30" s="9">
        <v>157389</v>
      </c>
      <c r="E30" s="9" t="s">
        <v>578</v>
      </c>
      <c r="F30" s="9" t="s">
        <v>579</v>
      </c>
      <c r="G30" s="9"/>
      <c r="H30" s="9" t="s">
        <v>108</v>
      </c>
      <c r="I30" s="9">
        <v>20</v>
      </c>
    </row>
    <row r="31" spans="1:9" ht="12.75">
      <c r="A31" s="8">
        <v>39751</v>
      </c>
      <c r="B31" s="9" t="s">
        <v>576</v>
      </c>
      <c r="C31" s="10" t="s">
        <v>577</v>
      </c>
      <c r="D31" s="9">
        <v>157389</v>
      </c>
      <c r="E31" s="9" t="s">
        <v>578</v>
      </c>
      <c r="F31" s="9" t="s">
        <v>579</v>
      </c>
      <c r="G31" s="9"/>
      <c r="H31" s="9" t="s">
        <v>108</v>
      </c>
      <c r="I31" s="10">
        <v>20</v>
      </c>
    </row>
    <row r="32" spans="1:9" ht="12.75">
      <c r="A32" s="8"/>
      <c r="B32" s="9"/>
      <c r="C32" s="10"/>
      <c r="D32" s="9"/>
      <c r="E32" s="9"/>
      <c r="F32" s="9"/>
      <c r="G32" s="9"/>
      <c r="H32" s="9"/>
      <c r="I32" s="9"/>
    </row>
    <row r="33" spans="1:9" ht="12.75">
      <c r="A33" s="18"/>
      <c r="B33" s="3"/>
      <c r="C33" s="3"/>
      <c r="D33" s="3"/>
      <c r="E33" s="3"/>
      <c r="F33" s="3"/>
      <c r="G33" s="9"/>
      <c r="H33" s="9"/>
      <c r="I33" s="3"/>
    </row>
    <row r="34" spans="1:9" ht="12.75">
      <c r="A34" s="18"/>
      <c r="B34" s="3"/>
      <c r="C34" s="3"/>
      <c r="D34" s="3"/>
      <c r="E34" s="3"/>
      <c r="F34" s="3"/>
      <c r="G34" s="9"/>
      <c r="H34" s="9"/>
      <c r="I34" s="3"/>
    </row>
    <row r="35" spans="1:9" ht="12.75">
      <c r="A35" s="8"/>
      <c r="B35" s="9"/>
      <c r="C35" s="10"/>
      <c r="D35" s="9"/>
      <c r="E35" s="9"/>
      <c r="F35" s="9"/>
      <c r="G35" s="9"/>
      <c r="H35" s="9"/>
      <c r="I35" s="9"/>
    </row>
    <row r="36" spans="1:9" ht="12.75">
      <c r="A36" s="18"/>
      <c r="B36" s="3"/>
      <c r="C36" s="3"/>
      <c r="D36" s="3"/>
      <c r="E36" s="3"/>
      <c r="F36" s="3"/>
      <c r="G36" s="9"/>
      <c r="H36" s="9"/>
      <c r="I36" s="3"/>
    </row>
    <row r="37" spans="1:9" ht="12.75">
      <c r="A37" s="29"/>
      <c r="B37" s="12"/>
      <c r="C37" s="12"/>
      <c r="D37" s="12"/>
      <c r="E37" s="12"/>
      <c r="F37" s="12"/>
      <c r="G37" s="10"/>
      <c r="H37" s="12"/>
      <c r="I37" s="12"/>
    </row>
    <row r="38" spans="1:9" ht="12.75">
      <c r="A38" s="7" t="s">
        <v>10</v>
      </c>
      <c r="B38" s="9"/>
      <c r="C38" s="9"/>
      <c r="D38" s="9"/>
      <c r="E38" s="9"/>
      <c r="F38" s="9"/>
      <c r="G38" s="9"/>
      <c r="H38" s="9"/>
      <c r="I38" s="7">
        <f>SUM(I23:I37)</f>
        <v>1065</v>
      </c>
    </row>
    <row r="39" spans="1:9" ht="15">
      <c r="A39" s="11"/>
      <c r="B39" s="9"/>
      <c r="C39" s="9"/>
      <c r="D39" s="9"/>
      <c r="E39" s="9"/>
      <c r="F39" s="9"/>
      <c r="G39" s="9"/>
      <c r="H39" s="9"/>
      <c r="I39" s="9"/>
    </row>
    <row r="40" spans="1:9" ht="15.75">
      <c r="A40" s="2" t="s">
        <v>30</v>
      </c>
      <c r="B40" s="3"/>
      <c r="C40" s="4"/>
      <c r="D40" s="5"/>
      <c r="E40" s="5"/>
      <c r="F40" s="5"/>
      <c r="G40" s="5"/>
      <c r="H40" s="5"/>
      <c r="I40" s="6"/>
    </row>
    <row r="41" spans="1:9" ht="12.75">
      <c r="A41" s="7" t="s">
        <v>1</v>
      </c>
      <c r="B41" s="7" t="s">
        <v>20</v>
      </c>
      <c r="C41" s="7" t="s">
        <v>21</v>
      </c>
      <c r="D41" s="7" t="s">
        <v>22</v>
      </c>
      <c r="E41" s="7" t="s">
        <v>23</v>
      </c>
      <c r="F41" s="7" t="s">
        <v>24</v>
      </c>
      <c r="G41" s="7" t="s">
        <v>25</v>
      </c>
      <c r="H41" s="7" t="s">
        <v>26</v>
      </c>
      <c r="I41" s="7" t="s">
        <v>27</v>
      </c>
    </row>
    <row r="42" spans="1:9" ht="12.75">
      <c r="A42" s="8">
        <v>39699</v>
      </c>
      <c r="B42" s="9" t="s">
        <v>580</v>
      </c>
      <c r="C42" s="9" t="s">
        <v>581</v>
      </c>
      <c r="D42" s="9">
        <v>159977</v>
      </c>
      <c r="E42" s="9" t="s">
        <v>582</v>
      </c>
      <c r="F42" s="9" t="s">
        <v>583</v>
      </c>
      <c r="G42" s="7"/>
      <c r="H42" s="9" t="s">
        <v>108</v>
      </c>
      <c r="I42" s="9">
        <v>10</v>
      </c>
    </row>
    <row r="43" spans="1:9" ht="12.75">
      <c r="A43" s="8">
        <v>39700</v>
      </c>
      <c r="B43" s="9" t="s">
        <v>580</v>
      </c>
      <c r="C43" s="9" t="s">
        <v>581</v>
      </c>
      <c r="D43" s="9">
        <v>159977</v>
      </c>
      <c r="E43" s="9" t="s">
        <v>582</v>
      </c>
      <c r="F43" s="9" t="s">
        <v>583</v>
      </c>
      <c r="G43" s="7"/>
      <c r="H43" s="9" t="s">
        <v>108</v>
      </c>
      <c r="I43" s="9">
        <v>250</v>
      </c>
    </row>
    <row r="44" spans="1:9" ht="12.75">
      <c r="A44" s="8">
        <v>39701</v>
      </c>
      <c r="B44" s="9" t="s">
        <v>580</v>
      </c>
      <c r="C44" s="9" t="s">
        <v>581</v>
      </c>
      <c r="D44" s="9">
        <v>159977</v>
      </c>
      <c r="E44" s="9" t="s">
        <v>582</v>
      </c>
      <c r="F44" s="9" t="s">
        <v>583</v>
      </c>
      <c r="G44" s="7"/>
      <c r="H44" s="9" t="s">
        <v>108</v>
      </c>
      <c r="I44" s="9">
        <v>100</v>
      </c>
    </row>
    <row r="45" spans="1:9" ht="12.75">
      <c r="A45" s="8">
        <v>39702</v>
      </c>
      <c r="B45" s="9" t="s">
        <v>580</v>
      </c>
      <c r="C45" s="9" t="s">
        <v>581</v>
      </c>
      <c r="D45" s="9">
        <v>159977</v>
      </c>
      <c r="E45" s="9" t="s">
        <v>582</v>
      </c>
      <c r="F45" s="9" t="s">
        <v>583</v>
      </c>
      <c r="G45" s="7"/>
      <c r="H45" s="9" t="s">
        <v>108</v>
      </c>
      <c r="I45" s="9">
        <v>40</v>
      </c>
    </row>
    <row r="46" spans="1:9" ht="12.75">
      <c r="A46" s="8">
        <v>39703</v>
      </c>
      <c r="B46" s="9" t="s">
        <v>580</v>
      </c>
      <c r="C46" s="9" t="s">
        <v>581</v>
      </c>
      <c r="D46" s="9">
        <v>159977</v>
      </c>
      <c r="E46" s="9" t="s">
        <v>582</v>
      </c>
      <c r="F46" s="9" t="s">
        <v>583</v>
      </c>
      <c r="G46" s="7"/>
      <c r="H46" s="9" t="s">
        <v>108</v>
      </c>
      <c r="I46" s="9">
        <v>50</v>
      </c>
    </row>
    <row r="47" spans="1:9" ht="12.75">
      <c r="A47" s="8">
        <v>39704</v>
      </c>
      <c r="B47" s="9" t="s">
        <v>580</v>
      </c>
      <c r="C47" s="9" t="s">
        <v>581</v>
      </c>
      <c r="D47" s="9">
        <v>159977</v>
      </c>
      <c r="E47" s="9" t="s">
        <v>582</v>
      </c>
      <c r="F47" s="9" t="s">
        <v>583</v>
      </c>
      <c r="G47" s="7"/>
      <c r="H47" s="9" t="s">
        <v>108</v>
      </c>
      <c r="I47" s="9">
        <v>10</v>
      </c>
    </row>
    <row r="48" spans="1:9" ht="12.75">
      <c r="A48" s="8">
        <v>39705</v>
      </c>
      <c r="B48" s="9" t="s">
        <v>580</v>
      </c>
      <c r="C48" s="9" t="s">
        <v>581</v>
      </c>
      <c r="D48" s="9">
        <v>159977</v>
      </c>
      <c r="E48" s="9" t="s">
        <v>582</v>
      </c>
      <c r="F48" s="9" t="s">
        <v>583</v>
      </c>
      <c r="G48" s="7"/>
      <c r="H48" s="9" t="s">
        <v>108</v>
      </c>
      <c r="I48" s="9">
        <v>100</v>
      </c>
    </row>
    <row r="49" spans="1:9" ht="12.75">
      <c r="A49" s="8">
        <v>39706</v>
      </c>
      <c r="B49" s="9" t="s">
        <v>580</v>
      </c>
      <c r="C49" s="9" t="s">
        <v>581</v>
      </c>
      <c r="D49" s="9">
        <v>159977</v>
      </c>
      <c r="E49" s="9" t="s">
        <v>582</v>
      </c>
      <c r="F49" s="9" t="s">
        <v>583</v>
      </c>
      <c r="G49" s="7"/>
      <c r="H49" s="9" t="s">
        <v>108</v>
      </c>
      <c r="I49" s="9">
        <v>50</v>
      </c>
    </row>
    <row r="50" spans="1:9" ht="12.75">
      <c r="A50" s="8">
        <v>39707</v>
      </c>
      <c r="B50" s="9" t="s">
        <v>580</v>
      </c>
      <c r="C50" s="9" t="s">
        <v>581</v>
      </c>
      <c r="D50" s="9">
        <v>159977</v>
      </c>
      <c r="E50" s="9" t="s">
        <v>582</v>
      </c>
      <c r="F50" s="9" t="s">
        <v>583</v>
      </c>
      <c r="G50" s="7"/>
      <c r="H50" s="9" t="s">
        <v>108</v>
      </c>
      <c r="I50" s="9">
        <v>125</v>
      </c>
    </row>
    <row r="51" spans="1:9" ht="12.75">
      <c r="A51" s="8">
        <v>39708</v>
      </c>
      <c r="B51" s="9" t="s">
        <v>580</v>
      </c>
      <c r="C51" s="9" t="s">
        <v>581</v>
      </c>
      <c r="D51" s="9">
        <v>159977</v>
      </c>
      <c r="E51" s="9" t="s">
        <v>582</v>
      </c>
      <c r="F51" s="9" t="s">
        <v>583</v>
      </c>
      <c r="G51" s="7"/>
      <c r="H51" s="9" t="s">
        <v>108</v>
      </c>
      <c r="I51" s="9">
        <v>100</v>
      </c>
    </row>
    <row r="52" spans="1:9" ht="12.75">
      <c r="A52" s="8">
        <v>39710</v>
      </c>
      <c r="B52" s="9" t="s">
        <v>580</v>
      </c>
      <c r="C52" s="9" t="s">
        <v>581</v>
      </c>
      <c r="D52" s="9">
        <v>159977</v>
      </c>
      <c r="E52" s="9" t="s">
        <v>582</v>
      </c>
      <c r="F52" s="9" t="s">
        <v>583</v>
      </c>
      <c r="G52" s="7"/>
      <c r="H52" s="9" t="s">
        <v>108</v>
      </c>
      <c r="I52" s="9">
        <v>168</v>
      </c>
    </row>
    <row r="53" spans="1:9" ht="12.75">
      <c r="A53" s="8">
        <v>39711</v>
      </c>
      <c r="B53" s="9" t="s">
        <v>580</v>
      </c>
      <c r="C53" s="9" t="s">
        <v>581</v>
      </c>
      <c r="D53" s="9">
        <v>159977</v>
      </c>
      <c r="E53" s="9" t="s">
        <v>582</v>
      </c>
      <c r="F53" s="9" t="s">
        <v>583</v>
      </c>
      <c r="G53" s="7"/>
      <c r="H53" s="9" t="s">
        <v>108</v>
      </c>
      <c r="I53" s="9">
        <v>25</v>
      </c>
    </row>
    <row r="54" spans="1:9" ht="12.75">
      <c r="A54" s="8">
        <v>39712</v>
      </c>
      <c r="B54" s="9" t="s">
        <v>580</v>
      </c>
      <c r="C54" s="9" t="s">
        <v>581</v>
      </c>
      <c r="D54" s="9">
        <v>159977</v>
      </c>
      <c r="E54" s="9" t="s">
        <v>582</v>
      </c>
      <c r="F54" s="9" t="s">
        <v>583</v>
      </c>
      <c r="G54" s="7"/>
      <c r="H54" s="9" t="s">
        <v>108</v>
      </c>
      <c r="I54" s="9">
        <v>10</v>
      </c>
    </row>
    <row r="55" spans="1:9" ht="12.75">
      <c r="A55" s="8">
        <v>39713</v>
      </c>
      <c r="B55" s="9" t="s">
        <v>580</v>
      </c>
      <c r="C55" s="9" t="s">
        <v>581</v>
      </c>
      <c r="D55" s="9">
        <v>159977</v>
      </c>
      <c r="E55" s="9" t="s">
        <v>582</v>
      </c>
      <c r="F55" s="9" t="s">
        <v>583</v>
      </c>
      <c r="G55" s="7"/>
      <c r="H55" s="9" t="s">
        <v>108</v>
      </c>
      <c r="I55" s="9">
        <v>5</v>
      </c>
    </row>
    <row r="56" spans="1:9" ht="12.75">
      <c r="A56" s="8">
        <v>39714</v>
      </c>
      <c r="B56" s="9" t="s">
        <v>580</v>
      </c>
      <c r="C56" s="9" t="s">
        <v>581</v>
      </c>
      <c r="D56" s="9">
        <v>159977</v>
      </c>
      <c r="E56" s="9" t="s">
        <v>582</v>
      </c>
      <c r="F56" s="9" t="s">
        <v>583</v>
      </c>
      <c r="G56" s="7"/>
      <c r="H56" s="9" t="s">
        <v>108</v>
      </c>
      <c r="I56" s="9">
        <v>1</v>
      </c>
    </row>
    <row r="57" spans="1:9" ht="12.75">
      <c r="A57" s="8">
        <v>39722</v>
      </c>
      <c r="B57" s="9" t="s">
        <v>510</v>
      </c>
      <c r="C57" s="10" t="s">
        <v>570</v>
      </c>
      <c r="D57" s="9">
        <v>94015</v>
      </c>
      <c r="E57" s="9"/>
      <c r="F57" s="9"/>
      <c r="G57" s="9"/>
      <c r="H57" s="9" t="s">
        <v>108</v>
      </c>
      <c r="I57" s="9">
        <v>350</v>
      </c>
    </row>
    <row r="58" spans="1:9" ht="12.75">
      <c r="A58" s="8"/>
      <c r="B58" s="3"/>
      <c r="C58" s="10"/>
      <c r="D58" s="9"/>
      <c r="E58" s="9"/>
      <c r="F58" s="9"/>
      <c r="G58" s="9"/>
      <c r="H58" s="9"/>
      <c r="I58" s="3"/>
    </row>
    <row r="59" spans="1:9" ht="12.75">
      <c r="A59" s="8"/>
      <c r="B59" s="26"/>
      <c r="C59" s="12"/>
      <c r="D59" s="12"/>
      <c r="E59" s="12"/>
      <c r="F59" s="12"/>
      <c r="G59" s="9"/>
      <c r="H59" s="3"/>
      <c r="I59" s="3"/>
    </row>
    <row r="60" spans="1:9" ht="12.75">
      <c r="A60" s="8"/>
      <c r="B60" s="3"/>
      <c r="C60" s="12"/>
      <c r="D60" s="12"/>
      <c r="E60" s="3"/>
      <c r="F60" s="3"/>
      <c r="G60" s="9"/>
      <c r="H60" s="3"/>
      <c r="I60" s="12"/>
    </row>
    <row r="61" spans="1:9" ht="12.75">
      <c r="A61" s="8"/>
      <c r="B61" s="3"/>
      <c r="C61" s="12"/>
      <c r="D61" s="12"/>
      <c r="E61" s="12"/>
      <c r="F61" s="12"/>
      <c r="G61" s="12"/>
      <c r="H61" s="3"/>
      <c r="I61" s="3"/>
    </row>
    <row r="62" spans="1:9" ht="12.75">
      <c r="A62" s="7" t="s">
        <v>10</v>
      </c>
      <c r="B62" s="7"/>
      <c r="C62" s="7"/>
      <c r="D62" s="7"/>
      <c r="E62" s="7"/>
      <c r="F62" s="7"/>
      <c r="G62" s="7"/>
      <c r="H62" s="7"/>
      <c r="I62" s="7">
        <f>SUM(I42:I61)</f>
        <v>1394</v>
      </c>
    </row>
    <row r="63" spans="1:9" ht="15.75">
      <c r="A63" s="2"/>
      <c r="B63" s="3"/>
      <c r="C63" s="3"/>
      <c r="D63" s="3"/>
      <c r="E63" s="3"/>
      <c r="F63" s="3"/>
      <c r="G63" s="3"/>
      <c r="H63" s="3"/>
      <c r="I63" s="3"/>
    </row>
    <row r="64" spans="1:9" ht="15.75">
      <c r="A64" s="2" t="s">
        <v>31</v>
      </c>
      <c r="B64" s="3"/>
      <c r="C64" s="4"/>
      <c r="D64" s="5"/>
      <c r="E64" s="5"/>
      <c r="F64" s="5"/>
      <c r="G64" s="5"/>
      <c r="H64" s="5"/>
      <c r="I64" s="6"/>
    </row>
    <row r="65" spans="1:9" ht="12.75">
      <c r="A65" s="7" t="s">
        <v>1</v>
      </c>
      <c r="B65" s="7" t="s">
        <v>20</v>
      </c>
      <c r="C65" s="7" t="s">
        <v>21</v>
      </c>
      <c r="D65" s="7" t="s">
        <v>22</v>
      </c>
      <c r="E65" s="7" t="s">
        <v>23</v>
      </c>
      <c r="F65" s="7" t="s">
        <v>24</v>
      </c>
      <c r="G65" s="7" t="s">
        <v>25</v>
      </c>
      <c r="H65" s="7" t="s">
        <v>26</v>
      </c>
      <c r="I65" s="7" t="s">
        <v>27</v>
      </c>
    </row>
    <row r="66" spans="1:9" ht="12.75">
      <c r="A66" s="8"/>
      <c r="B66" s="9"/>
      <c r="C66" s="10"/>
      <c r="D66" s="9"/>
      <c r="E66" s="10"/>
      <c r="F66" s="10"/>
      <c r="G66" s="9"/>
      <c r="H66" s="9"/>
      <c r="I66" s="9"/>
    </row>
    <row r="67" spans="1:9" ht="12.75">
      <c r="A67" s="8"/>
      <c r="B67" s="9"/>
      <c r="C67" s="10"/>
      <c r="D67" s="9"/>
      <c r="E67" s="10"/>
      <c r="F67" s="10"/>
      <c r="G67" s="9"/>
      <c r="H67" s="9"/>
      <c r="I67" s="9"/>
    </row>
    <row r="68" spans="1:9" ht="12.75">
      <c r="A68" s="8"/>
      <c r="B68" s="9"/>
      <c r="C68" s="9"/>
      <c r="D68" s="9"/>
      <c r="E68" s="9"/>
      <c r="F68" s="9"/>
      <c r="G68" s="9"/>
      <c r="H68" s="9"/>
      <c r="I68" s="9"/>
    </row>
    <row r="69" spans="1:9" ht="12.75">
      <c r="A69" s="8"/>
      <c r="B69" s="9"/>
      <c r="C69" s="9"/>
      <c r="D69" s="9"/>
      <c r="E69" s="9"/>
      <c r="F69" s="9"/>
      <c r="G69" s="9"/>
      <c r="H69" s="9"/>
      <c r="I69" s="9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 t="s">
        <v>10</v>
      </c>
      <c r="B71" s="7"/>
      <c r="C71" s="7"/>
      <c r="D71" s="7"/>
      <c r="E71" s="7"/>
      <c r="F71" s="7"/>
      <c r="G71" s="7"/>
      <c r="H71" s="7"/>
      <c r="I71" s="7">
        <f>SUM(I66:I70)</f>
        <v>0</v>
      </c>
    </row>
    <row r="72" spans="1:9" ht="12.75">
      <c r="A72" s="7"/>
      <c r="B72" s="7"/>
      <c r="C72" s="30"/>
      <c r="D72" s="31"/>
      <c r="E72" s="31"/>
      <c r="F72" s="31"/>
      <c r="G72" s="31"/>
      <c r="H72" s="31"/>
      <c r="I72" s="32"/>
    </row>
    <row r="73" spans="1:9" ht="15.75">
      <c r="A73" s="2" t="s">
        <v>32</v>
      </c>
      <c r="B73" s="3"/>
      <c r="C73" s="4"/>
      <c r="D73" s="5"/>
      <c r="E73" s="5"/>
      <c r="F73" s="5"/>
      <c r="G73" s="5"/>
      <c r="H73" s="5"/>
      <c r="I73" s="6"/>
    </row>
    <row r="74" spans="1:9" ht="12.75">
      <c r="A74" s="7" t="s">
        <v>1</v>
      </c>
      <c r="B74" s="7" t="s">
        <v>20</v>
      </c>
      <c r="C74" s="7" t="s">
        <v>21</v>
      </c>
      <c r="D74" s="7" t="s">
        <v>22</v>
      </c>
      <c r="E74" s="7" t="s">
        <v>23</v>
      </c>
      <c r="F74" s="7" t="s">
        <v>24</v>
      </c>
      <c r="G74" s="7" t="s">
        <v>25</v>
      </c>
      <c r="H74" s="7" t="s">
        <v>26</v>
      </c>
      <c r="I74" s="7" t="s">
        <v>27</v>
      </c>
    </row>
    <row r="75" spans="1:9" ht="12.75">
      <c r="A75" s="8">
        <v>39749</v>
      </c>
      <c r="B75" s="9" t="s">
        <v>592</v>
      </c>
      <c r="C75" s="10" t="s">
        <v>593</v>
      </c>
      <c r="D75" s="12"/>
      <c r="E75" s="10" t="s">
        <v>594</v>
      </c>
      <c r="F75" s="10" t="s">
        <v>595</v>
      </c>
      <c r="G75" s="12"/>
      <c r="H75" s="9" t="s">
        <v>63</v>
      </c>
      <c r="I75" s="3"/>
    </row>
    <row r="76" spans="1:9" ht="12.75">
      <c r="A76" s="8"/>
      <c r="B76" s="9"/>
      <c r="C76" s="9"/>
      <c r="D76" s="9"/>
      <c r="E76" s="9"/>
      <c r="F76" s="3"/>
      <c r="G76" s="9"/>
      <c r="H76" s="9"/>
      <c r="I76" s="9"/>
    </row>
    <row r="77" spans="1:9" ht="12.75">
      <c r="A77" s="8"/>
      <c r="B77" s="9"/>
      <c r="C77" s="9"/>
      <c r="D77" s="9"/>
      <c r="E77" s="9"/>
      <c r="F77" s="3"/>
      <c r="G77" s="9"/>
      <c r="H77" s="9"/>
      <c r="I77" s="9"/>
    </row>
    <row r="78" spans="1:9" ht="12.75">
      <c r="A78" s="8"/>
      <c r="B78" s="9"/>
      <c r="C78" s="9"/>
      <c r="D78" s="9"/>
      <c r="E78" s="9"/>
      <c r="F78" s="9"/>
      <c r="G78" s="9"/>
      <c r="H78" s="9"/>
      <c r="I78" s="9"/>
    </row>
    <row r="79" spans="1:9" ht="12.75">
      <c r="A79" s="8"/>
      <c r="B79" s="9"/>
      <c r="C79" s="9"/>
      <c r="D79" s="9"/>
      <c r="E79" s="9"/>
      <c r="F79" s="9"/>
      <c r="G79" s="9"/>
      <c r="H79" s="9"/>
      <c r="I79" s="9"/>
    </row>
    <row r="80" spans="1:9" ht="12.75">
      <c r="A80" s="7" t="s">
        <v>10</v>
      </c>
      <c r="B80" s="7"/>
      <c r="C80" s="7"/>
      <c r="D80" s="7"/>
      <c r="E80" s="7"/>
      <c r="F80" s="7"/>
      <c r="G80" s="7"/>
      <c r="H80" s="7"/>
      <c r="I80" s="7">
        <f>SUM(I75:I79)</f>
        <v>0</v>
      </c>
    </row>
    <row r="81" spans="1:9" ht="15.75">
      <c r="A81" s="2"/>
      <c r="B81" s="3"/>
      <c r="C81" s="3"/>
      <c r="D81" s="3"/>
      <c r="E81" s="3"/>
      <c r="F81" s="3"/>
      <c r="G81" s="3"/>
      <c r="H81" s="3"/>
      <c r="I81" s="3"/>
    </row>
    <row r="82" spans="1:9" ht="15.75">
      <c r="A82" s="2" t="s">
        <v>33</v>
      </c>
      <c r="B82" s="3"/>
      <c r="C82" s="4"/>
      <c r="D82" s="5"/>
      <c r="E82" s="5"/>
      <c r="F82" s="5"/>
      <c r="G82" s="5"/>
      <c r="H82" s="5"/>
      <c r="I82" s="6"/>
    </row>
    <row r="83" spans="1:9" ht="12.75">
      <c r="A83" s="7" t="s">
        <v>1</v>
      </c>
      <c r="B83" s="7" t="s">
        <v>20</v>
      </c>
      <c r="C83" s="7" t="s">
        <v>21</v>
      </c>
      <c r="D83" s="7" t="s">
        <v>22</v>
      </c>
      <c r="E83" s="7" t="s">
        <v>23</v>
      </c>
      <c r="F83" s="7" t="s">
        <v>24</v>
      </c>
      <c r="G83" s="7" t="s">
        <v>25</v>
      </c>
      <c r="H83" s="7" t="s">
        <v>26</v>
      </c>
      <c r="I83" s="7" t="s">
        <v>27</v>
      </c>
    </row>
    <row r="84" spans="1:9" ht="12.75">
      <c r="A84" s="8">
        <v>39541</v>
      </c>
      <c r="B84" s="3" t="s">
        <v>65</v>
      </c>
      <c r="C84" s="3" t="s">
        <v>107</v>
      </c>
      <c r="D84" s="3">
        <v>159966</v>
      </c>
      <c r="E84" s="3" t="s">
        <v>67</v>
      </c>
      <c r="F84" s="3" t="s">
        <v>68</v>
      </c>
      <c r="G84" s="9" t="s">
        <v>66</v>
      </c>
      <c r="H84" s="3" t="s">
        <v>63</v>
      </c>
      <c r="I84" s="3">
        <v>10</v>
      </c>
    </row>
    <row r="85" spans="1:9" ht="12.75">
      <c r="A85" s="8">
        <v>39542</v>
      </c>
      <c r="B85" s="3" t="s">
        <v>65</v>
      </c>
      <c r="C85" s="3" t="s">
        <v>107</v>
      </c>
      <c r="D85" s="3">
        <v>159966</v>
      </c>
      <c r="E85" s="3" t="s">
        <v>67</v>
      </c>
      <c r="F85" s="3" t="s">
        <v>68</v>
      </c>
      <c r="G85" s="9" t="s">
        <v>66</v>
      </c>
      <c r="H85" s="3" t="s">
        <v>63</v>
      </c>
      <c r="I85" s="3">
        <v>15</v>
      </c>
    </row>
    <row r="86" spans="1:9" ht="12.75">
      <c r="A86" s="8">
        <v>39552</v>
      </c>
      <c r="B86" s="3" t="s">
        <v>65</v>
      </c>
      <c r="C86" s="3" t="s">
        <v>107</v>
      </c>
      <c r="D86" s="3">
        <v>159966</v>
      </c>
      <c r="E86" s="3" t="s">
        <v>67</v>
      </c>
      <c r="F86" s="3" t="s">
        <v>68</v>
      </c>
      <c r="G86" s="9" t="s">
        <v>66</v>
      </c>
      <c r="H86" s="3" t="s">
        <v>63</v>
      </c>
      <c r="I86" s="3">
        <v>200</v>
      </c>
    </row>
    <row r="87" spans="1:9" ht="12.75">
      <c r="A87" s="8">
        <v>39556</v>
      </c>
      <c r="B87" s="3" t="s">
        <v>65</v>
      </c>
      <c r="C87" s="3" t="s">
        <v>107</v>
      </c>
      <c r="D87" s="3">
        <v>159966</v>
      </c>
      <c r="E87" s="3" t="s">
        <v>67</v>
      </c>
      <c r="F87" s="3" t="s">
        <v>68</v>
      </c>
      <c r="G87" s="9" t="s">
        <v>66</v>
      </c>
      <c r="H87" s="3" t="s">
        <v>63</v>
      </c>
      <c r="I87" s="3">
        <v>65</v>
      </c>
    </row>
    <row r="88" spans="1:9" ht="12.75">
      <c r="A88" s="8">
        <v>39566</v>
      </c>
      <c r="B88" s="3" t="s">
        <v>65</v>
      </c>
      <c r="C88" s="3" t="s">
        <v>107</v>
      </c>
      <c r="D88" s="3">
        <v>159966</v>
      </c>
      <c r="E88" s="3" t="s">
        <v>67</v>
      </c>
      <c r="F88" s="3" t="s">
        <v>68</v>
      </c>
      <c r="G88" s="9" t="s">
        <v>66</v>
      </c>
      <c r="H88" s="3" t="s">
        <v>63</v>
      </c>
      <c r="I88" s="3">
        <v>500</v>
      </c>
    </row>
    <row r="89" spans="1:9" ht="12.75">
      <c r="A89" s="8">
        <v>39574</v>
      </c>
      <c r="B89" s="3" t="s">
        <v>65</v>
      </c>
      <c r="C89" s="3" t="s">
        <v>107</v>
      </c>
      <c r="D89" s="3">
        <v>159966</v>
      </c>
      <c r="E89" s="3" t="s">
        <v>67</v>
      </c>
      <c r="F89" s="3" t="s">
        <v>68</v>
      </c>
      <c r="G89" s="9" t="s">
        <v>66</v>
      </c>
      <c r="H89" s="3" t="s">
        <v>63</v>
      </c>
      <c r="I89" s="3">
        <v>100</v>
      </c>
    </row>
    <row r="90" spans="1:9" ht="12.75">
      <c r="A90" s="8">
        <v>39749</v>
      </c>
      <c r="B90" s="3" t="s">
        <v>65</v>
      </c>
      <c r="C90" s="3" t="s">
        <v>569</v>
      </c>
      <c r="D90" s="3">
        <v>159966</v>
      </c>
      <c r="E90" s="3" t="s">
        <v>67</v>
      </c>
      <c r="F90" s="3" t="s">
        <v>68</v>
      </c>
      <c r="G90" s="9" t="s">
        <v>66</v>
      </c>
      <c r="H90" s="3" t="s">
        <v>63</v>
      </c>
      <c r="I90" s="12">
        <v>40</v>
      </c>
    </row>
    <row r="91" spans="1:9" ht="12.75">
      <c r="A91" s="8">
        <v>39750</v>
      </c>
      <c r="B91" s="3" t="s">
        <v>65</v>
      </c>
      <c r="C91" s="12" t="s">
        <v>569</v>
      </c>
      <c r="D91" s="3">
        <v>159966</v>
      </c>
      <c r="E91" s="3" t="s">
        <v>67</v>
      </c>
      <c r="F91" s="3" t="s">
        <v>68</v>
      </c>
      <c r="G91" s="9" t="s">
        <v>66</v>
      </c>
      <c r="H91" s="3" t="s">
        <v>63</v>
      </c>
      <c r="I91" s="12">
        <v>400</v>
      </c>
    </row>
    <row r="92" spans="1:9" ht="12.75">
      <c r="A92" s="33"/>
      <c r="B92" s="3"/>
      <c r="C92" s="12"/>
      <c r="D92" s="3"/>
      <c r="E92" s="3"/>
      <c r="F92" s="3"/>
      <c r="G92" s="9"/>
      <c r="H92" s="3"/>
      <c r="I92" s="12"/>
    </row>
    <row r="93" spans="1:9" ht="12.75">
      <c r="A93" s="8"/>
      <c r="B93" s="3"/>
      <c r="C93" s="12"/>
      <c r="D93" s="3"/>
      <c r="E93" s="3"/>
      <c r="F93" s="3"/>
      <c r="G93" s="3"/>
      <c r="H93" s="3"/>
      <c r="I93" s="12"/>
    </row>
    <row r="94" spans="1:9" ht="12.75">
      <c r="A94" s="8"/>
      <c r="B94" s="3"/>
      <c r="C94" s="12"/>
      <c r="D94" s="12"/>
      <c r="E94" s="12"/>
      <c r="F94" s="12"/>
      <c r="G94" s="3"/>
      <c r="H94" s="3"/>
      <c r="I94" s="12"/>
    </row>
    <row r="95" spans="1:9" ht="12.75">
      <c r="A95" s="8"/>
      <c r="B95" s="3"/>
      <c r="C95" s="12"/>
      <c r="D95" s="3"/>
      <c r="E95" s="12"/>
      <c r="F95" s="12"/>
      <c r="G95" s="3"/>
      <c r="H95" s="3"/>
      <c r="I95" s="12"/>
    </row>
    <row r="96" spans="1:9" ht="12.75">
      <c r="A96" s="8"/>
      <c r="B96" s="3"/>
      <c r="C96" s="12"/>
      <c r="D96" s="3"/>
      <c r="E96" s="12"/>
      <c r="F96" s="12"/>
      <c r="G96" s="3"/>
      <c r="H96" s="3"/>
      <c r="I96" s="12"/>
    </row>
    <row r="97" spans="1:9" ht="12.75">
      <c r="A97" s="8"/>
      <c r="B97" s="3"/>
      <c r="C97" s="12"/>
      <c r="D97" s="3"/>
      <c r="E97" s="12"/>
      <c r="F97" s="12"/>
      <c r="G97" s="3"/>
      <c r="H97" s="3"/>
      <c r="I97" s="12"/>
    </row>
    <row r="98" spans="1:9" ht="12.75">
      <c r="A98" s="8"/>
      <c r="B98" s="3"/>
      <c r="C98" s="12"/>
      <c r="D98" s="3"/>
      <c r="E98" s="12"/>
      <c r="F98" s="12"/>
      <c r="G98" s="3"/>
      <c r="H98" s="3"/>
      <c r="I98" s="12"/>
    </row>
    <row r="99" spans="1:9" ht="12.75">
      <c r="A99" s="8"/>
      <c r="B99" s="3"/>
      <c r="C99" s="12"/>
      <c r="D99" s="3"/>
      <c r="E99" s="12"/>
      <c r="F99" s="12"/>
      <c r="G99" s="3"/>
      <c r="H99" s="3"/>
      <c r="I99" s="12"/>
    </row>
    <row r="100" spans="1:9" ht="12.75">
      <c r="A100" s="13" t="s">
        <v>10</v>
      </c>
      <c r="B100" s="3"/>
      <c r="C100" s="3"/>
      <c r="D100" s="3"/>
      <c r="E100" s="3"/>
      <c r="F100" s="3"/>
      <c r="G100" s="3"/>
      <c r="H100" s="3"/>
      <c r="I100" s="7">
        <f>SUM(I84:I99)</f>
        <v>1330</v>
      </c>
    </row>
    <row r="101" spans="1:9" ht="12.75">
      <c r="A101" s="13"/>
      <c r="B101" s="3"/>
      <c r="C101" s="3"/>
      <c r="D101" s="3"/>
      <c r="E101" s="3"/>
      <c r="F101" s="3"/>
      <c r="G101" s="3"/>
      <c r="H101" s="3"/>
      <c r="I101" s="3"/>
    </row>
    <row r="102" spans="1:9" ht="15.75">
      <c r="A102" s="14" t="s">
        <v>34</v>
      </c>
      <c r="B102" s="15"/>
      <c r="C102" s="15"/>
      <c r="D102" s="3"/>
      <c r="E102" s="3"/>
      <c r="F102" s="3"/>
      <c r="G102" s="3"/>
      <c r="H102" s="3"/>
      <c r="I102" s="7">
        <f>SUM(I100,I38,I8,I71,I19,I80,I62)</f>
        <v>4649</v>
      </c>
    </row>
    <row r="103" ht="12.75">
      <c r="A103" s="16"/>
    </row>
    <row r="104" ht="18">
      <c r="A104" s="17" t="s">
        <v>35</v>
      </c>
    </row>
    <row r="106" spans="1:9" ht="12.75">
      <c r="A106" s="7" t="s">
        <v>1</v>
      </c>
      <c r="B106" s="7" t="s">
        <v>20</v>
      </c>
      <c r="C106" s="7" t="s">
        <v>21</v>
      </c>
      <c r="D106" s="7" t="s">
        <v>22</v>
      </c>
      <c r="E106" s="7" t="s">
        <v>23</v>
      </c>
      <c r="F106" s="7" t="s">
        <v>24</v>
      </c>
      <c r="G106" s="7" t="s">
        <v>25</v>
      </c>
      <c r="H106" s="7" t="s">
        <v>26</v>
      </c>
      <c r="I106" s="7" t="s">
        <v>27</v>
      </c>
    </row>
    <row r="107" spans="1:9" ht="12.75">
      <c r="A107" s="18">
        <v>39547</v>
      </c>
      <c r="B107" s="3" t="s">
        <v>72</v>
      </c>
      <c r="C107" s="12" t="s">
        <v>73</v>
      </c>
      <c r="D107" s="3">
        <v>89211</v>
      </c>
      <c r="E107" s="3" t="s">
        <v>74</v>
      </c>
      <c r="F107" s="3" t="s">
        <v>75</v>
      </c>
      <c r="G107" s="3" t="s">
        <v>76</v>
      </c>
      <c r="H107" s="3" t="s">
        <v>77</v>
      </c>
      <c r="I107" s="3">
        <v>7</v>
      </c>
    </row>
    <row r="108" spans="1:9" ht="12.75">
      <c r="A108" s="18">
        <v>39548</v>
      </c>
      <c r="B108" s="3" t="s">
        <v>72</v>
      </c>
      <c r="C108" s="12" t="s">
        <v>73</v>
      </c>
      <c r="D108" s="3">
        <v>89211</v>
      </c>
      <c r="E108" s="3" t="s">
        <v>74</v>
      </c>
      <c r="F108" s="3" t="s">
        <v>75</v>
      </c>
      <c r="G108" s="3" t="s">
        <v>76</v>
      </c>
      <c r="H108" s="3" t="s">
        <v>77</v>
      </c>
      <c r="I108" s="3">
        <v>11</v>
      </c>
    </row>
    <row r="109" spans="1:9" ht="12.75">
      <c r="A109" s="18">
        <v>39584</v>
      </c>
      <c r="B109" s="3" t="s">
        <v>72</v>
      </c>
      <c r="C109" s="12" t="s">
        <v>73</v>
      </c>
      <c r="D109" s="3">
        <v>89211</v>
      </c>
      <c r="E109" s="3" t="s">
        <v>74</v>
      </c>
      <c r="F109" s="3" t="s">
        <v>75</v>
      </c>
      <c r="G109" s="3" t="s">
        <v>76</v>
      </c>
      <c r="H109" s="3" t="s">
        <v>108</v>
      </c>
      <c r="I109" s="3">
        <v>180</v>
      </c>
    </row>
    <row r="110" spans="1:9" ht="12.75">
      <c r="A110" s="18">
        <v>39706</v>
      </c>
      <c r="B110" s="3" t="s">
        <v>571</v>
      </c>
      <c r="C110" s="12" t="s">
        <v>572</v>
      </c>
      <c r="D110" s="3">
        <v>161386</v>
      </c>
      <c r="E110" s="3" t="s">
        <v>574</v>
      </c>
      <c r="F110" s="3" t="s">
        <v>573</v>
      </c>
      <c r="G110" s="3" t="s">
        <v>575</v>
      </c>
      <c r="H110" s="3" t="s">
        <v>108</v>
      </c>
      <c r="I110" s="3">
        <v>2099</v>
      </c>
    </row>
    <row r="111" spans="1:9" ht="12.75">
      <c r="A111" s="18">
        <v>39716</v>
      </c>
      <c r="B111" s="3" t="s">
        <v>462</v>
      </c>
      <c r="C111" s="3" t="s">
        <v>463</v>
      </c>
      <c r="D111" s="3">
        <v>153522</v>
      </c>
      <c r="E111" s="3"/>
      <c r="F111" s="3"/>
      <c r="G111" s="3"/>
      <c r="H111" s="3" t="s">
        <v>108</v>
      </c>
      <c r="I111" s="3">
        <v>1500</v>
      </c>
    </row>
    <row r="112" spans="1:9" ht="12.75">
      <c r="A112" s="18">
        <v>39717</v>
      </c>
      <c r="B112" s="3" t="s">
        <v>461</v>
      </c>
      <c r="C112" s="12" t="s">
        <v>463</v>
      </c>
      <c r="D112" s="3">
        <v>153518</v>
      </c>
      <c r="E112" s="3"/>
      <c r="F112" s="3"/>
      <c r="G112" s="3"/>
      <c r="H112" s="3" t="s">
        <v>108</v>
      </c>
      <c r="I112" s="3">
        <v>900</v>
      </c>
    </row>
    <row r="113" spans="1:9" ht="12.75">
      <c r="A113" s="18">
        <v>39717</v>
      </c>
      <c r="B113" s="3" t="s">
        <v>462</v>
      </c>
      <c r="C113" s="12" t="s">
        <v>463</v>
      </c>
      <c r="D113" s="3">
        <v>153522</v>
      </c>
      <c r="E113" s="3"/>
      <c r="F113" s="3"/>
      <c r="G113" s="3"/>
      <c r="H113" s="3" t="s">
        <v>108</v>
      </c>
      <c r="I113" s="12">
        <v>900</v>
      </c>
    </row>
    <row r="114" spans="1:9" ht="12.75">
      <c r="A114" s="18">
        <v>39748</v>
      </c>
      <c r="B114" s="9" t="s">
        <v>547</v>
      </c>
      <c r="C114" s="10" t="s">
        <v>548</v>
      </c>
      <c r="D114" s="3"/>
      <c r="E114" s="3"/>
      <c r="F114" s="3"/>
      <c r="G114" s="3"/>
      <c r="H114" s="3"/>
      <c r="I114" s="12">
        <v>72</v>
      </c>
    </row>
    <row r="115" spans="1:9" ht="12.75">
      <c r="A115" s="18">
        <v>39755</v>
      </c>
      <c r="B115" s="3" t="s">
        <v>556</v>
      </c>
      <c r="C115" s="12" t="s">
        <v>557</v>
      </c>
      <c r="D115" s="3">
        <v>159906</v>
      </c>
      <c r="E115" s="3" t="s">
        <v>561</v>
      </c>
      <c r="F115" s="3" t="s">
        <v>562</v>
      </c>
      <c r="G115" s="3" t="s">
        <v>563</v>
      </c>
      <c r="H115" s="3" t="s">
        <v>77</v>
      </c>
      <c r="I115" s="12">
        <v>14</v>
      </c>
    </row>
    <row r="116" spans="1:9" ht="12.75">
      <c r="A116" s="18">
        <v>39755</v>
      </c>
      <c r="B116" s="3" t="s">
        <v>487</v>
      </c>
      <c r="C116" s="12" t="s">
        <v>558</v>
      </c>
      <c r="D116" s="3">
        <v>89209</v>
      </c>
      <c r="E116" s="3" t="s">
        <v>566</v>
      </c>
      <c r="F116" s="3" t="s">
        <v>567</v>
      </c>
      <c r="G116" s="3" t="s">
        <v>568</v>
      </c>
      <c r="H116" s="3" t="s">
        <v>77</v>
      </c>
      <c r="I116" s="12">
        <v>15</v>
      </c>
    </row>
    <row r="117" spans="1:9" ht="12.75">
      <c r="A117" s="18">
        <v>39755</v>
      </c>
      <c r="B117" s="3" t="s">
        <v>559</v>
      </c>
      <c r="C117" s="12" t="s">
        <v>548</v>
      </c>
      <c r="D117" s="3">
        <v>89208</v>
      </c>
      <c r="E117" s="3" t="s">
        <v>564</v>
      </c>
      <c r="F117" s="3" t="s">
        <v>565</v>
      </c>
      <c r="G117" s="26" t="s">
        <v>560</v>
      </c>
      <c r="H117" s="12" t="s">
        <v>77</v>
      </c>
      <c r="I117" s="12">
        <v>12</v>
      </c>
    </row>
    <row r="118" spans="1:9" ht="12.75">
      <c r="A118" s="18">
        <v>39757</v>
      </c>
      <c r="B118" s="3" t="s">
        <v>556</v>
      </c>
      <c r="C118" s="12" t="s">
        <v>557</v>
      </c>
      <c r="D118" s="3">
        <v>159906</v>
      </c>
      <c r="E118" s="12" t="s">
        <v>561</v>
      </c>
      <c r="F118" s="12" t="s">
        <v>562</v>
      </c>
      <c r="G118" s="26" t="s">
        <v>563</v>
      </c>
      <c r="H118" s="12" t="s">
        <v>77</v>
      </c>
      <c r="I118" s="12">
        <v>6</v>
      </c>
    </row>
    <row r="119" spans="1:9" ht="12.75">
      <c r="A119" s="18">
        <v>39757</v>
      </c>
      <c r="B119" s="3" t="s">
        <v>487</v>
      </c>
      <c r="C119" s="12" t="s">
        <v>558</v>
      </c>
      <c r="D119" s="3">
        <v>89209</v>
      </c>
      <c r="E119" s="3" t="s">
        <v>566</v>
      </c>
      <c r="F119" s="3" t="s">
        <v>567</v>
      </c>
      <c r="G119" s="3" t="s">
        <v>568</v>
      </c>
      <c r="H119" s="12" t="s">
        <v>77</v>
      </c>
      <c r="I119" s="12">
        <v>20</v>
      </c>
    </row>
    <row r="120" spans="1:9" ht="12.75">
      <c r="A120" s="18">
        <v>39757</v>
      </c>
      <c r="B120" s="3" t="s">
        <v>559</v>
      </c>
      <c r="C120" s="12" t="s">
        <v>548</v>
      </c>
      <c r="D120" s="3">
        <v>89208</v>
      </c>
      <c r="E120" s="3" t="s">
        <v>564</v>
      </c>
      <c r="F120" s="3" t="s">
        <v>565</v>
      </c>
      <c r="G120" s="3" t="s">
        <v>560</v>
      </c>
      <c r="H120" s="3" t="s">
        <v>77</v>
      </c>
      <c r="I120" s="12">
        <v>26</v>
      </c>
    </row>
    <row r="121" spans="1:9" ht="12.75">
      <c r="A121" s="18">
        <v>39758</v>
      </c>
      <c r="B121" s="9" t="s">
        <v>556</v>
      </c>
      <c r="C121" s="10" t="s">
        <v>557</v>
      </c>
      <c r="D121" s="3">
        <v>159906</v>
      </c>
      <c r="E121" s="9" t="s">
        <v>561</v>
      </c>
      <c r="F121" s="9" t="s">
        <v>562</v>
      </c>
      <c r="G121" s="9" t="s">
        <v>563</v>
      </c>
      <c r="H121" s="9" t="s">
        <v>77</v>
      </c>
      <c r="I121" s="12">
        <v>30</v>
      </c>
    </row>
    <row r="122" spans="1:9" ht="12.75">
      <c r="A122" s="18">
        <v>39758</v>
      </c>
      <c r="B122" s="9" t="s">
        <v>487</v>
      </c>
      <c r="C122" s="10" t="s">
        <v>558</v>
      </c>
      <c r="D122" s="3">
        <v>89209</v>
      </c>
      <c r="E122" s="9" t="s">
        <v>566</v>
      </c>
      <c r="F122" s="9" t="s">
        <v>567</v>
      </c>
      <c r="G122" s="9" t="s">
        <v>568</v>
      </c>
      <c r="H122" s="9" t="s">
        <v>77</v>
      </c>
      <c r="I122" s="12">
        <v>10</v>
      </c>
    </row>
    <row r="123" spans="1:9" ht="12.75">
      <c r="A123" s="18">
        <v>39758</v>
      </c>
      <c r="B123" s="9" t="s">
        <v>559</v>
      </c>
      <c r="C123" s="10" t="s">
        <v>548</v>
      </c>
      <c r="D123" s="3">
        <v>89208</v>
      </c>
      <c r="E123" s="9" t="s">
        <v>564</v>
      </c>
      <c r="F123" s="9" t="s">
        <v>565</v>
      </c>
      <c r="G123" s="9" t="s">
        <v>560</v>
      </c>
      <c r="H123" s="9" t="s">
        <v>77</v>
      </c>
      <c r="I123" s="12">
        <v>35</v>
      </c>
    </row>
    <row r="124" spans="1:9" ht="12.75">
      <c r="A124" s="18">
        <v>39762</v>
      </c>
      <c r="B124" s="3" t="s">
        <v>487</v>
      </c>
      <c r="C124" s="12" t="s">
        <v>558</v>
      </c>
      <c r="D124" s="3">
        <v>89209</v>
      </c>
      <c r="E124" s="3" t="s">
        <v>566</v>
      </c>
      <c r="F124" s="3" t="s">
        <v>567</v>
      </c>
      <c r="G124" s="3" t="s">
        <v>568</v>
      </c>
      <c r="H124" s="3" t="s">
        <v>77</v>
      </c>
      <c r="I124" s="12">
        <v>10</v>
      </c>
    </row>
    <row r="125" spans="1:9" ht="12.75">
      <c r="A125" s="18">
        <v>39762</v>
      </c>
      <c r="B125" s="3" t="s">
        <v>72</v>
      </c>
      <c r="C125" s="3" t="s">
        <v>596</v>
      </c>
      <c r="D125" s="3">
        <v>157018</v>
      </c>
      <c r="E125" s="3" t="s">
        <v>74</v>
      </c>
      <c r="F125" s="3" t="s">
        <v>75</v>
      </c>
      <c r="G125" s="3" t="s">
        <v>597</v>
      </c>
      <c r="H125" s="3" t="s">
        <v>77</v>
      </c>
      <c r="I125" s="12">
        <v>20</v>
      </c>
    </row>
    <row r="126" spans="1:9" ht="12.75">
      <c r="A126" s="18">
        <v>39763</v>
      </c>
      <c r="B126" s="3" t="s">
        <v>72</v>
      </c>
      <c r="C126" s="3" t="s">
        <v>596</v>
      </c>
      <c r="D126" s="3">
        <v>157018</v>
      </c>
      <c r="E126" s="3" t="s">
        <v>74</v>
      </c>
      <c r="F126" s="3" t="s">
        <v>75</v>
      </c>
      <c r="G126" s="3" t="s">
        <v>597</v>
      </c>
      <c r="H126" s="3" t="s">
        <v>77</v>
      </c>
      <c r="I126" s="12">
        <v>15</v>
      </c>
    </row>
    <row r="127" spans="1:9" ht="12.75">
      <c r="A127" s="18">
        <v>39764</v>
      </c>
      <c r="B127" s="3" t="s">
        <v>72</v>
      </c>
      <c r="C127" s="3" t="s">
        <v>596</v>
      </c>
      <c r="D127" s="3">
        <v>157018</v>
      </c>
      <c r="E127" s="3" t="s">
        <v>74</v>
      </c>
      <c r="F127" s="3" t="s">
        <v>75</v>
      </c>
      <c r="G127" s="3" t="s">
        <v>597</v>
      </c>
      <c r="H127" s="3" t="s">
        <v>77</v>
      </c>
      <c r="I127" s="12">
        <v>15</v>
      </c>
    </row>
    <row r="128" spans="1:9" ht="12.75">
      <c r="A128" s="18"/>
      <c r="B128" s="3"/>
      <c r="C128" s="3"/>
      <c r="D128" s="3"/>
      <c r="E128" s="3"/>
      <c r="F128" s="3"/>
      <c r="G128" s="3"/>
      <c r="H128" s="3"/>
      <c r="I128" s="12"/>
    </row>
    <row r="129" spans="1:9" ht="12.75">
      <c r="A129" s="18"/>
      <c r="B129" s="3"/>
      <c r="C129" s="3"/>
      <c r="D129" s="3"/>
      <c r="E129" s="3"/>
      <c r="F129" s="3"/>
      <c r="G129" s="3"/>
      <c r="H129" s="3"/>
      <c r="I129" s="12"/>
    </row>
    <row r="130" spans="1:9" ht="12.75">
      <c r="A130" s="18"/>
      <c r="B130" s="3"/>
      <c r="C130" s="3"/>
      <c r="D130" s="3"/>
      <c r="E130" s="3"/>
      <c r="F130" s="3"/>
      <c r="G130" s="3"/>
      <c r="H130" s="3"/>
      <c r="I130" s="12"/>
    </row>
    <row r="131" spans="1:9" ht="15.75">
      <c r="A131" s="19" t="s">
        <v>36</v>
      </c>
      <c r="B131" s="3"/>
      <c r="C131" s="3"/>
      <c r="D131" s="3"/>
      <c r="E131" s="3"/>
      <c r="F131" s="3"/>
      <c r="G131" s="3"/>
      <c r="H131" s="3"/>
      <c r="I131" s="7">
        <f>SUM(I107:I130)</f>
        <v>5897</v>
      </c>
    </row>
    <row r="133" ht="18">
      <c r="A133" s="20" t="s">
        <v>37</v>
      </c>
    </row>
    <row r="134" ht="18">
      <c r="A134" s="20"/>
    </row>
    <row r="135" spans="1:9" ht="15.75">
      <c r="A135" s="2" t="s">
        <v>38</v>
      </c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7" t="s">
        <v>1</v>
      </c>
      <c r="B136" s="7" t="s">
        <v>20</v>
      </c>
      <c r="C136" s="7" t="s">
        <v>21</v>
      </c>
      <c r="D136" s="7" t="s">
        <v>22</v>
      </c>
      <c r="E136" s="7" t="s">
        <v>23</v>
      </c>
      <c r="F136" s="7" t="s">
        <v>24</v>
      </c>
      <c r="G136" s="7" t="s">
        <v>25</v>
      </c>
      <c r="H136" s="7" t="s">
        <v>26</v>
      </c>
      <c r="I136" s="7" t="s">
        <v>27</v>
      </c>
    </row>
    <row r="137" spans="1:9" ht="12.75">
      <c r="A137" s="18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18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13" t="s">
        <v>10</v>
      </c>
      <c r="B139" s="3"/>
      <c r="C139" s="3"/>
      <c r="D139" s="3"/>
      <c r="E139" s="3"/>
      <c r="F139" s="3"/>
      <c r="G139" s="3"/>
      <c r="H139" s="3"/>
      <c r="I139" s="7">
        <f>SUM(I137:I138)</f>
        <v>0</v>
      </c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.75">
      <c r="A141" s="2" t="s">
        <v>39</v>
      </c>
      <c r="B141" s="3"/>
      <c r="C141" s="7" t="s">
        <v>21</v>
      </c>
      <c r="D141" s="7" t="s">
        <v>22</v>
      </c>
      <c r="E141" s="7" t="s">
        <v>23</v>
      </c>
      <c r="F141" s="7" t="s">
        <v>24</v>
      </c>
      <c r="G141" s="7" t="s">
        <v>25</v>
      </c>
      <c r="H141" s="7" t="s">
        <v>26</v>
      </c>
      <c r="I141" s="7" t="s">
        <v>27</v>
      </c>
    </row>
    <row r="142" spans="1:9" ht="12.75">
      <c r="A142" s="8">
        <v>39552</v>
      </c>
      <c r="B142" s="9" t="s">
        <v>69</v>
      </c>
      <c r="C142" s="10" t="s">
        <v>111</v>
      </c>
      <c r="D142" s="9">
        <v>157016</v>
      </c>
      <c r="E142" s="9" t="s">
        <v>78</v>
      </c>
      <c r="F142" s="9" t="s">
        <v>80</v>
      </c>
      <c r="G142" s="9"/>
      <c r="H142" s="9" t="s">
        <v>71</v>
      </c>
      <c r="I142" s="9">
        <v>10</v>
      </c>
    </row>
    <row r="143" spans="1:9" ht="12.75">
      <c r="A143" s="8">
        <v>39560</v>
      </c>
      <c r="B143" s="9" t="s">
        <v>98</v>
      </c>
      <c r="C143" s="37"/>
      <c r="D143" s="9">
        <v>159857</v>
      </c>
      <c r="E143" s="9" t="s">
        <v>100</v>
      </c>
      <c r="F143" s="9" t="s">
        <v>101</v>
      </c>
      <c r="G143" s="9"/>
      <c r="H143" s="9" t="s">
        <v>99</v>
      </c>
      <c r="I143" s="9">
        <v>10</v>
      </c>
    </row>
    <row r="144" spans="1:9" ht="12.75">
      <c r="A144" s="8">
        <v>39561</v>
      </c>
      <c r="B144" s="9" t="s">
        <v>70</v>
      </c>
      <c r="C144" s="10" t="s">
        <v>110</v>
      </c>
      <c r="D144" s="9">
        <v>159980</v>
      </c>
      <c r="E144" s="9" t="s">
        <v>79</v>
      </c>
      <c r="F144" s="9" t="s">
        <v>81</v>
      </c>
      <c r="G144" s="9"/>
      <c r="H144" s="9" t="s">
        <v>71</v>
      </c>
      <c r="I144" s="9">
        <v>62</v>
      </c>
    </row>
    <row r="145" spans="1:9" ht="12.75">
      <c r="A145" s="8">
        <v>39562</v>
      </c>
      <c r="B145" s="9" t="s">
        <v>98</v>
      </c>
      <c r="C145" s="37"/>
      <c r="D145" s="9">
        <v>159857</v>
      </c>
      <c r="E145" s="9" t="s">
        <v>100</v>
      </c>
      <c r="F145" s="9" t="s">
        <v>101</v>
      </c>
      <c r="G145" s="9"/>
      <c r="H145" s="9" t="s">
        <v>99</v>
      </c>
      <c r="I145" s="9">
        <v>10</v>
      </c>
    </row>
    <row r="146" spans="1:9" ht="12.75">
      <c r="A146" s="8">
        <v>39563</v>
      </c>
      <c r="B146" s="9" t="s">
        <v>98</v>
      </c>
      <c r="C146" s="37"/>
      <c r="D146" s="9">
        <v>159857</v>
      </c>
      <c r="E146" s="9" t="s">
        <v>100</v>
      </c>
      <c r="F146" s="9" t="s">
        <v>101</v>
      </c>
      <c r="G146" s="9"/>
      <c r="H146" s="9" t="s">
        <v>99</v>
      </c>
      <c r="I146" s="9">
        <v>60</v>
      </c>
    </row>
    <row r="147" spans="1:9" ht="12.75">
      <c r="A147" s="8"/>
      <c r="B147" s="9"/>
      <c r="C147" s="10"/>
      <c r="D147" s="9"/>
      <c r="E147" s="9"/>
      <c r="F147" s="9"/>
      <c r="G147" s="9"/>
      <c r="H147" s="9"/>
      <c r="I147" s="9"/>
    </row>
    <row r="148" spans="1:9" ht="12.75">
      <c r="A148" s="8"/>
      <c r="B148" s="9"/>
      <c r="C148" s="9"/>
      <c r="D148" s="9"/>
      <c r="E148" s="9"/>
      <c r="F148" s="9"/>
      <c r="G148" s="9"/>
      <c r="H148" s="9"/>
      <c r="I148" s="9"/>
    </row>
    <row r="149" spans="1:9" ht="12.75">
      <c r="A149" s="13" t="s">
        <v>10</v>
      </c>
      <c r="B149" s="3"/>
      <c r="C149" s="3"/>
      <c r="D149" s="3"/>
      <c r="E149" s="3"/>
      <c r="F149" s="3"/>
      <c r="G149" s="3"/>
      <c r="H149" s="3"/>
      <c r="I149" s="7">
        <f>SUM(I142:I148)</f>
        <v>152</v>
      </c>
    </row>
    <row r="150" spans="1:9" ht="12.7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.75">
      <c r="A151" s="2" t="s">
        <v>40</v>
      </c>
      <c r="B151" s="3"/>
      <c r="C151" s="7" t="s">
        <v>21</v>
      </c>
      <c r="D151" s="7" t="s">
        <v>22</v>
      </c>
      <c r="E151" s="7" t="s">
        <v>23</v>
      </c>
      <c r="F151" s="7" t="s">
        <v>24</v>
      </c>
      <c r="G151" s="7" t="s">
        <v>25</v>
      </c>
      <c r="H151" s="7" t="s">
        <v>26</v>
      </c>
      <c r="I151" s="7" t="s">
        <v>27</v>
      </c>
    </row>
    <row r="152" spans="1:9" ht="12.75">
      <c r="A152" s="8"/>
      <c r="B152" s="9"/>
      <c r="C152" s="9"/>
      <c r="D152" s="9"/>
      <c r="E152" s="9"/>
      <c r="F152" s="9"/>
      <c r="G152" s="9"/>
      <c r="H152" s="9"/>
      <c r="I152" s="9"/>
    </row>
    <row r="153" spans="1:9" ht="12.75">
      <c r="A153" s="8"/>
      <c r="B153" s="9"/>
      <c r="C153" s="9"/>
      <c r="D153" s="9"/>
      <c r="E153" s="9"/>
      <c r="F153" s="9"/>
      <c r="G153" s="9"/>
      <c r="H153" s="9"/>
      <c r="I153" s="9"/>
    </row>
    <row r="154" spans="1:9" ht="12.75">
      <c r="A154" s="8"/>
      <c r="B154" s="9"/>
      <c r="C154" s="9"/>
      <c r="D154" s="9"/>
      <c r="E154" s="9"/>
      <c r="F154" s="9"/>
      <c r="G154" s="9"/>
      <c r="H154" s="9"/>
      <c r="I154" s="9"/>
    </row>
    <row r="155" spans="1:9" ht="12.75">
      <c r="A155" s="13" t="s">
        <v>10</v>
      </c>
      <c r="B155" s="3"/>
      <c r="C155" s="3"/>
      <c r="D155" s="3"/>
      <c r="E155" s="3"/>
      <c r="F155" s="3"/>
      <c r="G155" s="3"/>
      <c r="H155" s="3"/>
      <c r="I155" s="7">
        <f>SUM(I152:I153)</f>
        <v>0</v>
      </c>
    </row>
    <row r="156" spans="1:9" ht="12.75">
      <c r="A156" s="13"/>
      <c r="B156" s="3"/>
      <c r="C156" s="3"/>
      <c r="D156" s="3"/>
      <c r="E156" s="3"/>
      <c r="F156" s="3"/>
      <c r="G156" s="3"/>
      <c r="H156" s="3"/>
      <c r="I156" s="7"/>
    </row>
    <row r="157" spans="1:9" ht="15.75">
      <c r="A157" s="21" t="s">
        <v>41</v>
      </c>
      <c r="B157" s="3"/>
      <c r="C157" s="3"/>
      <c r="D157" s="3"/>
      <c r="E157" s="3"/>
      <c r="F157" s="3"/>
      <c r="G157" s="3"/>
      <c r="H157" s="3"/>
      <c r="I157" s="7">
        <f>SUM(I139,I149,I155)</f>
        <v>152</v>
      </c>
    </row>
    <row r="159" ht="18">
      <c r="A159" s="22" t="s">
        <v>42</v>
      </c>
    </row>
    <row r="161" spans="1:9" ht="12.75">
      <c r="A161" s="7" t="s">
        <v>1</v>
      </c>
      <c r="B161" s="7" t="s">
        <v>20</v>
      </c>
      <c r="C161" s="7" t="s">
        <v>21</v>
      </c>
      <c r="D161" s="7"/>
      <c r="E161" s="7" t="s">
        <v>23</v>
      </c>
      <c r="F161" s="7" t="s">
        <v>24</v>
      </c>
      <c r="G161" s="7" t="s">
        <v>25</v>
      </c>
      <c r="H161" s="7" t="s">
        <v>26</v>
      </c>
      <c r="I161" s="7" t="s">
        <v>27</v>
      </c>
    </row>
    <row r="162" spans="1:9" ht="12.75">
      <c r="A162" s="18">
        <v>39539</v>
      </c>
      <c r="B162" s="3" t="s">
        <v>62</v>
      </c>
      <c r="C162" s="12" t="s">
        <v>82</v>
      </c>
      <c r="D162" s="12" t="s">
        <v>64</v>
      </c>
      <c r="E162" s="12" t="s">
        <v>83</v>
      </c>
      <c r="F162" s="12" t="s">
        <v>84</v>
      </c>
      <c r="G162" s="3"/>
      <c r="H162" s="3" t="s">
        <v>77</v>
      </c>
      <c r="I162" s="3">
        <v>150</v>
      </c>
    </row>
    <row r="163" spans="1:9" ht="12.75">
      <c r="A163" s="18">
        <v>39540</v>
      </c>
      <c r="B163" s="3" t="s">
        <v>62</v>
      </c>
      <c r="C163" s="12" t="s">
        <v>82</v>
      </c>
      <c r="D163" s="12" t="s">
        <v>64</v>
      </c>
      <c r="E163" s="12" t="s">
        <v>83</v>
      </c>
      <c r="F163" s="12" t="s">
        <v>84</v>
      </c>
      <c r="G163" s="3"/>
      <c r="H163" s="3" t="s">
        <v>77</v>
      </c>
      <c r="I163" s="3">
        <v>20</v>
      </c>
    </row>
    <row r="164" spans="1:9" ht="12.75">
      <c r="A164" s="18"/>
      <c r="B164" s="3"/>
      <c r="C164" s="12"/>
      <c r="D164" s="12"/>
      <c r="E164" s="12"/>
      <c r="F164" s="12"/>
      <c r="G164" s="3"/>
      <c r="H164" s="3"/>
      <c r="I164" s="3"/>
    </row>
    <row r="165" spans="1:9" ht="12.75">
      <c r="A165" s="18"/>
      <c r="B165" s="3"/>
      <c r="C165" s="12"/>
      <c r="D165" s="12"/>
      <c r="E165" s="12"/>
      <c r="F165" s="12"/>
      <c r="G165" s="3"/>
      <c r="H165" s="3"/>
      <c r="I165" s="3"/>
    </row>
    <row r="166" spans="1:9" ht="12.75">
      <c r="A166" s="18"/>
      <c r="B166" s="3"/>
      <c r="C166" s="12"/>
      <c r="D166" s="12"/>
      <c r="E166" s="12"/>
      <c r="F166" s="12"/>
      <c r="G166" s="3"/>
      <c r="H166" s="3"/>
      <c r="I166" s="3"/>
    </row>
    <row r="167" spans="1:9" ht="12.75">
      <c r="A167" s="18"/>
      <c r="B167" s="3"/>
      <c r="C167" s="12"/>
      <c r="D167" s="12"/>
      <c r="E167" s="12"/>
      <c r="F167" s="12"/>
      <c r="G167" s="3"/>
      <c r="H167" s="3"/>
      <c r="I167" s="3"/>
    </row>
    <row r="168" spans="1:9" ht="12.75">
      <c r="A168" s="18"/>
      <c r="B168" s="3"/>
      <c r="C168" s="3"/>
      <c r="D168" s="3"/>
      <c r="E168" s="3"/>
      <c r="F168" s="3"/>
      <c r="G168" s="3"/>
      <c r="H168" s="3"/>
      <c r="I168" s="3"/>
    </row>
    <row r="169" spans="1:9" ht="12.75">
      <c r="A169" s="18"/>
      <c r="B169" s="3"/>
      <c r="C169" s="3"/>
      <c r="D169" s="3"/>
      <c r="E169" s="3"/>
      <c r="F169" s="3"/>
      <c r="G169" s="3"/>
      <c r="H169" s="3"/>
      <c r="I169" s="3"/>
    </row>
    <row r="170" spans="1:9" ht="12.75">
      <c r="A170" s="18"/>
      <c r="B170" s="3"/>
      <c r="C170" s="3"/>
      <c r="D170" s="3"/>
      <c r="E170" s="3"/>
      <c r="F170" s="3"/>
      <c r="G170" s="3"/>
      <c r="H170" s="3"/>
      <c r="I170" s="3"/>
    </row>
    <row r="171" spans="1:9" ht="12.75">
      <c r="A171" s="18"/>
      <c r="B171" s="3"/>
      <c r="C171" s="3"/>
      <c r="D171" s="3"/>
      <c r="E171" s="3"/>
      <c r="F171" s="3"/>
      <c r="G171" s="3"/>
      <c r="H171" s="3"/>
      <c r="I171" s="3"/>
    </row>
    <row r="172" spans="1:9" ht="15.75">
      <c r="A172" s="23" t="s">
        <v>43</v>
      </c>
      <c r="B172" s="3"/>
      <c r="C172" s="3"/>
      <c r="D172" s="3"/>
      <c r="E172" s="3"/>
      <c r="F172" s="3"/>
      <c r="G172" s="3"/>
      <c r="H172" s="3"/>
      <c r="I172" s="7">
        <f>SUM(I162:I170)</f>
        <v>170</v>
      </c>
    </row>
    <row r="174" ht="18">
      <c r="A174" s="27" t="s">
        <v>50</v>
      </c>
    </row>
    <row r="176" spans="1:9" ht="12.75">
      <c r="A176" s="7" t="s">
        <v>1</v>
      </c>
      <c r="B176" s="7" t="s">
        <v>20</v>
      </c>
      <c r="C176" s="7" t="s">
        <v>21</v>
      </c>
      <c r="D176" s="7"/>
      <c r="E176" s="7" t="s">
        <v>23</v>
      </c>
      <c r="F176" s="7" t="s">
        <v>24</v>
      </c>
      <c r="G176" s="7" t="s">
        <v>25</v>
      </c>
      <c r="H176" s="7" t="s">
        <v>26</v>
      </c>
      <c r="I176" s="7" t="s">
        <v>27</v>
      </c>
    </row>
    <row r="177" spans="1:9" ht="12.75">
      <c r="A177" s="18"/>
      <c r="B177" s="3"/>
      <c r="C177" s="12"/>
      <c r="D177" s="12"/>
      <c r="E177" s="12"/>
      <c r="F177" s="12"/>
      <c r="G177" s="3"/>
      <c r="H177" s="3"/>
      <c r="I177" s="3"/>
    </row>
    <row r="178" spans="1:9" ht="12.75">
      <c r="A178" s="18"/>
      <c r="B178" s="3"/>
      <c r="C178" s="12"/>
      <c r="D178" s="12"/>
      <c r="E178" s="12"/>
      <c r="F178" s="12"/>
      <c r="G178" s="3"/>
      <c r="H178" s="3"/>
      <c r="I178" s="3"/>
    </row>
    <row r="179" spans="1:9" ht="12.75">
      <c r="A179" s="18"/>
      <c r="B179" s="3"/>
      <c r="C179" s="12"/>
      <c r="D179" s="12"/>
      <c r="E179" s="12"/>
      <c r="F179" s="12"/>
      <c r="G179" s="3"/>
      <c r="H179" s="3"/>
      <c r="I179" s="3"/>
    </row>
    <row r="180" spans="1:9" ht="12.75">
      <c r="A180" s="18"/>
      <c r="B180" s="3"/>
      <c r="C180" s="12"/>
      <c r="D180" s="12"/>
      <c r="E180" s="12"/>
      <c r="F180" s="12"/>
      <c r="G180" s="3"/>
      <c r="H180" s="3"/>
      <c r="I180" s="3"/>
    </row>
    <row r="181" spans="1:9" ht="12.75">
      <c r="A181" s="18"/>
      <c r="B181" s="3"/>
      <c r="C181" s="12"/>
      <c r="D181" s="12"/>
      <c r="E181" s="12"/>
      <c r="F181" s="12"/>
      <c r="G181" s="3"/>
      <c r="H181" s="3"/>
      <c r="I181" s="3"/>
    </row>
    <row r="182" spans="1:9" ht="12.75">
      <c r="A182" s="18"/>
      <c r="B182" s="3"/>
      <c r="C182" s="12"/>
      <c r="D182" s="12"/>
      <c r="E182" s="12"/>
      <c r="F182" s="12"/>
      <c r="G182" s="3"/>
      <c r="H182" s="3"/>
      <c r="I182" s="3"/>
    </row>
    <row r="183" spans="1:9" ht="12.75">
      <c r="A183" s="18"/>
      <c r="B183" s="3"/>
      <c r="C183" s="3"/>
      <c r="D183" s="3"/>
      <c r="E183" s="3"/>
      <c r="F183" s="3"/>
      <c r="G183" s="3"/>
      <c r="H183" s="3"/>
      <c r="I183" s="3"/>
    </row>
    <row r="184" spans="1:9" ht="12.75">
      <c r="A184" s="18"/>
      <c r="B184" s="3"/>
      <c r="C184" s="3"/>
      <c r="D184" s="3"/>
      <c r="E184" s="3"/>
      <c r="F184" s="3"/>
      <c r="G184" s="3"/>
      <c r="H184" s="3"/>
      <c r="I184" s="3"/>
    </row>
    <row r="185" spans="1:9" ht="12.75">
      <c r="A185" s="18"/>
      <c r="B185" s="3"/>
      <c r="C185" s="3"/>
      <c r="D185" s="3"/>
      <c r="E185" s="3"/>
      <c r="F185" s="3"/>
      <c r="G185" s="3"/>
      <c r="H185" s="3"/>
      <c r="I185" s="3"/>
    </row>
    <row r="186" spans="1:9" ht="12.75">
      <c r="A186" s="18"/>
      <c r="B186" s="3"/>
      <c r="C186" s="3"/>
      <c r="D186" s="3"/>
      <c r="E186" s="3"/>
      <c r="F186" s="3"/>
      <c r="G186" s="3"/>
      <c r="H186" s="3"/>
      <c r="I186" s="3"/>
    </row>
    <row r="187" spans="1:9" ht="15.75">
      <c r="A187" s="28" t="s">
        <v>51</v>
      </c>
      <c r="B187" s="3"/>
      <c r="C187" s="3"/>
      <c r="D187" s="3"/>
      <c r="E187" s="3"/>
      <c r="F187" s="3"/>
      <c r="G187" s="3"/>
      <c r="H187" s="3"/>
      <c r="I187" s="7">
        <f>SUM(I177:I185)</f>
        <v>0</v>
      </c>
    </row>
    <row r="190" spans="1:9" ht="12.75">
      <c r="A190" s="24"/>
      <c r="B190" s="24"/>
      <c r="C190" s="24"/>
      <c r="D190" s="24"/>
      <c r="E190" s="24"/>
      <c r="F190" s="24"/>
      <c r="G190" s="24"/>
      <c r="H190" s="24"/>
      <c r="I190" s="24"/>
    </row>
    <row r="191" spans="1:9" ht="18">
      <c r="A191" s="25" t="s">
        <v>44</v>
      </c>
      <c r="B191" s="3"/>
      <c r="C191" s="3"/>
      <c r="D191" s="3"/>
      <c r="E191" s="3"/>
      <c r="F191" s="4"/>
      <c r="G191" s="5"/>
      <c r="H191" s="6"/>
      <c r="I191" s="7">
        <f>SUM(I172,I157,I102,I131,I187)</f>
        <v>10868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&amp;L&amp;"Arial,Bold"&amp;14 2007 EIIFC Prescribed Fire Acreages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Redman</dc:creator>
  <cp:keywords/>
  <dc:description/>
  <cp:lastModifiedBy>mroose</cp:lastModifiedBy>
  <cp:lastPrinted>2008-10-30T19:53:24Z</cp:lastPrinted>
  <dcterms:created xsi:type="dcterms:W3CDTF">2007-01-10T21:12:44Z</dcterms:created>
  <dcterms:modified xsi:type="dcterms:W3CDTF">2008-11-13T15:56:28Z</dcterms:modified>
  <cp:category/>
  <cp:version/>
  <cp:contentType/>
  <cp:contentStatus/>
</cp:coreProperties>
</file>