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9bo" sheetId="1" r:id="rId1"/>
  </sheets>
  <definedNames>
    <definedName name="_Key1" localSheetId="0" hidden="1">'s9bo'!$B$23:$B$322</definedName>
    <definedName name="_Key2" localSheetId="0" hidden="1">'s9bo'!$C$23:$C$322</definedName>
    <definedName name="_Order1" localSheetId="0" hidden="1">255</definedName>
    <definedName name="_Order2" localSheetId="0" hidden="1">255</definedName>
    <definedName name="_Sort" localSheetId="0" hidden="1">'s9bo'!$B$23:$F$322</definedName>
    <definedName name="_xlnm.Print_Area" localSheetId="0">'s9bo'!$B$9:$Q$337</definedName>
    <definedName name="Print_Area_MI">'s9bo'!$C$1:$Q$339</definedName>
    <definedName name="_xlnm.Print_Titles" localSheetId="0">'s9bo'!$1:$8</definedName>
    <definedName name="Print_Titles_MI">'s9bo'!$1:$8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<sst xmlns="http://schemas.openxmlformats.org/spreadsheetml/2006/main" count="347" uniqueCount="282">
  <si>
    <t xml:space="preserve"> </t>
  </si>
  <si>
    <t>% of</t>
  </si>
  <si>
    <t>STATE / AREA</t>
  </si>
  <si>
    <t>TOTAL</t>
  </si>
  <si>
    <t>Cat.</t>
  </si>
  <si>
    <t>AK</t>
  </si>
  <si>
    <t>Anchorage</t>
  </si>
  <si>
    <t>Total</t>
  </si>
  <si>
    <t>AL</t>
  </si>
  <si>
    <t>Birmingham</t>
  </si>
  <si>
    <t>Mobile</t>
  </si>
  <si>
    <t>Montgomery</t>
  </si>
  <si>
    <t>State of Alabama</t>
  </si>
  <si>
    <t>AR</t>
  </si>
  <si>
    <t>Little Rock-North Little Rock</t>
  </si>
  <si>
    <t>State of Arkansas</t>
  </si>
  <si>
    <t>AZ</t>
  </si>
  <si>
    <t>Phoenix</t>
  </si>
  <si>
    <t>State of Arizona</t>
  </si>
  <si>
    <t>Tucson</t>
  </si>
  <si>
    <t>CA</t>
  </si>
  <si>
    <t>Bakersfield</t>
  </si>
  <si>
    <t>Fresno</t>
  </si>
  <si>
    <t>Los Angeles</t>
  </si>
  <si>
    <t>Modesto</t>
  </si>
  <si>
    <t>Oxnard-Ventura</t>
  </si>
  <si>
    <t>Riverside-San Bernardino</t>
  </si>
  <si>
    <t>Sacramento</t>
  </si>
  <si>
    <t>San Diego</t>
  </si>
  <si>
    <t>San Francisco-Oakland</t>
  </si>
  <si>
    <t>San Jose</t>
  </si>
  <si>
    <t>State of California</t>
  </si>
  <si>
    <t>Stockton</t>
  </si>
  <si>
    <t>CO</t>
  </si>
  <si>
    <t>Colorado Springs</t>
  </si>
  <si>
    <t>Denver</t>
  </si>
  <si>
    <t>State of Colorado</t>
  </si>
  <si>
    <t>CT</t>
  </si>
  <si>
    <t>Bridgeport-Milford</t>
  </si>
  <si>
    <t>Hartford-Middletown</t>
  </si>
  <si>
    <t>New Haven-Meriden</t>
  </si>
  <si>
    <t>Springfield, MA-CT</t>
  </si>
  <si>
    <t>State of Connecticut</t>
  </si>
  <si>
    <t>Worcester, MA-CT</t>
  </si>
  <si>
    <t>DC</t>
  </si>
  <si>
    <t>Washington, DC-MD-VA</t>
  </si>
  <si>
    <t>DE</t>
  </si>
  <si>
    <t>State of Delaware</t>
  </si>
  <si>
    <t>Wilmington, DE-MD-NJ-PA</t>
  </si>
  <si>
    <t>FL</t>
  </si>
  <si>
    <t>Daytona Beach</t>
  </si>
  <si>
    <t>Ft Lauderdale-Hollywood-Pompano Bch</t>
  </si>
  <si>
    <t>Fort Myers-Cape Coral</t>
  </si>
  <si>
    <t>Jacksonville</t>
  </si>
  <si>
    <t>Melbourne-Palm Bay</t>
  </si>
  <si>
    <t>Miami-Hialeah</t>
  </si>
  <si>
    <t>Orlando</t>
  </si>
  <si>
    <t>Pensacola</t>
  </si>
  <si>
    <t>Sarasota-Bradenton</t>
  </si>
  <si>
    <t>State of Florida</t>
  </si>
  <si>
    <t>Tampa-St. Petersburg-Clearwater</t>
  </si>
  <si>
    <t>West Palm Bch-Boca Raton-Delray Bch</t>
  </si>
  <si>
    <t>GA</t>
  </si>
  <si>
    <t>Atlanta</t>
  </si>
  <si>
    <t>Augusta, GA-SC</t>
  </si>
  <si>
    <t>Columbus, GA-AL</t>
  </si>
  <si>
    <t>State of Georgia</t>
  </si>
  <si>
    <t>HI</t>
  </si>
  <si>
    <t>Honolulu</t>
  </si>
  <si>
    <t>IA</t>
  </si>
  <si>
    <t>Davenport-Rock Island-Moline, IA-IL</t>
  </si>
  <si>
    <t>Des Moines</t>
  </si>
  <si>
    <t>State of Iowa</t>
  </si>
  <si>
    <t>ID</t>
  </si>
  <si>
    <t>State of Idaho</t>
  </si>
  <si>
    <t>IL</t>
  </si>
  <si>
    <t>Chicago</t>
  </si>
  <si>
    <t>Peoria</t>
  </si>
  <si>
    <t>Rockford</t>
  </si>
  <si>
    <t>St. Louis, MO-IL</t>
  </si>
  <si>
    <t>State of Illiniois</t>
  </si>
  <si>
    <t>IN</t>
  </si>
  <si>
    <t>Fort Wayne</t>
  </si>
  <si>
    <t>Indianapolis</t>
  </si>
  <si>
    <t>Northwestern Indiana</t>
  </si>
  <si>
    <t>South Bend-Mishawaka, IN-MI</t>
  </si>
  <si>
    <t>State of Indiana</t>
  </si>
  <si>
    <t>KS</t>
  </si>
  <si>
    <t>Kansas City, MO-KS</t>
  </si>
  <si>
    <t>State of Kansas</t>
  </si>
  <si>
    <t>Wichita</t>
  </si>
  <si>
    <t>KY</t>
  </si>
  <si>
    <t>Lexington-Fayette</t>
  </si>
  <si>
    <t>Louisville, KY-IN</t>
  </si>
  <si>
    <t>State of Kentucky</t>
  </si>
  <si>
    <t>LA</t>
  </si>
  <si>
    <t>Baton Rouge</t>
  </si>
  <si>
    <t>New Orleans</t>
  </si>
  <si>
    <t>Shreveport</t>
  </si>
  <si>
    <t>State of Louisiana</t>
  </si>
  <si>
    <t>MA</t>
  </si>
  <si>
    <t>Lawrence-Haverhill, MA-NH</t>
  </si>
  <si>
    <t>Providence-Pawtucket, RI-MA</t>
  </si>
  <si>
    <t>State of Massachusetts</t>
  </si>
  <si>
    <t>MD</t>
  </si>
  <si>
    <t>Baltimore</t>
  </si>
  <si>
    <t>State of Maryland</t>
  </si>
  <si>
    <t>ME</t>
  </si>
  <si>
    <t>State of Maine</t>
  </si>
  <si>
    <t>MI</t>
  </si>
  <si>
    <t>Ann Arbor</t>
  </si>
  <si>
    <t>Detroit</t>
  </si>
  <si>
    <t>Flint</t>
  </si>
  <si>
    <t>Grand Rapids</t>
  </si>
  <si>
    <t>Lansing-East Lansing</t>
  </si>
  <si>
    <t>State of Michigan</t>
  </si>
  <si>
    <t>MN</t>
  </si>
  <si>
    <t>Minneapolis-St. Paul</t>
  </si>
  <si>
    <t>State of Minnesota</t>
  </si>
  <si>
    <t>MO</t>
  </si>
  <si>
    <t>State of Missouri</t>
  </si>
  <si>
    <t>MS</t>
  </si>
  <si>
    <t>Jackson</t>
  </si>
  <si>
    <t>State of Mississippi</t>
  </si>
  <si>
    <t>MT</t>
  </si>
  <si>
    <t>State of Montana</t>
  </si>
  <si>
    <t>NC</t>
  </si>
  <si>
    <t>Charlotte</t>
  </si>
  <si>
    <t>Durham</t>
  </si>
  <si>
    <t>Fayetteville</t>
  </si>
  <si>
    <t>Raleigh</t>
  </si>
  <si>
    <t>State of North Carolina</t>
  </si>
  <si>
    <t>ND</t>
  </si>
  <si>
    <t>State of North Dakota</t>
  </si>
  <si>
    <t>NE</t>
  </si>
  <si>
    <t>Omaha, NE-IA</t>
  </si>
  <si>
    <t>State of Nebraska</t>
  </si>
  <si>
    <t>NH</t>
  </si>
  <si>
    <t>State of New Hampshire</t>
  </si>
  <si>
    <t>NJ</t>
  </si>
  <si>
    <t>Allentown-Bethlehem-Easton, PA-NJ</t>
  </si>
  <si>
    <t>Northeastern New Jersey</t>
  </si>
  <si>
    <t>Philadelphia, PA-NJ</t>
  </si>
  <si>
    <t>State of New Jersey</t>
  </si>
  <si>
    <t>Trenton, NJ-PA</t>
  </si>
  <si>
    <t>NM</t>
  </si>
  <si>
    <t>Albuquerque</t>
  </si>
  <si>
    <t>State of New Mexico</t>
  </si>
  <si>
    <t>NV</t>
  </si>
  <si>
    <t>Las Vegas</t>
  </si>
  <si>
    <t>Reno</t>
  </si>
  <si>
    <t>NY</t>
  </si>
  <si>
    <t>Albany-Schnectady-Troy</t>
  </si>
  <si>
    <t>Buffalo-Niagara Falls</t>
  </si>
  <si>
    <t>New York City</t>
  </si>
  <si>
    <t>Rochester</t>
  </si>
  <si>
    <t>State of New York</t>
  </si>
  <si>
    <t>Syracuse</t>
  </si>
  <si>
    <t>OH</t>
  </si>
  <si>
    <t>Akron</t>
  </si>
  <si>
    <t>Canton</t>
  </si>
  <si>
    <t>Cincinnati, OH-KY</t>
  </si>
  <si>
    <t>Cleveland</t>
  </si>
  <si>
    <t>Columbus</t>
  </si>
  <si>
    <t>Dayton</t>
  </si>
  <si>
    <t>Lorain-Elryia</t>
  </si>
  <si>
    <t>State of Ohio</t>
  </si>
  <si>
    <t>Toledo, OH-MI</t>
  </si>
  <si>
    <t>Youngstown-Warren</t>
  </si>
  <si>
    <t>OK</t>
  </si>
  <si>
    <t>Oklahoma City</t>
  </si>
  <si>
    <t>State of Oklahoma</t>
  </si>
  <si>
    <t>Tulsa</t>
  </si>
  <si>
    <t>OR</t>
  </si>
  <si>
    <t>Portland-Vancouver, OR-WA</t>
  </si>
  <si>
    <t>State of Oregon</t>
  </si>
  <si>
    <t>PA</t>
  </si>
  <si>
    <t>Harrisburg</t>
  </si>
  <si>
    <t>Pittsburgh</t>
  </si>
  <si>
    <t>Scranton-Wilkes Barre</t>
  </si>
  <si>
    <t>State of Pennsylvania</t>
  </si>
  <si>
    <t>PR</t>
  </si>
  <si>
    <t>Puerto Rico</t>
  </si>
  <si>
    <t>San Juan</t>
  </si>
  <si>
    <t>RI</t>
  </si>
  <si>
    <t>State of Rhode Island</t>
  </si>
  <si>
    <t>SC</t>
  </si>
  <si>
    <t>Charleston</t>
  </si>
  <si>
    <t>Columbia</t>
  </si>
  <si>
    <t>Greenville</t>
  </si>
  <si>
    <t>State of South Carolina</t>
  </si>
  <si>
    <t>SD</t>
  </si>
  <si>
    <t>State of South Dakota</t>
  </si>
  <si>
    <t>TN</t>
  </si>
  <si>
    <t>Chattanooga, TN-GA</t>
  </si>
  <si>
    <t>Knoxville</t>
  </si>
  <si>
    <t>Memphis, TN-AR-MS</t>
  </si>
  <si>
    <t>Nashville</t>
  </si>
  <si>
    <t>Nashville-Davidson</t>
  </si>
  <si>
    <t>State of Tennessee</t>
  </si>
  <si>
    <t>TX</t>
  </si>
  <si>
    <t>Austin</t>
  </si>
  <si>
    <t>Corpus Christi</t>
  </si>
  <si>
    <t>Dallas-Fort Worth</t>
  </si>
  <si>
    <t>El Paso, TX-NM</t>
  </si>
  <si>
    <t>Houston</t>
  </si>
  <si>
    <t>Mc Allen-Edinburg-Mission</t>
  </si>
  <si>
    <t>San Antonio</t>
  </si>
  <si>
    <t>State of Texas</t>
  </si>
  <si>
    <t>UT</t>
  </si>
  <si>
    <t>Ogden</t>
  </si>
  <si>
    <t>Provo-Orem</t>
  </si>
  <si>
    <t>Salt Lake City</t>
  </si>
  <si>
    <t>State of Utah</t>
  </si>
  <si>
    <t>VA</t>
  </si>
  <si>
    <t>Norfolk-VA Beach-Newport News</t>
  </si>
  <si>
    <t>Richmond</t>
  </si>
  <si>
    <t>State of Virginia</t>
  </si>
  <si>
    <t>VT</t>
  </si>
  <si>
    <t>State of Vermont</t>
  </si>
  <si>
    <t>WA</t>
  </si>
  <si>
    <t>Seattle</t>
  </si>
  <si>
    <t>Spokane</t>
  </si>
  <si>
    <t>State of Washington</t>
  </si>
  <si>
    <t>Tacoma</t>
  </si>
  <si>
    <t>WI</t>
  </si>
  <si>
    <t>Madison</t>
  </si>
  <si>
    <t>Milwaukee</t>
  </si>
  <si>
    <t>State of Wisconsin</t>
  </si>
  <si>
    <t>WV</t>
  </si>
  <si>
    <t>State of West Virginia</t>
  </si>
  <si>
    <t>WY</t>
  </si>
  <si>
    <t>State of Wyoming</t>
  </si>
  <si>
    <t>NOTES:  Bus Other includes bus rehab and leasing, Park-n-Ride facilities, stations and terminals, parking lots for vehicles,bus shelters, transit</t>
  </si>
  <si>
    <t xml:space="preserve">                     malls and centers, transfer facilities, and other expenses.</t>
  </si>
  <si>
    <t>Check</t>
  </si>
  <si>
    <t>FY 1994</t>
  </si>
  <si>
    <t>FY 1995</t>
  </si>
  <si>
    <t>FY 1996</t>
  </si>
  <si>
    <t>FY 1997</t>
  </si>
  <si>
    <t>FY 1998</t>
  </si>
  <si>
    <t>FY 1999</t>
  </si>
  <si>
    <t>FY 2000</t>
  </si>
  <si>
    <t>BUS OTHER OBLIGATIONS  -  Sec 5307 Urb. Area Formula Program</t>
  </si>
  <si>
    <t>FY 2001</t>
  </si>
  <si>
    <t>FY 2002</t>
  </si>
  <si>
    <t>FY 2003</t>
  </si>
  <si>
    <t>Huntsville</t>
  </si>
  <si>
    <t>Antioch</t>
  </si>
  <si>
    <t>Concord</t>
  </si>
  <si>
    <t>Indio-Cathedral City-Palm Springs</t>
  </si>
  <si>
    <t>Lancaster-Palmdale</t>
  </si>
  <si>
    <t>Mission Viejo</t>
  </si>
  <si>
    <t>Santa Rosa</t>
  </si>
  <si>
    <t>Thousand Oaks</t>
  </si>
  <si>
    <t>Victorville-Hesperia-Apple Valley</t>
  </si>
  <si>
    <t>Fort Collins</t>
  </si>
  <si>
    <t>Bridgeport-Stamford, CT-NY</t>
  </si>
  <si>
    <t>Philadelphia, PA-NJ-DE-MD</t>
  </si>
  <si>
    <t>Cape Coral</t>
  </si>
  <si>
    <t>Palm Bay-Melbourne</t>
  </si>
  <si>
    <t>Port St. Lucie</t>
  </si>
  <si>
    <t>Tallahassee</t>
  </si>
  <si>
    <t>Boise</t>
  </si>
  <si>
    <t>Evansville, IN-KY</t>
  </si>
  <si>
    <t>Barnstable Town</t>
  </si>
  <si>
    <t>Springfield</t>
  </si>
  <si>
    <t>Gulfport-Biloxi</t>
  </si>
  <si>
    <t>Winston-Salem</t>
  </si>
  <si>
    <t>Boston, MA-NH-RI</t>
  </si>
  <si>
    <t>Atlantic City</t>
  </si>
  <si>
    <t>Eugene</t>
  </si>
  <si>
    <t>Salem</t>
  </si>
  <si>
    <t>Lancaster</t>
  </si>
  <si>
    <t>Philadelphia, PA-NJ_DE-MD</t>
  </si>
  <si>
    <t>Lubbock</t>
  </si>
  <si>
    <t>Virginia Beach</t>
  </si>
  <si>
    <t>State of Hawaii</t>
  </si>
  <si>
    <t>FY 1994 - 2003</t>
  </si>
  <si>
    <t>10-YEAR</t>
  </si>
  <si>
    <t>% of 10-yr Total</t>
  </si>
  <si>
    <t>TABLE 71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</si>
</sst>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</numFmts>
  <fonts count="8">
    <font>
      <sz val="12"/>
      <name val="Arial"/>
      <family val="0"/>
    </font>
    <font>
      <sz val="10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b/>
      <sz val="10"/>
      <name val="Times New Roman"/>
      <family val="0"/>
    </font>
    <font>
      <b/>
      <sz val="10"/>
      <name val="Arial"/>
      <family val="0"/>
    </font>
    <font>
      <b/>
      <i/>
      <sz val="11"/>
      <name val="Arial"/>
      <family val="2"/>
    </font>
    <font>
      <i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37" fontId="0" fillId="0" borderId="0" xfId="0" applyNumberFormat="1" applyAlignment="1" applyProtection="1">
      <alignment/>
      <protection/>
    </xf>
    <xf numFmtId="0" fontId="0" fillId="0" borderId="2" xfId="0" applyBorder="1" applyAlignment="1">
      <alignment/>
    </xf>
    <xf numFmtId="0" fontId="5" fillId="0" borderId="3" xfId="0" applyFont="1" applyBorder="1" applyAlignment="1">
      <alignment/>
    </xf>
    <xf numFmtId="37" fontId="0" fillId="0" borderId="4" xfId="0" applyNumberFormat="1" applyBorder="1" applyAlignment="1" applyProtection="1">
      <alignment/>
      <protection/>
    </xf>
    <xf numFmtId="5" fontId="0" fillId="0" borderId="5" xfId="0" applyNumberFormat="1" applyBorder="1" applyAlignment="1" applyProtection="1">
      <alignment/>
      <protection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37" fontId="0" fillId="0" borderId="7" xfId="0" applyNumberFormat="1" applyBorder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/>
    </xf>
    <xf numFmtId="37" fontId="0" fillId="2" borderId="0" xfId="0" applyNumberFormat="1" applyFill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37" fontId="0" fillId="0" borderId="0" xfId="0" applyNumberFormat="1" applyBorder="1" applyAlignment="1" applyProtection="1">
      <alignment/>
      <protection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7" xfId="0" applyFont="1" applyBorder="1" applyAlignment="1">
      <alignment/>
    </xf>
    <xf numFmtId="0" fontId="3" fillId="0" borderId="9" xfId="0" applyFont="1" applyBorder="1" applyAlignment="1">
      <alignment/>
    </xf>
    <xf numFmtId="5" fontId="7" fillId="0" borderId="5" xfId="0" applyNumberFormat="1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3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37" fontId="0" fillId="0" borderId="8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37" fontId="0" fillId="0" borderId="9" xfId="0" applyNumberFormat="1" applyFont="1" applyBorder="1" applyAlignment="1" applyProtection="1">
      <alignment/>
      <protection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37" fontId="0" fillId="0" borderId="0" xfId="0" applyNumberFormat="1" applyFont="1" applyAlignment="1" applyProtection="1">
      <alignment/>
      <protection/>
    </xf>
    <xf numFmtId="37" fontId="0" fillId="0" borderId="1" xfId="0" applyNumberFormat="1" applyFont="1" applyBorder="1" applyAlignment="1" applyProtection="1">
      <alignment/>
      <protection/>
    </xf>
    <xf numFmtId="164" fontId="0" fillId="0" borderId="0" xfId="0" applyNumberFormat="1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/>
    </xf>
    <xf numFmtId="37" fontId="0" fillId="0" borderId="7" xfId="0" applyNumberFormat="1" applyFont="1" applyBorder="1" applyAlignment="1" applyProtection="1">
      <alignment/>
      <protection/>
    </xf>
    <xf numFmtId="37" fontId="0" fillId="0" borderId="14" xfId="0" applyNumberFormat="1" applyFont="1" applyBorder="1" applyAlignment="1" applyProtection="1">
      <alignment/>
      <protection/>
    </xf>
    <xf numFmtId="37" fontId="0" fillId="0" borderId="6" xfId="0" applyNumberFormat="1" applyFont="1" applyBorder="1" applyAlignment="1" applyProtection="1">
      <alignment/>
      <protection/>
    </xf>
    <xf numFmtId="164" fontId="0" fillId="0" borderId="7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37" fontId="0" fillId="0" borderId="10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3" xfId="0" applyNumberFormat="1" applyFont="1" applyBorder="1" applyAlignment="1" applyProtection="1">
      <alignment/>
      <protection/>
    </xf>
    <xf numFmtId="5" fontId="0" fillId="0" borderId="9" xfId="0" applyNumberFormat="1" applyFont="1" applyBorder="1" applyAlignment="1" applyProtection="1">
      <alignment/>
      <protection/>
    </xf>
    <xf numFmtId="5" fontId="0" fillId="0" borderId="5" xfId="0" applyNumberFormat="1" applyFont="1" applyBorder="1" applyAlignment="1" applyProtection="1">
      <alignment/>
      <protection/>
    </xf>
    <xf numFmtId="164" fontId="7" fillId="0" borderId="15" xfId="0" applyNumberFormat="1" applyFont="1" applyBorder="1" applyAlignment="1" applyProtection="1">
      <alignment/>
      <protection/>
    </xf>
    <xf numFmtId="164" fontId="7" fillId="0" borderId="9" xfId="0" applyNumberFormat="1" applyFont="1" applyBorder="1" applyAlignment="1" applyProtection="1">
      <alignment/>
      <protection/>
    </xf>
    <xf numFmtId="5" fontId="7" fillId="0" borderId="0" xfId="0" applyNumberFormat="1" applyFont="1" applyAlignment="1" applyProtection="1">
      <alignment/>
      <protection/>
    </xf>
    <xf numFmtId="164" fontId="7" fillId="0" borderId="1" xfId="0" applyNumberFormat="1" applyFont="1" applyBorder="1" applyAlignment="1" applyProtection="1">
      <alignment/>
      <protection/>
    </xf>
    <xf numFmtId="164" fontId="7" fillId="0" borderId="0" xfId="0" applyNumberFormat="1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5" fontId="0" fillId="0" borderId="0" xfId="0" applyNumberFormat="1" applyFont="1" applyBorder="1" applyAlignment="1" applyProtection="1">
      <alignment/>
      <protection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/>
    </xf>
    <xf numFmtId="0" fontId="3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V339"/>
  <sheetViews>
    <sheetView tabSelected="1" defaultGridColor="0" zoomScale="75" zoomScaleNormal="75" colorId="22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12.77734375" defaultRowHeight="15"/>
  <cols>
    <col min="1" max="1" width="0.9921875" style="0" customWidth="1"/>
    <col min="2" max="2" width="2.99609375" style="0" customWidth="1"/>
    <col min="3" max="3" width="29.10546875" style="0" customWidth="1"/>
    <col min="4" max="9" width="12.77734375" style="0" customWidth="1"/>
    <col min="10" max="13" width="14.21484375" style="0" customWidth="1"/>
    <col min="14" max="14" width="1.77734375" style="0" customWidth="1"/>
    <col min="15" max="15" width="14.77734375" style="0" customWidth="1"/>
    <col min="16" max="16" width="6.77734375" style="0" customWidth="1"/>
    <col min="17" max="17" width="1.77734375" style="0" customWidth="1"/>
    <col min="18" max="18" width="2.77734375" style="0" customWidth="1"/>
    <col min="19" max="19" width="11.4453125" style="0" customWidth="1"/>
    <col min="20" max="20" width="1.77734375" style="0" customWidth="1"/>
    <col min="21" max="21" width="13.21484375" style="0" customWidth="1"/>
    <col min="22" max="16384" width="11.4453125" style="0" customWidth="1"/>
  </cols>
  <sheetData>
    <row r="1" spans="2:17" ht="18">
      <c r="B1" s="69" t="s">
        <v>281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2:17" ht="18">
      <c r="B2" s="69" t="s">
        <v>243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2:17" ht="18" customHeight="1">
      <c r="B3" s="70" t="s">
        <v>278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2:17" ht="15.75" thickBot="1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2:17" ht="15">
      <c r="B5" s="26"/>
      <c r="C5" s="27"/>
      <c r="D5" s="28"/>
      <c r="E5" s="28"/>
      <c r="F5" s="28"/>
      <c r="G5" s="28"/>
      <c r="H5" s="27"/>
      <c r="I5" s="29"/>
      <c r="J5" s="29"/>
      <c r="K5" s="29"/>
      <c r="L5" s="29"/>
      <c r="M5" s="29"/>
      <c r="N5" s="27"/>
      <c r="O5" s="26"/>
      <c r="P5" s="27"/>
      <c r="Q5" s="30"/>
    </row>
    <row r="6" spans="2:17" ht="15.75">
      <c r="B6" s="1"/>
      <c r="C6" s="16"/>
      <c r="D6" s="20"/>
      <c r="E6" s="20"/>
      <c r="F6" s="20"/>
      <c r="G6" s="20"/>
      <c r="H6" s="13"/>
      <c r="I6" s="23"/>
      <c r="J6" s="23"/>
      <c r="K6" s="23"/>
      <c r="L6" s="23"/>
      <c r="M6" s="23"/>
      <c r="N6" s="13"/>
      <c r="O6" s="12" t="s">
        <v>279</v>
      </c>
      <c r="P6" s="17" t="s">
        <v>1</v>
      </c>
      <c r="Q6" s="31"/>
    </row>
    <row r="7" spans="2:17" ht="16.5" thickBot="1">
      <c r="B7" s="8"/>
      <c r="C7" s="19" t="s">
        <v>2</v>
      </c>
      <c r="D7" s="32" t="s">
        <v>236</v>
      </c>
      <c r="E7" s="32" t="s">
        <v>237</v>
      </c>
      <c r="F7" s="32" t="s">
        <v>238</v>
      </c>
      <c r="G7" s="32" t="s">
        <v>239</v>
      </c>
      <c r="H7" s="33" t="s">
        <v>240</v>
      </c>
      <c r="I7" s="34" t="s">
        <v>241</v>
      </c>
      <c r="J7" s="34" t="s">
        <v>242</v>
      </c>
      <c r="K7" s="34" t="s">
        <v>244</v>
      </c>
      <c r="L7" s="34" t="s">
        <v>245</v>
      </c>
      <c r="M7" s="34" t="s">
        <v>246</v>
      </c>
      <c r="N7" s="33"/>
      <c r="O7" s="35" t="s">
        <v>3</v>
      </c>
      <c r="P7" s="36" t="s">
        <v>4</v>
      </c>
      <c r="Q7" s="4"/>
    </row>
    <row r="8" spans="2:17" ht="15">
      <c r="B8" s="21"/>
      <c r="C8" s="15"/>
      <c r="D8" s="38"/>
      <c r="E8" s="38"/>
      <c r="F8" s="38"/>
      <c r="G8" s="38"/>
      <c r="H8" s="39"/>
      <c r="I8" s="40"/>
      <c r="J8" s="40"/>
      <c r="K8" s="40"/>
      <c r="L8" s="40"/>
      <c r="M8" s="40"/>
      <c r="N8" s="39"/>
      <c r="O8" s="41"/>
      <c r="P8" s="42"/>
      <c r="Q8" s="16"/>
    </row>
    <row r="9" spans="2:17" ht="15">
      <c r="B9" s="21" t="s">
        <v>5</v>
      </c>
      <c r="C9" s="15" t="s">
        <v>6</v>
      </c>
      <c r="D9" s="38">
        <v>969600</v>
      </c>
      <c r="E9" s="38">
        <v>860000</v>
      </c>
      <c r="F9" s="38">
        <v>800000</v>
      </c>
      <c r="G9" s="38">
        <v>536000</v>
      </c>
      <c r="H9" s="43">
        <v>952000</v>
      </c>
      <c r="I9" s="40">
        <v>0</v>
      </c>
      <c r="J9" s="40">
        <v>1308800</v>
      </c>
      <c r="K9" s="40">
        <v>3832000</v>
      </c>
      <c r="L9" s="40">
        <v>0</v>
      </c>
      <c r="M9" s="40">
        <v>5158300</v>
      </c>
      <c r="N9" s="43"/>
      <c r="O9" s="44">
        <f>SUM(D9:N9)</f>
        <v>14416700</v>
      </c>
      <c r="P9" s="45">
        <f>(O9/$O$10)*100</f>
        <v>100</v>
      </c>
      <c r="Q9" s="16"/>
    </row>
    <row r="10" spans="2:17" ht="16.5" thickBot="1">
      <c r="B10" s="22"/>
      <c r="C10" s="19" t="s">
        <v>7</v>
      </c>
      <c r="D10" s="46">
        <f aca="true" t="shared" si="0" ref="D10:O10">SUM(D8:D9)</f>
        <v>969600</v>
      </c>
      <c r="E10" s="46">
        <f t="shared" si="0"/>
        <v>860000</v>
      </c>
      <c r="F10" s="46">
        <f t="shared" si="0"/>
        <v>800000</v>
      </c>
      <c r="G10" s="46">
        <f t="shared" si="0"/>
        <v>536000</v>
      </c>
      <c r="H10" s="47">
        <f t="shared" si="0"/>
        <v>952000</v>
      </c>
      <c r="I10" s="48">
        <f t="shared" si="0"/>
        <v>0</v>
      </c>
      <c r="J10" s="48">
        <f t="shared" si="0"/>
        <v>1308800</v>
      </c>
      <c r="K10" s="48">
        <f t="shared" si="0"/>
        <v>3832000</v>
      </c>
      <c r="L10" s="48">
        <f t="shared" si="0"/>
        <v>0</v>
      </c>
      <c r="M10" s="48">
        <f t="shared" si="0"/>
        <v>5158300</v>
      </c>
      <c r="N10" s="47"/>
      <c r="O10" s="49">
        <f t="shared" si="0"/>
        <v>14416700</v>
      </c>
      <c r="P10" s="50">
        <f>(O10/$O$332)*100</f>
        <v>0.16427905642908217</v>
      </c>
      <c r="Q10" s="9"/>
    </row>
    <row r="11" spans="2:17" ht="15">
      <c r="B11" s="21"/>
      <c r="C11" s="15"/>
      <c r="D11" s="38"/>
      <c r="E11" s="38"/>
      <c r="F11" s="38"/>
      <c r="G11" s="38"/>
      <c r="H11" s="43"/>
      <c r="I11" s="40"/>
      <c r="J11" s="40"/>
      <c r="K11" s="40"/>
      <c r="L11" s="40"/>
      <c r="M11" s="40"/>
      <c r="N11" s="43"/>
      <c r="O11" s="44"/>
      <c r="P11" s="39"/>
      <c r="Q11" s="16"/>
    </row>
    <row r="12" spans="2:17" ht="15">
      <c r="B12" s="21" t="s">
        <v>8</v>
      </c>
      <c r="C12" s="15" t="s">
        <v>9</v>
      </c>
      <c r="D12" s="38">
        <v>459480</v>
      </c>
      <c r="E12" s="38">
        <v>1244176</v>
      </c>
      <c r="F12" s="38">
        <v>1502168</v>
      </c>
      <c r="G12" s="38">
        <v>686256</v>
      </c>
      <c r="H12" s="43">
        <v>4311200</v>
      </c>
      <c r="I12" s="40">
        <v>5171480</v>
      </c>
      <c r="J12" s="40">
        <v>0</v>
      </c>
      <c r="K12" s="40">
        <v>1847420</v>
      </c>
      <c r="L12" s="40">
        <v>3892525</v>
      </c>
      <c r="M12" s="40">
        <v>4600961</v>
      </c>
      <c r="N12" s="43"/>
      <c r="O12" s="44">
        <f>SUM(D12:N12)</f>
        <v>23715666</v>
      </c>
      <c r="P12" s="45">
        <f>(O12/$O$17)*100</f>
        <v>55.742346390018774</v>
      </c>
      <c r="Q12" s="16"/>
    </row>
    <row r="13" spans="2:17" ht="15">
      <c r="B13" s="21"/>
      <c r="C13" s="37" t="s">
        <v>247</v>
      </c>
      <c r="D13" s="38">
        <v>0</v>
      </c>
      <c r="E13" s="38">
        <v>0</v>
      </c>
      <c r="F13" s="38">
        <v>0</v>
      </c>
      <c r="G13" s="38">
        <v>0</v>
      </c>
      <c r="H13" s="43">
        <v>0</v>
      </c>
      <c r="I13" s="40">
        <v>0</v>
      </c>
      <c r="J13" s="40">
        <v>0</v>
      </c>
      <c r="K13" s="40">
        <v>0</v>
      </c>
      <c r="L13" s="40">
        <v>0</v>
      </c>
      <c r="M13" s="40">
        <v>45600</v>
      </c>
      <c r="N13" s="43"/>
      <c r="O13" s="44">
        <f>SUM(D13:N13)</f>
        <v>45600</v>
      </c>
      <c r="P13" s="45">
        <f>(O13/$O$17)*100</f>
        <v>0.10718024935014922</v>
      </c>
      <c r="Q13" s="16"/>
    </row>
    <row r="14" spans="2:17" ht="15">
      <c r="B14" s="21"/>
      <c r="C14" s="15" t="s">
        <v>10</v>
      </c>
      <c r="D14" s="38">
        <v>0</v>
      </c>
      <c r="E14" s="38">
        <v>330172</v>
      </c>
      <c r="F14" s="38">
        <v>259200</v>
      </c>
      <c r="G14" s="38">
        <v>808000</v>
      </c>
      <c r="H14" s="43">
        <v>1312321</v>
      </c>
      <c r="I14" s="40">
        <v>619200</v>
      </c>
      <c r="J14" s="40">
        <v>49500</v>
      </c>
      <c r="K14" s="40">
        <v>889200</v>
      </c>
      <c r="L14" s="40">
        <v>2089190</v>
      </c>
      <c r="M14" s="40">
        <v>1902643</v>
      </c>
      <c r="N14" s="43"/>
      <c r="O14" s="44">
        <f>SUM(D14:N14)</f>
        <v>8259426</v>
      </c>
      <c r="P14" s="45">
        <f>(O14/$O$17)*100</f>
        <v>19.41331881949793</v>
      </c>
      <c r="Q14" s="16"/>
    </row>
    <row r="15" spans="2:17" ht="15">
      <c r="B15" s="21"/>
      <c r="C15" s="15" t="s">
        <v>11</v>
      </c>
      <c r="D15" s="38">
        <v>580300</v>
      </c>
      <c r="E15" s="38">
        <v>156744</v>
      </c>
      <c r="F15" s="38">
        <v>161888</v>
      </c>
      <c r="G15" s="38">
        <v>375784</v>
      </c>
      <c r="H15" s="43">
        <v>742672</v>
      </c>
      <c r="I15" s="40">
        <v>874444</v>
      </c>
      <c r="J15" s="40">
        <v>959328</v>
      </c>
      <c r="K15" s="40">
        <v>12600</v>
      </c>
      <c r="L15" s="40">
        <v>885888</v>
      </c>
      <c r="M15" s="40">
        <v>0</v>
      </c>
      <c r="N15" s="43"/>
      <c r="O15" s="44">
        <f>SUM(D15:N15)</f>
        <v>4749648</v>
      </c>
      <c r="P15" s="45">
        <f>(O15/$O$17)*100</f>
        <v>11.163781950996437</v>
      </c>
      <c r="Q15" s="16"/>
    </row>
    <row r="16" spans="2:17" ht="15">
      <c r="B16" s="21"/>
      <c r="C16" s="15" t="s">
        <v>12</v>
      </c>
      <c r="D16" s="38">
        <v>170386</v>
      </c>
      <c r="E16" s="38">
        <v>175500</v>
      </c>
      <c r="F16" s="38">
        <v>251740</v>
      </c>
      <c r="G16" s="38">
        <v>400392</v>
      </c>
      <c r="H16" s="43">
        <v>199760</v>
      </c>
      <c r="I16" s="40">
        <v>560164</v>
      </c>
      <c r="J16" s="40">
        <v>132189</v>
      </c>
      <c r="K16" s="40">
        <v>882180</v>
      </c>
      <c r="L16" s="40">
        <v>496838</v>
      </c>
      <c r="M16" s="40">
        <v>2505663</v>
      </c>
      <c r="N16" s="43"/>
      <c r="O16" s="44">
        <f>SUM(D16:N16)</f>
        <v>5774812</v>
      </c>
      <c r="P16" s="45">
        <f>(O16/$O$17)*100</f>
        <v>13.573372590136708</v>
      </c>
      <c r="Q16" s="16"/>
    </row>
    <row r="17" spans="2:17" ht="16.5" thickBot="1">
      <c r="B17" s="22"/>
      <c r="C17" s="19" t="s">
        <v>7</v>
      </c>
      <c r="D17" s="46">
        <f aca="true" t="shared" si="1" ref="D17:O17">SUM(D11:D16)</f>
        <v>1210166</v>
      </c>
      <c r="E17" s="46">
        <f t="shared" si="1"/>
        <v>1906592</v>
      </c>
      <c r="F17" s="46">
        <f t="shared" si="1"/>
        <v>2174996</v>
      </c>
      <c r="G17" s="46">
        <f t="shared" si="1"/>
        <v>2270432</v>
      </c>
      <c r="H17" s="47">
        <f t="shared" si="1"/>
        <v>6565953</v>
      </c>
      <c r="I17" s="48">
        <f t="shared" si="1"/>
        <v>7225288</v>
      </c>
      <c r="J17" s="48">
        <f t="shared" si="1"/>
        <v>1141017</v>
      </c>
      <c r="K17" s="48">
        <f t="shared" si="1"/>
        <v>3631400</v>
      </c>
      <c r="L17" s="48">
        <f t="shared" si="1"/>
        <v>7364441</v>
      </c>
      <c r="M17" s="48">
        <f t="shared" si="1"/>
        <v>9054867</v>
      </c>
      <c r="N17" s="47"/>
      <c r="O17" s="49">
        <f t="shared" si="1"/>
        <v>42545152</v>
      </c>
      <c r="P17" s="50">
        <f>(O17/$O$332)*100</f>
        <v>0.4848042496682235</v>
      </c>
      <c r="Q17" s="9"/>
    </row>
    <row r="18" spans="2:17" ht="15">
      <c r="B18" s="21"/>
      <c r="C18" s="15"/>
      <c r="D18" s="38"/>
      <c r="E18" s="38"/>
      <c r="F18" s="38"/>
      <c r="G18" s="38"/>
      <c r="H18" s="43"/>
      <c r="I18" s="40"/>
      <c r="J18" s="40"/>
      <c r="K18" s="40"/>
      <c r="L18" s="40"/>
      <c r="M18" s="40"/>
      <c r="N18" s="43"/>
      <c r="O18" s="44"/>
      <c r="P18" s="39"/>
      <c r="Q18" s="16"/>
    </row>
    <row r="19" spans="2:17" ht="15">
      <c r="B19" s="21" t="s">
        <v>13</v>
      </c>
      <c r="C19" s="15" t="s">
        <v>14</v>
      </c>
      <c r="D19" s="38">
        <v>106560</v>
      </c>
      <c r="E19" s="38">
        <v>285600</v>
      </c>
      <c r="F19" s="38">
        <v>758252</v>
      </c>
      <c r="G19" s="38">
        <v>804400</v>
      </c>
      <c r="H19" s="43">
        <v>1492240</v>
      </c>
      <c r="I19" s="40">
        <v>1577547</v>
      </c>
      <c r="J19" s="40">
        <v>1406120</v>
      </c>
      <c r="K19" s="40">
        <v>1776228</v>
      </c>
      <c r="L19" s="40">
        <v>1014316</v>
      </c>
      <c r="M19" s="40">
        <v>2183145</v>
      </c>
      <c r="N19" s="43"/>
      <c r="O19" s="44">
        <f>SUM(D19:N19)</f>
        <v>11404408</v>
      </c>
      <c r="P19" s="45">
        <f>(O19/$O$21)*100</f>
        <v>71.0437007784252</v>
      </c>
      <c r="Q19" s="16"/>
    </row>
    <row r="20" spans="2:17" ht="15">
      <c r="B20" s="21"/>
      <c r="C20" s="15" t="s">
        <v>15</v>
      </c>
      <c r="D20" s="38">
        <v>21360</v>
      </c>
      <c r="E20" s="38">
        <v>73298</v>
      </c>
      <c r="F20" s="38">
        <v>419272</v>
      </c>
      <c r="G20" s="38">
        <v>377250</v>
      </c>
      <c r="H20" s="43">
        <v>197324</v>
      </c>
      <c r="I20" s="40">
        <v>515845</v>
      </c>
      <c r="J20" s="40">
        <v>531669</v>
      </c>
      <c r="K20" s="40">
        <v>614356</v>
      </c>
      <c r="L20" s="40">
        <v>554656</v>
      </c>
      <c r="M20" s="40">
        <v>1343228</v>
      </c>
      <c r="N20" s="43"/>
      <c r="O20" s="44">
        <f>SUM(D20:N20)</f>
        <v>4648258</v>
      </c>
      <c r="P20" s="45">
        <f>(O20/$O$21)*100</f>
        <v>28.95629922157478</v>
      </c>
      <c r="Q20" s="16"/>
    </row>
    <row r="21" spans="2:17" ht="16.5" thickBot="1">
      <c r="B21" s="22"/>
      <c r="C21" s="19" t="s">
        <v>7</v>
      </c>
      <c r="D21" s="46">
        <f aca="true" t="shared" si="2" ref="D21:O21">SUM(D18:D20)</f>
        <v>127920</v>
      </c>
      <c r="E21" s="46">
        <f t="shared" si="2"/>
        <v>358898</v>
      </c>
      <c r="F21" s="46">
        <f t="shared" si="2"/>
        <v>1177524</v>
      </c>
      <c r="G21" s="46">
        <f t="shared" si="2"/>
        <v>1181650</v>
      </c>
      <c r="H21" s="47">
        <f t="shared" si="2"/>
        <v>1689564</v>
      </c>
      <c r="I21" s="48">
        <f t="shared" si="2"/>
        <v>2093392</v>
      </c>
      <c r="J21" s="48">
        <f t="shared" si="2"/>
        <v>1937789</v>
      </c>
      <c r="K21" s="48">
        <f t="shared" si="2"/>
        <v>2390584</v>
      </c>
      <c r="L21" s="48">
        <f t="shared" si="2"/>
        <v>1568972</v>
      </c>
      <c r="M21" s="48">
        <f t="shared" si="2"/>
        <v>3526373</v>
      </c>
      <c r="N21" s="47"/>
      <c r="O21" s="49">
        <f t="shared" si="2"/>
        <v>16052666</v>
      </c>
      <c r="P21" s="50">
        <f>(O21/$O$332)*100</f>
        <v>0.1829209752336671</v>
      </c>
      <c r="Q21" s="9"/>
    </row>
    <row r="22" spans="2:17" ht="15">
      <c r="B22" s="21"/>
      <c r="C22" s="15"/>
      <c r="D22" s="38"/>
      <c r="E22" s="38"/>
      <c r="F22" s="38"/>
      <c r="G22" s="38"/>
      <c r="H22" s="43"/>
      <c r="I22" s="40"/>
      <c r="J22" s="40"/>
      <c r="K22" s="40"/>
      <c r="L22" s="40"/>
      <c r="M22" s="40"/>
      <c r="N22" s="43"/>
      <c r="O22" s="44"/>
      <c r="P22" s="39"/>
      <c r="Q22" s="16"/>
    </row>
    <row r="23" spans="2:22" ht="15">
      <c r="B23" s="21" t="s">
        <v>16</v>
      </c>
      <c r="C23" s="16" t="s">
        <v>17</v>
      </c>
      <c r="D23" s="38">
        <v>1141180</v>
      </c>
      <c r="E23" s="38">
        <v>15765796</v>
      </c>
      <c r="F23" s="38">
        <v>8354276</v>
      </c>
      <c r="G23" s="38">
        <v>7227437</v>
      </c>
      <c r="H23" s="43">
        <v>11404562</v>
      </c>
      <c r="I23" s="40">
        <v>10283543</v>
      </c>
      <c r="J23" s="40">
        <v>10743187</v>
      </c>
      <c r="K23" s="40">
        <v>0</v>
      </c>
      <c r="L23" s="40">
        <v>15987220</v>
      </c>
      <c r="M23" s="40">
        <v>0</v>
      </c>
      <c r="N23" s="43"/>
      <c r="O23" s="44">
        <f>SUM(D23:N23)</f>
        <v>80907201</v>
      </c>
      <c r="P23" s="45">
        <f>(O23/$O$26)*100</f>
        <v>69.10923460126187</v>
      </c>
      <c r="Q23" s="18"/>
      <c r="R23" s="3"/>
      <c r="S23" s="3"/>
      <c r="T23" s="3"/>
      <c r="U23" s="3"/>
      <c r="V23" s="3"/>
    </row>
    <row r="24" spans="2:22" ht="15">
      <c r="B24" s="21"/>
      <c r="C24" s="16" t="s">
        <v>18</v>
      </c>
      <c r="D24" s="38">
        <v>0</v>
      </c>
      <c r="E24" s="38">
        <v>0</v>
      </c>
      <c r="F24" s="38">
        <v>0</v>
      </c>
      <c r="G24" s="38">
        <v>6640</v>
      </c>
      <c r="H24" s="43">
        <v>17114</v>
      </c>
      <c r="I24" s="40">
        <v>20000</v>
      </c>
      <c r="J24" s="40">
        <v>1414240</v>
      </c>
      <c r="K24" s="40">
        <v>95997</v>
      </c>
      <c r="L24" s="40">
        <v>1010609</v>
      </c>
      <c r="M24" s="40">
        <v>972935</v>
      </c>
      <c r="N24" s="43"/>
      <c r="O24" s="44">
        <f>SUM(D24:N24)</f>
        <v>3537535</v>
      </c>
      <c r="P24" s="45">
        <f>(O24/$O$26)*100</f>
        <v>3.0216882206217335</v>
      </c>
      <c r="Q24" s="18"/>
      <c r="R24" s="3"/>
      <c r="S24" s="3"/>
      <c r="T24" s="3"/>
      <c r="U24" s="3"/>
      <c r="V24" s="3"/>
    </row>
    <row r="25" spans="2:22" ht="15">
      <c r="B25" s="21"/>
      <c r="C25" s="16" t="s">
        <v>19</v>
      </c>
      <c r="D25" s="38">
        <v>2469500</v>
      </c>
      <c r="E25" s="38">
        <v>2417650</v>
      </c>
      <c r="F25" s="38">
        <v>1415304</v>
      </c>
      <c r="G25" s="38">
        <v>2238352</v>
      </c>
      <c r="H25" s="43">
        <v>5244162</v>
      </c>
      <c r="I25" s="40">
        <v>5797152</v>
      </c>
      <c r="J25" s="40">
        <v>4068862</v>
      </c>
      <c r="K25" s="40">
        <v>4616993</v>
      </c>
      <c r="L25" s="40">
        <v>4358765</v>
      </c>
      <c r="M25" s="40">
        <v>0</v>
      </c>
      <c r="N25" s="43"/>
      <c r="O25" s="44">
        <f>SUM(D25:N25)</f>
        <v>32626740</v>
      </c>
      <c r="P25" s="45">
        <f>(O25/$O$26)*100</f>
        <v>27.869077178116385</v>
      </c>
      <c r="Q25" s="18"/>
      <c r="R25" s="3"/>
      <c r="S25" s="3"/>
      <c r="T25" s="3"/>
      <c r="U25" s="3"/>
      <c r="V25" s="3"/>
    </row>
    <row r="26" spans="2:22" ht="16.5" thickBot="1">
      <c r="B26" s="22"/>
      <c r="C26" s="19" t="s">
        <v>7</v>
      </c>
      <c r="D26" s="46">
        <f aca="true" t="shared" si="3" ref="D26:O26">SUM(D22:D25)</f>
        <v>3610680</v>
      </c>
      <c r="E26" s="46">
        <f t="shared" si="3"/>
        <v>18183446</v>
      </c>
      <c r="F26" s="46">
        <f t="shared" si="3"/>
        <v>9769580</v>
      </c>
      <c r="G26" s="46">
        <f t="shared" si="3"/>
        <v>9472429</v>
      </c>
      <c r="H26" s="47">
        <f t="shared" si="3"/>
        <v>16665838</v>
      </c>
      <c r="I26" s="48">
        <f t="shared" si="3"/>
        <v>16100695</v>
      </c>
      <c r="J26" s="48">
        <f t="shared" si="3"/>
        <v>16226289</v>
      </c>
      <c r="K26" s="48">
        <f t="shared" si="3"/>
        <v>4712990</v>
      </c>
      <c r="L26" s="48">
        <f t="shared" si="3"/>
        <v>21356594</v>
      </c>
      <c r="M26" s="48">
        <f t="shared" si="3"/>
        <v>972935</v>
      </c>
      <c r="N26" s="47"/>
      <c r="O26" s="49">
        <f t="shared" si="3"/>
        <v>117071476</v>
      </c>
      <c r="P26" s="50">
        <f>(O26/$O$332)*100</f>
        <v>1.3340356400590938</v>
      </c>
      <c r="Q26" s="10"/>
      <c r="R26" s="3"/>
      <c r="S26" s="3"/>
      <c r="T26" s="3"/>
      <c r="U26" s="3"/>
      <c r="V26" s="3"/>
    </row>
    <row r="27" spans="2:22" ht="15">
      <c r="B27" s="21"/>
      <c r="C27" s="16"/>
      <c r="D27" s="38"/>
      <c r="E27" s="38"/>
      <c r="F27" s="38"/>
      <c r="G27" s="38"/>
      <c r="H27" s="43"/>
      <c r="I27" s="40"/>
      <c r="J27" s="40"/>
      <c r="K27" s="40"/>
      <c r="L27" s="40"/>
      <c r="M27" s="40"/>
      <c r="N27" s="43"/>
      <c r="O27" s="44"/>
      <c r="P27" s="39"/>
      <c r="Q27" s="18"/>
      <c r="R27" s="3"/>
      <c r="S27" s="3"/>
      <c r="T27" s="3"/>
      <c r="U27" s="3"/>
      <c r="V27" s="3"/>
    </row>
    <row r="28" spans="2:22" ht="15">
      <c r="B28" s="21" t="s">
        <v>20</v>
      </c>
      <c r="C28" s="16" t="s">
        <v>248</v>
      </c>
      <c r="D28" s="38">
        <v>0</v>
      </c>
      <c r="E28" s="38">
        <v>0</v>
      </c>
      <c r="F28" s="38">
        <v>0</v>
      </c>
      <c r="G28" s="38">
        <v>0</v>
      </c>
      <c r="H28" s="43">
        <v>0</v>
      </c>
      <c r="I28" s="40">
        <v>0</v>
      </c>
      <c r="J28" s="40">
        <v>0</v>
      </c>
      <c r="K28" s="40">
        <v>0</v>
      </c>
      <c r="L28" s="40">
        <v>0</v>
      </c>
      <c r="M28" s="40">
        <v>179214</v>
      </c>
      <c r="N28" s="43"/>
      <c r="O28" s="44">
        <f aca="true" t="shared" si="4" ref="O28:O47">SUM(D28:N28)</f>
        <v>179214</v>
      </c>
      <c r="P28" s="45">
        <f aca="true" t="shared" si="5" ref="P28:P47">(O28/$O$48)*100</f>
        <v>0.008857194269760341</v>
      </c>
      <c r="Q28" s="18"/>
      <c r="R28" s="3"/>
      <c r="S28" s="3"/>
      <c r="T28" s="3"/>
      <c r="U28" s="3"/>
      <c r="V28" s="3"/>
    </row>
    <row r="29" spans="2:22" ht="15">
      <c r="B29" s="21"/>
      <c r="C29" s="16" t="s">
        <v>21</v>
      </c>
      <c r="D29" s="38">
        <v>1904915</v>
      </c>
      <c r="E29" s="38">
        <v>956064</v>
      </c>
      <c r="F29" s="38">
        <v>959480</v>
      </c>
      <c r="G29" s="38">
        <v>0</v>
      </c>
      <c r="H29" s="43">
        <v>1889840</v>
      </c>
      <c r="I29" s="40">
        <v>484266</v>
      </c>
      <c r="J29" s="40">
        <v>5961027</v>
      </c>
      <c r="K29" s="40">
        <v>2894901</v>
      </c>
      <c r="L29" s="40">
        <v>0</v>
      </c>
      <c r="M29" s="40">
        <v>2946333</v>
      </c>
      <c r="N29" s="43"/>
      <c r="O29" s="44">
        <f t="shared" si="4"/>
        <v>17996826</v>
      </c>
      <c r="P29" s="45">
        <f t="shared" si="5"/>
        <v>0.8894471644016312</v>
      </c>
      <c r="Q29" s="18"/>
      <c r="R29" s="3"/>
      <c r="S29" s="3"/>
      <c r="T29" s="3"/>
      <c r="U29" s="3"/>
      <c r="V29" s="3"/>
    </row>
    <row r="30" spans="2:22" ht="15">
      <c r="B30" s="21"/>
      <c r="C30" s="25" t="s">
        <v>249</v>
      </c>
      <c r="D30" s="38">
        <v>0</v>
      </c>
      <c r="E30" s="38">
        <v>0</v>
      </c>
      <c r="F30" s="38">
        <v>0</v>
      </c>
      <c r="G30" s="38">
        <v>0</v>
      </c>
      <c r="H30" s="43">
        <v>0</v>
      </c>
      <c r="I30" s="40">
        <v>0</v>
      </c>
      <c r="J30" s="40">
        <v>0</v>
      </c>
      <c r="K30" s="40">
        <v>0</v>
      </c>
      <c r="L30" s="40">
        <v>0</v>
      </c>
      <c r="M30" s="40">
        <v>1603140</v>
      </c>
      <c r="N30" s="43"/>
      <c r="O30" s="44">
        <f t="shared" si="4"/>
        <v>1603140</v>
      </c>
      <c r="P30" s="45">
        <f t="shared" si="5"/>
        <v>0.07923110036952244</v>
      </c>
      <c r="Q30" s="18"/>
      <c r="R30" s="3"/>
      <c r="S30" s="3"/>
      <c r="T30" s="3"/>
      <c r="U30" s="3"/>
      <c r="V30" s="3"/>
    </row>
    <row r="31" spans="2:22" ht="15">
      <c r="B31" s="21"/>
      <c r="C31" s="16" t="s">
        <v>22</v>
      </c>
      <c r="D31" s="38">
        <v>0</v>
      </c>
      <c r="E31" s="38">
        <v>718400</v>
      </c>
      <c r="F31" s="38">
        <v>795979</v>
      </c>
      <c r="G31" s="38">
        <v>2301006</v>
      </c>
      <c r="H31" s="43">
        <v>0</v>
      </c>
      <c r="I31" s="40">
        <v>3954360</v>
      </c>
      <c r="J31" s="40">
        <v>5691520</v>
      </c>
      <c r="K31" s="40">
        <v>4581110</v>
      </c>
      <c r="L31" s="40">
        <v>11256682</v>
      </c>
      <c r="M31" s="40">
        <v>5732198</v>
      </c>
      <c r="N31" s="43"/>
      <c r="O31" s="44">
        <f t="shared" si="4"/>
        <v>35031255</v>
      </c>
      <c r="P31" s="45">
        <f t="shared" si="5"/>
        <v>1.7313303148666586</v>
      </c>
      <c r="Q31" s="18"/>
      <c r="R31" s="3"/>
      <c r="S31" s="3"/>
      <c r="T31" s="3"/>
      <c r="U31" s="3"/>
      <c r="V31" s="3"/>
    </row>
    <row r="32" spans="2:22" ht="15">
      <c r="B32" s="21"/>
      <c r="C32" s="25" t="s">
        <v>250</v>
      </c>
      <c r="D32" s="38">
        <v>0</v>
      </c>
      <c r="E32" s="38">
        <v>0</v>
      </c>
      <c r="F32" s="38">
        <v>0</v>
      </c>
      <c r="G32" s="38">
        <v>0</v>
      </c>
      <c r="H32" s="43">
        <v>0</v>
      </c>
      <c r="I32" s="40">
        <v>0</v>
      </c>
      <c r="J32" s="40">
        <v>0</v>
      </c>
      <c r="K32" s="40">
        <v>0</v>
      </c>
      <c r="L32" s="40">
        <v>0</v>
      </c>
      <c r="M32" s="40">
        <v>819000</v>
      </c>
      <c r="N32" s="43"/>
      <c r="O32" s="44">
        <f t="shared" si="4"/>
        <v>819000</v>
      </c>
      <c r="P32" s="45">
        <f t="shared" si="5"/>
        <v>0.040476983421684244</v>
      </c>
      <c r="Q32" s="18"/>
      <c r="R32" s="3"/>
      <c r="S32" s="3"/>
      <c r="T32" s="3"/>
      <c r="U32" s="3"/>
      <c r="V32" s="3"/>
    </row>
    <row r="33" spans="2:22" ht="15">
      <c r="B33" s="21"/>
      <c r="C33" s="25" t="s">
        <v>251</v>
      </c>
      <c r="D33" s="38">
        <v>0</v>
      </c>
      <c r="E33" s="38">
        <v>0</v>
      </c>
      <c r="F33" s="38">
        <v>0</v>
      </c>
      <c r="G33" s="38">
        <v>0</v>
      </c>
      <c r="H33" s="43">
        <v>0</v>
      </c>
      <c r="I33" s="40">
        <v>0</v>
      </c>
      <c r="J33" s="40">
        <v>0</v>
      </c>
      <c r="K33" s="40">
        <v>0</v>
      </c>
      <c r="L33" s="40">
        <v>0</v>
      </c>
      <c r="M33" s="40">
        <v>561664</v>
      </c>
      <c r="N33" s="43"/>
      <c r="O33" s="44">
        <f t="shared" si="4"/>
        <v>561664</v>
      </c>
      <c r="P33" s="45">
        <f t="shared" si="5"/>
        <v>0.027758808811424736</v>
      </c>
      <c r="Q33" s="18"/>
      <c r="R33" s="3"/>
      <c r="S33" s="3"/>
      <c r="T33" s="3"/>
      <c r="U33" s="3"/>
      <c r="V33" s="3"/>
    </row>
    <row r="34" spans="2:22" ht="15">
      <c r="B34" s="21"/>
      <c r="C34" s="16" t="s">
        <v>23</v>
      </c>
      <c r="D34" s="38">
        <v>16268508</v>
      </c>
      <c r="E34" s="38">
        <v>171311666</v>
      </c>
      <c r="F34" s="38">
        <v>30588689</v>
      </c>
      <c r="G34" s="38">
        <v>54693921</v>
      </c>
      <c r="H34" s="43">
        <v>95271252</v>
      </c>
      <c r="I34" s="40">
        <v>98583876</v>
      </c>
      <c r="J34" s="40">
        <v>99885047</v>
      </c>
      <c r="K34" s="40">
        <v>118152392</v>
      </c>
      <c r="L34" s="40">
        <v>97553271</v>
      </c>
      <c r="M34" s="40">
        <v>278069774</v>
      </c>
      <c r="N34" s="43"/>
      <c r="O34" s="44">
        <f t="shared" si="4"/>
        <v>1060378396</v>
      </c>
      <c r="P34" s="45">
        <f t="shared" si="5"/>
        <v>52.40649420708685</v>
      </c>
      <c r="Q34" s="18"/>
      <c r="R34" s="3"/>
      <c r="S34" s="3"/>
      <c r="T34" s="3"/>
      <c r="U34" s="3"/>
      <c r="V34" s="3"/>
    </row>
    <row r="35" spans="2:22" ht="15">
      <c r="B35" s="21"/>
      <c r="C35" s="25" t="s">
        <v>252</v>
      </c>
      <c r="D35" s="38">
        <v>0</v>
      </c>
      <c r="E35" s="38">
        <v>0</v>
      </c>
      <c r="F35" s="38">
        <v>0</v>
      </c>
      <c r="G35" s="38">
        <v>0</v>
      </c>
      <c r="H35" s="43">
        <v>0</v>
      </c>
      <c r="I35" s="40">
        <v>0</v>
      </c>
      <c r="J35" s="40">
        <v>0</v>
      </c>
      <c r="K35" s="40">
        <v>0</v>
      </c>
      <c r="L35" s="40">
        <v>0</v>
      </c>
      <c r="M35" s="40">
        <v>3813148</v>
      </c>
      <c r="N35" s="43"/>
      <c r="O35" s="44">
        <f t="shared" si="4"/>
        <v>3813148</v>
      </c>
      <c r="P35" s="45">
        <f t="shared" si="5"/>
        <v>0.1884551018076049</v>
      </c>
      <c r="Q35" s="18"/>
      <c r="R35" s="3"/>
      <c r="S35" s="3"/>
      <c r="T35" s="3"/>
      <c r="U35" s="3"/>
      <c r="V35" s="3"/>
    </row>
    <row r="36" spans="2:22" ht="15">
      <c r="B36" s="21"/>
      <c r="C36" s="16" t="s">
        <v>24</v>
      </c>
      <c r="D36" s="38">
        <v>0</v>
      </c>
      <c r="E36" s="38">
        <v>578534</v>
      </c>
      <c r="F36" s="38">
        <v>0</v>
      </c>
      <c r="G36" s="38">
        <v>2726739</v>
      </c>
      <c r="H36" s="43">
        <v>1422080</v>
      </c>
      <c r="I36" s="40">
        <v>0</v>
      </c>
      <c r="J36" s="40">
        <v>4507906</v>
      </c>
      <c r="K36" s="40">
        <v>1930132</v>
      </c>
      <c r="L36" s="40">
        <v>0</v>
      </c>
      <c r="M36" s="40">
        <v>5606205</v>
      </c>
      <c r="N36" s="43"/>
      <c r="O36" s="44">
        <f t="shared" si="4"/>
        <v>16771596</v>
      </c>
      <c r="P36" s="45">
        <f t="shared" si="5"/>
        <v>0.8288933006681145</v>
      </c>
      <c r="Q36" s="18"/>
      <c r="R36" s="3"/>
      <c r="S36" s="3"/>
      <c r="T36" s="3"/>
      <c r="U36" s="3"/>
      <c r="V36" s="3"/>
    </row>
    <row r="37" spans="2:22" ht="15">
      <c r="B37" s="21"/>
      <c r="C37" s="16" t="s">
        <v>25</v>
      </c>
      <c r="D37" s="38">
        <v>4440402</v>
      </c>
      <c r="E37" s="38">
        <v>704228</v>
      </c>
      <c r="F37" s="38">
        <v>1420000</v>
      </c>
      <c r="G37" s="38">
        <v>1242212</v>
      </c>
      <c r="H37" s="43">
        <v>1936915</v>
      </c>
      <c r="I37" s="40">
        <v>2620856</v>
      </c>
      <c r="J37" s="40">
        <v>5313607</v>
      </c>
      <c r="K37" s="40">
        <v>4311190</v>
      </c>
      <c r="L37" s="40">
        <v>4230500</v>
      </c>
      <c r="M37" s="40">
        <v>4798158</v>
      </c>
      <c r="N37" s="43"/>
      <c r="O37" s="44">
        <f t="shared" si="4"/>
        <v>31018068</v>
      </c>
      <c r="P37" s="45">
        <f t="shared" si="5"/>
        <v>1.532988796347588</v>
      </c>
      <c r="Q37" s="18"/>
      <c r="R37" s="3"/>
      <c r="S37" s="3"/>
      <c r="T37" s="3"/>
      <c r="U37" s="3"/>
      <c r="V37" s="3"/>
    </row>
    <row r="38" spans="2:22" ht="15">
      <c r="B38" s="21"/>
      <c r="C38" s="16" t="s">
        <v>26</v>
      </c>
      <c r="D38" s="38">
        <v>492988</v>
      </c>
      <c r="E38" s="38">
        <v>1532276</v>
      </c>
      <c r="F38" s="38">
        <v>305440</v>
      </c>
      <c r="G38" s="38">
        <v>3468412</v>
      </c>
      <c r="H38" s="43">
        <v>4477086</v>
      </c>
      <c r="I38" s="40">
        <v>1024867</v>
      </c>
      <c r="J38" s="40">
        <v>6540437</v>
      </c>
      <c r="K38" s="40">
        <v>7524404</v>
      </c>
      <c r="L38" s="40">
        <v>5218515</v>
      </c>
      <c r="M38" s="40">
        <v>13428124</v>
      </c>
      <c r="N38" s="43"/>
      <c r="O38" s="44">
        <f t="shared" si="4"/>
        <v>44012549</v>
      </c>
      <c r="P38" s="45">
        <f t="shared" si="5"/>
        <v>2.1752078342113133</v>
      </c>
      <c r="Q38" s="18"/>
      <c r="R38" s="3"/>
      <c r="S38" s="3"/>
      <c r="T38" s="3"/>
      <c r="U38" s="3"/>
      <c r="V38" s="3"/>
    </row>
    <row r="39" spans="2:22" ht="15">
      <c r="B39" s="21"/>
      <c r="C39" s="16" t="s">
        <v>27</v>
      </c>
      <c r="D39" s="38">
        <v>900000</v>
      </c>
      <c r="E39" s="38">
        <v>5329872</v>
      </c>
      <c r="F39" s="38">
        <v>3253614</v>
      </c>
      <c r="G39" s="38">
        <v>4669786</v>
      </c>
      <c r="H39" s="43">
        <v>4307200</v>
      </c>
      <c r="I39" s="40">
        <v>0</v>
      </c>
      <c r="J39" s="40">
        <v>12169816</v>
      </c>
      <c r="K39" s="40">
        <v>13426681</v>
      </c>
      <c r="L39" s="40">
        <v>13138057</v>
      </c>
      <c r="M39" s="40">
        <v>12953080</v>
      </c>
      <c r="N39" s="43"/>
      <c r="O39" s="44">
        <f t="shared" si="4"/>
        <v>70148106</v>
      </c>
      <c r="P39" s="45">
        <f t="shared" si="5"/>
        <v>3.466890993436568</v>
      </c>
      <c r="Q39" s="18"/>
      <c r="R39" s="3"/>
      <c r="S39" s="3"/>
      <c r="T39" s="3"/>
      <c r="U39" s="3"/>
      <c r="V39" s="3"/>
    </row>
    <row r="40" spans="2:17" ht="15">
      <c r="B40" s="21"/>
      <c r="C40" s="16" t="s">
        <v>28</v>
      </c>
      <c r="D40" s="38">
        <v>4774000</v>
      </c>
      <c r="E40" s="38">
        <v>7998928</v>
      </c>
      <c r="F40" s="38">
        <v>3655500</v>
      </c>
      <c r="G40" s="38">
        <v>10389840</v>
      </c>
      <c r="H40" s="43">
        <v>16042739</v>
      </c>
      <c r="I40" s="40">
        <v>6213299</v>
      </c>
      <c r="J40" s="40">
        <v>32974346</v>
      </c>
      <c r="K40" s="40">
        <v>32583409</v>
      </c>
      <c r="L40" s="40">
        <v>34454341</v>
      </c>
      <c r="M40" s="40">
        <v>30863159</v>
      </c>
      <c r="N40" s="43"/>
      <c r="O40" s="44">
        <f t="shared" si="4"/>
        <v>179949561</v>
      </c>
      <c r="P40" s="45">
        <f t="shared" si="5"/>
        <v>8.893547493695186</v>
      </c>
      <c r="Q40" s="16"/>
    </row>
    <row r="41" spans="2:22" ht="15">
      <c r="B41" s="21"/>
      <c r="C41" s="16" t="s">
        <v>29</v>
      </c>
      <c r="D41" s="38">
        <v>1079793</v>
      </c>
      <c r="E41" s="38">
        <v>16447830</v>
      </c>
      <c r="F41" s="38">
        <v>11306071</v>
      </c>
      <c r="G41" s="38">
        <v>7834755</v>
      </c>
      <c r="H41" s="43">
        <v>5974477</v>
      </c>
      <c r="I41" s="40">
        <v>-19779</v>
      </c>
      <c r="J41" s="40">
        <v>52501062</v>
      </c>
      <c r="K41" s="40">
        <v>90606826</v>
      </c>
      <c r="L41" s="40">
        <v>58975186</v>
      </c>
      <c r="M41" s="40">
        <v>65485656</v>
      </c>
      <c r="N41" s="43"/>
      <c r="O41" s="44">
        <f t="shared" si="4"/>
        <v>310191877</v>
      </c>
      <c r="P41" s="45">
        <f t="shared" si="5"/>
        <v>15.330441346605761</v>
      </c>
      <c r="Q41" s="18"/>
      <c r="R41" s="3"/>
      <c r="S41" s="3"/>
      <c r="T41" s="3"/>
      <c r="U41" s="3"/>
      <c r="V41" s="3"/>
    </row>
    <row r="42" spans="2:22" ht="15">
      <c r="B42" s="21"/>
      <c r="C42" s="16" t="s">
        <v>30</v>
      </c>
      <c r="D42" s="38">
        <v>0</v>
      </c>
      <c r="E42" s="38">
        <v>15311471</v>
      </c>
      <c r="F42" s="38">
        <v>1665603</v>
      </c>
      <c r="G42" s="38">
        <v>7788228</v>
      </c>
      <c r="H42" s="43">
        <v>11169457</v>
      </c>
      <c r="I42" s="40">
        <v>0</v>
      </c>
      <c r="J42" s="40">
        <v>31109708</v>
      </c>
      <c r="K42" s="40">
        <v>15559135</v>
      </c>
      <c r="L42" s="40">
        <v>14896086</v>
      </c>
      <c r="M42" s="40">
        <v>38990251</v>
      </c>
      <c r="N42" s="43"/>
      <c r="O42" s="44">
        <f t="shared" si="4"/>
        <v>136489939</v>
      </c>
      <c r="P42" s="45">
        <f t="shared" si="5"/>
        <v>6.74566666438302</v>
      </c>
      <c r="Q42" s="18"/>
      <c r="R42" s="3"/>
      <c r="S42" s="3"/>
      <c r="T42" s="3"/>
      <c r="U42" s="3"/>
      <c r="V42" s="3"/>
    </row>
    <row r="43" spans="2:22" ht="15">
      <c r="B43" s="21"/>
      <c r="C43" s="25" t="s">
        <v>253</v>
      </c>
      <c r="D43" s="38">
        <v>0</v>
      </c>
      <c r="E43" s="38">
        <v>0</v>
      </c>
      <c r="F43" s="38">
        <v>0</v>
      </c>
      <c r="G43" s="38">
        <v>0</v>
      </c>
      <c r="H43" s="43">
        <v>0</v>
      </c>
      <c r="I43" s="40">
        <v>0</v>
      </c>
      <c r="J43" s="40">
        <v>0</v>
      </c>
      <c r="K43" s="40">
        <v>0</v>
      </c>
      <c r="L43" s="40">
        <v>0</v>
      </c>
      <c r="M43" s="40">
        <v>619968</v>
      </c>
      <c r="N43" s="43"/>
      <c r="O43" s="44">
        <f t="shared" si="4"/>
        <v>619968</v>
      </c>
      <c r="P43" s="45">
        <f t="shared" si="5"/>
        <v>0.03064033511352227</v>
      </c>
      <c r="Q43" s="18"/>
      <c r="R43" s="3"/>
      <c r="S43" s="3"/>
      <c r="T43" s="3"/>
      <c r="U43" s="3"/>
      <c r="V43" s="3"/>
    </row>
    <row r="44" spans="2:22" ht="15">
      <c r="B44" s="21"/>
      <c r="C44" s="16" t="s">
        <v>31</v>
      </c>
      <c r="D44" s="38">
        <v>3548617</v>
      </c>
      <c r="E44" s="38">
        <v>6554561</v>
      </c>
      <c r="F44" s="38">
        <v>15641617</v>
      </c>
      <c r="G44" s="38">
        <v>4461725</v>
      </c>
      <c r="H44" s="43">
        <v>2109564</v>
      </c>
      <c r="I44" s="40">
        <v>11922807</v>
      </c>
      <c r="J44" s="40">
        <v>12924076</v>
      </c>
      <c r="K44" s="40">
        <v>9362498</v>
      </c>
      <c r="L44" s="40">
        <v>8162450</v>
      </c>
      <c r="M44" s="40">
        <v>12438157</v>
      </c>
      <c r="N44" s="43"/>
      <c r="O44" s="44">
        <f t="shared" si="4"/>
        <v>87126072</v>
      </c>
      <c r="P44" s="45">
        <f t="shared" si="5"/>
        <v>4.305983604322916</v>
      </c>
      <c r="Q44" s="18"/>
      <c r="R44" s="3"/>
      <c r="S44" s="3"/>
      <c r="T44" s="3"/>
      <c r="U44" s="3"/>
      <c r="V44" s="3"/>
    </row>
    <row r="45" spans="2:22" ht="15">
      <c r="B45" s="21"/>
      <c r="C45" s="16" t="s">
        <v>32</v>
      </c>
      <c r="D45" s="38">
        <v>421411</v>
      </c>
      <c r="E45" s="38">
        <v>1502505</v>
      </c>
      <c r="F45" s="38">
        <v>845200</v>
      </c>
      <c r="G45" s="38">
        <v>1300056</v>
      </c>
      <c r="H45" s="43">
        <v>2349824</v>
      </c>
      <c r="I45" s="40">
        <v>0</v>
      </c>
      <c r="J45" s="40">
        <v>2833920</v>
      </c>
      <c r="K45" s="40">
        <v>5922052</v>
      </c>
      <c r="L45" s="40">
        <v>6153919</v>
      </c>
      <c r="M45" s="40">
        <v>3903933</v>
      </c>
      <c r="N45" s="43"/>
      <c r="O45" s="44">
        <f t="shared" si="4"/>
        <v>25232820</v>
      </c>
      <c r="P45" s="45">
        <f t="shared" si="5"/>
        <v>1.2470676884277687</v>
      </c>
      <c r="Q45" s="18"/>
      <c r="R45" s="3"/>
      <c r="S45" s="3"/>
      <c r="T45" s="3"/>
      <c r="U45" s="3"/>
      <c r="V45" s="3"/>
    </row>
    <row r="46" spans="2:22" ht="15">
      <c r="B46" s="21"/>
      <c r="C46" s="25" t="s">
        <v>254</v>
      </c>
      <c r="D46" s="38">
        <v>0</v>
      </c>
      <c r="E46" s="38">
        <v>0</v>
      </c>
      <c r="F46" s="38">
        <v>0</v>
      </c>
      <c r="G46" s="38">
        <v>0</v>
      </c>
      <c r="H46" s="43">
        <v>0</v>
      </c>
      <c r="I46" s="40">
        <v>0</v>
      </c>
      <c r="J46" s="40">
        <v>0</v>
      </c>
      <c r="K46" s="40">
        <v>0</v>
      </c>
      <c r="L46" s="40">
        <v>0</v>
      </c>
      <c r="M46" s="40">
        <v>901247</v>
      </c>
      <c r="N46" s="43"/>
      <c r="O46" s="44">
        <f t="shared" si="4"/>
        <v>901247</v>
      </c>
      <c r="P46" s="45">
        <f t="shared" si="5"/>
        <v>0.04454183135267724</v>
      </c>
      <c r="Q46" s="18"/>
      <c r="R46" s="3"/>
      <c r="S46" s="3"/>
      <c r="T46" s="3"/>
      <c r="U46" s="3"/>
      <c r="V46" s="3"/>
    </row>
    <row r="47" spans="2:22" ht="15">
      <c r="B47" s="21"/>
      <c r="C47" s="16" t="s">
        <v>255</v>
      </c>
      <c r="D47" s="38">
        <v>0</v>
      </c>
      <c r="E47" s="38">
        <v>0</v>
      </c>
      <c r="F47" s="38">
        <v>0</v>
      </c>
      <c r="G47" s="38">
        <v>0</v>
      </c>
      <c r="H47" s="43">
        <v>0</v>
      </c>
      <c r="I47" s="40">
        <v>0</v>
      </c>
      <c r="J47" s="40">
        <v>0</v>
      </c>
      <c r="K47" s="40">
        <v>0</v>
      </c>
      <c r="L47" s="40">
        <v>0</v>
      </c>
      <c r="M47" s="40">
        <v>527680</v>
      </c>
      <c r="N47" s="43"/>
      <c r="O47" s="44">
        <f t="shared" si="4"/>
        <v>527680</v>
      </c>
      <c r="P47" s="45">
        <f t="shared" si="5"/>
        <v>0.02607923640043265</v>
      </c>
      <c r="Q47" s="18"/>
      <c r="R47" s="3"/>
      <c r="S47" s="3"/>
      <c r="T47" s="3"/>
      <c r="U47" s="3"/>
      <c r="V47" s="3"/>
    </row>
    <row r="48" spans="2:22" ht="16.5" thickBot="1">
      <c r="B48" s="22"/>
      <c r="C48" s="19" t="s">
        <v>7</v>
      </c>
      <c r="D48" s="46">
        <f aca="true" t="shared" si="6" ref="D48:O48">SUM(D27:D47)</f>
        <v>33830634</v>
      </c>
      <c r="E48" s="46">
        <f t="shared" si="6"/>
        <v>228946335</v>
      </c>
      <c r="F48" s="46">
        <f t="shared" si="6"/>
        <v>70437193</v>
      </c>
      <c r="G48" s="46">
        <f t="shared" si="6"/>
        <v>100876680</v>
      </c>
      <c r="H48" s="47">
        <f t="shared" si="6"/>
        <v>146950434</v>
      </c>
      <c r="I48" s="48">
        <f t="shared" si="6"/>
        <v>124784552</v>
      </c>
      <c r="J48" s="48">
        <f t="shared" si="6"/>
        <v>272412472</v>
      </c>
      <c r="K48" s="48">
        <f t="shared" si="6"/>
        <v>306854730</v>
      </c>
      <c r="L48" s="48">
        <f t="shared" si="6"/>
        <v>254039007</v>
      </c>
      <c r="M48" s="48">
        <f t="shared" si="6"/>
        <v>484240089</v>
      </c>
      <c r="N48" s="47"/>
      <c r="O48" s="49">
        <f t="shared" si="6"/>
        <v>2023372126</v>
      </c>
      <c r="P48" s="50">
        <f>(O48/$O$332)*100</f>
        <v>23.056432031198952</v>
      </c>
      <c r="Q48" s="10"/>
      <c r="R48" s="3"/>
      <c r="S48" s="3"/>
      <c r="T48" s="3"/>
      <c r="U48" s="3"/>
      <c r="V48" s="3"/>
    </row>
    <row r="49" spans="2:22" ht="15">
      <c r="B49" s="21"/>
      <c r="C49" s="16"/>
      <c r="D49" s="38"/>
      <c r="E49" s="38"/>
      <c r="F49" s="38"/>
      <c r="G49" s="38"/>
      <c r="H49" s="43"/>
      <c r="I49" s="40"/>
      <c r="J49" s="40"/>
      <c r="K49" s="40"/>
      <c r="L49" s="40"/>
      <c r="M49" s="40"/>
      <c r="N49" s="43"/>
      <c r="O49" s="44"/>
      <c r="P49" s="39"/>
      <c r="Q49" s="18"/>
      <c r="R49" s="3"/>
      <c r="S49" s="3"/>
      <c r="T49" s="3"/>
      <c r="U49" s="3"/>
      <c r="V49" s="3"/>
    </row>
    <row r="50" spans="2:22" ht="15">
      <c r="B50" s="21" t="s">
        <v>33</v>
      </c>
      <c r="C50" s="16" t="s">
        <v>34</v>
      </c>
      <c r="D50" s="38">
        <v>0</v>
      </c>
      <c r="E50" s="38">
        <v>369440</v>
      </c>
      <c r="F50" s="38">
        <v>0</v>
      </c>
      <c r="G50" s="38">
        <v>1932300</v>
      </c>
      <c r="H50" s="43">
        <v>1237736</v>
      </c>
      <c r="I50" s="40">
        <v>3244043</v>
      </c>
      <c r="J50" s="40">
        <v>2254061</v>
      </c>
      <c r="K50" s="40">
        <v>2620953</v>
      </c>
      <c r="L50" s="40">
        <v>2768790</v>
      </c>
      <c r="M50" s="40">
        <v>2960600</v>
      </c>
      <c r="N50" s="43"/>
      <c r="O50" s="44">
        <f>SUM(D50:N50)</f>
        <v>17387923</v>
      </c>
      <c r="P50" s="45">
        <f>(O50/$O$54)*100</f>
        <v>7.8300621671772594</v>
      </c>
      <c r="Q50" s="18"/>
      <c r="R50" s="3"/>
      <c r="S50" s="3"/>
      <c r="T50" s="3"/>
      <c r="U50" s="3"/>
      <c r="V50" s="3"/>
    </row>
    <row r="51" spans="2:22" ht="15">
      <c r="B51" s="21"/>
      <c r="C51" s="16" t="s">
        <v>35</v>
      </c>
      <c r="D51" s="38">
        <v>2067784</v>
      </c>
      <c r="E51" s="38">
        <v>6565789</v>
      </c>
      <c r="F51" s="38">
        <v>3663976</v>
      </c>
      <c r="G51" s="38">
        <v>3338851</v>
      </c>
      <c r="H51" s="43">
        <v>1000000</v>
      </c>
      <c r="I51" s="40">
        <v>35153207</v>
      </c>
      <c r="J51" s="40">
        <v>25806972</v>
      </c>
      <c r="K51" s="40">
        <v>27633511</v>
      </c>
      <c r="L51" s="40">
        <v>34202670</v>
      </c>
      <c r="M51" s="40">
        <v>41834059</v>
      </c>
      <c r="N51" s="43"/>
      <c r="O51" s="44">
        <f>SUM(D51:N51)</f>
        <v>181266819</v>
      </c>
      <c r="P51" s="45">
        <f>(O51/$O$54)*100</f>
        <v>81.6273721488454</v>
      </c>
      <c r="Q51" s="18"/>
      <c r="R51" s="3"/>
      <c r="S51" s="3"/>
      <c r="T51" s="3"/>
      <c r="U51" s="3"/>
      <c r="V51" s="3"/>
    </row>
    <row r="52" spans="2:22" ht="15">
      <c r="B52" s="21"/>
      <c r="C52" s="25" t="s">
        <v>256</v>
      </c>
      <c r="D52" s="38">
        <v>0</v>
      </c>
      <c r="E52" s="38">
        <v>0</v>
      </c>
      <c r="F52" s="38">
        <v>0</v>
      </c>
      <c r="G52" s="38">
        <v>0</v>
      </c>
      <c r="H52" s="43">
        <v>0</v>
      </c>
      <c r="I52" s="40">
        <v>0</v>
      </c>
      <c r="J52" s="40">
        <v>0</v>
      </c>
      <c r="K52" s="40">
        <v>0</v>
      </c>
      <c r="L52" s="40">
        <v>0</v>
      </c>
      <c r="M52" s="40">
        <v>893318</v>
      </c>
      <c r="N52" s="43"/>
      <c r="O52" s="44">
        <f>SUM(D52:N52)</f>
        <v>893318</v>
      </c>
      <c r="P52" s="45">
        <f>(O52/$O$54)*100</f>
        <v>0.40227550323626665</v>
      </c>
      <c r="Q52" s="18"/>
      <c r="R52" s="3"/>
      <c r="S52" s="3"/>
      <c r="T52" s="3"/>
      <c r="U52" s="3"/>
      <c r="V52" s="3"/>
    </row>
    <row r="53" spans="2:22" ht="15">
      <c r="B53" s="21"/>
      <c r="C53" s="16" t="s">
        <v>36</v>
      </c>
      <c r="D53" s="38">
        <v>615968</v>
      </c>
      <c r="E53" s="38">
        <v>1701534</v>
      </c>
      <c r="F53" s="38">
        <v>490896</v>
      </c>
      <c r="G53" s="38">
        <v>707749</v>
      </c>
      <c r="H53" s="43">
        <v>846152</v>
      </c>
      <c r="I53" s="40">
        <v>4330604</v>
      </c>
      <c r="J53" s="40">
        <v>3636692</v>
      </c>
      <c r="K53" s="40">
        <v>3104216</v>
      </c>
      <c r="L53" s="40">
        <v>3146299</v>
      </c>
      <c r="M53" s="40">
        <v>3938049</v>
      </c>
      <c r="N53" s="43"/>
      <c r="O53" s="44">
        <f>SUM(D53:N53)</f>
        <v>22518159</v>
      </c>
      <c r="P53" s="45">
        <f>(O53/$O$54)*100</f>
        <v>10.140290180741088</v>
      </c>
      <c r="Q53" s="18"/>
      <c r="R53" s="3"/>
      <c r="S53" s="3"/>
      <c r="T53" s="3"/>
      <c r="U53" s="3"/>
      <c r="V53" s="3"/>
    </row>
    <row r="54" spans="2:22" ht="16.5" thickBot="1">
      <c r="B54" s="22"/>
      <c r="C54" s="19" t="s">
        <v>7</v>
      </c>
      <c r="D54" s="46">
        <f aca="true" t="shared" si="7" ref="D54:O54">SUM(D49:D53)</f>
        <v>2683752</v>
      </c>
      <c r="E54" s="46">
        <f t="shared" si="7"/>
        <v>8636763</v>
      </c>
      <c r="F54" s="46">
        <f t="shared" si="7"/>
        <v>4154872</v>
      </c>
      <c r="G54" s="46">
        <f t="shared" si="7"/>
        <v>5978900</v>
      </c>
      <c r="H54" s="47">
        <f t="shared" si="7"/>
        <v>3083888</v>
      </c>
      <c r="I54" s="48">
        <f t="shared" si="7"/>
        <v>42727854</v>
      </c>
      <c r="J54" s="48">
        <f t="shared" si="7"/>
        <v>31697725</v>
      </c>
      <c r="K54" s="48">
        <f t="shared" si="7"/>
        <v>33358680</v>
      </c>
      <c r="L54" s="48">
        <f t="shared" si="7"/>
        <v>40117759</v>
      </c>
      <c r="M54" s="48">
        <f t="shared" si="7"/>
        <v>49626026</v>
      </c>
      <c r="N54" s="47"/>
      <c r="O54" s="49">
        <f t="shared" si="7"/>
        <v>222066219</v>
      </c>
      <c r="P54" s="50">
        <f>(O54/$O$332)*100</f>
        <v>2.5304562709977954</v>
      </c>
      <c r="Q54" s="10"/>
      <c r="R54" s="3"/>
      <c r="S54" s="3"/>
      <c r="T54" s="3"/>
      <c r="U54" s="3"/>
      <c r="V54" s="3"/>
    </row>
    <row r="55" spans="2:22" ht="15">
      <c r="B55" s="21"/>
      <c r="C55" s="16"/>
      <c r="D55" s="38"/>
      <c r="E55" s="38"/>
      <c r="F55" s="38"/>
      <c r="G55" s="38"/>
      <c r="H55" s="43"/>
      <c r="I55" s="40"/>
      <c r="J55" s="40"/>
      <c r="K55" s="40"/>
      <c r="L55" s="40"/>
      <c r="M55" s="40"/>
      <c r="N55" s="43"/>
      <c r="O55" s="44"/>
      <c r="P55" s="39"/>
      <c r="Q55" s="18"/>
      <c r="R55" s="3"/>
      <c r="S55" s="3"/>
      <c r="T55" s="3"/>
      <c r="U55" s="3"/>
      <c r="V55" s="3"/>
    </row>
    <row r="56" spans="2:22" ht="15">
      <c r="B56" s="21" t="s">
        <v>37</v>
      </c>
      <c r="C56" s="16" t="s">
        <v>38</v>
      </c>
      <c r="D56" s="38">
        <v>106400</v>
      </c>
      <c r="E56" s="38">
        <v>226800</v>
      </c>
      <c r="F56" s="38">
        <v>831524</v>
      </c>
      <c r="G56" s="38">
        <v>357088</v>
      </c>
      <c r="H56" s="43">
        <v>1287867</v>
      </c>
      <c r="I56" s="40">
        <v>437600</v>
      </c>
      <c r="J56" s="40">
        <v>10372840</v>
      </c>
      <c r="K56" s="40">
        <v>57600</v>
      </c>
      <c r="L56" s="40">
        <v>2771200</v>
      </c>
      <c r="M56" s="40">
        <v>0</v>
      </c>
      <c r="N56" s="43"/>
      <c r="O56" s="44">
        <f aca="true" t="shared" si="8" ref="O56:O62">SUM(D56:N56)</f>
        <v>16448919</v>
      </c>
      <c r="P56" s="45">
        <f aca="true" t="shared" si="9" ref="P56:P62">(O56/$O$63)*100</f>
        <v>41.85517108185043</v>
      </c>
      <c r="Q56" s="18"/>
      <c r="R56" s="3"/>
      <c r="S56" s="3"/>
      <c r="T56" s="3"/>
      <c r="U56" s="3"/>
      <c r="V56" s="3"/>
    </row>
    <row r="57" spans="2:22" ht="15">
      <c r="B57" s="21"/>
      <c r="C57" s="16" t="s">
        <v>257</v>
      </c>
      <c r="D57" s="38">
        <v>0</v>
      </c>
      <c r="E57" s="38">
        <v>0</v>
      </c>
      <c r="F57" s="38">
        <v>0</v>
      </c>
      <c r="G57" s="38">
        <v>0</v>
      </c>
      <c r="H57" s="43">
        <v>0</v>
      </c>
      <c r="I57" s="40">
        <v>0</v>
      </c>
      <c r="J57" s="40">
        <v>0</v>
      </c>
      <c r="K57" s="40">
        <v>0</v>
      </c>
      <c r="L57" s="40">
        <v>0</v>
      </c>
      <c r="M57" s="40">
        <v>152000</v>
      </c>
      <c r="N57" s="43"/>
      <c r="O57" s="44">
        <f t="shared" si="8"/>
        <v>152000</v>
      </c>
      <c r="P57" s="45">
        <f t="shared" si="9"/>
        <v>0.3867722860354085</v>
      </c>
      <c r="Q57" s="18"/>
      <c r="R57" s="3"/>
      <c r="S57" s="3"/>
      <c r="T57" s="3"/>
      <c r="U57" s="3"/>
      <c r="V57" s="3"/>
    </row>
    <row r="58" spans="2:22" ht="15">
      <c r="B58" s="21"/>
      <c r="C58" s="16" t="s">
        <v>39</v>
      </c>
      <c r="D58" s="38">
        <v>2044960</v>
      </c>
      <c r="E58" s="38">
        <v>0</v>
      </c>
      <c r="F58" s="38">
        <v>2083200</v>
      </c>
      <c r="G58" s="38">
        <v>170316</v>
      </c>
      <c r="H58" s="43">
        <v>447988</v>
      </c>
      <c r="I58" s="40">
        <v>596100</v>
      </c>
      <c r="J58" s="40">
        <v>177488</v>
      </c>
      <c r="K58" s="40">
        <v>471229</v>
      </c>
      <c r="L58" s="40">
        <v>200000</v>
      </c>
      <c r="M58" s="40">
        <v>358989</v>
      </c>
      <c r="N58" s="43"/>
      <c r="O58" s="44">
        <f t="shared" si="8"/>
        <v>6550270</v>
      </c>
      <c r="P58" s="45">
        <f t="shared" si="9"/>
        <v>16.667519092428655</v>
      </c>
      <c r="Q58" s="18"/>
      <c r="R58" s="3"/>
      <c r="S58" s="3"/>
      <c r="T58" s="3"/>
      <c r="U58" s="3"/>
      <c r="V58" s="3"/>
    </row>
    <row r="59" spans="2:22" ht="15">
      <c r="B59" s="21"/>
      <c r="C59" s="16" t="s">
        <v>40</v>
      </c>
      <c r="D59" s="38">
        <v>231428</v>
      </c>
      <c r="E59" s="38">
        <v>408536</v>
      </c>
      <c r="F59" s="38">
        <v>326848</v>
      </c>
      <c r="G59" s="38">
        <v>710560</v>
      </c>
      <c r="H59" s="43">
        <v>0</v>
      </c>
      <c r="I59" s="40">
        <v>1140800</v>
      </c>
      <c r="J59" s="40">
        <v>143200</v>
      </c>
      <c r="K59" s="40">
        <v>202868</v>
      </c>
      <c r="L59" s="40">
        <v>893962</v>
      </c>
      <c r="M59" s="40">
        <v>349000</v>
      </c>
      <c r="N59" s="43"/>
      <c r="O59" s="44">
        <f t="shared" si="8"/>
        <v>4407202</v>
      </c>
      <c r="P59" s="45">
        <f t="shared" si="9"/>
        <v>11.21436574052516</v>
      </c>
      <c r="Q59" s="18"/>
      <c r="R59" s="3"/>
      <c r="S59" s="3"/>
      <c r="T59" s="3"/>
      <c r="U59" s="3"/>
      <c r="V59" s="3"/>
    </row>
    <row r="60" spans="2:22" ht="15">
      <c r="B60" s="21"/>
      <c r="C60" s="16" t="s">
        <v>41</v>
      </c>
      <c r="D60" s="38">
        <v>0</v>
      </c>
      <c r="E60" s="38">
        <v>0</v>
      </c>
      <c r="F60" s="38">
        <v>0</v>
      </c>
      <c r="G60" s="38">
        <v>627284</v>
      </c>
      <c r="H60" s="43">
        <v>0</v>
      </c>
      <c r="I60" s="40">
        <v>12700</v>
      </c>
      <c r="J60" s="40">
        <v>0</v>
      </c>
      <c r="K60" s="40">
        <v>0</v>
      </c>
      <c r="L60" s="40">
        <v>0</v>
      </c>
      <c r="M60" s="40">
        <v>0</v>
      </c>
      <c r="N60" s="43"/>
      <c r="O60" s="44">
        <f t="shared" si="8"/>
        <v>639984</v>
      </c>
      <c r="P60" s="45">
        <f t="shared" si="9"/>
        <v>1.6284741756979269</v>
      </c>
      <c r="Q60" s="18"/>
      <c r="R60" s="3"/>
      <c r="S60" s="3"/>
      <c r="T60" s="3"/>
      <c r="U60" s="3"/>
      <c r="V60" s="3"/>
    </row>
    <row r="61" spans="2:22" ht="15">
      <c r="B61" s="21"/>
      <c r="C61" s="16" t="s">
        <v>42</v>
      </c>
      <c r="D61" s="38">
        <v>635309</v>
      </c>
      <c r="E61" s="38">
        <v>131568</v>
      </c>
      <c r="F61" s="38">
        <v>487016</v>
      </c>
      <c r="G61" s="38">
        <v>1478800</v>
      </c>
      <c r="H61" s="43">
        <v>1107007</v>
      </c>
      <c r="I61" s="40">
        <v>1932800</v>
      </c>
      <c r="J61" s="40">
        <v>784000</v>
      </c>
      <c r="K61" s="40">
        <v>1908800</v>
      </c>
      <c r="L61" s="40">
        <v>1471700</v>
      </c>
      <c r="M61" s="40">
        <v>1152800</v>
      </c>
      <c r="N61" s="43"/>
      <c r="O61" s="44">
        <f t="shared" si="8"/>
        <v>11089800</v>
      </c>
      <c r="P61" s="45">
        <f t="shared" si="9"/>
        <v>28.2186006426018</v>
      </c>
      <c r="Q61" s="18"/>
      <c r="R61" s="3"/>
      <c r="S61" s="3"/>
      <c r="T61" s="3"/>
      <c r="U61" s="3"/>
      <c r="V61" s="3"/>
    </row>
    <row r="62" spans="2:22" ht="15">
      <c r="B62" s="21"/>
      <c r="C62" s="16" t="s">
        <v>43</v>
      </c>
      <c r="D62" s="38">
        <v>3811</v>
      </c>
      <c r="E62" s="38">
        <v>0</v>
      </c>
      <c r="F62" s="38">
        <v>0</v>
      </c>
      <c r="G62" s="38">
        <v>0</v>
      </c>
      <c r="H62" s="43">
        <v>1393</v>
      </c>
      <c r="I62" s="40">
        <v>0</v>
      </c>
      <c r="J62" s="40">
        <v>0</v>
      </c>
      <c r="K62" s="40">
        <v>6231</v>
      </c>
      <c r="L62" s="40">
        <v>0</v>
      </c>
      <c r="M62" s="40">
        <v>0</v>
      </c>
      <c r="N62" s="43"/>
      <c r="O62" s="44">
        <f t="shared" si="8"/>
        <v>11435</v>
      </c>
      <c r="P62" s="45">
        <f t="shared" si="9"/>
        <v>0.02909698086062432</v>
      </c>
      <c r="Q62" s="18"/>
      <c r="R62" s="3"/>
      <c r="S62" s="3"/>
      <c r="T62" s="3"/>
      <c r="U62" s="3"/>
      <c r="V62" s="3"/>
    </row>
    <row r="63" spans="2:22" ht="16.5" thickBot="1">
      <c r="B63" s="22"/>
      <c r="C63" s="19" t="s">
        <v>7</v>
      </c>
      <c r="D63" s="46">
        <f aca="true" t="shared" si="10" ref="D63:O63">SUM(D55:D62)</f>
        <v>3021908</v>
      </c>
      <c r="E63" s="46">
        <f t="shared" si="10"/>
        <v>766904</v>
      </c>
      <c r="F63" s="46">
        <f t="shared" si="10"/>
        <v>3728588</v>
      </c>
      <c r="G63" s="46">
        <f t="shared" si="10"/>
        <v>3344048</v>
      </c>
      <c r="H63" s="47">
        <f t="shared" si="10"/>
        <v>2844255</v>
      </c>
      <c r="I63" s="48">
        <f t="shared" si="10"/>
        <v>4120000</v>
      </c>
      <c r="J63" s="48">
        <f t="shared" si="10"/>
        <v>11477528</v>
      </c>
      <c r="K63" s="48">
        <f t="shared" si="10"/>
        <v>2646728</v>
      </c>
      <c r="L63" s="48">
        <f t="shared" si="10"/>
        <v>5336862</v>
      </c>
      <c r="M63" s="48">
        <f t="shared" si="10"/>
        <v>2012789</v>
      </c>
      <c r="N63" s="47"/>
      <c r="O63" s="49">
        <f t="shared" si="10"/>
        <v>39299610</v>
      </c>
      <c r="P63" s="50">
        <f>(O63/$O$332)*100</f>
        <v>0.44782112750011593</v>
      </c>
      <c r="Q63" s="10"/>
      <c r="R63" s="3"/>
      <c r="S63" s="3"/>
      <c r="T63" s="3"/>
      <c r="U63" s="3"/>
      <c r="V63" s="3"/>
    </row>
    <row r="64" spans="2:22" ht="15">
      <c r="B64" s="21"/>
      <c r="C64" s="16"/>
      <c r="D64" s="38"/>
      <c r="E64" s="38"/>
      <c r="F64" s="38"/>
      <c r="G64" s="38"/>
      <c r="H64" s="43"/>
      <c r="I64" s="40"/>
      <c r="J64" s="40"/>
      <c r="K64" s="40"/>
      <c r="L64" s="40"/>
      <c r="M64" s="40"/>
      <c r="N64" s="43"/>
      <c r="O64" s="44"/>
      <c r="P64" s="39"/>
      <c r="Q64" s="18"/>
      <c r="R64" s="3"/>
      <c r="S64" s="3"/>
      <c r="T64" s="3"/>
      <c r="U64" s="3"/>
      <c r="V64" s="3"/>
    </row>
    <row r="65" spans="2:17" ht="15">
      <c r="B65" s="21" t="s">
        <v>44</v>
      </c>
      <c r="C65" s="16" t="s">
        <v>45</v>
      </c>
      <c r="D65" s="38">
        <v>249600</v>
      </c>
      <c r="E65" s="38">
        <v>7764640</v>
      </c>
      <c r="F65" s="38">
        <v>2623406</v>
      </c>
      <c r="G65" s="38">
        <v>13161600</v>
      </c>
      <c r="H65" s="43">
        <v>1250000</v>
      </c>
      <c r="I65" s="40">
        <v>22833531</v>
      </c>
      <c r="J65" s="40">
        <v>16628000</v>
      </c>
      <c r="K65" s="40">
        <v>22401600</v>
      </c>
      <c r="L65" s="40">
        <v>28193498</v>
      </c>
      <c r="M65" s="40">
        <v>15202405</v>
      </c>
      <c r="N65" s="43"/>
      <c r="O65" s="44">
        <f>SUM(D65:N65)</f>
        <v>130308280</v>
      </c>
      <c r="P65" s="45">
        <f>(O65/$O$66)*100</f>
        <v>100</v>
      </c>
      <c r="Q65" s="16"/>
    </row>
    <row r="66" spans="2:17" ht="16.5" thickBot="1">
      <c r="B66" s="22"/>
      <c r="C66" s="19" t="s">
        <v>7</v>
      </c>
      <c r="D66" s="46">
        <f aca="true" t="shared" si="11" ref="D66:O66">SUM(D64:D65)</f>
        <v>249600</v>
      </c>
      <c r="E66" s="46">
        <f t="shared" si="11"/>
        <v>7764640</v>
      </c>
      <c r="F66" s="46">
        <f t="shared" si="11"/>
        <v>2623406</v>
      </c>
      <c r="G66" s="46">
        <f t="shared" si="11"/>
        <v>13161600</v>
      </c>
      <c r="H66" s="47">
        <f t="shared" si="11"/>
        <v>1250000</v>
      </c>
      <c r="I66" s="48">
        <f t="shared" si="11"/>
        <v>22833531</v>
      </c>
      <c r="J66" s="48">
        <f t="shared" si="11"/>
        <v>16628000</v>
      </c>
      <c r="K66" s="48">
        <f t="shared" si="11"/>
        <v>22401600</v>
      </c>
      <c r="L66" s="48">
        <f t="shared" si="11"/>
        <v>28193498</v>
      </c>
      <c r="M66" s="48">
        <f t="shared" si="11"/>
        <v>15202405</v>
      </c>
      <c r="N66" s="47"/>
      <c r="O66" s="49">
        <f t="shared" si="11"/>
        <v>130308280</v>
      </c>
      <c r="P66" s="50">
        <f>(O66/$O$332)*100</f>
        <v>1.484869719373826</v>
      </c>
      <c r="Q66" s="9"/>
    </row>
    <row r="67" spans="2:17" ht="15">
      <c r="B67" s="21"/>
      <c r="C67" s="16"/>
      <c r="D67" s="38"/>
      <c r="E67" s="38"/>
      <c r="F67" s="38"/>
      <c r="G67" s="38"/>
      <c r="H67" s="43"/>
      <c r="I67" s="40"/>
      <c r="J67" s="40"/>
      <c r="K67" s="40"/>
      <c r="L67" s="40"/>
      <c r="M67" s="40"/>
      <c r="N67" s="43"/>
      <c r="O67" s="44"/>
      <c r="P67" s="39"/>
      <c r="Q67" s="16"/>
    </row>
    <row r="68" spans="2:17" ht="15">
      <c r="B68" s="21" t="s">
        <v>46</v>
      </c>
      <c r="C68" s="16" t="s">
        <v>47</v>
      </c>
      <c r="D68" s="38">
        <v>0</v>
      </c>
      <c r="E68" s="38">
        <v>0</v>
      </c>
      <c r="F68" s="38">
        <v>0</v>
      </c>
      <c r="G68" s="38">
        <v>5513</v>
      </c>
      <c r="H68" s="43">
        <v>0</v>
      </c>
      <c r="I68" s="40">
        <v>0</v>
      </c>
      <c r="J68" s="40">
        <v>0</v>
      </c>
      <c r="K68" s="40">
        <v>0</v>
      </c>
      <c r="L68" s="40">
        <v>0</v>
      </c>
      <c r="M68" s="40">
        <v>190828</v>
      </c>
      <c r="N68" s="43"/>
      <c r="O68" s="44">
        <f>SUM(D68:N68)</f>
        <v>196341</v>
      </c>
      <c r="P68" s="45">
        <f>(O68/$O$71)*100</f>
        <v>1.3768702819343883</v>
      </c>
      <c r="Q68" s="16"/>
    </row>
    <row r="69" spans="2:17" ht="15">
      <c r="B69" s="21"/>
      <c r="C69" s="25" t="s">
        <v>258</v>
      </c>
      <c r="D69" s="38">
        <v>0</v>
      </c>
      <c r="E69" s="38">
        <v>0</v>
      </c>
      <c r="F69" s="38">
        <v>0</v>
      </c>
      <c r="G69" s="38">
        <v>0</v>
      </c>
      <c r="H69" s="43">
        <v>0</v>
      </c>
      <c r="I69" s="40">
        <v>0</v>
      </c>
      <c r="J69" s="40">
        <v>0</v>
      </c>
      <c r="K69" s="40">
        <v>0</v>
      </c>
      <c r="L69" s="40">
        <v>0</v>
      </c>
      <c r="M69" s="40">
        <v>2579000</v>
      </c>
      <c r="N69" s="43"/>
      <c r="O69" s="44">
        <f>SUM(D69:N69)</f>
        <v>2579000</v>
      </c>
      <c r="P69" s="45">
        <f>(O69/$O$71)*100</f>
        <v>18.085618679281392</v>
      </c>
      <c r="Q69" s="16"/>
    </row>
    <row r="70" spans="2:17" ht="15">
      <c r="B70" s="21"/>
      <c r="C70" s="16" t="s">
        <v>48</v>
      </c>
      <c r="D70" s="38">
        <v>620000</v>
      </c>
      <c r="E70" s="38">
        <v>0</v>
      </c>
      <c r="F70" s="38">
        <v>0</v>
      </c>
      <c r="G70" s="38">
        <v>282487</v>
      </c>
      <c r="H70" s="43">
        <v>3862914</v>
      </c>
      <c r="I70" s="40">
        <v>76000</v>
      </c>
      <c r="J70" s="40">
        <v>2837222</v>
      </c>
      <c r="K70" s="40">
        <v>1150153</v>
      </c>
      <c r="L70" s="40">
        <v>0</v>
      </c>
      <c r="M70" s="40">
        <v>2655832</v>
      </c>
      <c r="N70" s="43"/>
      <c r="O70" s="44">
        <f>SUM(D70:N70)</f>
        <v>11484608</v>
      </c>
      <c r="P70" s="45">
        <f>(O70/$O$71)*100</f>
        <v>80.53751103878422</v>
      </c>
      <c r="Q70" s="16"/>
    </row>
    <row r="71" spans="2:17" ht="16.5" thickBot="1">
      <c r="B71" s="22"/>
      <c r="C71" s="19" t="s">
        <v>7</v>
      </c>
      <c r="D71" s="46">
        <f aca="true" t="shared" si="12" ref="D71:O71">SUM(D67:D70)</f>
        <v>620000</v>
      </c>
      <c r="E71" s="46">
        <f t="shared" si="12"/>
        <v>0</v>
      </c>
      <c r="F71" s="46">
        <f t="shared" si="12"/>
        <v>0</v>
      </c>
      <c r="G71" s="46">
        <f t="shared" si="12"/>
        <v>288000</v>
      </c>
      <c r="H71" s="47">
        <f t="shared" si="12"/>
        <v>3862914</v>
      </c>
      <c r="I71" s="48">
        <f t="shared" si="12"/>
        <v>76000</v>
      </c>
      <c r="J71" s="48">
        <f t="shared" si="12"/>
        <v>2837222</v>
      </c>
      <c r="K71" s="48">
        <f t="shared" si="12"/>
        <v>1150153</v>
      </c>
      <c r="L71" s="48">
        <f t="shared" si="12"/>
        <v>0</v>
      </c>
      <c r="M71" s="48">
        <f t="shared" si="12"/>
        <v>5425660</v>
      </c>
      <c r="N71" s="47"/>
      <c r="O71" s="49">
        <f t="shared" si="12"/>
        <v>14259949</v>
      </c>
      <c r="P71" s="50">
        <f>(O71/$O$332)*100</f>
        <v>0.16249287052146705</v>
      </c>
      <c r="Q71" s="9"/>
    </row>
    <row r="72" spans="2:17" ht="15">
      <c r="B72" s="21"/>
      <c r="C72" s="16"/>
      <c r="D72" s="38"/>
      <c r="E72" s="38"/>
      <c r="F72" s="38"/>
      <c r="G72" s="38"/>
      <c r="H72" s="43"/>
      <c r="I72" s="40"/>
      <c r="J72" s="40"/>
      <c r="K72" s="40"/>
      <c r="L72" s="40"/>
      <c r="M72" s="40"/>
      <c r="N72" s="43"/>
      <c r="O72" s="44"/>
      <c r="P72" s="39"/>
      <c r="Q72" s="16"/>
    </row>
    <row r="73" spans="2:17" ht="15">
      <c r="B73" s="21" t="s">
        <v>49</v>
      </c>
      <c r="C73" s="16" t="s">
        <v>259</v>
      </c>
      <c r="D73" s="38">
        <v>0</v>
      </c>
      <c r="E73" s="38">
        <v>0</v>
      </c>
      <c r="F73" s="38">
        <v>0</v>
      </c>
      <c r="G73" s="38">
        <v>0</v>
      </c>
      <c r="H73" s="43">
        <v>0</v>
      </c>
      <c r="I73" s="40">
        <v>0</v>
      </c>
      <c r="J73" s="40">
        <v>0</v>
      </c>
      <c r="K73" s="40">
        <v>0</v>
      </c>
      <c r="L73" s="40">
        <v>0</v>
      </c>
      <c r="M73" s="40">
        <v>4588151</v>
      </c>
      <c r="N73" s="43"/>
      <c r="O73" s="44">
        <f aca="true" t="shared" si="13" ref="O73:O88">SUM(D73:N73)</f>
        <v>4588151</v>
      </c>
      <c r="P73" s="45">
        <f aca="true" t="shared" si="14" ref="P73:P88">(O73/$O$89)*100</f>
        <v>0.7233986972655212</v>
      </c>
      <c r="Q73" s="16"/>
    </row>
    <row r="74" spans="2:17" ht="15">
      <c r="B74" s="21"/>
      <c r="C74" s="16" t="s">
        <v>50</v>
      </c>
      <c r="D74" s="38">
        <v>206310</v>
      </c>
      <c r="E74" s="38">
        <v>469231</v>
      </c>
      <c r="F74" s="38">
        <v>246979</v>
      </c>
      <c r="G74" s="38">
        <v>252256</v>
      </c>
      <c r="H74" s="43">
        <v>525972</v>
      </c>
      <c r="I74" s="40">
        <v>1812862</v>
      </c>
      <c r="J74" s="40">
        <v>829686</v>
      </c>
      <c r="K74" s="40">
        <v>3082643</v>
      </c>
      <c r="L74" s="40">
        <v>3606187</v>
      </c>
      <c r="M74" s="40">
        <v>5231612</v>
      </c>
      <c r="N74" s="43"/>
      <c r="O74" s="44">
        <f t="shared" si="13"/>
        <v>16263738</v>
      </c>
      <c r="P74" s="45">
        <f t="shared" si="14"/>
        <v>2.5642501482335156</v>
      </c>
      <c r="Q74" s="16"/>
    </row>
    <row r="75" spans="2:22" ht="15">
      <c r="B75" s="21"/>
      <c r="C75" s="16" t="s">
        <v>51</v>
      </c>
      <c r="D75" s="38">
        <v>1640000</v>
      </c>
      <c r="E75" s="38">
        <v>1961600</v>
      </c>
      <c r="F75" s="38">
        <v>5248000</v>
      </c>
      <c r="G75" s="38">
        <v>3330000</v>
      </c>
      <c r="H75" s="43">
        <v>6927310</v>
      </c>
      <c r="I75" s="40">
        <v>8621785</v>
      </c>
      <c r="J75" s="40">
        <v>8630000</v>
      </c>
      <c r="K75" s="40">
        <v>10522000</v>
      </c>
      <c r="L75" s="40">
        <v>6090000</v>
      </c>
      <c r="M75" s="40">
        <v>861894</v>
      </c>
      <c r="N75" s="43"/>
      <c r="O75" s="44">
        <f t="shared" si="13"/>
        <v>53832589</v>
      </c>
      <c r="P75" s="45">
        <f t="shared" si="14"/>
        <v>8.487607481320957</v>
      </c>
      <c r="Q75" s="18"/>
      <c r="R75" s="3"/>
      <c r="S75" s="3"/>
      <c r="T75" s="3"/>
      <c r="U75" s="3"/>
      <c r="V75" s="3"/>
    </row>
    <row r="76" spans="2:22" ht="15">
      <c r="B76" s="21"/>
      <c r="C76" s="16" t="s">
        <v>52</v>
      </c>
      <c r="D76" s="38">
        <v>478357</v>
      </c>
      <c r="E76" s="38">
        <v>206504</v>
      </c>
      <c r="F76" s="38">
        <v>0</v>
      </c>
      <c r="G76" s="38">
        <v>441306</v>
      </c>
      <c r="H76" s="43">
        <v>1411935</v>
      </c>
      <c r="I76" s="40">
        <v>0</v>
      </c>
      <c r="J76" s="40">
        <v>0</v>
      </c>
      <c r="K76" s="40">
        <v>4706050</v>
      </c>
      <c r="L76" s="40">
        <v>0</v>
      </c>
      <c r="M76" s="40">
        <v>0</v>
      </c>
      <c r="N76" s="43"/>
      <c r="O76" s="44">
        <f t="shared" si="13"/>
        <v>7244152</v>
      </c>
      <c r="P76" s="45">
        <f t="shared" si="14"/>
        <v>1.1421616506504297</v>
      </c>
      <c r="Q76" s="18"/>
      <c r="R76" s="3"/>
      <c r="S76" s="3"/>
      <c r="T76" s="3"/>
      <c r="U76" s="3"/>
      <c r="V76" s="3"/>
    </row>
    <row r="77" spans="2:22" ht="15">
      <c r="B77" s="21"/>
      <c r="C77" s="16" t="s">
        <v>53</v>
      </c>
      <c r="D77" s="38">
        <v>1444868</v>
      </c>
      <c r="E77" s="38">
        <v>736800</v>
      </c>
      <c r="F77" s="38">
        <v>1307400</v>
      </c>
      <c r="G77" s="38">
        <v>2900084</v>
      </c>
      <c r="H77" s="43">
        <v>1860639</v>
      </c>
      <c r="I77" s="40">
        <v>3389957</v>
      </c>
      <c r="J77" s="40">
        <v>5972867</v>
      </c>
      <c r="K77" s="40">
        <v>5692748</v>
      </c>
      <c r="L77" s="40">
        <v>6379764</v>
      </c>
      <c r="M77" s="40">
        <v>7543180</v>
      </c>
      <c r="N77" s="43"/>
      <c r="O77" s="44">
        <f t="shared" si="13"/>
        <v>37228307</v>
      </c>
      <c r="P77" s="45">
        <f t="shared" si="14"/>
        <v>5.869664879207525</v>
      </c>
      <c r="Q77" s="18"/>
      <c r="R77" s="3"/>
      <c r="S77" s="3"/>
      <c r="T77" s="3"/>
      <c r="U77" s="3"/>
      <c r="V77" s="3"/>
    </row>
    <row r="78" spans="2:22" ht="15">
      <c r="B78" s="21"/>
      <c r="C78" s="16" t="s">
        <v>54</v>
      </c>
      <c r="D78" s="38">
        <v>344504</v>
      </c>
      <c r="E78" s="38">
        <v>0</v>
      </c>
      <c r="F78" s="38">
        <v>329400</v>
      </c>
      <c r="G78" s="38">
        <v>693800</v>
      </c>
      <c r="H78" s="43">
        <v>743362</v>
      </c>
      <c r="I78" s="40">
        <v>1046781</v>
      </c>
      <c r="J78" s="40">
        <v>1280000</v>
      </c>
      <c r="K78" s="40">
        <v>1310120</v>
      </c>
      <c r="L78" s="40">
        <v>1507742</v>
      </c>
      <c r="M78" s="40">
        <v>0</v>
      </c>
      <c r="N78" s="43"/>
      <c r="O78" s="44">
        <f t="shared" si="13"/>
        <v>7255709</v>
      </c>
      <c r="P78" s="45">
        <f t="shared" si="14"/>
        <v>1.1439838048786357</v>
      </c>
      <c r="Q78" s="18"/>
      <c r="R78" s="3"/>
      <c r="S78" s="3"/>
      <c r="T78" s="3"/>
      <c r="U78" s="3"/>
      <c r="V78" s="3"/>
    </row>
    <row r="79" spans="2:22" ht="15">
      <c r="B79" s="21"/>
      <c r="C79" s="16" t="s">
        <v>55</v>
      </c>
      <c r="D79" s="38">
        <v>8944400</v>
      </c>
      <c r="E79" s="38">
        <v>11377942</v>
      </c>
      <c r="F79" s="38">
        <v>15323172</v>
      </c>
      <c r="G79" s="38">
        <v>12441486</v>
      </c>
      <c r="H79" s="43">
        <v>20427730</v>
      </c>
      <c r="I79" s="40">
        <v>20429000</v>
      </c>
      <c r="J79" s="40">
        <v>35822973</v>
      </c>
      <c r="K79" s="40">
        <v>31568448</v>
      </c>
      <c r="L79" s="40">
        <v>55039050</v>
      </c>
      <c r="M79" s="40">
        <v>46725946</v>
      </c>
      <c r="N79" s="43"/>
      <c r="O79" s="44">
        <f t="shared" si="13"/>
        <v>258100147</v>
      </c>
      <c r="P79" s="45">
        <f t="shared" si="14"/>
        <v>40.69380238441139</v>
      </c>
      <c r="Q79" s="18"/>
      <c r="R79" s="3"/>
      <c r="S79" s="3"/>
      <c r="T79" s="3"/>
      <c r="U79" s="3"/>
      <c r="V79" s="3"/>
    </row>
    <row r="80" spans="2:22" ht="15">
      <c r="B80" s="21"/>
      <c r="C80" s="16" t="s">
        <v>56</v>
      </c>
      <c r="D80" s="38">
        <v>3219060</v>
      </c>
      <c r="E80" s="38">
        <v>4720169</v>
      </c>
      <c r="F80" s="38">
        <v>2508944</v>
      </c>
      <c r="G80" s="38">
        <v>4592580</v>
      </c>
      <c r="H80" s="43">
        <v>6904246</v>
      </c>
      <c r="I80" s="40">
        <v>10534385</v>
      </c>
      <c r="J80" s="40">
        <v>10503132</v>
      </c>
      <c r="K80" s="40">
        <v>12554652</v>
      </c>
      <c r="L80" s="40">
        <v>11239969</v>
      </c>
      <c r="M80" s="40">
        <v>16040144</v>
      </c>
      <c r="N80" s="43"/>
      <c r="O80" s="44">
        <f t="shared" si="13"/>
        <v>82817281</v>
      </c>
      <c r="P80" s="45">
        <f t="shared" si="14"/>
        <v>13.0575286616488</v>
      </c>
      <c r="Q80" s="18"/>
      <c r="R80" s="3"/>
      <c r="S80" s="3"/>
      <c r="T80" s="3"/>
      <c r="U80" s="3"/>
      <c r="V80" s="3"/>
    </row>
    <row r="81" spans="2:22" ht="15">
      <c r="B81" s="21"/>
      <c r="C81" s="25" t="s">
        <v>260</v>
      </c>
      <c r="D81" s="38">
        <v>0</v>
      </c>
      <c r="E81" s="38">
        <v>0</v>
      </c>
      <c r="F81" s="38">
        <v>0</v>
      </c>
      <c r="G81" s="38">
        <v>0</v>
      </c>
      <c r="H81" s="43">
        <v>0</v>
      </c>
      <c r="I81" s="40">
        <v>0</v>
      </c>
      <c r="J81" s="40">
        <v>0</v>
      </c>
      <c r="K81" s="40">
        <v>0</v>
      </c>
      <c r="L81" s="40">
        <v>0</v>
      </c>
      <c r="M81" s="40">
        <v>1888203</v>
      </c>
      <c r="N81" s="43"/>
      <c r="O81" s="44">
        <f t="shared" si="13"/>
        <v>1888203</v>
      </c>
      <c r="P81" s="45">
        <f t="shared" si="14"/>
        <v>0.297706764745286</v>
      </c>
      <c r="Q81" s="18"/>
      <c r="R81" s="3"/>
      <c r="S81" s="3"/>
      <c r="T81" s="3"/>
      <c r="U81" s="3"/>
      <c r="V81" s="3"/>
    </row>
    <row r="82" spans="2:22" ht="15">
      <c r="B82" s="21"/>
      <c r="C82" s="16" t="s">
        <v>57</v>
      </c>
      <c r="D82" s="38">
        <v>115000</v>
      </c>
      <c r="E82" s="38">
        <v>322200</v>
      </c>
      <c r="F82" s="38">
        <v>511502</v>
      </c>
      <c r="G82" s="38">
        <v>452103</v>
      </c>
      <c r="H82" s="43">
        <v>940059</v>
      </c>
      <c r="I82" s="40">
        <v>651774</v>
      </c>
      <c r="J82" s="40">
        <v>1596887</v>
      </c>
      <c r="K82" s="40">
        <v>1185080</v>
      </c>
      <c r="L82" s="40">
        <v>1679691</v>
      </c>
      <c r="M82" s="40">
        <v>1833642</v>
      </c>
      <c r="N82" s="43"/>
      <c r="O82" s="44">
        <f t="shared" si="13"/>
        <v>9287938</v>
      </c>
      <c r="P82" s="45">
        <f t="shared" si="14"/>
        <v>1.464398675955288</v>
      </c>
      <c r="Q82" s="18"/>
      <c r="R82" s="3"/>
      <c r="S82" s="3"/>
      <c r="T82" s="3"/>
      <c r="U82" s="3"/>
      <c r="V82" s="3"/>
    </row>
    <row r="83" spans="2:22" ht="15">
      <c r="B83" s="21"/>
      <c r="C83" s="25" t="s">
        <v>261</v>
      </c>
      <c r="D83" s="38">
        <v>0</v>
      </c>
      <c r="E83" s="38">
        <v>0</v>
      </c>
      <c r="F83" s="38">
        <v>0</v>
      </c>
      <c r="G83" s="38">
        <v>0</v>
      </c>
      <c r="H83" s="43">
        <v>0</v>
      </c>
      <c r="I83" s="40">
        <v>0</v>
      </c>
      <c r="J83" s="40">
        <v>0</v>
      </c>
      <c r="K83" s="40">
        <v>0</v>
      </c>
      <c r="L83" s="40">
        <v>0</v>
      </c>
      <c r="M83" s="40">
        <v>392273</v>
      </c>
      <c r="N83" s="43"/>
      <c r="O83" s="44">
        <f t="shared" si="13"/>
        <v>392273</v>
      </c>
      <c r="P83" s="45">
        <f t="shared" si="14"/>
        <v>0.061848395393359505</v>
      </c>
      <c r="Q83" s="18"/>
      <c r="R83" s="3"/>
      <c r="S83" s="3"/>
      <c r="T83" s="3"/>
      <c r="U83" s="3"/>
      <c r="V83" s="3"/>
    </row>
    <row r="84" spans="2:22" ht="15">
      <c r="B84" s="21"/>
      <c r="C84" s="16" t="s">
        <v>58</v>
      </c>
      <c r="D84" s="38">
        <v>153440</v>
      </c>
      <c r="E84" s="38">
        <v>177600</v>
      </c>
      <c r="F84" s="38">
        <v>590000</v>
      </c>
      <c r="G84" s="38">
        <v>1270000</v>
      </c>
      <c r="H84" s="43">
        <v>0</v>
      </c>
      <c r="I84" s="40">
        <v>1980000</v>
      </c>
      <c r="J84" s="40">
        <v>2455000</v>
      </c>
      <c r="K84" s="40">
        <v>2418010</v>
      </c>
      <c r="L84" s="40">
        <v>2412539</v>
      </c>
      <c r="M84" s="40">
        <v>3577647</v>
      </c>
      <c r="N84" s="43"/>
      <c r="O84" s="44">
        <f t="shared" si="13"/>
        <v>15034236</v>
      </c>
      <c r="P84" s="45">
        <f t="shared" si="14"/>
        <v>2.37039860649364</v>
      </c>
      <c r="Q84" s="18"/>
      <c r="R84" s="3"/>
      <c r="S84" s="3"/>
      <c r="T84" s="3"/>
      <c r="U84" s="3"/>
      <c r="V84" s="3"/>
    </row>
    <row r="85" spans="2:22" ht="15">
      <c r="B85" s="21"/>
      <c r="C85" s="16" t="s">
        <v>59</v>
      </c>
      <c r="D85" s="38">
        <v>683174</v>
      </c>
      <c r="E85" s="38">
        <v>780872</v>
      </c>
      <c r="F85" s="38">
        <v>1618730</v>
      </c>
      <c r="G85" s="38">
        <v>929663</v>
      </c>
      <c r="H85" s="43">
        <v>1148172</v>
      </c>
      <c r="I85" s="40">
        <v>1203933</v>
      </c>
      <c r="J85" s="40">
        <v>2121993</v>
      </c>
      <c r="K85" s="40">
        <v>2065112</v>
      </c>
      <c r="L85" s="40">
        <v>1788798</v>
      </c>
      <c r="M85" s="40">
        <v>2399723</v>
      </c>
      <c r="N85" s="43"/>
      <c r="O85" s="44">
        <f t="shared" si="13"/>
        <v>14740170</v>
      </c>
      <c r="P85" s="45">
        <f t="shared" si="14"/>
        <v>2.324034186205362</v>
      </c>
      <c r="Q85" s="18"/>
      <c r="R85" s="3"/>
      <c r="S85" s="3"/>
      <c r="T85" s="3"/>
      <c r="U85" s="3"/>
      <c r="V85" s="3"/>
    </row>
    <row r="86" spans="2:22" ht="15">
      <c r="B86" s="21"/>
      <c r="C86" s="25" t="s">
        <v>262</v>
      </c>
      <c r="D86" s="38">
        <v>0</v>
      </c>
      <c r="E86" s="38">
        <v>0</v>
      </c>
      <c r="F86" s="38">
        <v>0</v>
      </c>
      <c r="G86" s="38">
        <v>0</v>
      </c>
      <c r="H86" s="43">
        <v>0</v>
      </c>
      <c r="I86" s="40">
        <v>0</v>
      </c>
      <c r="J86" s="40">
        <v>0</v>
      </c>
      <c r="K86" s="40">
        <v>0</v>
      </c>
      <c r="L86" s="40">
        <v>0</v>
      </c>
      <c r="M86" s="40">
        <v>20954</v>
      </c>
      <c r="N86" s="43"/>
      <c r="O86" s="44">
        <f t="shared" si="13"/>
        <v>20954</v>
      </c>
      <c r="P86" s="45">
        <f t="shared" si="14"/>
        <v>0.0033037483514604753</v>
      </c>
      <c r="Q86" s="18"/>
      <c r="R86" s="3"/>
      <c r="S86" s="3"/>
      <c r="T86" s="3"/>
      <c r="U86" s="3"/>
      <c r="V86" s="3"/>
    </row>
    <row r="87" spans="2:22" ht="15">
      <c r="B87" s="21"/>
      <c r="C87" s="16" t="s">
        <v>60</v>
      </c>
      <c r="D87" s="38">
        <v>7288056</v>
      </c>
      <c r="E87" s="38">
        <v>2860990</v>
      </c>
      <c r="F87" s="38">
        <v>4677765</v>
      </c>
      <c r="G87" s="38">
        <v>4775117</v>
      </c>
      <c r="H87" s="43">
        <v>11159662</v>
      </c>
      <c r="I87" s="40">
        <v>5504308</v>
      </c>
      <c r="J87" s="40">
        <v>10318142</v>
      </c>
      <c r="K87" s="40">
        <v>13371440</v>
      </c>
      <c r="L87" s="40">
        <v>10766758</v>
      </c>
      <c r="M87" s="40">
        <v>13300856</v>
      </c>
      <c r="N87" s="43"/>
      <c r="O87" s="44">
        <f t="shared" si="13"/>
        <v>84023094</v>
      </c>
      <c r="P87" s="45">
        <f t="shared" si="14"/>
        <v>13.24764523657099</v>
      </c>
      <c r="Q87" s="18"/>
      <c r="R87" s="3"/>
      <c r="S87" s="3"/>
      <c r="T87" s="3"/>
      <c r="U87" s="3"/>
      <c r="V87" s="3"/>
    </row>
    <row r="88" spans="2:22" ht="15">
      <c r="B88" s="21"/>
      <c r="C88" s="16" t="s">
        <v>61</v>
      </c>
      <c r="D88" s="38">
        <v>1520800</v>
      </c>
      <c r="E88" s="38">
        <v>584000</v>
      </c>
      <c r="F88" s="38">
        <v>966444</v>
      </c>
      <c r="G88" s="38">
        <v>520000</v>
      </c>
      <c r="H88" s="43">
        <v>4040875</v>
      </c>
      <c r="I88" s="40">
        <v>8449517</v>
      </c>
      <c r="J88" s="40">
        <v>6553424</v>
      </c>
      <c r="K88" s="40">
        <v>7136307</v>
      </c>
      <c r="L88" s="40">
        <v>11756298</v>
      </c>
      <c r="M88" s="40">
        <v>4669</v>
      </c>
      <c r="N88" s="43"/>
      <c r="O88" s="44">
        <f t="shared" si="13"/>
        <v>41532334</v>
      </c>
      <c r="P88" s="45">
        <f t="shared" si="14"/>
        <v>6.548266678667837</v>
      </c>
      <c r="Q88" s="18"/>
      <c r="R88" s="3"/>
      <c r="S88" s="3"/>
      <c r="T88" s="3"/>
      <c r="U88" s="3"/>
      <c r="V88" s="3"/>
    </row>
    <row r="89" spans="2:22" ht="16.5" thickBot="1">
      <c r="B89" s="22"/>
      <c r="C89" s="19" t="s">
        <v>7</v>
      </c>
      <c r="D89" s="46">
        <f aca="true" t="shared" si="15" ref="D89:O89">SUM(D72:D88)</f>
        <v>26037969</v>
      </c>
      <c r="E89" s="46">
        <f t="shared" si="15"/>
        <v>24197908</v>
      </c>
      <c r="F89" s="46">
        <f t="shared" si="15"/>
        <v>33328336</v>
      </c>
      <c r="G89" s="46">
        <f t="shared" si="15"/>
        <v>32598395</v>
      </c>
      <c r="H89" s="47">
        <f t="shared" si="15"/>
        <v>56089962</v>
      </c>
      <c r="I89" s="48">
        <f t="shared" si="15"/>
        <v>63624302</v>
      </c>
      <c r="J89" s="48">
        <f t="shared" si="15"/>
        <v>86084104</v>
      </c>
      <c r="K89" s="48">
        <f t="shared" si="15"/>
        <v>95612610</v>
      </c>
      <c r="L89" s="48">
        <f t="shared" si="15"/>
        <v>112266796</v>
      </c>
      <c r="M89" s="48">
        <f t="shared" si="15"/>
        <v>104408894</v>
      </c>
      <c r="N89" s="47"/>
      <c r="O89" s="49">
        <f t="shared" si="15"/>
        <v>634249276</v>
      </c>
      <c r="P89" s="50">
        <f>(O89/$O$332)*100</f>
        <v>7.227303932391497</v>
      </c>
      <c r="Q89" s="10"/>
      <c r="R89" s="3"/>
      <c r="S89" s="3"/>
      <c r="T89" s="3"/>
      <c r="U89" s="3"/>
      <c r="V89" s="3"/>
    </row>
    <row r="90" spans="2:22" ht="15">
      <c r="B90" s="21"/>
      <c r="C90" s="16"/>
      <c r="D90" s="38"/>
      <c r="E90" s="38"/>
      <c r="F90" s="38"/>
      <c r="G90" s="38"/>
      <c r="H90" s="43"/>
      <c r="I90" s="40"/>
      <c r="J90" s="40"/>
      <c r="K90" s="40"/>
      <c r="L90" s="40"/>
      <c r="M90" s="40"/>
      <c r="N90" s="43"/>
      <c r="O90" s="44"/>
      <c r="P90" s="39"/>
      <c r="Q90" s="18"/>
      <c r="R90" s="3"/>
      <c r="S90" s="3"/>
      <c r="T90" s="3"/>
      <c r="U90" s="3"/>
      <c r="V90" s="3"/>
    </row>
    <row r="91" spans="2:22" ht="15">
      <c r="B91" s="21" t="s">
        <v>62</v>
      </c>
      <c r="C91" s="16" t="s">
        <v>63</v>
      </c>
      <c r="D91" s="38">
        <v>5753700</v>
      </c>
      <c r="E91" s="38">
        <v>5027528</v>
      </c>
      <c r="F91" s="38">
        <v>13224576</v>
      </c>
      <c r="G91" s="38">
        <v>12677193</v>
      </c>
      <c r="H91" s="43">
        <v>15006200</v>
      </c>
      <c r="I91" s="40">
        <v>31327001</v>
      </c>
      <c r="J91" s="40">
        <v>26130000</v>
      </c>
      <c r="K91" s="40">
        <v>31800607</v>
      </c>
      <c r="L91" s="40">
        <v>35943073</v>
      </c>
      <c r="M91" s="40">
        <v>32303705</v>
      </c>
      <c r="N91" s="43"/>
      <c r="O91" s="44">
        <f>SUM(D91:N91)</f>
        <v>209193583</v>
      </c>
      <c r="P91" s="45">
        <f>(O91/$O$95)*100</f>
        <v>92.89227807298525</v>
      </c>
      <c r="Q91" s="18"/>
      <c r="R91" s="3"/>
      <c r="S91" s="3"/>
      <c r="T91" s="3"/>
      <c r="U91" s="3"/>
      <c r="V91" s="3"/>
    </row>
    <row r="92" spans="2:22" ht="15">
      <c r="B92" s="21"/>
      <c r="C92" s="16" t="s">
        <v>64</v>
      </c>
      <c r="D92" s="38">
        <v>12632</v>
      </c>
      <c r="E92" s="38">
        <v>143924</v>
      </c>
      <c r="F92" s="38">
        <v>79880</v>
      </c>
      <c r="G92" s="38">
        <v>253736</v>
      </c>
      <c r="H92" s="43">
        <v>400480</v>
      </c>
      <c r="I92" s="40">
        <v>1155264</v>
      </c>
      <c r="J92" s="40">
        <v>79950</v>
      </c>
      <c r="K92" s="40">
        <v>1081856</v>
      </c>
      <c r="L92" s="40">
        <v>72348</v>
      </c>
      <c r="M92" s="40">
        <v>1223680</v>
      </c>
      <c r="N92" s="43"/>
      <c r="O92" s="44">
        <f>SUM(D92:N92)</f>
        <v>4503750</v>
      </c>
      <c r="P92" s="45">
        <f>(O92/$O$95)*100</f>
        <v>1.9998873357946516</v>
      </c>
      <c r="Q92" s="18"/>
      <c r="R92" s="3"/>
      <c r="S92" s="3"/>
      <c r="T92" s="3"/>
      <c r="U92" s="3"/>
      <c r="V92" s="3"/>
    </row>
    <row r="93" spans="2:22" ht="15">
      <c r="B93" s="21"/>
      <c r="C93" s="16" t="s">
        <v>65</v>
      </c>
      <c r="D93" s="38">
        <v>160088</v>
      </c>
      <c r="E93" s="38">
        <v>225052</v>
      </c>
      <c r="F93" s="38">
        <v>178516</v>
      </c>
      <c r="G93" s="38">
        <v>269779</v>
      </c>
      <c r="H93" s="43">
        <v>507312</v>
      </c>
      <c r="I93" s="40">
        <v>507984</v>
      </c>
      <c r="J93" s="40">
        <v>578922</v>
      </c>
      <c r="K93" s="40">
        <v>835970</v>
      </c>
      <c r="L93" s="40">
        <v>917287</v>
      </c>
      <c r="M93" s="40">
        <v>941336</v>
      </c>
      <c r="N93" s="43"/>
      <c r="O93" s="44">
        <f>SUM(D93:N93)</f>
        <v>5122246</v>
      </c>
      <c r="P93" s="45">
        <f>(O93/$O$95)*100</f>
        <v>2.274530092972481</v>
      </c>
      <c r="Q93" s="18"/>
      <c r="R93" s="3"/>
      <c r="S93" s="3"/>
      <c r="T93" s="3"/>
      <c r="U93" s="3"/>
      <c r="V93" s="3"/>
    </row>
    <row r="94" spans="2:22" ht="15">
      <c r="B94" s="21"/>
      <c r="C94" s="16" t="s">
        <v>66</v>
      </c>
      <c r="D94" s="38">
        <f>30000+80000</f>
        <v>110000</v>
      </c>
      <c r="E94" s="38">
        <v>481396</v>
      </c>
      <c r="F94" s="38">
        <v>849068</v>
      </c>
      <c r="G94" s="38">
        <v>547660</v>
      </c>
      <c r="H94" s="43">
        <v>0</v>
      </c>
      <c r="I94" s="40">
        <v>1355265</v>
      </c>
      <c r="J94" s="40">
        <v>446386</v>
      </c>
      <c r="K94" s="40">
        <v>990480</v>
      </c>
      <c r="L94" s="40">
        <v>824858</v>
      </c>
      <c r="M94" s="40">
        <v>775494</v>
      </c>
      <c r="N94" s="43"/>
      <c r="O94" s="44">
        <f>SUM(D94:N94)</f>
        <v>6380607</v>
      </c>
      <c r="P94" s="45">
        <f>(O94/$O$95)*100</f>
        <v>2.833304498247617</v>
      </c>
      <c r="Q94" s="18"/>
      <c r="R94" s="3"/>
      <c r="S94" s="3"/>
      <c r="T94" s="3"/>
      <c r="U94" s="3"/>
      <c r="V94" s="3"/>
    </row>
    <row r="95" spans="2:22" ht="16.5" thickBot="1">
      <c r="B95" s="22"/>
      <c r="C95" s="19" t="s">
        <v>7</v>
      </c>
      <c r="D95" s="46">
        <f aca="true" t="shared" si="16" ref="D95:O95">SUM(D90:D94)</f>
        <v>6036420</v>
      </c>
      <c r="E95" s="46">
        <f t="shared" si="16"/>
        <v>5877900</v>
      </c>
      <c r="F95" s="46">
        <f t="shared" si="16"/>
        <v>14332040</v>
      </c>
      <c r="G95" s="46">
        <f t="shared" si="16"/>
        <v>13748368</v>
      </c>
      <c r="H95" s="47">
        <f t="shared" si="16"/>
        <v>15913992</v>
      </c>
      <c r="I95" s="48">
        <f t="shared" si="16"/>
        <v>34345514</v>
      </c>
      <c r="J95" s="48">
        <f t="shared" si="16"/>
        <v>27235258</v>
      </c>
      <c r="K95" s="48">
        <f t="shared" si="16"/>
        <v>34708913</v>
      </c>
      <c r="L95" s="48">
        <f t="shared" si="16"/>
        <v>37757566</v>
      </c>
      <c r="M95" s="48">
        <f t="shared" si="16"/>
        <v>35244215</v>
      </c>
      <c r="N95" s="47"/>
      <c r="O95" s="49">
        <f t="shared" si="16"/>
        <v>225200186</v>
      </c>
      <c r="P95" s="50">
        <f>(O95/$O$332)*100</f>
        <v>2.5661679901595926</v>
      </c>
      <c r="Q95" s="10"/>
      <c r="R95" s="3"/>
      <c r="S95" s="3"/>
      <c r="T95" s="3"/>
      <c r="U95" s="3"/>
      <c r="V95" s="3"/>
    </row>
    <row r="96" spans="2:22" ht="15">
      <c r="B96" s="21"/>
      <c r="C96" s="16"/>
      <c r="D96" s="38"/>
      <c r="E96" s="38"/>
      <c r="F96" s="38"/>
      <c r="G96" s="38"/>
      <c r="H96" s="43"/>
      <c r="I96" s="40"/>
      <c r="J96" s="40"/>
      <c r="K96" s="40"/>
      <c r="L96" s="40"/>
      <c r="M96" s="40"/>
      <c r="N96" s="43"/>
      <c r="O96" s="44"/>
      <c r="P96" s="39"/>
      <c r="Q96" s="18"/>
      <c r="R96" s="3"/>
      <c r="S96" s="3"/>
      <c r="T96" s="3"/>
      <c r="U96" s="3"/>
      <c r="V96" s="3"/>
    </row>
    <row r="97" spans="2:22" ht="15">
      <c r="B97" s="21" t="s">
        <v>67</v>
      </c>
      <c r="C97" s="16" t="s">
        <v>68</v>
      </c>
      <c r="D97" s="38">
        <v>2412000</v>
      </c>
      <c r="E97" s="38">
        <v>472000</v>
      </c>
      <c r="F97" s="38">
        <v>400000</v>
      </c>
      <c r="G97" s="38">
        <v>2203488</v>
      </c>
      <c r="H97" s="43">
        <v>0</v>
      </c>
      <c r="I97" s="40">
        <v>25658640</v>
      </c>
      <c r="J97" s="40">
        <v>15746000</v>
      </c>
      <c r="K97" s="40">
        <v>20000000</v>
      </c>
      <c r="L97" s="40">
        <v>21360000</v>
      </c>
      <c r="M97" s="40">
        <v>24828608</v>
      </c>
      <c r="N97" s="43"/>
      <c r="O97" s="44">
        <f>SUM(D97:N97)</f>
        <v>113080736</v>
      </c>
      <c r="P97" s="45">
        <f>(O97/$O$99)*100</f>
        <v>99.5827625649591</v>
      </c>
      <c r="Q97" s="18"/>
      <c r="R97" s="3"/>
      <c r="S97" s="3"/>
      <c r="T97" s="3"/>
      <c r="U97" s="3"/>
      <c r="V97" s="3"/>
    </row>
    <row r="98" spans="2:22" ht="15">
      <c r="B98" s="21"/>
      <c r="C98" s="16" t="s">
        <v>277</v>
      </c>
      <c r="D98" s="38">
        <v>0</v>
      </c>
      <c r="E98" s="38">
        <v>0</v>
      </c>
      <c r="F98" s="38">
        <v>0</v>
      </c>
      <c r="G98" s="38">
        <v>0</v>
      </c>
      <c r="H98" s="43">
        <v>0</v>
      </c>
      <c r="I98" s="40">
        <v>0</v>
      </c>
      <c r="J98" s="40">
        <v>0</v>
      </c>
      <c r="K98" s="40">
        <v>0</v>
      </c>
      <c r="L98" s="40">
        <v>0</v>
      </c>
      <c r="M98" s="40">
        <v>473792</v>
      </c>
      <c r="N98" s="43"/>
      <c r="O98" s="44">
        <f>SUM(D98:N98)</f>
        <v>473792</v>
      </c>
      <c r="P98" s="45">
        <f>(O98/$O$99)*100</f>
        <v>0.4172374350408995</v>
      </c>
      <c r="Q98" s="18"/>
      <c r="R98" s="3"/>
      <c r="S98" s="3"/>
      <c r="T98" s="3"/>
      <c r="U98" s="3"/>
      <c r="V98" s="3"/>
    </row>
    <row r="99" spans="2:22" ht="16.5" thickBot="1">
      <c r="B99" s="22"/>
      <c r="C99" s="19" t="s">
        <v>7</v>
      </c>
      <c r="D99" s="46">
        <f aca="true" t="shared" si="17" ref="D99:O99">SUM(D96:D98)</f>
        <v>2412000</v>
      </c>
      <c r="E99" s="46">
        <f t="shared" si="17"/>
        <v>472000</v>
      </c>
      <c r="F99" s="46">
        <f t="shared" si="17"/>
        <v>400000</v>
      </c>
      <c r="G99" s="46">
        <f t="shared" si="17"/>
        <v>2203488</v>
      </c>
      <c r="H99" s="47">
        <f t="shared" si="17"/>
        <v>0</v>
      </c>
      <c r="I99" s="48">
        <f t="shared" si="17"/>
        <v>25658640</v>
      </c>
      <c r="J99" s="48">
        <f t="shared" si="17"/>
        <v>15746000</v>
      </c>
      <c r="K99" s="48">
        <f t="shared" si="17"/>
        <v>20000000</v>
      </c>
      <c r="L99" s="48">
        <f t="shared" si="17"/>
        <v>21360000</v>
      </c>
      <c r="M99" s="48">
        <f t="shared" si="17"/>
        <v>25302400</v>
      </c>
      <c r="N99" s="47"/>
      <c r="O99" s="49">
        <f t="shared" si="17"/>
        <v>113554528</v>
      </c>
      <c r="P99" s="50">
        <f>(O99/$O$332)*100</f>
        <v>1.2939598322147088</v>
      </c>
      <c r="Q99" s="10"/>
      <c r="R99" s="3"/>
      <c r="S99" s="3"/>
      <c r="T99" s="3"/>
      <c r="U99" s="3"/>
      <c r="V99" s="3"/>
    </row>
    <row r="100" spans="2:22" ht="15">
      <c r="B100" s="21"/>
      <c r="C100" s="16"/>
      <c r="D100" s="38"/>
      <c r="E100" s="38"/>
      <c r="F100" s="38"/>
      <c r="G100" s="38"/>
      <c r="H100" s="43"/>
      <c r="I100" s="40"/>
      <c r="J100" s="40"/>
      <c r="K100" s="40"/>
      <c r="L100" s="40"/>
      <c r="M100" s="40"/>
      <c r="N100" s="43"/>
      <c r="O100" s="44"/>
      <c r="P100" s="39"/>
      <c r="Q100" s="18"/>
      <c r="R100" s="3"/>
      <c r="S100" s="3"/>
      <c r="T100" s="3"/>
      <c r="U100" s="3"/>
      <c r="V100" s="3"/>
    </row>
    <row r="101" spans="2:22" ht="15">
      <c r="B101" s="21" t="s">
        <v>69</v>
      </c>
      <c r="C101" s="16" t="s">
        <v>70</v>
      </c>
      <c r="D101" s="38">
        <v>83200</v>
      </c>
      <c r="E101" s="38">
        <v>556475</v>
      </c>
      <c r="F101" s="38">
        <v>768980</v>
      </c>
      <c r="G101" s="38">
        <v>1376640</v>
      </c>
      <c r="H101" s="43">
        <v>1427722</v>
      </c>
      <c r="I101" s="40">
        <v>1365590</v>
      </c>
      <c r="J101" s="40">
        <v>2148149</v>
      </c>
      <c r="K101" s="40">
        <v>922218</v>
      </c>
      <c r="L101" s="40">
        <v>1633189</v>
      </c>
      <c r="M101" s="40">
        <v>2319477</v>
      </c>
      <c r="N101" s="43"/>
      <c r="O101" s="44">
        <f>SUM(D101:N101)</f>
        <v>12601640</v>
      </c>
      <c r="P101" s="45">
        <f>(O101/$O$104)*100</f>
        <v>39.262388140513266</v>
      </c>
      <c r="Q101" s="18"/>
      <c r="R101" s="3"/>
      <c r="S101" s="3"/>
      <c r="T101" s="3"/>
      <c r="U101" s="3"/>
      <c r="V101" s="3"/>
    </row>
    <row r="102" spans="2:22" ht="15">
      <c r="B102" s="21"/>
      <c r="C102" s="16" t="s">
        <v>71</v>
      </c>
      <c r="D102" s="38">
        <v>354640</v>
      </c>
      <c r="E102" s="38">
        <v>668240</v>
      </c>
      <c r="F102" s="38">
        <v>689720</v>
      </c>
      <c r="G102" s="38">
        <v>404400</v>
      </c>
      <c r="H102" s="43">
        <v>1396097</v>
      </c>
      <c r="I102" s="40">
        <v>1123256</v>
      </c>
      <c r="J102" s="40">
        <v>1526358</v>
      </c>
      <c r="K102" s="40">
        <v>1782523</v>
      </c>
      <c r="L102" s="40">
        <v>2756074</v>
      </c>
      <c r="M102" s="40">
        <v>3001990</v>
      </c>
      <c r="N102" s="43"/>
      <c r="O102" s="44">
        <f>SUM(D102:N102)</f>
        <v>13703298</v>
      </c>
      <c r="P102" s="45">
        <f>(O102/$O$104)*100</f>
        <v>42.6947766228141</v>
      </c>
      <c r="Q102" s="18"/>
      <c r="R102" s="3"/>
      <c r="S102" s="3"/>
      <c r="T102" s="3"/>
      <c r="U102" s="3"/>
      <c r="V102" s="3"/>
    </row>
    <row r="103" spans="2:22" ht="15">
      <c r="B103" s="21"/>
      <c r="C103" s="16" t="s">
        <v>72</v>
      </c>
      <c r="D103" s="38">
        <v>0</v>
      </c>
      <c r="E103" s="38">
        <v>298171</v>
      </c>
      <c r="F103" s="38">
        <v>302134</v>
      </c>
      <c r="G103" s="38">
        <v>1250433</v>
      </c>
      <c r="H103" s="43">
        <v>654155</v>
      </c>
      <c r="I103" s="40">
        <v>500834</v>
      </c>
      <c r="J103" s="40">
        <v>551431</v>
      </c>
      <c r="K103" s="40">
        <v>488240</v>
      </c>
      <c r="L103" s="40">
        <v>1100463</v>
      </c>
      <c r="M103" s="40">
        <v>645160</v>
      </c>
      <c r="N103" s="43"/>
      <c r="O103" s="44">
        <f>SUM(D103:N103)</f>
        <v>5791021</v>
      </c>
      <c r="P103" s="45">
        <f>(O103/$O$104)*100</f>
        <v>18.04283523667263</v>
      </c>
      <c r="Q103" s="18"/>
      <c r="R103" s="3"/>
      <c r="S103" s="3"/>
      <c r="T103" s="3"/>
      <c r="U103" s="3"/>
      <c r="V103" s="3"/>
    </row>
    <row r="104" spans="2:22" ht="16.5" thickBot="1">
      <c r="B104" s="22"/>
      <c r="C104" s="19" t="s">
        <v>7</v>
      </c>
      <c r="D104" s="46">
        <f aca="true" t="shared" si="18" ref="D104:O104">SUM(D100:D103)</f>
        <v>437840</v>
      </c>
      <c r="E104" s="46">
        <f t="shared" si="18"/>
        <v>1522886</v>
      </c>
      <c r="F104" s="46">
        <f t="shared" si="18"/>
        <v>1760834</v>
      </c>
      <c r="G104" s="46">
        <f t="shared" si="18"/>
        <v>3031473</v>
      </c>
      <c r="H104" s="47">
        <f t="shared" si="18"/>
        <v>3477974</v>
      </c>
      <c r="I104" s="48">
        <f t="shared" si="18"/>
        <v>2989680</v>
      </c>
      <c r="J104" s="48">
        <f t="shared" si="18"/>
        <v>4225938</v>
      </c>
      <c r="K104" s="48">
        <f t="shared" si="18"/>
        <v>3192981</v>
      </c>
      <c r="L104" s="48">
        <f t="shared" si="18"/>
        <v>5489726</v>
      </c>
      <c r="M104" s="48">
        <f t="shared" si="18"/>
        <v>5966627</v>
      </c>
      <c r="N104" s="47"/>
      <c r="O104" s="49">
        <f t="shared" si="18"/>
        <v>32095959</v>
      </c>
      <c r="P104" s="50">
        <f>(O104/$O$332)*100</f>
        <v>0.36573514463826723</v>
      </c>
      <c r="Q104" s="10"/>
      <c r="R104" s="3"/>
      <c r="S104" s="3"/>
      <c r="T104" s="3"/>
      <c r="U104" s="3"/>
      <c r="V104" s="3"/>
    </row>
    <row r="105" spans="2:22" ht="15">
      <c r="B105" s="21"/>
      <c r="C105" s="16"/>
      <c r="D105" s="38"/>
      <c r="E105" s="38"/>
      <c r="F105" s="38"/>
      <c r="G105" s="38"/>
      <c r="H105" s="43"/>
      <c r="I105" s="40"/>
      <c r="J105" s="40"/>
      <c r="K105" s="40"/>
      <c r="L105" s="40"/>
      <c r="M105" s="40"/>
      <c r="N105" s="43"/>
      <c r="O105" s="44"/>
      <c r="P105" s="39"/>
      <c r="Q105" s="18"/>
      <c r="R105" s="3"/>
      <c r="S105" s="3"/>
      <c r="T105" s="3"/>
      <c r="U105" s="3"/>
      <c r="V105" s="3"/>
    </row>
    <row r="106" spans="2:22" ht="15">
      <c r="B106" s="21" t="s">
        <v>73</v>
      </c>
      <c r="C106" s="25" t="s">
        <v>263</v>
      </c>
      <c r="D106" s="38">
        <v>0</v>
      </c>
      <c r="E106" s="38">
        <v>0</v>
      </c>
      <c r="F106" s="38">
        <v>0</v>
      </c>
      <c r="G106" s="38">
        <v>0</v>
      </c>
      <c r="H106" s="43">
        <v>0</v>
      </c>
      <c r="I106" s="40">
        <v>0</v>
      </c>
      <c r="J106" s="40">
        <v>0</v>
      </c>
      <c r="K106" s="40">
        <v>0</v>
      </c>
      <c r="L106" s="40">
        <v>0</v>
      </c>
      <c r="M106" s="40">
        <v>1070176</v>
      </c>
      <c r="N106" s="43"/>
      <c r="O106" s="44">
        <f>SUM(D106:N106)</f>
        <v>1070176</v>
      </c>
      <c r="P106" s="45">
        <f>(O106/$O$108)*100</f>
        <v>14.215194606552926</v>
      </c>
      <c r="Q106" s="18"/>
      <c r="R106" s="3"/>
      <c r="S106" s="3"/>
      <c r="T106" s="3"/>
      <c r="U106" s="3"/>
      <c r="V106" s="3"/>
    </row>
    <row r="107" spans="2:22" ht="15">
      <c r="B107" s="21"/>
      <c r="C107" s="16" t="s">
        <v>74</v>
      </c>
      <c r="D107" s="38">
        <v>277400</v>
      </c>
      <c r="E107" s="38">
        <v>356000</v>
      </c>
      <c r="F107" s="38">
        <v>116280</v>
      </c>
      <c r="G107" s="38">
        <v>437143</v>
      </c>
      <c r="H107" s="43">
        <v>78490</v>
      </c>
      <c r="I107" s="40">
        <v>1055063</v>
      </c>
      <c r="J107" s="40">
        <v>1357594</v>
      </c>
      <c r="K107" s="40">
        <v>953412</v>
      </c>
      <c r="L107" s="40">
        <v>1122266</v>
      </c>
      <c r="M107" s="40">
        <v>704571</v>
      </c>
      <c r="N107" s="43"/>
      <c r="O107" s="44">
        <f>SUM(D107:N107)</f>
        <v>6458219</v>
      </c>
      <c r="P107" s="45">
        <f>(O107/$O$108)*100</f>
        <v>85.78480539344707</v>
      </c>
      <c r="Q107" s="18"/>
      <c r="R107" s="3"/>
      <c r="S107" s="3"/>
      <c r="T107" s="3"/>
      <c r="U107" s="3"/>
      <c r="V107" s="3"/>
    </row>
    <row r="108" spans="2:22" ht="16.5" thickBot="1">
      <c r="B108" s="22"/>
      <c r="C108" s="19" t="s">
        <v>7</v>
      </c>
      <c r="D108" s="46">
        <f aca="true" t="shared" si="19" ref="D108:O108">SUM(D105:D107)</f>
        <v>277400</v>
      </c>
      <c r="E108" s="46">
        <f t="shared" si="19"/>
        <v>356000</v>
      </c>
      <c r="F108" s="46">
        <f t="shared" si="19"/>
        <v>116280</v>
      </c>
      <c r="G108" s="46">
        <f t="shared" si="19"/>
        <v>437143</v>
      </c>
      <c r="H108" s="47">
        <f t="shared" si="19"/>
        <v>78490</v>
      </c>
      <c r="I108" s="48">
        <f t="shared" si="19"/>
        <v>1055063</v>
      </c>
      <c r="J108" s="48">
        <f t="shared" si="19"/>
        <v>1357594</v>
      </c>
      <c r="K108" s="48">
        <f t="shared" si="19"/>
        <v>953412</v>
      </c>
      <c r="L108" s="48">
        <f t="shared" si="19"/>
        <v>1122266</v>
      </c>
      <c r="M108" s="48">
        <f t="shared" si="19"/>
        <v>1774747</v>
      </c>
      <c r="N108" s="47"/>
      <c r="O108" s="49">
        <f t="shared" si="19"/>
        <v>7528395</v>
      </c>
      <c r="P108" s="50">
        <f>(O108/$O$332)*100</f>
        <v>0.08578645785966414</v>
      </c>
      <c r="Q108" s="10"/>
      <c r="R108" s="3"/>
      <c r="S108" s="3"/>
      <c r="T108" s="3"/>
      <c r="U108" s="3"/>
      <c r="V108" s="3"/>
    </row>
    <row r="109" spans="2:22" ht="15">
      <c r="B109" s="21"/>
      <c r="C109" s="16"/>
      <c r="D109" s="38"/>
      <c r="E109" s="38"/>
      <c r="F109" s="38"/>
      <c r="G109" s="38"/>
      <c r="H109" s="43"/>
      <c r="I109" s="40"/>
      <c r="J109" s="40"/>
      <c r="K109" s="40"/>
      <c r="L109" s="40"/>
      <c r="M109" s="40"/>
      <c r="N109" s="43"/>
      <c r="O109" s="44"/>
      <c r="P109" s="39"/>
      <c r="Q109" s="18"/>
      <c r="R109" s="3"/>
      <c r="S109" s="3"/>
      <c r="T109" s="3"/>
      <c r="U109" s="3"/>
      <c r="V109" s="3"/>
    </row>
    <row r="110" spans="2:17" ht="15">
      <c r="B110" s="21" t="s">
        <v>75</v>
      </c>
      <c r="C110" s="16" t="s">
        <v>76</v>
      </c>
      <c r="D110" s="38">
        <v>15433132</v>
      </c>
      <c r="E110" s="38">
        <v>14530709</v>
      </c>
      <c r="F110" s="38">
        <v>14672424</v>
      </c>
      <c r="G110" s="38">
        <v>28790061</v>
      </c>
      <c r="H110" s="43">
        <v>24976489</v>
      </c>
      <c r="I110" s="40">
        <v>16664548</v>
      </c>
      <c r="J110" s="40">
        <v>18736337</v>
      </c>
      <c r="K110" s="40">
        <v>11090415</v>
      </c>
      <c r="L110" s="40">
        <v>31639249</v>
      </c>
      <c r="M110" s="40">
        <v>43641094</v>
      </c>
      <c r="N110" s="43"/>
      <c r="O110" s="44">
        <f>SUM(D110:N110)</f>
        <v>220174458</v>
      </c>
      <c r="P110" s="45">
        <f>(O110/$O$115)*100</f>
        <v>76.93034011222063</v>
      </c>
      <c r="Q110" s="16"/>
    </row>
    <row r="111" spans="2:17" ht="15">
      <c r="B111" s="21"/>
      <c r="C111" s="16" t="s">
        <v>77</v>
      </c>
      <c r="D111" s="38">
        <v>17600</v>
      </c>
      <c r="E111" s="38">
        <v>919809</v>
      </c>
      <c r="F111" s="38">
        <v>0</v>
      </c>
      <c r="G111" s="38">
        <v>728045</v>
      </c>
      <c r="H111" s="43">
        <v>701549</v>
      </c>
      <c r="I111" s="40">
        <v>3109334</v>
      </c>
      <c r="J111" s="40">
        <v>985664</v>
      </c>
      <c r="K111" s="40">
        <v>2297883</v>
      </c>
      <c r="L111" s="40">
        <v>2174733</v>
      </c>
      <c r="M111" s="40">
        <v>1245083</v>
      </c>
      <c r="N111" s="43"/>
      <c r="O111" s="44">
        <f>SUM(D111:N111)</f>
        <v>12179700</v>
      </c>
      <c r="P111" s="45">
        <f>(O111/$O$115)*100</f>
        <v>4.255663767614742</v>
      </c>
      <c r="Q111" s="16"/>
    </row>
    <row r="112" spans="2:17" ht="15">
      <c r="B112" s="21"/>
      <c r="C112" s="16" t="s">
        <v>78</v>
      </c>
      <c r="D112" s="38">
        <v>120912</v>
      </c>
      <c r="E112" s="38">
        <v>165599</v>
      </c>
      <c r="F112" s="38">
        <v>523946</v>
      </c>
      <c r="G112" s="38">
        <v>505656</v>
      </c>
      <c r="H112" s="43">
        <v>688989</v>
      </c>
      <c r="I112" s="40">
        <v>722400</v>
      </c>
      <c r="J112" s="40">
        <v>2270646</v>
      </c>
      <c r="K112" s="40">
        <v>724800</v>
      </c>
      <c r="L112" s="40">
        <v>903591</v>
      </c>
      <c r="M112" s="40">
        <v>746331</v>
      </c>
      <c r="N112" s="43"/>
      <c r="O112" s="44">
        <f>SUM(D112:N112)</f>
        <v>7372870</v>
      </c>
      <c r="P112" s="45">
        <f>(O112/$O$115)*100</f>
        <v>2.576127139612117</v>
      </c>
      <c r="Q112" s="16"/>
    </row>
    <row r="113" spans="2:17" ht="15">
      <c r="B113" s="21"/>
      <c r="C113" s="16" t="s">
        <v>79</v>
      </c>
      <c r="D113" s="38">
        <v>0</v>
      </c>
      <c r="E113" s="38">
        <v>776000</v>
      </c>
      <c r="F113" s="38">
        <v>0</v>
      </c>
      <c r="G113" s="38">
        <v>0</v>
      </c>
      <c r="H113" s="43">
        <v>823732</v>
      </c>
      <c r="I113" s="40">
        <v>0</v>
      </c>
      <c r="J113" s="40">
        <v>2323382</v>
      </c>
      <c r="K113" s="40">
        <v>1823356</v>
      </c>
      <c r="L113" s="40">
        <v>2400000</v>
      </c>
      <c r="M113" s="40">
        <v>3133292</v>
      </c>
      <c r="N113" s="43"/>
      <c r="O113" s="44">
        <f>SUM(D113:N113)</f>
        <v>11279762</v>
      </c>
      <c r="P113" s="45">
        <f>(O113/$O$115)*100</f>
        <v>3.941219771481858</v>
      </c>
      <c r="Q113" s="16"/>
    </row>
    <row r="114" spans="2:17" ht="15">
      <c r="B114" s="21"/>
      <c r="C114" s="16" t="s">
        <v>80</v>
      </c>
      <c r="D114" s="38">
        <v>302066</v>
      </c>
      <c r="E114" s="38">
        <v>614587</v>
      </c>
      <c r="F114" s="38">
        <v>2861056</v>
      </c>
      <c r="G114" s="38">
        <f>2797802+131116</f>
        <v>2928918</v>
      </c>
      <c r="H114" s="43">
        <v>2674578</v>
      </c>
      <c r="I114" s="40">
        <v>1410070</v>
      </c>
      <c r="J114" s="40">
        <v>2217151</v>
      </c>
      <c r="K114" s="40">
        <v>8201960</v>
      </c>
      <c r="L114" s="40">
        <v>11693617</v>
      </c>
      <c r="M114" s="40">
        <v>2288979</v>
      </c>
      <c r="N114" s="43"/>
      <c r="O114" s="44">
        <f>SUM(D114:N114)</f>
        <v>35192982</v>
      </c>
      <c r="P114" s="45">
        <f>(O114/$O$115)*100</f>
        <v>12.296649209070647</v>
      </c>
      <c r="Q114" s="16"/>
    </row>
    <row r="115" spans="2:17" ht="16.5" thickBot="1">
      <c r="B115" s="22"/>
      <c r="C115" s="19" t="s">
        <v>7</v>
      </c>
      <c r="D115" s="46">
        <f aca="true" t="shared" si="20" ref="D115:O115">SUM(D109:D114)</f>
        <v>15873710</v>
      </c>
      <c r="E115" s="46">
        <f t="shared" si="20"/>
        <v>17006704</v>
      </c>
      <c r="F115" s="46">
        <f t="shared" si="20"/>
        <v>18057426</v>
      </c>
      <c r="G115" s="46">
        <f t="shared" si="20"/>
        <v>32952680</v>
      </c>
      <c r="H115" s="47">
        <f t="shared" si="20"/>
        <v>29865337</v>
      </c>
      <c r="I115" s="48">
        <f t="shared" si="20"/>
        <v>21906352</v>
      </c>
      <c r="J115" s="48">
        <f t="shared" si="20"/>
        <v>26533180</v>
      </c>
      <c r="K115" s="48">
        <f t="shared" si="20"/>
        <v>24138414</v>
      </c>
      <c r="L115" s="48">
        <f t="shared" si="20"/>
        <v>48811190</v>
      </c>
      <c r="M115" s="48">
        <f t="shared" si="20"/>
        <v>51054779</v>
      </c>
      <c r="N115" s="47"/>
      <c r="O115" s="49">
        <f t="shared" si="20"/>
        <v>286199772</v>
      </c>
      <c r="P115" s="50">
        <f>(O115/$O$332)*100</f>
        <v>3.2612614880228104</v>
      </c>
      <c r="Q115" s="9"/>
    </row>
    <row r="116" spans="2:17" ht="15">
      <c r="B116" s="21"/>
      <c r="C116" s="16"/>
      <c r="D116" s="38"/>
      <c r="E116" s="38"/>
      <c r="F116" s="38"/>
      <c r="G116" s="38"/>
      <c r="H116" s="43"/>
      <c r="I116" s="40"/>
      <c r="J116" s="40"/>
      <c r="K116" s="40"/>
      <c r="L116" s="40"/>
      <c r="M116" s="40"/>
      <c r="N116" s="43"/>
      <c r="O116" s="44"/>
      <c r="P116" s="39"/>
      <c r="Q116" s="16"/>
    </row>
    <row r="117" spans="2:17" ht="15">
      <c r="B117" s="21" t="s">
        <v>81</v>
      </c>
      <c r="C117" s="16" t="s">
        <v>264</v>
      </c>
      <c r="D117" s="38">
        <v>0</v>
      </c>
      <c r="E117" s="38">
        <v>0</v>
      </c>
      <c r="F117" s="38">
        <v>0</v>
      </c>
      <c r="G117" s="38">
        <v>0</v>
      </c>
      <c r="H117" s="43">
        <v>0</v>
      </c>
      <c r="I117" s="40">
        <v>0</v>
      </c>
      <c r="J117" s="40">
        <v>0</v>
      </c>
      <c r="K117" s="40">
        <v>0</v>
      </c>
      <c r="L117" s="40">
        <v>0</v>
      </c>
      <c r="M117" s="40">
        <v>184810</v>
      </c>
      <c r="N117" s="43"/>
      <c r="O117" s="44">
        <f aca="true" t="shared" si="21" ref="O117:O122">SUM(D117:N117)</f>
        <v>184810</v>
      </c>
      <c r="P117" s="45">
        <f aca="true" t="shared" si="22" ref="P117:P122">(O117/$O$123)*100</f>
        <v>0.16806294438785258</v>
      </c>
      <c r="Q117" s="16"/>
    </row>
    <row r="118" spans="2:17" ht="15">
      <c r="B118" s="21"/>
      <c r="C118" s="16" t="s">
        <v>82</v>
      </c>
      <c r="D118" s="38">
        <v>28000</v>
      </c>
      <c r="E118" s="38">
        <v>124000</v>
      </c>
      <c r="F118" s="38">
        <v>198000</v>
      </c>
      <c r="G118" s="38">
        <v>201138</v>
      </c>
      <c r="H118" s="43">
        <v>880000</v>
      </c>
      <c r="I118" s="40">
        <v>840800</v>
      </c>
      <c r="J118" s="40">
        <v>1044200</v>
      </c>
      <c r="K118" s="40">
        <v>790260</v>
      </c>
      <c r="L118" s="40">
        <v>957773</v>
      </c>
      <c r="M118" s="40">
        <v>1291262</v>
      </c>
      <c r="N118" s="43"/>
      <c r="O118" s="44">
        <f t="shared" si="21"/>
        <v>6355433</v>
      </c>
      <c r="P118" s="45">
        <f t="shared" si="22"/>
        <v>5.779518331474071</v>
      </c>
      <c r="Q118" s="16"/>
    </row>
    <row r="119" spans="2:17" ht="15">
      <c r="B119" s="21"/>
      <c r="C119" s="16" t="s">
        <v>83</v>
      </c>
      <c r="D119" s="38">
        <v>397470</v>
      </c>
      <c r="E119" s="38">
        <v>4086914</v>
      </c>
      <c r="F119" s="38">
        <v>453600</v>
      </c>
      <c r="G119" s="38">
        <v>1677767</v>
      </c>
      <c r="H119" s="43">
        <v>5428000</v>
      </c>
      <c r="I119" s="40">
        <v>8117124</v>
      </c>
      <c r="J119" s="40">
        <v>7904265</v>
      </c>
      <c r="K119" s="40">
        <v>7628152</v>
      </c>
      <c r="L119" s="40">
        <v>7968383</v>
      </c>
      <c r="M119" s="40">
        <v>8566339</v>
      </c>
      <c r="N119" s="43"/>
      <c r="O119" s="44">
        <f t="shared" si="21"/>
        <v>52228014</v>
      </c>
      <c r="P119" s="45">
        <f t="shared" si="22"/>
        <v>47.49523192668138</v>
      </c>
      <c r="Q119" s="16"/>
    </row>
    <row r="120" spans="2:22" ht="15">
      <c r="B120" s="21"/>
      <c r="C120" s="16" t="s">
        <v>84</v>
      </c>
      <c r="D120" s="38">
        <v>136000</v>
      </c>
      <c r="E120" s="38">
        <v>720995</v>
      </c>
      <c r="F120" s="38">
        <v>167303</v>
      </c>
      <c r="G120" s="38">
        <v>1303550</v>
      </c>
      <c r="H120" s="43">
        <v>2422246</v>
      </c>
      <c r="I120" s="40">
        <v>3799094</v>
      </c>
      <c r="J120" s="40">
        <v>8081152</v>
      </c>
      <c r="K120" s="40">
        <v>6186942</v>
      </c>
      <c r="L120" s="40">
        <v>4334867</v>
      </c>
      <c r="M120" s="40">
        <v>4864446</v>
      </c>
      <c r="N120" s="43"/>
      <c r="O120" s="44">
        <f t="shared" si="21"/>
        <v>32016595</v>
      </c>
      <c r="P120" s="45">
        <f t="shared" si="22"/>
        <v>29.11532506343487</v>
      </c>
      <c r="Q120" s="18"/>
      <c r="R120" s="3"/>
      <c r="S120" s="3"/>
      <c r="T120" s="3"/>
      <c r="U120" s="3"/>
      <c r="V120" s="3"/>
    </row>
    <row r="121" spans="2:22" ht="15">
      <c r="B121" s="21"/>
      <c r="C121" s="16" t="s">
        <v>85</v>
      </c>
      <c r="D121" s="38">
        <v>540839</v>
      </c>
      <c r="E121" s="38">
        <v>743200</v>
      </c>
      <c r="F121" s="38">
        <v>480785</v>
      </c>
      <c r="G121" s="38">
        <v>21600</v>
      </c>
      <c r="H121" s="43">
        <v>444200</v>
      </c>
      <c r="I121" s="40">
        <v>764662</v>
      </c>
      <c r="J121" s="40">
        <v>724000</v>
      </c>
      <c r="K121" s="40">
        <v>2051900</v>
      </c>
      <c r="L121" s="40">
        <v>1433621</v>
      </c>
      <c r="M121" s="40">
        <v>1807569</v>
      </c>
      <c r="N121" s="43"/>
      <c r="O121" s="44">
        <f t="shared" si="21"/>
        <v>9012376</v>
      </c>
      <c r="P121" s="45">
        <f t="shared" si="22"/>
        <v>8.195695289705196</v>
      </c>
      <c r="Q121" s="18"/>
      <c r="R121" s="3"/>
      <c r="S121" s="3"/>
      <c r="T121" s="3"/>
      <c r="U121" s="3"/>
      <c r="V121" s="3"/>
    </row>
    <row r="122" spans="2:22" ht="15">
      <c r="B122" s="21"/>
      <c r="C122" s="16" t="s">
        <v>86</v>
      </c>
      <c r="D122" s="38">
        <v>135664</v>
      </c>
      <c r="E122" s="38">
        <v>392920</v>
      </c>
      <c r="F122" s="38">
        <v>598278</v>
      </c>
      <c r="G122" s="38">
        <v>933344</v>
      </c>
      <c r="H122" s="43">
        <v>793040</v>
      </c>
      <c r="I122" s="40">
        <v>1732504</v>
      </c>
      <c r="J122" s="40">
        <v>1442809</v>
      </c>
      <c r="K122" s="40">
        <v>1679966</v>
      </c>
      <c r="L122" s="40">
        <v>1293644</v>
      </c>
      <c r="M122" s="40">
        <v>1165355</v>
      </c>
      <c r="N122" s="43"/>
      <c r="O122" s="44">
        <f t="shared" si="21"/>
        <v>10167524</v>
      </c>
      <c r="P122" s="45">
        <f t="shared" si="22"/>
        <v>9.24616644431663</v>
      </c>
      <c r="Q122" s="18"/>
      <c r="R122" s="3"/>
      <c r="S122" s="3"/>
      <c r="T122" s="3"/>
      <c r="U122" s="3"/>
      <c r="V122" s="3"/>
    </row>
    <row r="123" spans="2:22" ht="16.5" thickBot="1">
      <c r="B123" s="22"/>
      <c r="C123" s="19" t="s">
        <v>7</v>
      </c>
      <c r="D123" s="46">
        <f aca="true" t="shared" si="23" ref="D123:O123">SUM(D116:D122)</f>
        <v>1237973</v>
      </c>
      <c r="E123" s="46">
        <f t="shared" si="23"/>
        <v>6068029</v>
      </c>
      <c r="F123" s="46">
        <f t="shared" si="23"/>
        <v>1897966</v>
      </c>
      <c r="G123" s="46">
        <f t="shared" si="23"/>
        <v>4137399</v>
      </c>
      <c r="H123" s="47">
        <f t="shared" si="23"/>
        <v>9967486</v>
      </c>
      <c r="I123" s="48">
        <f t="shared" si="23"/>
        <v>15254184</v>
      </c>
      <c r="J123" s="48">
        <f t="shared" si="23"/>
        <v>19196426</v>
      </c>
      <c r="K123" s="48">
        <f t="shared" si="23"/>
        <v>18337220</v>
      </c>
      <c r="L123" s="48">
        <f t="shared" si="23"/>
        <v>15988288</v>
      </c>
      <c r="M123" s="48">
        <f t="shared" si="23"/>
        <v>17879781</v>
      </c>
      <c r="N123" s="47"/>
      <c r="O123" s="49">
        <f t="shared" si="23"/>
        <v>109964752</v>
      </c>
      <c r="P123" s="50">
        <f>(O123/$O$332)*100</f>
        <v>1.2530541454714341</v>
      </c>
      <c r="Q123" s="10"/>
      <c r="R123" s="3"/>
      <c r="S123" s="3"/>
      <c r="T123" s="3"/>
      <c r="U123" s="3"/>
      <c r="V123" s="3"/>
    </row>
    <row r="124" spans="2:22" ht="15">
      <c r="B124" s="21"/>
      <c r="C124" s="16"/>
      <c r="D124" s="38"/>
      <c r="E124" s="38"/>
      <c r="F124" s="38"/>
      <c r="G124" s="38"/>
      <c r="H124" s="43"/>
      <c r="I124" s="40"/>
      <c r="J124" s="40"/>
      <c r="K124" s="40"/>
      <c r="L124" s="40"/>
      <c r="M124" s="40"/>
      <c r="N124" s="43"/>
      <c r="O124" s="44"/>
      <c r="P124" s="39"/>
      <c r="Q124" s="18"/>
      <c r="R124" s="3"/>
      <c r="S124" s="3"/>
      <c r="T124" s="3"/>
      <c r="U124" s="3"/>
      <c r="V124" s="3"/>
    </row>
    <row r="125" spans="2:22" ht="15">
      <c r="B125" s="21" t="s">
        <v>87</v>
      </c>
      <c r="C125" s="16" t="s">
        <v>88</v>
      </c>
      <c r="D125" s="38">
        <v>0</v>
      </c>
      <c r="E125" s="38">
        <v>0</v>
      </c>
      <c r="F125" s="38">
        <v>0</v>
      </c>
      <c r="G125" s="38">
        <v>191179</v>
      </c>
      <c r="H125" s="43">
        <v>0</v>
      </c>
      <c r="I125" s="40">
        <v>0</v>
      </c>
      <c r="J125" s="40">
        <v>0</v>
      </c>
      <c r="K125" s="40">
        <v>0</v>
      </c>
      <c r="L125" s="40">
        <v>0</v>
      </c>
      <c r="M125" s="40">
        <v>0</v>
      </c>
      <c r="N125" s="43"/>
      <c r="O125" s="44">
        <f>SUM(D125:N125)</f>
        <v>191179</v>
      </c>
      <c r="P125" s="45">
        <f>(O125/$O$128)*100</f>
        <v>1.0608553375402643</v>
      </c>
      <c r="Q125" s="18"/>
      <c r="R125" s="3"/>
      <c r="S125" s="3"/>
      <c r="T125" s="3"/>
      <c r="U125" s="3"/>
      <c r="V125" s="3"/>
    </row>
    <row r="126" spans="2:22" ht="15">
      <c r="B126" s="21"/>
      <c r="C126" s="16" t="s">
        <v>89</v>
      </c>
      <c r="D126" s="38">
        <v>22855</v>
      </c>
      <c r="E126" s="38">
        <v>0</v>
      </c>
      <c r="F126" s="38">
        <v>0</v>
      </c>
      <c r="G126" s="38">
        <v>286769</v>
      </c>
      <c r="H126" s="43">
        <v>0</v>
      </c>
      <c r="I126" s="40">
        <v>2084790</v>
      </c>
      <c r="J126" s="40">
        <v>1338332</v>
      </c>
      <c r="K126" s="40">
        <v>653762</v>
      </c>
      <c r="L126" s="40">
        <v>377000</v>
      </c>
      <c r="M126" s="40">
        <v>377000</v>
      </c>
      <c r="N126" s="43"/>
      <c r="O126" s="44">
        <f>SUM(D126:N126)</f>
        <v>5140508</v>
      </c>
      <c r="P126" s="45">
        <f>(O126/$O$128)*100</f>
        <v>28.52476134653089</v>
      </c>
      <c r="Q126" s="18"/>
      <c r="R126" s="3"/>
      <c r="S126" s="3"/>
      <c r="T126" s="3"/>
      <c r="U126" s="3"/>
      <c r="V126" s="3"/>
    </row>
    <row r="127" spans="2:22" ht="15">
      <c r="B127" s="21"/>
      <c r="C127" s="16" t="s">
        <v>90</v>
      </c>
      <c r="D127" s="38">
        <v>984000</v>
      </c>
      <c r="E127" s="38">
        <v>332994</v>
      </c>
      <c r="F127" s="38">
        <v>442652</v>
      </c>
      <c r="G127" s="38">
        <v>174600</v>
      </c>
      <c r="H127" s="43">
        <v>1057322</v>
      </c>
      <c r="I127" s="40">
        <v>2157397</v>
      </c>
      <c r="J127" s="40">
        <v>2167732</v>
      </c>
      <c r="K127" s="40">
        <v>1436829</v>
      </c>
      <c r="L127" s="40">
        <v>2054520</v>
      </c>
      <c r="M127" s="40">
        <v>1881480</v>
      </c>
      <c r="N127" s="43"/>
      <c r="O127" s="44">
        <f>SUM(D127:N127)</f>
        <v>12689526</v>
      </c>
      <c r="P127" s="45">
        <f>(O127/$O$128)*100</f>
        <v>70.41438331592884</v>
      </c>
      <c r="Q127" s="18"/>
      <c r="R127" s="3"/>
      <c r="S127" s="3"/>
      <c r="T127" s="3"/>
      <c r="U127" s="3"/>
      <c r="V127" s="3"/>
    </row>
    <row r="128" spans="2:22" ht="16.5" thickBot="1">
      <c r="B128" s="22"/>
      <c r="C128" s="19" t="s">
        <v>7</v>
      </c>
      <c r="D128" s="46">
        <f aca="true" t="shared" si="24" ref="D128:O128">SUM(D124:D127)</f>
        <v>1006855</v>
      </c>
      <c r="E128" s="46">
        <f t="shared" si="24"/>
        <v>332994</v>
      </c>
      <c r="F128" s="46">
        <f t="shared" si="24"/>
        <v>442652</v>
      </c>
      <c r="G128" s="46">
        <f t="shared" si="24"/>
        <v>652548</v>
      </c>
      <c r="H128" s="47">
        <f t="shared" si="24"/>
        <v>1057322</v>
      </c>
      <c r="I128" s="48">
        <f t="shared" si="24"/>
        <v>4242187</v>
      </c>
      <c r="J128" s="48">
        <f t="shared" si="24"/>
        <v>3506064</v>
      </c>
      <c r="K128" s="48">
        <f t="shared" si="24"/>
        <v>2090591</v>
      </c>
      <c r="L128" s="48">
        <f t="shared" si="24"/>
        <v>2431520</v>
      </c>
      <c r="M128" s="48">
        <f t="shared" si="24"/>
        <v>2258480</v>
      </c>
      <c r="N128" s="47"/>
      <c r="O128" s="49">
        <f t="shared" si="24"/>
        <v>18021213</v>
      </c>
      <c r="P128" s="50">
        <f>(O128/$O$332)*100</f>
        <v>0.20535267206416927</v>
      </c>
      <c r="Q128" s="10"/>
      <c r="R128" s="3"/>
      <c r="S128" s="3"/>
      <c r="T128" s="3"/>
      <c r="U128" s="3"/>
      <c r="V128" s="3"/>
    </row>
    <row r="129" spans="2:22" ht="15">
      <c r="B129" s="21"/>
      <c r="C129" s="16"/>
      <c r="D129" s="38"/>
      <c r="E129" s="38"/>
      <c r="F129" s="38"/>
      <c r="G129" s="38"/>
      <c r="H129" s="43"/>
      <c r="I129" s="40"/>
      <c r="J129" s="40"/>
      <c r="K129" s="40"/>
      <c r="L129" s="40"/>
      <c r="M129" s="40"/>
      <c r="N129" s="43"/>
      <c r="O129" s="44"/>
      <c r="P129" s="39"/>
      <c r="Q129" s="18"/>
      <c r="R129" s="3"/>
      <c r="S129" s="3"/>
      <c r="T129" s="3"/>
      <c r="U129" s="3"/>
      <c r="V129" s="3"/>
    </row>
    <row r="130" spans="2:22" ht="15">
      <c r="B130" s="21" t="s">
        <v>91</v>
      </c>
      <c r="C130" s="16" t="s">
        <v>92</v>
      </c>
      <c r="D130" s="38">
        <v>266775</v>
      </c>
      <c r="E130" s="38">
        <v>238400</v>
      </c>
      <c r="F130" s="38">
        <v>721500</v>
      </c>
      <c r="G130" s="38">
        <v>145551</v>
      </c>
      <c r="H130" s="43">
        <v>1318733</v>
      </c>
      <c r="I130" s="40">
        <v>949275</v>
      </c>
      <c r="J130" s="40">
        <v>1936953</v>
      </c>
      <c r="K130" s="40">
        <v>0</v>
      </c>
      <c r="L130" s="40">
        <v>4578323</v>
      </c>
      <c r="M130" s="40">
        <v>2583808</v>
      </c>
      <c r="N130" s="43"/>
      <c r="O130" s="44">
        <f>SUM(D130:N130)</f>
        <v>12739318</v>
      </c>
      <c r="P130" s="45">
        <f>(O130/$O$133)*100</f>
        <v>22.586285515045674</v>
      </c>
      <c r="Q130" s="18"/>
      <c r="R130" s="3"/>
      <c r="S130" s="3"/>
      <c r="T130" s="3"/>
      <c r="U130" s="3"/>
      <c r="V130" s="3"/>
    </row>
    <row r="131" spans="2:22" ht="15">
      <c r="B131" s="21"/>
      <c r="C131" s="16" t="s">
        <v>93</v>
      </c>
      <c r="D131" s="38">
        <v>1933216</v>
      </c>
      <c r="E131" s="38">
        <v>665444</v>
      </c>
      <c r="F131" s="38">
        <v>-50759</v>
      </c>
      <c r="G131" s="38">
        <v>3415595</v>
      </c>
      <c r="H131" s="43">
        <v>5087300</v>
      </c>
      <c r="I131" s="40">
        <v>4792344</v>
      </c>
      <c r="J131" s="40">
        <v>5602159</v>
      </c>
      <c r="K131" s="40">
        <v>6758720</v>
      </c>
      <c r="L131" s="40">
        <v>7025576</v>
      </c>
      <c r="M131" s="40">
        <v>6875844</v>
      </c>
      <c r="N131" s="43"/>
      <c r="O131" s="44">
        <f>SUM(D131:N131)</f>
        <v>42105439</v>
      </c>
      <c r="P131" s="45">
        <f>(O131/$O$133)*100</f>
        <v>74.65120715177525</v>
      </c>
      <c r="Q131" s="18"/>
      <c r="R131" s="3"/>
      <c r="S131" s="3"/>
      <c r="T131" s="3"/>
      <c r="U131" s="3"/>
      <c r="V131" s="3"/>
    </row>
    <row r="132" spans="2:22" ht="15">
      <c r="B132" s="21"/>
      <c r="C132" s="16" t="s">
        <v>94</v>
      </c>
      <c r="D132" s="38">
        <f>412400+3920</f>
        <v>416320</v>
      </c>
      <c r="E132" s="38">
        <f>47920+4800</f>
        <v>52720</v>
      </c>
      <c r="F132" s="38">
        <v>28296</v>
      </c>
      <c r="G132" s="38">
        <f>46500+268800</f>
        <v>315300</v>
      </c>
      <c r="H132" s="43">
        <v>7200</v>
      </c>
      <c r="I132" s="40">
        <v>166873</v>
      </c>
      <c r="J132" s="40">
        <v>95440</v>
      </c>
      <c r="K132" s="40">
        <v>101624</v>
      </c>
      <c r="L132" s="40">
        <v>251067</v>
      </c>
      <c r="M132" s="40">
        <v>123294</v>
      </c>
      <c r="N132" s="43"/>
      <c r="O132" s="44">
        <f>SUM(D132:N132)</f>
        <v>1558134</v>
      </c>
      <c r="P132" s="45">
        <f>(O132/$O$133)*100</f>
        <v>2.762507333179074</v>
      </c>
      <c r="Q132" s="18"/>
      <c r="R132" s="3"/>
      <c r="S132" s="3"/>
      <c r="T132" s="3"/>
      <c r="U132" s="3"/>
      <c r="V132" s="3"/>
    </row>
    <row r="133" spans="2:22" ht="16.5" thickBot="1">
      <c r="B133" s="22"/>
      <c r="C133" s="19" t="s">
        <v>7</v>
      </c>
      <c r="D133" s="46">
        <f aca="true" t="shared" si="25" ref="D133:O133">SUM(D129:D132)</f>
        <v>2616311</v>
      </c>
      <c r="E133" s="46">
        <f t="shared" si="25"/>
        <v>956564</v>
      </c>
      <c r="F133" s="46">
        <f t="shared" si="25"/>
        <v>699037</v>
      </c>
      <c r="G133" s="46">
        <f t="shared" si="25"/>
        <v>3876446</v>
      </c>
      <c r="H133" s="47">
        <f t="shared" si="25"/>
        <v>6413233</v>
      </c>
      <c r="I133" s="48">
        <f t="shared" si="25"/>
        <v>5908492</v>
      </c>
      <c r="J133" s="48">
        <f t="shared" si="25"/>
        <v>7634552</v>
      </c>
      <c r="K133" s="48">
        <f t="shared" si="25"/>
        <v>6860344</v>
      </c>
      <c r="L133" s="48">
        <f t="shared" si="25"/>
        <v>11854966</v>
      </c>
      <c r="M133" s="48">
        <f t="shared" si="25"/>
        <v>9582946</v>
      </c>
      <c r="N133" s="47"/>
      <c r="O133" s="49">
        <f t="shared" si="25"/>
        <v>56402891</v>
      </c>
      <c r="P133" s="50">
        <f>(O133/$O$332)*100</f>
        <v>0.6427139160385088</v>
      </c>
      <c r="Q133" s="10"/>
      <c r="R133" s="3"/>
      <c r="S133" s="3"/>
      <c r="T133" s="3"/>
      <c r="U133" s="3"/>
      <c r="V133" s="3"/>
    </row>
    <row r="134" spans="2:22" ht="15">
      <c r="B134" s="21"/>
      <c r="C134" s="16"/>
      <c r="D134" s="38"/>
      <c r="E134" s="38"/>
      <c r="F134" s="38"/>
      <c r="G134" s="38"/>
      <c r="H134" s="43"/>
      <c r="I134" s="40"/>
      <c r="J134" s="40"/>
      <c r="K134" s="40"/>
      <c r="L134" s="40"/>
      <c r="M134" s="40"/>
      <c r="N134" s="43"/>
      <c r="O134" s="44"/>
      <c r="P134" s="39"/>
      <c r="Q134" s="18"/>
      <c r="R134" s="3"/>
      <c r="S134" s="3"/>
      <c r="T134" s="3"/>
      <c r="U134" s="3"/>
      <c r="V134" s="3"/>
    </row>
    <row r="135" spans="2:22" ht="15">
      <c r="B135" s="21" t="s">
        <v>95</v>
      </c>
      <c r="C135" s="16" t="s">
        <v>96</v>
      </c>
      <c r="D135" s="38">
        <v>321040</v>
      </c>
      <c r="E135" s="38">
        <v>289600</v>
      </c>
      <c r="F135" s="38">
        <v>436874</v>
      </c>
      <c r="G135" s="38">
        <v>1430000</v>
      </c>
      <c r="H135" s="43">
        <v>1994108</v>
      </c>
      <c r="I135" s="40">
        <v>4200104</v>
      </c>
      <c r="J135" s="40">
        <v>2655399</v>
      </c>
      <c r="K135" s="40">
        <v>2574650</v>
      </c>
      <c r="L135" s="40">
        <v>3862543</v>
      </c>
      <c r="M135" s="40">
        <v>3542631</v>
      </c>
      <c r="N135" s="43"/>
      <c r="O135" s="44">
        <f>SUM(D135:N135)</f>
        <v>21306949</v>
      </c>
      <c r="P135" s="45">
        <f>(O135/$O$139)*100</f>
        <v>15.452585310666317</v>
      </c>
      <c r="Q135" s="18"/>
      <c r="R135" s="3"/>
      <c r="S135" s="3"/>
      <c r="T135" s="3"/>
      <c r="U135" s="3"/>
      <c r="V135" s="3"/>
    </row>
    <row r="136" spans="2:22" ht="15">
      <c r="B136" s="21"/>
      <c r="C136" s="16" t="s">
        <v>97</v>
      </c>
      <c r="D136" s="38">
        <v>3860471</v>
      </c>
      <c r="E136" s="38">
        <v>2915520</v>
      </c>
      <c r="F136" s="38">
        <v>2256580</v>
      </c>
      <c r="G136" s="38">
        <v>4440043</v>
      </c>
      <c r="H136" s="43">
        <v>9803636</v>
      </c>
      <c r="I136" s="40">
        <v>10827200</v>
      </c>
      <c r="J136" s="40">
        <v>13563657</v>
      </c>
      <c r="K136" s="40">
        <v>13414800</v>
      </c>
      <c r="L136" s="40">
        <v>13911200</v>
      </c>
      <c r="M136" s="40">
        <v>16047839</v>
      </c>
      <c r="N136" s="43"/>
      <c r="O136" s="44">
        <f>SUM(D136:N136)</f>
        <v>91040946</v>
      </c>
      <c r="P136" s="45">
        <f>(O136/$O$139)*100</f>
        <v>66.0262520377162</v>
      </c>
      <c r="Q136" s="18"/>
      <c r="R136" s="3"/>
      <c r="S136" s="3"/>
      <c r="T136" s="3"/>
      <c r="U136" s="3"/>
      <c r="V136" s="3"/>
    </row>
    <row r="137" spans="2:22" ht="15">
      <c r="B137" s="21"/>
      <c r="C137" s="16" t="s">
        <v>98</v>
      </c>
      <c r="D137" s="38">
        <v>718800</v>
      </c>
      <c r="E137" s="38">
        <v>1107760</v>
      </c>
      <c r="F137" s="38">
        <v>423200</v>
      </c>
      <c r="G137" s="38">
        <v>784387</v>
      </c>
      <c r="H137" s="43">
        <v>1585780</v>
      </c>
      <c r="I137" s="40">
        <v>1737200</v>
      </c>
      <c r="J137" s="40">
        <v>1375540</v>
      </c>
      <c r="K137" s="40">
        <v>0</v>
      </c>
      <c r="L137" s="40">
        <v>2853904</v>
      </c>
      <c r="M137" s="40">
        <v>2182800</v>
      </c>
      <c r="N137" s="43"/>
      <c r="O137" s="44">
        <f>SUM(D137:N137)</f>
        <v>12769371</v>
      </c>
      <c r="P137" s="45">
        <f>(O137/$O$139)*100</f>
        <v>9.260818840888408</v>
      </c>
      <c r="Q137" s="18"/>
      <c r="R137" s="3"/>
      <c r="S137" s="3"/>
      <c r="T137" s="3"/>
      <c r="U137" s="3"/>
      <c r="V137" s="3"/>
    </row>
    <row r="138" spans="2:22" ht="15">
      <c r="B138" s="21"/>
      <c r="C138" s="16" t="s">
        <v>99</v>
      </c>
      <c r="D138" s="38">
        <v>395252</v>
      </c>
      <c r="E138" s="38">
        <v>204000</v>
      </c>
      <c r="F138" s="38">
        <v>635740</v>
      </c>
      <c r="G138" s="38">
        <v>244972</v>
      </c>
      <c r="H138" s="43">
        <v>862905</v>
      </c>
      <c r="I138" s="40">
        <v>1606054</v>
      </c>
      <c r="J138" s="40">
        <v>1719440</v>
      </c>
      <c r="K138" s="40">
        <v>2430147</v>
      </c>
      <c r="L138" s="40">
        <v>1711711</v>
      </c>
      <c r="M138" s="40">
        <v>2958495</v>
      </c>
      <c r="N138" s="43"/>
      <c r="O138" s="44">
        <f>SUM(D138:N138)</f>
        <v>12768716</v>
      </c>
      <c r="P138" s="45">
        <f>(O138/$O$139)*100</f>
        <v>9.26034381072907</v>
      </c>
      <c r="Q138" s="18"/>
      <c r="R138" s="3"/>
      <c r="S138" s="3"/>
      <c r="T138" s="3"/>
      <c r="U138" s="3"/>
      <c r="V138" s="3"/>
    </row>
    <row r="139" spans="2:22" ht="16.5" thickBot="1">
      <c r="B139" s="22"/>
      <c r="C139" s="19" t="s">
        <v>7</v>
      </c>
      <c r="D139" s="46">
        <f aca="true" t="shared" si="26" ref="D139:O139">SUM(D134:D138)</f>
        <v>5295563</v>
      </c>
      <c r="E139" s="46">
        <f t="shared" si="26"/>
        <v>4516880</v>
      </c>
      <c r="F139" s="46">
        <f t="shared" si="26"/>
        <v>3752394</v>
      </c>
      <c r="G139" s="46">
        <f t="shared" si="26"/>
        <v>6899402</v>
      </c>
      <c r="H139" s="47">
        <f t="shared" si="26"/>
        <v>14246429</v>
      </c>
      <c r="I139" s="48">
        <f t="shared" si="26"/>
        <v>18370558</v>
      </c>
      <c r="J139" s="48">
        <f t="shared" si="26"/>
        <v>19314036</v>
      </c>
      <c r="K139" s="48">
        <f t="shared" si="26"/>
        <v>18419597</v>
      </c>
      <c r="L139" s="48">
        <f t="shared" si="26"/>
        <v>22339358</v>
      </c>
      <c r="M139" s="48">
        <f t="shared" si="26"/>
        <v>24731765</v>
      </c>
      <c r="N139" s="47"/>
      <c r="O139" s="49">
        <f t="shared" si="26"/>
        <v>137885982</v>
      </c>
      <c r="P139" s="50">
        <f>(O139/$O$332)*100</f>
        <v>1.5712180330975472</v>
      </c>
      <c r="Q139" s="10"/>
      <c r="R139" s="3"/>
      <c r="S139" s="3"/>
      <c r="T139" s="3"/>
      <c r="U139" s="3"/>
      <c r="V139" s="3"/>
    </row>
    <row r="140" spans="2:22" ht="15">
      <c r="B140" s="21"/>
      <c r="C140" s="16"/>
      <c r="D140" s="38"/>
      <c r="E140" s="38"/>
      <c r="F140" s="38"/>
      <c r="G140" s="38"/>
      <c r="H140" s="43"/>
      <c r="I140" s="40"/>
      <c r="J140" s="40"/>
      <c r="K140" s="40"/>
      <c r="L140" s="40"/>
      <c r="M140" s="40"/>
      <c r="N140" s="43"/>
      <c r="O140" s="44"/>
      <c r="P140" s="39"/>
      <c r="Q140" s="18"/>
      <c r="R140" s="3"/>
      <c r="S140" s="3"/>
      <c r="T140" s="3"/>
      <c r="U140" s="3"/>
      <c r="V140" s="3"/>
    </row>
    <row r="141" spans="2:22" ht="15">
      <c r="B141" s="21" t="s">
        <v>100</v>
      </c>
      <c r="C141" s="16" t="s">
        <v>265</v>
      </c>
      <c r="D141" s="38">
        <v>0</v>
      </c>
      <c r="E141" s="38">
        <v>0</v>
      </c>
      <c r="F141" s="38">
        <v>0</v>
      </c>
      <c r="G141" s="38">
        <v>0</v>
      </c>
      <c r="H141" s="43">
        <v>0</v>
      </c>
      <c r="I141" s="40">
        <v>0</v>
      </c>
      <c r="J141" s="40">
        <v>0</v>
      </c>
      <c r="K141" s="40">
        <v>0</v>
      </c>
      <c r="L141" s="40">
        <v>0</v>
      </c>
      <c r="M141" s="40">
        <v>453036</v>
      </c>
      <c r="N141" s="43"/>
      <c r="O141" s="44">
        <f aca="true" t="shared" si="27" ref="O141:O147">SUM(D141:N141)</f>
        <v>453036</v>
      </c>
      <c r="P141" s="45">
        <f aca="true" t="shared" si="28" ref="P141:P147">(O141/$O$148)*100</f>
        <v>0.32486286193757896</v>
      </c>
      <c r="Q141" s="18"/>
      <c r="R141" s="3"/>
      <c r="S141" s="3"/>
      <c r="T141" s="3"/>
      <c r="U141" s="3"/>
      <c r="V141" s="3"/>
    </row>
    <row r="142" spans="2:22" ht="15">
      <c r="B142" s="21"/>
      <c r="C142" s="16" t="s">
        <v>269</v>
      </c>
      <c r="D142" s="38">
        <v>265920</v>
      </c>
      <c r="E142" s="38">
        <v>93000</v>
      </c>
      <c r="F142" s="38">
        <v>80948</v>
      </c>
      <c r="G142" s="38">
        <v>1090000</v>
      </c>
      <c r="H142" s="43">
        <v>869104</v>
      </c>
      <c r="I142" s="40">
        <v>3261053</v>
      </c>
      <c r="J142" s="40">
        <v>3364104</v>
      </c>
      <c r="K142" s="40">
        <v>264104</v>
      </c>
      <c r="L142" s="40">
        <v>1357000</v>
      </c>
      <c r="M142" s="40">
        <v>418600</v>
      </c>
      <c r="N142" s="43"/>
      <c r="O142" s="44">
        <f t="shared" si="27"/>
        <v>11063833</v>
      </c>
      <c r="P142" s="45">
        <f t="shared" si="28"/>
        <v>7.933648655690565</v>
      </c>
      <c r="Q142" s="18"/>
      <c r="R142" s="3"/>
      <c r="S142" s="3"/>
      <c r="T142" s="3"/>
      <c r="U142" s="3"/>
      <c r="V142" s="3"/>
    </row>
    <row r="143" spans="2:22" ht="15">
      <c r="B143" s="21"/>
      <c r="C143" s="16" t="s">
        <v>101</v>
      </c>
      <c r="D143" s="38">
        <v>120000</v>
      </c>
      <c r="E143" s="38">
        <v>162000</v>
      </c>
      <c r="F143" s="38">
        <v>256000</v>
      </c>
      <c r="G143" s="38">
        <v>2794564</v>
      </c>
      <c r="H143" s="43">
        <v>761628</v>
      </c>
      <c r="I143" s="40">
        <v>1487100</v>
      </c>
      <c r="J143" s="40">
        <v>1457160</v>
      </c>
      <c r="K143" s="40">
        <v>1805408</v>
      </c>
      <c r="L143" s="40">
        <v>1968960</v>
      </c>
      <c r="M143" s="40">
        <v>2788516</v>
      </c>
      <c r="N143" s="43"/>
      <c r="O143" s="44">
        <f t="shared" si="27"/>
        <v>13601336</v>
      </c>
      <c r="P143" s="45">
        <f t="shared" si="28"/>
        <v>9.753240226239466</v>
      </c>
      <c r="Q143" s="18"/>
      <c r="R143" s="3"/>
      <c r="S143" s="3"/>
      <c r="T143" s="3"/>
      <c r="U143" s="3"/>
      <c r="V143" s="3"/>
    </row>
    <row r="144" spans="2:22" ht="15">
      <c r="B144" s="21"/>
      <c r="C144" s="16" t="s">
        <v>102</v>
      </c>
      <c r="D144" s="38">
        <v>106209</v>
      </c>
      <c r="E144" s="38">
        <v>80000</v>
      </c>
      <c r="F144" s="38">
        <v>80000</v>
      </c>
      <c r="G144" s="38">
        <v>64814</v>
      </c>
      <c r="H144" s="43">
        <v>480000</v>
      </c>
      <c r="I144" s="40">
        <v>664000</v>
      </c>
      <c r="J144" s="40">
        <v>0</v>
      </c>
      <c r="K144" s="40">
        <v>940000</v>
      </c>
      <c r="L144" s="40">
        <v>620000</v>
      </c>
      <c r="M144" s="40">
        <v>976000</v>
      </c>
      <c r="N144" s="43"/>
      <c r="O144" s="44">
        <f t="shared" si="27"/>
        <v>4011023</v>
      </c>
      <c r="P144" s="45">
        <f t="shared" si="28"/>
        <v>2.8762226645949855</v>
      </c>
      <c r="Q144" s="18"/>
      <c r="R144" s="3"/>
      <c r="S144" s="3"/>
      <c r="T144" s="3"/>
      <c r="U144" s="3"/>
      <c r="V144" s="3"/>
    </row>
    <row r="145" spans="2:22" ht="15">
      <c r="B145" s="21"/>
      <c r="C145" s="16" t="s">
        <v>41</v>
      </c>
      <c r="D145" s="38">
        <v>940000</v>
      </c>
      <c r="E145" s="38">
        <v>663252</v>
      </c>
      <c r="F145" s="38">
        <v>2202992</v>
      </c>
      <c r="G145" s="38">
        <v>2952484</v>
      </c>
      <c r="H145" s="43">
        <v>3793532</v>
      </c>
      <c r="I145" s="40">
        <v>2569936</v>
      </c>
      <c r="J145" s="40">
        <v>4798248</v>
      </c>
      <c r="K145" s="40">
        <v>3327000</v>
      </c>
      <c r="L145" s="40">
        <v>11632896</v>
      </c>
      <c r="M145" s="40">
        <v>6530000</v>
      </c>
      <c r="N145" s="43"/>
      <c r="O145" s="44">
        <f t="shared" si="27"/>
        <v>39410340</v>
      </c>
      <c r="P145" s="45">
        <f t="shared" si="28"/>
        <v>28.260349822824338</v>
      </c>
      <c r="Q145" s="18"/>
      <c r="R145" s="3"/>
      <c r="S145" s="3"/>
      <c r="T145" s="3"/>
      <c r="U145" s="3"/>
      <c r="V145" s="3"/>
    </row>
    <row r="146" spans="2:22" ht="15">
      <c r="B146" s="21"/>
      <c r="C146" s="16" t="s">
        <v>103</v>
      </c>
      <c r="D146" s="38">
        <v>1402971</v>
      </c>
      <c r="E146" s="38">
        <v>2484757</v>
      </c>
      <c r="F146" s="38">
        <v>2051178</v>
      </c>
      <c r="G146" s="38">
        <v>3049042</v>
      </c>
      <c r="H146" s="43">
        <v>4692140</v>
      </c>
      <c r="I146" s="40">
        <v>2728425</v>
      </c>
      <c r="J146" s="40">
        <v>663608</v>
      </c>
      <c r="K146" s="40">
        <v>7099332</v>
      </c>
      <c r="L146" s="40">
        <v>1957616</v>
      </c>
      <c r="M146" s="40">
        <v>1869506</v>
      </c>
      <c r="N146" s="43"/>
      <c r="O146" s="44">
        <f t="shared" si="27"/>
        <v>27998575</v>
      </c>
      <c r="P146" s="45">
        <f t="shared" si="28"/>
        <v>20.077206236753703</v>
      </c>
      <c r="Q146" s="18"/>
      <c r="R146" s="3"/>
      <c r="S146" s="3"/>
      <c r="T146" s="3"/>
      <c r="U146" s="3"/>
      <c r="V146" s="3"/>
    </row>
    <row r="147" spans="2:22" ht="15">
      <c r="B147" s="21"/>
      <c r="C147" s="16" t="s">
        <v>43</v>
      </c>
      <c r="D147" s="38">
        <v>1452784</v>
      </c>
      <c r="E147" s="38">
        <v>1671840</v>
      </c>
      <c r="F147" s="38">
        <v>2862496</v>
      </c>
      <c r="G147" s="38">
        <v>3897592</v>
      </c>
      <c r="H147" s="43">
        <v>8942312</v>
      </c>
      <c r="I147" s="40">
        <v>3448026</v>
      </c>
      <c r="J147" s="40">
        <v>8016604</v>
      </c>
      <c r="K147" s="40">
        <v>3611584</v>
      </c>
      <c r="L147" s="40">
        <v>4151552</v>
      </c>
      <c r="M147" s="40">
        <v>4861604</v>
      </c>
      <c r="N147" s="43"/>
      <c r="O147" s="44">
        <f t="shared" si="27"/>
        <v>42916394</v>
      </c>
      <c r="P147" s="45">
        <f t="shared" si="28"/>
        <v>30.774469531959365</v>
      </c>
      <c r="Q147" s="18"/>
      <c r="R147" s="3"/>
      <c r="S147" s="3"/>
      <c r="T147" s="3"/>
      <c r="U147" s="3"/>
      <c r="V147" s="3"/>
    </row>
    <row r="148" spans="2:22" ht="16.5" thickBot="1">
      <c r="B148" s="22"/>
      <c r="C148" s="19" t="s">
        <v>7</v>
      </c>
      <c r="D148" s="46">
        <f aca="true" t="shared" si="29" ref="D148:O148">SUM(D140:D147)</f>
        <v>4287884</v>
      </c>
      <c r="E148" s="46">
        <f t="shared" si="29"/>
        <v>5154849</v>
      </c>
      <c r="F148" s="46">
        <f t="shared" si="29"/>
        <v>7533614</v>
      </c>
      <c r="G148" s="46">
        <f t="shared" si="29"/>
        <v>13848496</v>
      </c>
      <c r="H148" s="47">
        <f t="shared" si="29"/>
        <v>19538716</v>
      </c>
      <c r="I148" s="48">
        <f t="shared" si="29"/>
        <v>14158540</v>
      </c>
      <c r="J148" s="48">
        <f t="shared" si="29"/>
        <v>18299724</v>
      </c>
      <c r="K148" s="48">
        <f t="shared" si="29"/>
        <v>17047428</v>
      </c>
      <c r="L148" s="48">
        <f t="shared" si="29"/>
        <v>21688024</v>
      </c>
      <c r="M148" s="48">
        <f t="shared" si="29"/>
        <v>17897262</v>
      </c>
      <c r="N148" s="47"/>
      <c r="O148" s="49">
        <f t="shared" si="29"/>
        <v>139454537</v>
      </c>
      <c r="P148" s="50">
        <f>(O148/$O$332)*100</f>
        <v>1.5890918000037821</v>
      </c>
      <c r="Q148" s="10"/>
      <c r="R148" s="3"/>
      <c r="S148" s="3"/>
      <c r="T148" s="3"/>
      <c r="U148" s="3"/>
      <c r="V148" s="3"/>
    </row>
    <row r="149" spans="2:22" ht="15">
      <c r="B149" s="21"/>
      <c r="C149" s="16"/>
      <c r="D149" s="38"/>
      <c r="E149" s="38"/>
      <c r="F149" s="38"/>
      <c r="G149" s="38"/>
      <c r="H149" s="43"/>
      <c r="I149" s="40"/>
      <c r="J149" s="40"/>
      <c r="K149" s="40"/>
      <c r="L149" s="40"/>
      <c r="M149" s="40"/>
      <c r="N149" s="43"/>
      <c r="O149" s="44"/>
      <c r="P149" s="39"/>
      <c r="Q149" s="18"/>
      <c r="R149" s="3"/>
      <c r="S149" s="3"/>
      <c r="T149" s="3"/>
      <c r="U149" s="3"/>
      <c r="V149" s="3"/>
    </row>
    <row r="150" spans="2:22" ht="15">
      <c r="B150" s="21" t="s">
        <v>104</v>
      </c>
      <c r="C150" s="16" t="s">
        <v>105</v>
      </c>
      <c r="D150" s="38">
        <v>1380380</v>
      </c>
      <c r="E150" s="38">
        <v>1637600</v>
      </c>
      <c r="F150" s="38">
        <v>3988800</v>
      </c>
      <c r="G150" s="38">
        <v>3759000</v>
      </c>
      <c r="H150" s="43">
        <v>5447600</v>
      </c>
      <c r="I150" s="40">
        <v>4522000</v>
      </c>
      <c r="J150" s="40">
        <v>4972476</v>
      </c>
      <c r="K150" s="40">
        <v>7216243</v>
      </c>
      <c r="L150" s="40">
        <v>8862000</v>
      </c>
      <c r="M150" s="40">
        <v>26962881</v>
      </c>
      <c r="N150" s="43"/>
      <c r="O150" s="44">
        <f>SUM(D150:N150)</f>
        <v>68748980</v>
      </c>
      <c r="P150" s="45">
        <f>(O150/$O$154)*100</f>
        <v>83.58674474744957</v>
      </c>
      <c r="Q150" s="18"/>
      <c r="R150" s="3"/>
      <c r="S150" s="3"/>
      <c r="T150" s="3"/>
      <c r="U150" s="3"/>
      <c r="V150" s="3"/>
    </row>
    <row r="151" spans="2:22" ht="15">
      <c r="B151" s="21"/>
      <c r="C151" s="16" t="s">
        <v>106</v>
      </c>
      <c r="D151" s="38">
        <v>204600</v>
      </c>
      <c r="E151" s="38">
        <v>311222</v>
      </c>
      <c r="F151" s="38">
        <v>22000</v>
      </c>
      <c r="G151" s="38">
        <v>40960</v>
      </c>
      <c r="H151" s="43">
        <v>291090</v>
      </c>
      <c r="I151" s="40">
        <v>0</v>
      </c>
      <c r="J151" s="40">
        <v>707541</v>
      </c>
      <c r="K151" s="40">
        <v>5349959</v>
      </c>
      <c r="L151" s="40">
        <v>4334631</v>
      </c>
      <c r="M151" s="40">
        <v>1262480</v>
      </c>
      <c r="N151" s="43"/>
      <c r="O151" s="44">
        <f>SUM(D151:N151)</f>
        <v>12524483</v>
      </c>
      <c r="P151" s="45">
        <f>(O151/$O$154)*100</f>
        <v>15.227582483620433</v>
      </c>
      <c r="Q151" s="18"/>
      <c r="R151" s="3"/>
      <c r="S151" s="3"/>
      <c r="T151" s="3"/>
      <c r="U151" s="3"/>
      <c r="V151" s="3"/>
    </row>
    <row r="152" spans="2:22" ht="15">
      <c r="B152" s="21"/>
      <c r="C152" s="25" t="s">
        <v>45</v>
      </c>
      <c r="D152" s="38">
        <v>0</v>
      </c>
      <c r="E152" s="38">
        <v>0</v>
      </c>
      <c r="F152" s="38">
        <v>0</v>
      </c>
      <c r="G152" s="38">
        <v>0</v>
      </c>
      <c r="H152" s="43">
        <v>0</v>
      </c>
      <c r="I152" s="40">
        <v>0</v>
      </c>
      <c r="J152" s="40">
        <v>0</v>
      </c>
      <c r="K152" s="40">
        <v>0</v>
      </c>
      <c r="L152" s="40">
        <v>0</v>
      </c>
      <c r="M152" s="40">
        <v>932000</v>
      </c>
      <c r="N152" s="43"/>
      <c r="O152" s="44">
        <f>SUM(D152:N152)</f>
        <v>932000</v>
      </c>
      <c r="P152" s="45">
        <f>(O152/$O$154)*100</f>
        <v>1.133149118788715</v>
      </c>
      <c r="Q152" s="18"/>
      <c r="R152" s="3"/>
      <c r="S152" s="3"/>
      <c r="T152" s="3"/>
      <c r="U152" s="3"/>
      <c r="V152" s="3"/>
    </row>
    <row r="153" spans="2:22" ht="15">
      <c r="B153" s="21"/>
      <c r="C153" s="16" t="s">
        <v>48</v>
      </c>
      <c r="D153" s="38">
        <v>0</v>
      </c>
      <c r="E153" s="38">
        <v>0</v>
      </c>
      <c r="F153" s="38">
        <v>0</v>
      </c>
      <c r="G153" s="38">
        <v>0</v>
      </c>
      <c r="H153" s="43">
        <v>0</v>
      </c>
      <c r="I153" s="40">
        <v>0</v>
      </c>
      <c r="J153" s="40">
        <v>0</v>
      </c>
      <c r="K153" s="40">
        <v>25824</v>
      </c>
      <c r="L153" s="40">
        <v>0</v>
      </c>
      <c r="M153" s="40">
        <v>17376</v>
      </c>
      <c r="N153" s="43"/>
      <c r="O153" s="44">
        <f>SUM(D153:N153)</f>
        <v>43200</v>
      </c>
      <c r="P153" s="45">
        <f>(O153/$O$154)*100</f>
        <v>0.05252365014127949</v>
      </c>
      <c r="Q153" s="18"/>
      <c r="R153" s="3"/>
      <c r="S153" s="3"/>
      <c r="T153" s="3"/>
      <c r="U153" s="3"/>
      <c r="V153" s="3"/>
    </row>
    <row r="154" spans="2:22" ht="16.5" thickBot="1">
      <c r="B154" s="22"/>
      <c r="C154" s="19" t="s">
        <v>7</v>
      </c>
      <c r="D154" s="46">
        <f aca="true" t="shared" si="30" ref="D154:O154">SUM(D149:D153)</f>
        <v>1584980</v>
      </c>
      <c r="E154" s="46">
        <f t="shared" si="30"/>
        <v>1948822</v>
      </c>
      <c r="F154" s="46">
        <f t="shared" si="30"/>
        <v>4010800</v>
      </c>
      <c r="G154" s="46">
        <f t="shared" si="30"/>
        <v>3799960</v>
      </c>
      <c r="H154" s="47">
        <f t="shared" si="30"/>
        <v>5738690</v>
      </c>
      <c r="I154" s="48">
        <f t="shared" si="30"/>
        <v>4522000</v>
      </c>
      <c r="J154" s="48">
        <f t="shared" si="30"/>
        <v>5680017</v>
      </c>
      <c r="K154" s="48">
        <f t="shared" si="30"/>
        <v>12592026</v>
      </c>
      <c r="L154" s="48">
        <f t="shared" si="30"/>
        <v>13196631</v>
      </c>
      <c r="M154" s="48">
        <f t="shared" si="30"/>
        <v>29174737</v>
      </c>
      <c r="N154" s="47"/>
      <c r="O154" s="49">
        <f t="shared" si="30"/>
        <v>82248663</v>
      </c>
      <c r="P154" s="50">
        <f>(O154/$O$332)*100</f>
        <v>0.9372278503536566</v>
      </c>
      <c r="Q154" s="10"/>
      <c r="R154" s="3"/>
      <c r="S154" s="3"/>
      <c r="T154" s="3"/>
      <c r="U154" s="3"/>
      <c r="V154" s="3"/>
    </row>
    <row r="155" spans="2:22" ht="15">
      <c r="B155" s="21"/>
      <c r="C155" s="16"/>
      <c r="D155" s="38"/>
      <c r="E155" s="38"/>
      <c r="F155" s="38"/>
      <c r="G155" s="38"/>
      <c r="H155" s="43"/>
      <c r="I155" s="40"/>
      <c r="J155" s="40"/>
      <c r="K155" s="40"/>
      <c r="L155" s="40"/>
      <c r="M155" s="40"/>
      <c r="N155" s="43"/>
      <c r="O155" s="44"/>
      <c r="P155" s="39"/>
      <c r="Q155" s="18"/>
      <c r="R155" s="3"/>
      <c r="S155" s="3"/>
      <c r="T155" s="3"/>
      <c r="U155" s="3"/>
      <c r="V155" s="3"/>
    </row>
    <row r="156" spans="2:22" ht="15">
      <c r="B156" s="21" t="s">
        <v>107</v>
      </c>
      <c r="C156" s="16" t="s">
        <v>108</v>
      </c>
      <c r="D156" s="38">
        <v>317432</v>
      </c>
      <c r="E156" s="38">
        <v>324256</v>
      </c>
      <c r="F156" s="38">
        <v>755468</v>
      </c>
      <c r="G156" s="38">
        <v>1075516</v>
      </c>
      <c r="H156" s="43">
        <v>321340</v>
      </c>
      <c r="I156" s="40">
        <v>453560</v>
      </c>
      <c r="J156" s="40">
        <v>507676</v>
      </c>
      <c r="K156" s="40">
        <v>558344</v>
      </c>
      <c r="L156" s="40">
        <v>1009268</v>
      </c>
      <c r="M156" s="40">
        <v>951710</v>
      </c>
      <c r="N156" s="43"/>
      <c r="O156" s="44">
        <f>SUM(D156:N156)</f>
        <v>6274570</v>
      </c>
      <c r="P156" s="45">
        <f>(O156/$O$157)*100</f>
        <v>100</v>
      </c>
      <c r="Q156" s="18"/>
      <c r="R156" s="3"/>
      <c r="S156" s="3"/>
      <c r="T156" s="3"/>
      <c r="U156" s="3"/>
      <c r="V156" s="3"/>
    </row>
    <row r="157" spans="2:22" ht="16.5" thickBot="1">
      <c r="B157" s="22"/>
      <c r="C157" s="19" t="s">
        <v>7</v>
      </c>
      <c r="D157" s="46">
        <f aca="true" t="shared" si="31" ref="D157:O157">SUM(D155:D156)</f>
        <v>317432</v>
      </c>
      <c r="E157" s="46">
        <f t="shared" si="31"/>
        <v>324256</v>
      </c>
      <c r="F157" s="46">
        <f t="shared" si="31"/>
        <v>755468</v>
      </c>
      <c r="G157" s="46">
        <f t="shared" si="31"/>
        <v>1075516</v>
      </c>
      <c r="H157" s="47">
        <f t="shared" si="31"/>
        <v>321340</v>
      </c>
      <c r="I157" s="48">
        <f t="shared" si="31"/>
        <v>453560</v>
      </c>
      <c r="J157" s="48">
        <f t="shared" si="31"/>
        <v>507676</v>
      </c>
      <c r="K157" s="48">
        <f t="shared" si="31"/>
        <v>558344</v>
      </c>
      <c r="L157" s="48">
        <f t="shared" si="31"/>
        <v>1009268</v>
      </c>
      <c r="M157" s="48">
        <f t="shared" si="31"/>
        <v>951710</v>
      </c>
      <c r="N157" s="47"/>
      <c r="O157" s="49">
        <f t="shared" si="31"/>
        <v>6274570</v>
      </c>
      <c r="P157" s="50">
        <f>(O157/$O$332)*100</f>
        <v>0.07149905589338934</v>
      </c>
      <c r="Q157" s="10"/>
      <c r="R157" s="3"/>
      <c r="S157" s="3"/>
      <c r="T157" s="3"/>
      <c r="U157" s="3"/>
      <c r="V157" s="3"/>
    </row>
    <row r="158" spans="2:22" ht="15">
      <c r="B158" s="21"/>
      <c r="C158" s="16"/>
      <c r="D158" s="38"/>
      <c r="E158" s="38"/>
      <c r="F158" s="38"/>
      <c r="G158" s="38"/>
      <c r="H158" s="43"/>
      <c r="I158" s="40"/>
      <c r="J158" s="40"/>
      <c r="K158" s="40"/>
      <c r="L158" s="40"/>
      <c r="M158" s="40"/>
      <c r="N158" s="43"/>
      <c r="O158" s="44"/>
      <c r="P158" s="39"/>
      <c r="Q158" s="18"/>
      <c r="R158" s="3"/>
      <c r="S158" s="3"/>
      <c r="T158" s="3"/>
      <c r="U158" s="3"/>
      <c r="V158" s="3"/>
    </row>
    <row r="159" spans="2:22" ht="15">
      <c r="B159" s="21" t="s">
        <v>109</v>
      </c>
      <c r="C159" s="16" t="s">
        <v>110</v>
      </c>
      <c r="D159" s="38">
        <v>460000</v>
      </c>
      <c r="E159" s="38">
        <v>816000</v>
      </c>
      <c r="F159" s="38">
        <v>284000</v>
      </c>
      <c r="G159" s="38">
        <v>992000</v>
      </c>
      <c r="H159" s="43">
        <v>616000</v>
      </c>
      <c r="I159" s="40">
        <v>510000</v>
      </c>
      <c r="J159" s="40">
        <v>616000</v>
      </c>
      <c r="K159" s="40">
        <v>456000</v>
      </c>
      <c r="L159" s="40">
        <v>1268000</v>
      </c>
      <c r="M159" s="40">
        <v>2608000</v>
      </c>
      <c r="N159" s="43"/>
      <c r="O159" s="44">
        <f aca="true" t="shared" si="32" ref="O159:O164">SUM(D159:N159)</f>
        <v>8626000</v>
      </c>
      <c r="P159" s="45">
        <f aca="true" t="shared" si="33" ref="P159:P164">(O159/$O$165)*100</f>
        <v>3.2627683955135565</v>
      </c>
      <c r="Q159" s="18"/>
      <c r="R159" s="3"/>
      <c r="S159" s="3"/>
      <c r="T159" s="3"/>
      <c r="U159" s="3"/>
      <c r="V159" s="3"/>
    </row>
    <row r="160" spans="2:22" ht="15">
      <c r="B160" s="21"/>
      <c r="C160" s="16" t="s">
        <v>111</v>
      </c>
      <c r="D160" s="38">
        <v>2724650</v>
      </c>
      <c r="E160" s="38">
        <v>4980242</v>
      </c>
      <c r="F160" s="38">
        <v>4731814</v>
      </c>
      <c r="G160" s="38">
        <v>5112760</v>
      </c>
      <c r="H160" s="43">
        <v>10680465</v>
      </c>
      <c r="I160" s="40">
        <v>10357229</v>
      </c>
      <c r="J160" s="40">
        <v>37910728</v>
      </c>
      <c r="K160" s="40">
        <v>32270105</v>
      </c>
      <c r="L160" s="40">
        <v>37864184</v>
      </c>
      <c r="M160" s="40">
        <v>28777090</v>
      </c>
      <c r="N160" s="43"/>
      <c r="O160" s="44">
        <f t="shared" si="32"/>
        <v>175409267</v>
      </c>
      <c r="P160" s="45">
        <f t="shared" si="33"/>
        <v>66.34822775884524</v>
      </c>
      <c r="Q160" s="18"/>
      <c r="R160" s="3"/>
      <c r="S160" s="3"/>
      <c r="T160" s="3"/>
      <c r="U160" s="3"/>
      <c r="V160" s="3"/>
    </row>
    <row r="161" spans="2:22" ht="15">
      <c r="B161" s="21"/>
      <c r="C161" s="16" t="s">
        <v>112</v>
      </c>
      <c r="D161" s="38">
        <v>1294640</v>
      </c>
      <c r="E161" s="38">
        <v>1713520</v>
      </c>
      <c r="F161" s="38">
        <v>1132312</v>
      </c>
      <c r="G161" s="38">
        <v>1995607</v>
      </c>
      <c r="H161" s="43">
        <v>672378</v>
      </c>
      <c r="I161" s="40">
        <v>2518461</v>
      </c>
      <c r="J161" s="40">
        <v>3129323</v>
      </c>
      <c r="K161" s="40">
        <v>3761888</v>
      </c>
      <c r="L161" s="40">
        <v>5123400</v>
      </c>
      <c r="M161" s="40">
        <v>7955918</v>
      </c>
      <c r="N161" s="43"/>
      <c r="O161" s="44">
        <f t="shared" si="32"/>
        <v>29297447</v>
      </c>
      <c r="P161" s="45">
        <f t="shared" si="33"/>
        <v>11.081704630284426</v>
      </c>
      <c r="Q161" s="18"/>
      <c r="R161" s="3"/>
      <c r="S161" s="3"/>
      <c r="T161" s="3"/>
      <c r="U161" s="3"/>
      <c r="V161" s="3"/>
    </row>
    <row r="162" spans="2:22" ht="15">
      <c r="B162" s="21"/>
      <c r="C162" s="16" t="s">
        <v>113</v>
      </c>
      <c r="D162" s="38">
        <v>663903</v>
      </c>
      <c r="E162" s="38">
        <v>1370214</v>
      </c>
      <c r="F162" s="38">
        <v>1001216</v>
      </c>
      <c r="G162" s="38">
        <v>504200</v>
      </c>
      <c r="H162" s="43">
        <v>917397</v>
      </c>
      <c r="I162" s="40">
        <v>2587444</v>
      </c>
      <c r="J162" s="40">
        <v>2962647</v>
      </c>
      <c r="K162" s="40">
        <v>1257200</v>
      </c>
      <c r="L162" s="40">
        <v>3434688</v>
      </c>
      <c r="M162" s="40">
        <v>3776110</v>
      </c>
      <c r="N162" s="43"/>
      <c r="O162" s="44">
        <f t="shared" si="32"/>
        <v>18475019</v>
      </c>
      <c r="P162" s="45">
        <f t="shared" si="33"/>
        <v>6.988141444436874</v>
      </c>
      <c r="Q162" s="18"/>
      <c r="R162" s="3"/>
      <c r="S162" s="3"/>
      <c r="T162" s="3"/>
      <c r="U162" s="3"/>
      <c r="V162" s="3"/>
    </row>
    <row r="163" spans="2:22" ht="15">
      <c r="B163" s="21"/>
      <c r="C163" s="16" t="s">
        <v>114</v>
      </c>
      <c r="D163" s="38">
        <v>805860</v>
      </c>
      <c r="E163" s="38">
        <v>408996</v>
      </c>
      <c r="F163" s="38">
        <v>162196</v>
      </c>
      <c r="G163" s="38">
        <v>2596920</v>
      </c>
      <c r="H163" s="43">
        <v>2109534</v>
      </c>
      <c r="I163" s="40">
        <v>2711661</v>
      </c>
      <c r="J163" s="40">
        <v>1455724</v>
      </c>
      <c r="K163" s="40">
        <v>2867778</v>
      </c>
      <c r="L163" s="40">
        <v>2555737</v>
      </c>
      <c r="M163" s="40">
        <v>3392392</v>
      </c>
      <c r="N163" s="43"/>
      <c r="O163" s="44">
        <f t="shared" si="32"/>
        <v>19066798</v>
      </c>
      <c r="P163" s="45">
        <f t="shared" si="33"/>
        <v>7.211980746353013</v>
      </c>
      <c r="Q163" s="18"/>
      <c r="R163" s="3"/>
      <c r="S163" s="3"/>
      <c r="T163" s="3"/>
      <c r="U163" s="3"/>
      <c r="V163" s="3"/>
    </row>
    <row r="164" spans="2:22" ht="15">
      <c r="B164" s="21"/>
      <c r="C164" s="16" t="s">
        <v>115</v>
      </c>
      <c r="D164" s="38">
        <v>548321</v>
      </c>
      <c r="E164" s="38">
        <v>887560</v>
      </c>
      <c r="F164" s="38">
        <v>1221456</v>
      </c>
      <c r="G164" s="38">
        <v>1091365</v>
      </c>
      <c r="H164" s="43">
        <v>1861190</v>
      </c>
      <c r="I164" s="40">
        <v>1080016</v>
      </c>
      <c r="J164" s="40">
        <v>1916685</v>
      </c>
      <c r="K164" s="40">
        <v>1481228</v>
      </c>
      <c r="L164" s="40">
        <v>2649335</v>
      </c>
      <c r="M164" s="40">
        <v>765031</v>
      </c>
      <c r="N164" s="43"/>
      <c r="O164" s="44">
        <f t="shared" si="32"/>
        <v>13502187</v>
      </c>
      <c r="P164" s="45">
        <f t="shared" si="33"/>
        <v>5.107177024566891</v>
      </c>
      <c r="Q164" s="18"/>
      <c r="R164" s="3"/>
      <c r="S164" s="3"/>
      <c r="T164" s="3"/>
      <c r="U164" s="3"/>
      <c r="V164" s="3"/>
    </row>
    <row r="165" spans="2:22" ht="16.5" thickBot="1">
      <c r="B165" s="22"/>
      <c r="C165" s="19" t="s">
        <v>7</v>
      </c>
      <c r="D165" s="46">
        <f aca="true" t="shared" si="34" ref="D165:O165">SUM(D158:D164)</f>
        <v>6497374</v>
      </c>
      <c r="E165" s="46">
        <f t="shared" si="34"/>
        <v>10176532</v>
      </c>
      <c r="F165" s="46">
        <f t="shared" si="34"/>
        <v>8532994</v>
      </c>
      <c r="G165" s="46">
        <f t="shared" si="34"/>
        <v>12292852</v>
      </c>
      <c r="H165" s="47">
        <f t="shared" si="34"/>
        <v>16856964</v>
      </c>
      <c r="I165" s="48">
        <f t="shared" si="34"/>
        <v>19764811</v>
      </c>
      <c r="J165" s="48">
        <f t="shared" si="34"/>
        <v>47991107</v>
      </c>
      <c r="K165" s="48">
        <f t="shared" si="34"/>
        <v>42094199</v>
      </c>
      <c r="L165" s="48">
        <f t="shared" si="34"/>
        <v>52895344</v>
      </c>
      <c r="M165" s="48">
        <f t="shared" si="34"/>
        <v>47274541</v>
      </c>
      <c r="N165" s="47"/>
      <c r="O165" s="49">
        <f t="shared" si="34"/>
        <v>264376718</v>
      </c>
      <c r="P165" s="50">
        <f>(O165/$O$332)*100</f>
        <v>3.0125866373620553</v>
      </c>
      <c r="Q165" s="10"/>
      <c r="R165" s="3"/>
      <c r="S165" s="3"/>
      <c r="T165" s="3"/>
      <c r="U165" s="3"/>
      <c r="V165" s="3"/>
    </row>
    <row r="166" spans="2:22" ht="15">
      <c r="B166" s="21"/>
      <c r="C166" s="16"/>
      <c r="D166" s="38"/>
      <c r="E166" s="38"/>
      <c r="F166" s="38"/>
      <c r="G166" s="38"/>
      <c r="H166" s="43"/>
      <c r="I166" s="40"/>
      <c r="J166" s="40"/>
      <c r="K166" s="40"/>
      <c r="L166" s="40"/>
      <c r="M166" s="40"/>
      <c r="N166" s="43"/>
      <c r="O166" s="44"/>
      <c r="P166" s="39"/>
      <c r="Q166" s="18"/>
      <c r="R166" s="3"/>
      <c r="S166" s="3"/>
      <c r="T166" s="3"/>
      <c r="U166" s="3"/>
      <c r="V166" s="3"/>
    </row>
    <row r="167" spans="2:22" ht="15">
      <c r="B167" s="21" t="s">
        <v>116</v>
      </c>
      <c r="C167" s="16" t="s">
        <v>117</v>
      </c>
      <c r="D167" s="38">
        <v>0</v>
      </c>
      <c r="E167" s="38">
        <v>328000</v>
      </c>
      <c r="F167" s="38">
        <v>0</v>
      </c>
      <c r="G167" s="38">
        <v>15370332</v>
      </c>
      <c r="H167" s="43">
        <v>0</v>
      </c>
      <c r="I167" s="40">
        <v>8506184</v>
      </c>
      <c r="J167" s="40">
        <v>38388865</v>
      </c>
      <c r="K167" s="40">
        <v>6540433</v>
      </c>
      <c r="L167" s="40">
        <v>28295100</v>
      </c>
      <c r="M167" s="40">
        <v>33351300</v>
      </c>
      <c r="N167" s="43"/>
      <c r="O167" s="44">
        <f>SUM(D167:N167)</f>
        <v>130780214</v>
      </c>
      <c r="P167" s="45">
        <f>(O167/$O$169)*100</f>
        <v>96.03149645824041</v>
      </c>
      <c r="Q167" s="18"/>
      <c r="R167" s="3"/>
      <c r="S167" s="3"/>
      <c r="T167" s="3"/>
      <c r="U167" s="3"/>
      <c r="V167" s="3"/>
    </row>
    <row r="168" spans="2:22" ht="15">
      <c r="B168" s="21"/>
      <c r="C168" s="16" t="s">
        <v>118</v>
      </c>
      <c r="D168" s="38">
        <f>262431+11200</f>
        <v>273631</v>
      </c>
      <c r="E168" s="38">
        <f>198929+208804</f>
        <v>407733</v>
      </c>
      <c r="F168" s="38">
        <f>158445+374300</f>
        <v>532745</v>
      </c>
      <c r="G168" s="38">
        <f>148000+36000</f>
        <v>184000</v>
      </c>
      <c r="H168" s="43">
        <f>77600+156000</f>
        <v>233600</v>
      </c>
      <c r="I168" s="40">
        <v>959600</v>
      </c>
      <c r="J168" s="40">
        <v>676908</v>
      </c>
      <c r="K168" s="40">
        <v>1226340</v>
      </c>
      <c r="L168" s="40">
        <v>560381</v>
      </c>
      <c r="M168" s="40">
        <v>349557</v>
      </c>
      <c r="N168" s="43"/>
      <c r="O168" s="44">
        <f>SUM(D168:N168)</f>
        <v>5404495</v>
      </c>
      <c r="P168" s="45">
        <f>(O168/$O$169)*100</f>
        <v>3.9685035417595964</v>
      </c>
      <c r="Q168" s="18"/>
      <c r="R168" s="3"/>
      <c r="S168" s="3"/>
      <c r="T168" s="3"/>
      <c r="U168" s="3"/>
      <c r="V168" s="3"/>
    </row>
    <row r="169" spans="2:22" ht="16.5" thickBot="1">
      <c r="B169" s="22"/>
      <c r="C169" s="19" t="s">
        <v>7</v>
      </c>
      <c r="D169" s="46">
        <f aca="true" t="shared" si="35" ref="D169:O169">SUM(D166:D168)</f>
        <v>273631</v>
      </c>
      <c r="E169" s="46">
        <f t="shared" si="35"/>
        <v>735733</v>
      </c>
      <c r="F169" s="46">
        <f t="shared" si="35"/>
        <v>532745</v>
      </c>
      <c r="G169" s="46">
        <f t="shared" si="35"/>
        <v>15554332</v>
      </c>
      <c r="H169" s="47">
        <f t="shared" si="35"/>
        <v>233600</v>
      </c>
      <c r="I169" s="48">
        <f t="shared" si="35"/>
        <v>9465784</v>
      </c>
      <c r="J169" s="48">
        <f t="shared" si="35"/>
        <v>39065773</v>
      </c>
      <c r="K169" s="48">
        <f t="shared" si="35"/>
        <v>7766773</v>
      </c>
      <c r="L169" s="48">
        <f t="shared" si="35"/>
        <v>28855481</v>
      </c>
      <c r="M169" s="48">
        <f t="shared" si="35"/>
        <v>33700857</v>
      </c>
      <c r="N169" s="47"/>
      <c r="O169" s="49">
        <f t="shared" si="35"/>
        <v>136184709</v>
      </c>
      <c r="P169" s="50">
        <f>(O169/$O$332)*100</f>
        <v>1.5518319375855179</v>
      </c>
      <c r="Q169" s="10"/>
      <c r="R169" s="3"/>
      <c r="S169" s="3"/>
      <c r="T169" s="3"/>
      <c r="U169" s="3"/>
      <c r="V169" s="3"/>
    </row>
    <row r="170" spans="2:22" ht="15">
      <c r="B170" s="21"/>
      <c r="C170" s="16"/>
      <c r="D170" s="38"/>
      <c r="E170" s="38"/>
      <c r="F170" s="38"/>
      <c r="G170" s="38"/>
      <c r="H170" s="43"/>
      <c r="I170" s="40"/>
      <c r="J170" s="40"/>
      <c r="K170" s="40"/>
      <c r="L170" s="40"/>
      <c r="M170" s="40"/>
      <c r="N170" s="43"/>
      <c r="O170" s="44"/>
      <c r="P170" s="39"/>
      <c r="Q170" s="18"/>
      <c r="R170" s="3"/>
      <c r="S170" s="3"/>
      <c r="T170" s="3"/>
      <c r="U170" s="3"/>
      <c r="V170" s="3"/>
    </row>
    <row r="171" spans="2:22" ht="15">
      <c r="B171" s="21" t="s">
        <v>119</v>
      </c>
      <c r="C171" s="16" t="s">
        <v>88</v>
      </c>
      <c r="D171" s="38">
        <v>1054424</v>
      </c>
      <c r="E171" s="38">
        <v>3277966</v>
      </c>
      <c r="F171" s="38">
        <v>2040726</v>
      </c>
      <c r="G171" s="38">
        <v>1622391</v>
      </c>
      <c r="H171" s="43">
        <v>4411409</v>
      </c>
      <c r="I171" s="40">
        <v>9846782</v>
      </c>
      <c r="J171" s="40">
        <v>9841488</v>
      </c>
      <c r="K171" s="40">
        <v>7463434</v>
      </c>
      <c r="L171" s="40">
        <v>11883919</v>
      </c>
      <c r="M171" s="40">
        <v>15376912</v>
      </c>
      <c r="N171" s="43"/>
      <c r="O171" s="44">
        <f>SUM(D171:N171)</f>
        <v>66819451</v>
      </c>
      <c r="P171" s="45">
        <f>(O171/$O$175)*100</f>
        <v>32.233071721682265</v>
      </c>
      <c r="Q171" s="18"/>
      <c r="R171" s="3"/>
      <c r="S171" s="3"/>
      <c r="T171" s="3"/>
      <c r="U171" s="3"/>
      <c r="V171" s="3"/>
    </row>
    <row r="172" spans="2:22" ht="15">
      <c r="B172" s="21"/>
      <c r="C172" s="25" t="s">
        <v>266</v>
      </c>
      <c r="D172" s="38">
        <v>0</v>
      </c>
      <c r="E172" s="38">
        <v>0</v>
      </c>
      <c r="F172" s="38">
        <v>0</v>
      </c>
      <c r="G172" s="38">
        <v>0</v>
      </c>
      <c r="H172" s="43">
        <v>0</v>
      </c>
      <c r="I172" s="40">
        <v>0</v>
      </c>
      <c r="J172" s="40">
        <v>0</v>
      </c>
      <c r="K172" s="40">
        <v>0</v>
      </c>
      <c r="L172" s="40">
        <v>0</v>
      </c>
      <c r="M172" s="40">
        <v>43100</v>
      </c>
      <c r="N172" s="43"/>
      <c r="O172" s="44">
        <f>SUM(D172:N172)</f>
        <v>43100</v>
      </c>
      <c r="P172" s="45">
        <f>(O172/$O$175)*100</f>
        <v>0.020791032706995838</v>
      </c>
      <c r="Q172" s="18"/>
      <c r="R172" s="3"/>
      <c r="S172" s="3"/>
      <c r="T172" s="3"/>
      <c r="U172" s="3"/>
      <c r="V172" s="3"/>
    </row>
    <row r="173" spans="2:22" ht="15">
      <c r="B173" s="21"/>
      <c r="C173" s="16" t="s">
        <v>79</v>
      </c>
      <c r="D173" s="38">
        <v>402515</v>
      </c>
      <c r="E173" s="38">
        <v>1083952</v>
      </c>
      <c r="F173" s="38">
        <v>5813125</v>
      </c>
      <c r="G173" s="38">
        <v>7865671</v>
      </c>
      <c r="H173" s="43">
        <v>8957537</v>
      </c>
      <c r="I173" s="40">
        <v>18102979</v>
      </c>
      <c r="J173" s="40">
        <v>28005244</v>
      </c>
      <c r="K173" s="40">
        <v>22430719</v>
      </c>
      <c r="L173" s="40">
        <v>22431938</v>
      </c>
      <c r="M173" s="40">
        <v>20984936</v>
      </c>
      <c r="N173" s="43"/>
      <c r="O173" s="44">
        <f>SUM(D173:N173)</f>
        <v>136078616</v>
      </c>
      <c r="P173" s="45">
        <f>(O173/$O$175)*100</f>
        <v>65.6430384217802</v>
      </c>
      <c r="Q173" s="18"/>
      <c r="R173" s="3"/>
      <c r="S173" s="3"/>
      <c r="T173" s="3"/>
      <c r="U173" s="3"/>
      <c r="V173" s="3"/>
    </row>
    <row r="174" spans="2:22" ht="15">
      <c r="B174" s="21"/>
      <c r="C174" s="16" t="s">
        <v>120</v>
      </c>
      <c r="D174" s="38">
        <v>200420</v>
      </c>
      <c r="E174" s="38">
        <v>435400</v>
      </c>
      <c r="F174" s="38">
        <v>880620</v>
      </c>
      <c r="G174" s="38">
        <v>311258</v>
      </c>
      <c r="H174" s="43">
        <v>468000</v>
      </c>
      <c r="I174" s="40">
        <v>571680</v>
      </c>
      <c r="J174" s="40">
        <v>265169</v>
      </c>
      <c r="K174" s="40">
        <v>319406</v>
      </c>
      <c r="L174" s="40">
        <v>887790</v>
      </c>
      <c r="M174" s="40">
        <v>20000</v>
      </c>
      <c r="N174" s="43"/>
      <c r="O174" s="44">
        <f>SUM(D174:N174)</f>
        <v>4359743</v>
      </c>
      <c r="P174" s="45">
        <f>(O174/$O$175)*100</f>
        <v>2.103098823830537</v>
      </c>
      <c r="Q174" s="18"/>
      <c r="R174" s="3"/>
      <c r="S174" s="3"/>
      <c r="T174" s="3"/>
      <c r="U174" s="3"/>
      <c r="V174" s="3"/>
    </row>
    <row r="175" spans="2:22" ht="16.5" thickBot="1">
      <c r="B175" s="22"/>
      <c r="C175" s="19" t="s">
        <v>7</v>
      </c>
      <c r="D175" s="46">
        <f aca="true" t="shared" si="36" ref="D175:O175">SUM(D170:D174)</f>
        <v>1657359</v>
      </c>
      <c r="E175" s="46">
        <f t="shared" si="36"/>
        <v>4797318</v>
      </c>
      <c r="F175" s="46">
        <f t="shared" si="36"/>
        <v>8734471</v>
      </c>
      <c r="G175" s="46">
        <f t="shared" si="36"/>
        <v>9799320</v>
      </c>
      <c r="H175" s="47">
        <f t="shared" si="36"/>
        <v>13836946</v>
      </c>
      <c r="I175" s="48">
        <f t="shared" si="36"/>
        <v>28521441</v>
      </c>
      <c r="J175" s="48">
        <f t="shared" si="36"/>
        <v>38111901</v>
      </c>
      <c r="K175" s="48">
        <f t="shared" si="36"/>
        <v>30213559</v>
      </c>
      <c r="L175" s="48">
        <f t="shared" si="36"/>
        <v>35203647</v>
      </c>
      <c r="M175" s="48">
        <f t="shared" si="36"/>
        <v>36424948</v>
      </c>
      <c r="N175" s="47"/>
      <c r="O175" s="49">
        <f t="shared" si="36"/>
        <v>207300910</v>
      </c>
      <c r="P175" s="50">
        <f>(O175/$O$332)*100</f>
        <v>2.3622047966379323</v>
      </c>
      <c r="Q175" s="10"/>
      <c r="R175" s="3"/>
      <c r="S175" s="3"/>
      <c r="T175" s="3"/>
      <c r="U175" s="3"/>
      <c r="V175" s="3"/>
    </row>
    <row r="176" spans="2:22" ht="15">
      <c r="B176" s="21"/>
      <c r="C176" s="16"/>
      <c r="D176" s="38"/>
      <c r="E176" s="38"/>
      <c r="F176" s="38"/>
      <c r="G176" s="38"/>
      <c r="H176" s="43"/>
      <c r="I176" s="40"/>
      <c r="J176" s="40"/>
      <c r="K176" s="40"/>
      <c r="L176" s="40"/>
      <c r="M176" s="40"/>
      <c r="N176" s="43"/>
      <c r="O176" s="44"/>
      <c r="P176" s="39"/>
      <c r="Q176" s="18"/>
      <c r="R176" s="3"/>
      <c r="S176" s="3"/>
      <c r="T176" s="3"/>
      <c r="U176" s="3"/>
      <c r="V176" s="3"/>
    </row>
    <row r="177" spans="2:22" ht="15">
      <c r="B177" s="21" t="s">
        <v>121</v>
      </c>
      <c r="C177" s="16" t="s">
        <v>267</v>
      </c>
      <c r="D177" s="38">
        <v>0</v>
      </c>
      <c r="E177" s="38">
        <v>0</v>
      </c>
      <c r="F177" s="38">
        <v>0</v>
      </c>
      <c r="G177" s="38">
        <v>0</v>
      </c>
      <c r="H177" s="43">
        <v>0</v>
      </c>
      <c r="I177" s="40">
        <v>0</v>
      </c>
      <c r="J177" s="40">
        <v>0</v>
      </c>
      <c r="K177" s="40">
        <v>0</v>
      </c>
      <c r="L177" s="40">
        <v>0</v>
      </c>
      <c r="M177" s="40">
        <v>181995</v>
      </c>
      <c r="N177" s="43"/>
      <c r="O177" s="44">
        <f>SUM(D177:N177)</f>
        <v>181995</v>
      </c>
      <c r="P177" s="45">
        <f>(O177/$O$180)*100</f>
        <v>1.502918756668869</v>
      </c>
      <c r="Q177" s="18"/>
      <c r="R177" s="3"/>
      <c r="S177" s="3"/>
      <c r="T177" s="3"/>
      <c r="U177" s="3"/>
      <c r="V177" s="3"/>
    </row>
    <row r="178" spans="2:22" ht="15">
      <c r="B178" s="21"/>
      <c r="C178" s="16" t="s">
        <v>122</v>
      </c>
      <c r="D178" s="38">
        <v>0</v>
      </c>
      <c r="E178" s="38">
        <v>0</v>
      </c>
      <c r="F178" s="38">
        <v>604000</v>
      </c>
      <c r="G178" s="38">
        <v>0</v>
      </c>
      <c r="H178" s="43">
        <v>0</v>
      </c>
      <c r="I178" s="40">
        <v>1949200</v>
      </c>
      <c r="J178" s="40">
        <v>0</v>
      </c>
      <c r="K178" s="40">
        <v>2349076</v>
      </c>
      <c r="L178" s="40">
        <v>0</v>
      </c>
      <c r="M178" s="40">
        <v>3445300</v>
      </c>
      <c r="N178" s="43"/>
      <c r="O178" s="44">
        <f>SUM(D178:N178)</f>
        <v>8347576</v>
      </c>
      <c r="P178" s="45">
        <f>(O178/$O$180)*100</f>
        <v>68.93446821681304</v>
      </c>
      <c r="Q178" s="18"/>
      <c r="R178" s="3"/>
      <c r="S178" s="3"/>
      <c r="T178" s="3"/>
      <c r="U178" s="3"/>
      <c r="V178" s="3"/>
    </row>
    <row r="179" spans="2:22" ht="15">
      <c r="B179" s="21"/>
      <c r="C179" s="16" t="s">
        <v>123</v>
      </c>
      <c r="D179" s="38">
        <v>106400</v>
      </c>
      <c r="E179" s="38">
        <v>0</v>
      </c>
      <c r="F179" s="38">
        <v>209800</v>
      </c>
      <c r="G179" s="38">
        <v>177600</v>
      </c>
      <c r="H179" s="43">
        <v>212800</v>
      </c>
      <c r="I179" s="40">
        <v>740000</v>
      </c>
      <c r="J179" s="40">
        <v>0</v>
      </c>
      <c r="K179" s="40">
        <v>860447</v>
      </c>
      <c r="L179" s="40">
        <v>754814</v>
      </c>
      <c r="M179" s="40">
        <v>518005</v>
      </c>
      <c r="N179" s="43"/>
      <c r="O179" s="44">
        <f>SUM(D179:N179)</f>
        <v>3579866</v>
      </c>
      <c r="P179" s="45">
        <f>(O179/$O$180)*100</f>
        <v>29.56261302651808</v>
      </c>
      <c r="Q179" s="18"/>
      <c r="R179" s="3"/>
      <c r="S179" s="3"/>
      <c r="T179" s="3"/>
      <c r="U179" s="3"/>
      <c r="V179" s="3"/>
    </row>
    <row r="180" spans="2:22" ht="16.5" thickBot="1">
      <c r="B180" s="22"/>
      <c r="C180" s="19" t="s">
        <v>7</v>
      </c>
      <c r="D180" s="46">
        <f aca="true" t="shared" si="37" ref="D180:O180">SUM(D176:D179)</f>
        <v>106400</v>
      </c>
      <c r="E180" s="46">
        <f t="shared" si="37"/>
        <v>0</v>
      </c>
      <c r="F180" s="46">
        <f t="shared" si="37"/>
        <v>813800</v>
      </c>
      <c r="G180" s="46">
        <f t="shared" si="37"/>
        <v>177600</v>
      </c>
      <c r="H180" s="47">
        <f t="shared" si="37"/>
        <v>212800</v>
      </c>
      <c r="I180" s="48">
        <f t="shared" si="37"/>
        <v>2689200</v>
      </c>
      <c r="J180" s="48">
        <f t="shared" si="37"/>
        <v>0</v>
      </c>
      <c r="K180" s="48">
        <f t="shared" si="37"/>
        <v>3209523</v>
      </c>
      <c r="L180" s="48">
        <f t="shared" si="37"/>
        <v>754814</v>
      </c>
      <c r="M180" s="48">
        <f t="shared" si="37"/>
        <v>4145300</v>
      </c>
      <c r="N180" s="47"/>
      <c r="O180" s="49">
        <f t="shared" si="37"/>
        <v>12109437</v>
      </c>
      <c r="P180" s="50">
        <f>(O180/$O$332)*100</f>
        <v>0.13798767292427638</v>
      </c>
      <c r="Q180" s="10"/>
      <c r="R180" s="3"/>
      <c r="S180" s="3"/>
      <c r="T180" s="3"/>
      <c r="U180" s="3"/>
      <c r="V180" s="3"/>
    </row>
    <row r="181" spans="2:22" ht="15">
      <c r="B181" s="21"/>
      <c r="C181" s="16"/>
      <c r="D181" s="38"/>
      <c r="E181" s="38"/>
      <c r="F181" s="38"/>
      <c r="G181" s="38"/>
      <c r="H181" s="43"/>
      <c r="I181" s="40"/>
      <c r="J181" s="40"/>
      <c r="K181" s="40"/>
      <c r="L181" s="40"/>
      <c r="M181" s="40"/>
      <c r="N181" s="43"/>
      <c r="O181" s="44"/>
      <c r="P181" s="39"/>
      <c r="Q181" s="18"/>
      <c r="R181" s="3"/>
      <c r="S181" s="3"/>
      <c r="T181" s="3"/>
      <c r="U181" s="3"/>
      <c r="V181" s="3"/>
    </row>
    <row r="182" spans="2:22" ht="15">
      <c r="B182" s="21" t="s">
        <v>124</v>
      </c>
      <c r="C182" s="16" t="s">
        <v>125</v>
      </c>
      <c r="D182" s="38">
        <v>44160</v>
      </c>
      <c r="E182" s="38">
        <v>241220</v>
      </c>
      <c r="F182" s="38">
        <v>198204</v>
      </c>
      <c r="G182" s="38">
        <v>401700</v>
      </c>
      <c r="H182" s="43">
        <v>581595</v>
      </c>
      <c r="I182" s="40">
        <v>780531</v>
      </c>
      <c r="J182" s="40">
        <v>822632</v>
      </c>
      <c r="K182" s="40">
        <v>1182168</v>
      </c>
      <c r="L182" s="40">
        <v>526535</v>
      </c>
      <c r="M182" s="40">
        <v>582968</v>
      </c>
      <c r="N182" s="43"/>
      <c r="O182" s="44">
        <f>SUM(D182:N182)</f>
        <v>5361713</v>
      </c>
      <c r="P182" s="45">
        <f>(O182/$O$183)*100</f>
        <v>100</v>
      </c>
      <c r="Q182" s="18"/>
      <c r="R182" s="3"/>
      <c r="S182" s="3"/>
      <c r="T182" s="3"/>
      <c r="U182" s="3"/>
      <c r="V182" s="3"/>
    </row>
    <row r="183" spans="2:22" ht="16.5" thickBot="1">
      <c r="B183" s="22"/>
      <c r="C183" s="19" t="s">
        <v>7</v>
      </c>
      <c r="D183" s="46">
        <f aca="true" t="shared" si="38" ref="D183:O183">SUM(D181:D182)</f>
        <v>44160</v>
      </c>
      <c r="E183" s="46">
        <f t="shared" si="38"/>
        <v>241220</v>
      </c>
      <c r="F183" s="46">
        <f t="shared" si="38"/>
        <v>198204</v>
      </c>
      <c r="G183" s="46">
        <f t="shared" si="38"/>
        <v>401700</v>
      </c>
      <c r="H183" s="47">
        <f t="shared" si="38"/>
        <v>581595</v>
      </c>
      <c r="I183" s="48">
        <f t="shared" si="38"/>
        <v>780531</v>
      </c>
      <c r="J183" s="48">
        <f t="shared" si="38"/>
        <v>822632</v>
      </c>
      <c r="K183" s="48">
        <f t="shared" si="38"/>
        <v>1182168</v>
      </c>
      <c r="L183" s="48">
        <f t="shared" si="38"/>
        <v>526535</v>
      </c>
      <c r="M183" s="48">
        <f t="shared" si="38"/>
        <v>582968</v>
      </c>
      <c r="N183" s="47"/>
      <c r="O183" s="49">
        <f t="shared" si="38"/>
        <v>5361713</v>
      </c>
      <c r="P183" s="50">
        <f>(O183/$O$332)*100</f>
        <v>0.06109700226012495</v>
      </c>
      <c r="Q183" s="10"/>
      <c r="R183" s="3"/>
      <c r="S183" s="3"/>
      <c r="T183" s="3"/>
      <c r="U183" s="3"/>
      <c r="V183" s="3"/>
    </row>
    <row r="184" spans="2:22" ht="15">
      <c r="B184" s="21"/>
      <c r="C184" s="16"/>
      <c r="D184" s="38"/>
      <c r="E184" s="38"/>
      <c r="F184" s="38"/>
      <c r="G184" s="38"/>
      <c r="H184" s="43"/>
      <c r="I184" s="40"/>
      <c r="J184" s="40"/>
      <c r="K184" s="40"/>
      <c r="L184" s="40"/>
      <c r="M184" s="40"/>
      <c r="N184" s="43"/>
      <c r="O184" s="44"/>
      <c r="P184" s="39"/>
      <c r="Q184" s="18"/>
      <c r="R184" s="3"/>
      <c r="S184" s="3"/>
      <c r="T184" s="3"/>
      <c r="U184" s="3"/>
      <c r="V184" s="3"/>
    </row>
    <row r="185" spans="2:22" ht="15">
      <c r="B185" s="21" t="s">
        <v>126</v>
      </c>
      <c r="C185" s="16" t="s">
        <v>127</v>
      </c>
      <c r="D185" s="38">
        <v>662600</v>
      </c>
      <c r="E185" s="38">
        <v>859200</v>
      </c>
      <c r="F185" s="38">
        <v>1220000</v>
      </c>
      <c r="G185" s="38">
        <v>2708000</v>
      </c>
      <c r="H185" s="43">
        <v>1774118</v>
      </c>
      <c r="I185" s="40">
        <v>0</v>
      </c>
      <c r="J185" s="40">
        <v>2865304</v>
      </c>
      <c r="K185" s="40">
        <v>192368</v>
      </c>
      <c r="L185" s="40">
        <v>5220603</v>
      </c>
      <c r="M185" s="40">
        <v>5999132</v>
      </c>
      <c r="N185" s="43"/>
      <c r="O185" s="44">
        <f aca="true" t="shared" si="39" ref="O185:O190">SUM(D185:N185)</f>
        <v>21501325</v>
      </c>
      <c r="P185" s="45">
        <f aca="true" t="shared" si="40" ref="P185:P190">(O185/$O$191)*100</f>
        <v>26.445999023501688</v>
      </c>
      <c r="Q185" s="18"/>
      <c r="R185" s="3"/>
      <c r="S185" s="3"/>
      <c r="T185" s="3"/>
      <c r="U185" s="3"/>
      <c r="V185" s="3"/>
    </row>
    <row r="186" spans="2:22" ht="15">
      <c r="B186" s="21"/>
      <c r="C186" s="16" t="s">
        <v>128</v>
      </c>
      <c r="D186" s="38">
        <v>49600</v>
      </c>
      <c r="E186" s="38">
        <v>321360</v>
      </c>
      <c r="F186" s="38">
        <v>236100</v>
      </c>
      <c r="G186" s="38">
        <v>261420</v>
      </c>
      <c r="H186" s="43">
        <v>1838100</v>
      </c>
      <c r="I186" s="40">
        <v>3043483</v>
      </c>
      <c r="J186" s="40">
        <v>1799832</v>
      </c>
      <c r="K186" s="40">
        <v>8370904</v>
      </c>
      <c r="L186" s="40">
        <v>3144188</v>
      </c>
      <c r="M186" s="40">
        <v>4331993</v>
      </c>
      <c r="N186" s="43"/>
      <c r="O186" s="44">
        <f t="shared" si="39"/>
        <v>23396980</v>
      </c>
      <c r="P186" s="45">
        <f t="shared" si="40"/>
        <v>28.77759906577332</v>
      </c>
      <c r="Q186" s="18"/>
      <c r="R186" s="3"/>
      <c r="S186" s="3"/>
      <c r="T186" s="3"/>
      <c r="U186" s="3"/>
      <c r="V186" s="3"/>
    </row>
    <row r="187" spans="2:22" ht="15">
      <c r="B187" s="21"/>
      <c r="C187" s="16" t="s">
        <v>129</v>
      </c>
      <c r="D187" s="38">
        <v>111536</v>
      </c>
      <c r="E187" s="38">
        <v>146644</v>
      </c>
      <c r="F187" s="38">
        <v>45600</v>
      </c>
      <c r="G187" s="38">
        <v>88000</v>
      </c>
      <c r="H187" s="43">
        <v>580000</v>
      </c>
      <c r="I187" s="40">
        <v>1130900</v>
      </c>
      <c r="J187" s="40">
        <v>0</v>
      </c>
      <c r="K187" s="40">
        <v>1211000</v>
      </c>
      <c r="L187" s="40">
        <v>805000</v>
      </c>
      <c r="M187" s="40">
        <v>2668000</v>
      </c>
      <c r="N187" s="43"/>
      <c r="O187" s="44">
        <f t="shared" si="39"/>
        <v>6786680</v>
      </c>
      <c r="P187" s="45">
        <f t="shared" si="40"/>
        <v>8.347417317435946</v>
      </c>
      <c r="Q187" s="18"/>
      <c r="R187" s="3"/>
      <c r="S187" s="3"/>
      <c r="T187" s="3"/>
      <c r="U187" s="3"/>
      <c r="V187" s="3"/>
    </row>
    <row r="188" spans="2:22" ht="15">
      <c r="B188" s="21"/>
      <c r="C188" s="16" t="s">
        <v>130</v>
      </c>
      <c r="D188" s="38">
        <v>76240</v>
      </c>
      <c r="E188" s="38">
        <v>444704</v>
      </c>
      <c r="F188" s="38">
        <v>349777</v>
      </c>
      <c r="G188" s="38">
        <v>441797</v>
      </c>
      <c r="H188" s="43">
        <v>1685800</v>
      </c>
      <c r="I188" s="40">
        <v>1399840</v>
      </c>
      <c r="J188" s="40">
        <v>1494233</v>
      </c>
      <c r="K188" s="40">
        <v>2627388</v>
      </c>
      <c r="L188" s="40">
        <v>1662320</v>
      </c>
      <c r="M188" s="40">
        <v>4110159</v>
      </c>
      <c r="N188" s="43"/>
      <c r="O188" s="44">
        <f t="shared" si="39"/>
        <v>14292258</v>
      </c>
      <c r="P188" s="45">
        <f t="shared" si="40"/>
        <v>17.57905808649626</v>
      </c>
      <c r="Q188" s="18"/>
      <c r="R188" s="3"/>
      <c r="S188" s="3"/>
      <c r="T188" s="3"/>
      <c r="U188" s="3"/>
      <c r="V188" s="3"/>
    </row>
    <row r="189" spans="2:22" ht="15">
      <c r="B189" s="21"/>
      <c r="C189" s="16" t="s">
        <v>131</v>
      </c>
      <c r="D189" s="38">
        <v>40000</v>
      </c>
      <c r="E189" s="38">
        <v>83120</v>
      </c>
      <c r="F189" s="38">
        <v>210800</v>
      </c>
      <c r="G189" s="38">
        <v>575040</v>
      </c>
      <c r="H189" s="43">
        <v>1325695</v>
      </c>
      <c r="I189" s="40">
        <v>6277492</v>
      </c>
      <c r="J189" s="40">
        <v>642410</v>
      </c>
      <c r="K189" s="40">
        <v>1152740</v>
      </c>
      <c r="L189" s="40">
        <v>1608505</v>
      </c>
      <c r="M189" s="40">
        <v>3083133</v>
      </c>
      <c r="N189" s="43"/>
      <c r="O189" s="44">
        <f t="shared" si="39"/>
        <v>14998935</v>
      </c>
      <c r="P189" s="45">
        <f t="shared" si="40"/>
        <v>18.44825006661521</v>
      </c>
      <c r="Q189" s="18"/>
      <c r="R189" s="3"/>
      <c r="S189" s="3"/>
      <c r="T189" s="3"/>
      <c r="U189" s="3"/>
      <c r="V189" s="3"/>
    </row>
    <row r="190" spans="2:22" ht="15">
      <c r="B190" s="21"/>
      <c r="C190" s="16" t="s">
        <v>268</v>
      </c>
      <c r="D190" s="38">
        <v>0</v>
      </c>
      <c r="E190" s="38">
        <v>0</v>
      </c>
      <c r="F190" s="38">
        <v>0</v>
      </c>
      <c r="G190" s="38">
        <v>0</v>
      </c>
      <c r="H190" s="43">
        <v>0</v>
      </c>
      <c r="I190" s="40">
        <v>0</v>
      </c>
      <c r="J190" s="40">
        <v>0</v>
      </c>
      <c r="K190" s="40">
        <v>0</v>
      </c>
      <c r="L190" s="40">
        <v>0</v>
      </c>
      <c r="M190" s="40">
        <v>326574</v>
      </c>
      <c r="N190" s="43"/>
      <c r="O190" s="44">
        <f t="shared" si="39"/>
        <v>326574</v>
      </c>
      <c r="P190" s="45">
        <f t="shared" si="40"/>
        <v>0.40167644017757237</v>
      </c>
      <c r="Q190" s="18"/>
      <c r="R190" s="3"/>
      <c r="S190" s="3"/>
      <c r="T190" s="3"/>
      <c r="U190" s="3"/>
      <c r="V190" s="3"/>
    </row>
    <row r="191" spans="2:22" ht="16.5" thickBot="1">
      <c r="B191" s="22"/>
      <c r="C191" s="19" t="s">
        <v>7</v>
      </c>
      <c r="D191" s="46">
        <f aca="true" t="shared" si="41" ref="D191:O191">SUM(D184:D190)</f>
        <v>939976</v>
      </c>
      <c r="E191" s="46">
        <f t="shared" si="41"/>
        <v>1855028</v>
      </c>
      <c r="F191" s="46">
        <f t="shared" si="41"/>
        <v>2062277</v>
      </c>
      <c r="G191" s="46">
        <f t="shared" si="41"/>
        <v>4074257</v>
      </c>
      <c r="H191" s="47">
        <f t="shared" si="41"/>
        <v>7203713</v>
      </c>
      <c r="I191" s="48">
        <f t="shared" si="41"/>
        <v>11851715</v>
      </c>
      <c r="J191" s="48">
        <f t="shared" si="41"/>
        <v>6801779</v>
      </c>
      <c r="K191" s="48">
        <f t="shared" si="41"/>
        <v>13554400</v>
      </c>
      <c r="L191" s="48">
        <f t="shared" si="41"/>
        <v>12440616</v>
      </c>
      <c r="M191" s="48">
        <f t="shared" si="41"/>
        <v>20518991</v>
      </c>
      <c r="N191" s="47"/>
      <c r="O191" s="49">
        <f t="shared" si="41"/>
        <v>81302752</v>
      </c>
      <c r="P191" s="50">
        <f>(O191/$O$332)*100</f>
        <v>0.926449144648059</v>
      </c>
      <c r="Q191" s="10"/>
      <c r="R191" s="3"/>
      <c r="S191" s="3"/>
      <c r="T191" s="3"/>
      <c r="U191" s="3"/>
      <c r="V191" s="3"/>
    </row>
    <row r="192" spans="2:22" ht="15">
      <c r="B192" s="21"/>
      <c r="C192" s="16"/>
      <c r="D192" s="38"/>
      <c r="E192" s="38"/>
      <c r="F192" s="38"/>
      <c r="G192" s="38"/>
      <c r="H192" s="43"/>
      <c r="I192" s="40"/>
      <c r="J192" s="40"/>
      <c r="K192" s="40"/>
      <c r="L192" s="40"/>
      <c r="M192" s="40"/>
      <c r="N192" s="43"/>
      <c r="O192" s="44"/>
      <c r="P192" s="39"/>
      <c r="Q192" s="18"/>
      <c r="R192" s="3"/>
      <c r="S192" s="3"/>
      <c r="T192" s="3"/>
      <c r="U192" s="3"/>
      <c r="V192" s="3"/>
    </row>
    <row r="193" spans="2:22" ht="15">
      <c r="B193" s="21" t="s">
        <v>132</v>
      </c>
      <c r="C193" s="16" t="s">
        <v>133</v>
      </c>
      <c r="D193" s="38">
        <v>83520</v>
      </c>
      <c r="E193" s="38">
        <v>92350</v>
      </c>
      <c r="F193" s="38">
        <v>150384</v>
      </c>
      <c r="G193" s="38">
        <v>65260</v>
      </c>
      <c r="H193" s="43">
        <v>41000</v>
      </c>
      <c r="I193" s="40">
        <v>408542</v>
      </c>
      <c r="J193" s="40">
        <v>791141</v>
      </c>
      <c r="K193" s="40">
        <v>768405</v>
      </c>
      <c r="L193" s="40">
        <v>1120141</v>
      </c>
      <c r="M193" s="40">
        <v>1236483</v>
      </c>
      <c r="N193" s="43"/>
      <c r="O193" s="44">
        <f>SUM(D193:N193)</f>
        <v>4757226</v>
      </c>
      <c r="P193" s="45">
        <f>(O193/$O$194)*100</f>
        <v>100</v>
      </c>
      <c r="Q193" s="18"/>
      <c r="R193" s="3"/>
      <c r="S193" s="3"/>
      <c r="T193" s="3"/>
      <c r="U193" s="3"/>
      <c r="V193" s="3"/>
    </row>
    <row r="194" spans="2:22" ht="16.5" thickBot="1">
      <c r="B194" s="22"/>
      <c r="C194" s="19" t="s">
        <v>7</v>
      </c>
      <c r="D194" s="46">
        <f aca="true" t="shared" si="42" ref="D194:O194">SUM(D192:D193)</f>
        <v>83520</v>
      </c>
      <c r="E194" s="46">
        <f t="shared" si="42"/>
        <v>92350</v>
      </c>
      <c r="F194" s="46">
        <f t="shared" si="42"/>
        <v>150384</v>
      </c>
      <c r="G194" s="46">
        <f t="shared" si="42"/>
        <v>65260</v>
      </c>
      <c r="H194" s="47">
        <f t="shared" si="42"/>
        <v>41000</v>
      </c>
      <c r="I194" s="48">
        <f t="shared" si="42"/>
        <v>408542</v>
      </c>
      <c r="J194" s="48">
        <f t="shared" si="42"/>
        <v>791141</v>
      </c>
      <c r="K194" s="48">
        <f t="shared" si="42"/>
        <v>768405</v>
      </c>
      <c r="L194" s="48">
        <f t="shared" si="42"/>
        <v>1120141</v>
      </c>
      <c r="M194" s="48">
        <f t="shared" si="42"/>
        <v>1236483</v>
      </c>
      <c r="N194" s="47"/>
      <c r="O194" s="49">
        <f t="shared" si="42"/>
        <v>4757226</v>
      </c>
      <c r="P194" s="50">
        <f>(O194/$O$332)*100</f>
        <v>0.054208841031574265</v>
      </c>
      <c r="Q194" s="10"/>
      <c r="R194" s="3"/>
      <c r="S194" s="3"/>
      <c r="T194" s="3"/>
      <c r="U194" s="3"/>
      <c r="V194" s="3"/>
    </row>
    <row r="195" spans="2:22" ht="15">
      <c r="B195" s="21"/>
      <c r="C195" s="16"/>
      <c r="D195" s="38"/>
      <c r="E195" s="38"/>
      <c r="F195" s="38"/>
      <c r="G195" s="38"/>
      <c r="H195" s="43"/>
      <c r="I195" s="40"/>
      <c r="J195" s="40"/>
      <c r="K195" s="40"/>
      <c r="L195" s="40"/>
      <c r="M195" s="40"/>
      <c r="N195" s="43"/>
      <c r="O195" s="44"/>
      <c r="P195" s="39"/>
      <c r="Q195" s="18"/>
      <c r="R195" s="3"/>
      <c r="S195" s="3"/>
      <c r="T195" s="3"/>
      <c r="U195" s="3"/>
      <c r="V195" s="3"/>
    </row>
    <row r="196" spans="2:22" ht="15">
      <c r="B196" s="21" t="s">
        <v>134</v>
      </c>
      <c r="C196" s="16" t="s">
        <v>135</v>
      </c>
      <c r="D196" s="38">
        <v>60800</v>
      </c>
      <c r="E196" s="38">
        <v>124131</v>
      </c>
      <c r="F196" s="38">
        <v>970040</v>
      </c>
      <c r="G196" s="38">
        <v>1093600</v>
      </c>
      <c r="H196" s="43">
        <v>4003440</v>
      </c>
      <c r="I196" s="40">
        <v>2738000</v>
      </c>
      <c r="J196" s="40">
        <v>3057760</v>
      </c>
      <c r="K196" s="40">
        <v>3708402</v>
      </c>
      <c r="L196" s="40">
        <v>3475008</v>
      </c>
      <c r="M196" s="40">
        <v>2822001</v>
      </c>
      <c r="N196" s="43"/>
      <c r="O196" s="44">
        <f>SUM(D196:N196)</f>
        <v>22053182</v>
      </c>
      <c r="P196" s="45">
        <f>(O196/$O$198)*100</f>
        <v>94.02589393678474</v>
      </c>
      <c r="Q196" s="18"/>
      <c r="R196" s="3"/>
      <c r="S196" s="3"/>
      <c r="T196" s="3"/>
      <c r="U196" s="3"/>
      <c r="V196" s="3"/>
    </row>
    <row r="197" spans="2:22" ht="15">
      <c r="B197" s="21"/>
      <c r="C197" s="16" t="s">
        <v>136</v>
      </c>
      <c r="D197" s="38">
        <v>260400</v>
      </c>
      <c r="E197" s="38">
        <v>238000</v>
      </c>
      <c r="F197" s="38">
        <v>243855</v>
      </c>
      <c r="G197" s="38">
        <v>37582</v>
      </c>
      <c r="H197" s="43">
        <v>0</v>
      </c>
      <c r="I197" s="40">
        <v>105600</v>
      </c>
      <c r="J197" s="40">
        <v>263592</v>
      </c>
      <c r="K197" s="40">
        <v>159200</v>
      </c>
      <c r="L197" s="40">
        <v>56960</v>
      </c>
      <c r="M197" s="40">
        <v>36000</v>
      </c>
      <c r="N197" s="43"/>
      <c r="O197" s="44">
        <f>SUM(D197:N197)</f>
        <v>1401189</v>
      </c>
      <c r="P197" s="45">
        <f>(O197/$O$198)*100</f>
        <v>5.974106063215253</v>
      </c>
      <c r="Q197" s="18"/>
      <c r="R197" s="3"/>
      <c r="S197" s="3"/>
      <c r="T197" s="3"/>
      <c r="U197" s="3"/>
      <c r="V197" s="3"/>
    </row>
    <row r="198" spans="2:22" ht="16.5" thickBot="1">
      <c r="B198" s="22"/>
      <c r="C198" s="19" t="s">
        <v>7</v>
      </c>
      <c r="D198" s="46">
        <f aca="true" t="shared" si="43" ref="D198:O198">SUM(D195:D197)</f>
        <v>321200</v>
      </c>
      <c r="E198" s="46">
        <f t="shared" si="43"/>
        <v>362131</v>
      </c>
      <c r="F198" s="46">
        <f t="shared" si="43"/>
        <v>1213895</v>
      </c>
      <c r="G198" s="46">
        <f t="shared" si="43"/>
        <v>1131182</v>
      </c>
      <c r="H198" s="47">
        <f t="shared" si="43"/>
        <v>4003440</v>
      </c>
      <c r="I198" s="48">
        <f t="shared" si="43"/>
        <v>2843600</v>
      </c>
      <c r="J198" s="48">
        <f t="shared" si="43"/>
        <v>3321352</v>
      </c>
      <c r="K198" s="48">
        <f t="shared" si="43"/>
        <v>3867602</v>
      </c>
      <c r="L198" s="48">
        <f t="shared" si="43"/>
        <v>3531968</v>
      </c>
      <c r="M198" s="48">
        <f t="shared" si="43"/>
        <v>2858001</v>
      </c>
      <c r="N198" s="47"/>
      <c r="O198" s="49">
        <f t="shared" si="43"/>
        <v>23454371</v>
      </c>
      <c r="P198" s="50">
        <f>(O198/$O$332)*100</f>
        <v>0.2672637938652832</v>
      </c>
      <c r="Q198" s="10"/>
      <c r="R198" s="3"/>
      <c r="S198" s="3"/>
      <c r="T198" s="3"/>
      <c r="U198" s="3"/>
      <c r="V198" s="3"/>
    </row>
    <row r="199" spans="2:22" ht="15">
      <c r="B199" s="21"/>
      <c r="C199" s="16"/>
      <c r="D199" s="38"/>
      <c r="E199" s="38"/>
      <c r="F199" s="38"/>
      <c r="G199" s="38"/>
      <c r="H199" s="43"/>
      <c r="I199" s="40"/>
      <c r="J199" s="40"/>
      <c r="K199" s="40"/>
      <c r="L199" s="40"/>
      <c r="M199" s="40"/>
      <c r="N199" s="43"/>
      <c r="O199" s="44"/>
      <c r="P199" s="39"/>
      <c r="Q199" s="18"/>
      <c r="R199" s="3"/>
      <c r="S199" s="3"/>
      <c r="T199" s="3"/>
      <c r="U199" s="3"/>
      <c r="V199" s="3"/>
    </row>
    <row r="200" spans="2:22" ht="15">
      <c r="B200" s="21" t="s">
        <v>137</v>
      </c>
      <c r="C200" s="16" t="s">
        <v>269</v>
      </c>
      <c r="D200" s="38">
        <v>0</v>
      </c>
      <c r="E200" s="38">
        <v>0</v>
      </c>
      <c r="F200" s="38">
        <v>0</v>
      </c>
      <c r="G200" s="38">
        <v>0</v>
      </c>
      <c r="H200" s="43">
        <v>0</v>
      </c>
      <c r="I200" s="40">
        <v>0</v>
      </c>
      <c r="J200" s="40">
        <v>0</v>
      </c>
      <c r="K200" s="40">
        <v>0</v>
      </c>
      <c r="L200" s="40">
        <v>0</v>
      </c>
      <c r="M200" s="40">
        <v>60000</v>
      </c>
      <c r="N200" s="43"/>
      <c r="O200" s="44">
        <f>SUM(D200:N200)</f>
        <v>60000</v>
      </c>
      <c r="P200" s="45">
        <f>(O200/$O$202)*100</f>
        <v>1.0283439001382093</v>
      </c>
      <c r="Q200" s="18"/>
      <c r="R200" s="3"/>
      <c r="S200" s="3"/>
      <c r="T200" s="3"/>
      <c r="U200" s="3"/>
      <c r="V200" s="3"/>
    </row>
    <row r="201" spans="2:22" ht="15">
      <c r="B201" s="21"/>
      <c r="C201" s="16" t="s">
        <v>138</v>
      </c>
      <c r="D201" s="38">
        <v>225972</v>
      </c>
      <c r="E201" s="38">
        <v>568176</v>
      </c>
      <c r="F201" s="38">
        <v>162344</v>
      </c>
      <c r="G201" s="38">
        <v>238740</v>
      </c>
      <c r="H201" s="43">
        <v>411200</v>
      </c>
      <c r="I201" s="40">
        <v>1029476</v>
      </c>
      <c r="J201" s="40">
        <v>506620</v>
      </c>
      <c r="K201" s="40">
        <v>849760</v>
      </c>
      <c r="L201" s="40">
        <v>906096</v>
      </c>
      <c r="M201" s="40">
        <v>876240</v>
      </c>
      <c r="N201" s="43"/>
      <c r="O201" s="44">
        <f>SUM(D201:N201)</f>
        <v>5774624</v>
      </c>
      <c r="P201" s="45">
        <f>(O201/$O$202)*100</f>
        <v>98.97165609986179</v>
      </c>
      <c r="Q201" s="18"/>
      <c r="R201" s="3"/>
      <c r="S201" s="3"/>
      <c r="T201" s="3"/>
      <c r="U201" s="3"/>
      <c r="V201" s="3"/>
    </row>
    <row r="202" spans="2:22" ht="16.5" thickBot="1">
      <c r="B202" s="22"/>
      <c r="C202" s="19" t="s">
        <v>7</v>
      </c>
      <c r="D202" s="46">
        <f aca="true" t="shared" si="44" ref="D202:O202">SUM(D199:D201)</f>
        <v>225972</v>
      </c>
      <c r="E202" s="46">
        <f t="shared" si="44"/>
        <v>568176</v>
      </c>
      <c r="F202" s="46">
        <f t="shared" si="44"/>
        <v>162344</v>
      </c>
      <c r="G202" s="46">
        <f t="shared" si="44"/>
        <v>238740</v>
      </c>
      <c r="H202" s="47">
        <f t="shared" si="44"/>
        <v>411200</v>
      </c>
      <c r="I202" s="48">
        <f t="shared" si="44"/>
        <v>1029476</v>
      </c>
      <c r="J202" s="48">
        <f t="shared" si="44"/>
        <v>506620</v>
      </c>
      <c r="K202" s="48">
        <f t="shared" si="44"/>
        <v>849760</v>
      </c>
      <c r="L202" s="48">
        <f t="shared" si="44"/>
        <v>906096</v>
      </c>
      <c r="M202" s="48">
        <f t="shared" si="44"/>
        <v>936240</v>
      </c>
      <c r="N202" s="47"/>
      <c r="O202" s="49">
        <f t="shared" si="44"/>
        <v>5834624</v>
      </c>
      <c r="P202" s="50">
        <f>(O202/$O$332)*100</f>
        <v>0.06648584803307811</v>
      </c>
      <c r="Q202" s="10"/>
      <c r="R202" s="3"/>
      <c r="S202" s="3"/>
      <c r="T202" s="3"/>
      <c r="U202" s="3"/>
      <c r="V202" s="3"/>
    </row>
    <row r="203" spans="2:22" ht="15">
      <c r="B203" s="21"/>
      <c r="C203" s="16"/>
      <c r="D203" s="38"/>
      <c r="E203" s="38"/>
      <c r="F203" s="38"/>
      <c r="G203" s="38"/>
      <c r="H203" s="43"/>
      <c r="I203" s="40"/>
      <c r="J203" s="40"/>
      <c r="K203" s="40"/>
      <c r="L203" s="40"/>
      <c r="M203" s="40"/>
      <c r="N203" s="43"/>
      <c r="O203" s="44"/>
      <c r="P203" s="39"/>
      <c r="Q203" s="18"/>
      <c r="R203" s="3"/>
      <c r="S203" s="3"/>
      <c r="T203" s="3"/>
      <c r="U203" s="3"/>
      <c r="V203" s="3"/>
    </row>
    <row r="204" spans="2:22" ht="15">
      <c r="B204" s="21" t="s">
        <v>139</v>
      </c>
      <c r="C204" s="16" t="s">
        <v>140</v>
      </c>
      <c r="D204" s="38">
        <v>0</v>
      </c>
      <c r="E204" s="38">
        <v>0</v>
      </c>
      <c r="F204" s="38">
        <v>0</v>
      </c>
      <c r="G204" s="38">
        <v>93636</v>
      </c>
      <c r="H204" s="43">
        <v>0</v>
      </c>
      <c r="I204" s="40">
        <v>179541</v>
      </c>
      <c r="J204" s="40">
        <v>266234</v>
      </c>
      <c r="K204" s="40">
        <v>292437</v>
      </c>
      <c r="L204" s="40">
        <v>0</v>
      </c>
      <c r="M204" s="40">
        <v>286715</v>
      </c>
      <c r="N204" s="43"/>
      <c r="O204" s="44">
        <f aca="true" t="shared" si="45" ref="O204:O210">SUM(D204:N204)</f>
        <v>1118563</v>
      </c>
      <c r="P204" s="45">
        <f aca="true" t="shared" si="46" ref="P204:P210">(O204/$O$211)*100</f>
        <v>0.2027345316202002</v>
      </c>
      <c r="Q204" s="18"/>
      <c r="R204" s="3"/>
      <c r="S204" s="3"/>
      <c r="T204" s="3"/>
      <c r="U204" s="3"/>
      <c r="V204" s="3"/>
    </row>
    <row r="205" spans="2:22" ht="15">
      <c r="B205" s="21"/>
      <c r="C205" s="25" t="s">
        <v>270</v>
      </c>
      <c r="D205" s="38">
        <v>0</v>
      </c>
      <c r="E205" s="38">
        <v>0</v>
      </c>
      <c r="F205" s="38">
        <v>0</v>
      </c>
      <c r="G205" s="38">
        <v>0</v>
      </c>
      <c r="H205" s="43">
        <v>0</v>
      </c>
      <c r="I205" s="40">
        <v>0</v>
      </c>
      <c r="J205" s="40">
        <v>0</v>
      </c>
      <c r="K205" s="40">
        <v>0</v>
      </c>
      <c r="L205" s="40">
        <v>0</v>
      </c>
      <c r="M205" s="40">
        <v>1084586</v>
      </c>
      <c r="N205" s="43"/>
      <c r="O205" s="44">
        <f t="shared" si="45"/>
        <v>1084586</v>
      </c>
      <c r="P205" s="45">
        <f t="shared" si="46"/>
        <v>0.1965763526165504</v>
      </c>
      <c r="Q205" s="18"/>
      <c r="R205" s="3"/>
      <c r="S205" s="3"/>
      <c r="T205" s="3"/>
      <c r="U205" s="3"/>
      <c r="V205" s="3"/>
    </row>
    <row r="206" spans="2:22" ht="15">
      <c r="B206" s="21"/>
      <c r="C206" s="16" t="s">
        <v>141</v>
      </c>
      <c r="D206" s="38">
        <v>10542366</v>
      </c>
      <c r="E206" s="38">
        <v>11451900</v>
      </c>
      <c r="F206" s="38">
        <v>17132875</v>
      </c>
      <c r="G206" s="38">
        <v>15407861</v>
      </c>
      <c r="H206" s="43">
        <v>23363923</v>
      </c>
      <c r="I206" s="40">
        <v>22691890</v>
      </c>
      <c r="J206" s="40">
        <v>66892766</v>
      </c>
      <c r="K206" s="40">
        <v>84524166</v>
      </c>
      <c r="L206" s="40">
        <v>110823000</v>
      </c>
      <c r="M206" s="40">
        <v>116252445</v>
      </c>
      <c r="N206" s="43"/>
      <c r="O206" s="44">
        <f t="shared" si="45"/>
        <v>479083192</v>
      </c>
      <c r="P206" s="45">
        <f t="shared" si="46"/>
        <v>86.83168184289168</v>
      </c>
      <c r="Q206" s="18"/>
      <c r="R206" s="3"/>
      <c r="S206" s="3"/>
      <c r="T206" s="3"/>
      <c r="U206" s="3"/>
      <c r="V206" s="3"/>
    </row>
    <row r="207" spans="2:22" ht="15">
      <c r="B207" s="21"/>
      <c r="C207" s="16" t="s">
        <v>142</v>
      </c>
      <c r="D207" s="38">
        <v>909000</v>
      </c>
      <c r="E207" s="38">
        <v>5356576</v>
      </c>
      <c r="F207" s="38">
        <v>0</v>
      </c>
      <c r="G207" s="38">
        <v>1873937</v>
      </c>
      <c r="H207" s="43">
        <v>0</v>
      </c>
      <c r="I207" s="40">
        <v>12555437</v>
      </c>
      <c r="J207" s="40">
        <v>4806631</v>
      </c>
      <c r="K207" s="40">
        <v>11002754</v>
      </c>
      <c r="L207" s="40">
        <v>11580000</v>
      </c>
      <c r="M207" s="40">
        <v>9004000</v>
      </c>
      <c r="N207" s="43"/>
      <c r="O207" s="44">
        <f t="shared" si="45"/>
        <v>57088335</v>
      </c>
      <c r="P207" s="45">
        <f t="shared" si="46"/>
        <v>10.347004913627647</v>
      </c>
      <c r="Q207" s="18"/>
      <c r="R207" s="3"/>
      <c r="S207" s="3"/>
      <c r="T207" s="3"/>
      <c r="U207" s="3"/>
      <c r="V207" s="3"/>
    </row>
    <row r="208" spans="2:22" ht="15">
      <c r="B208" s="21"/>
      <c r="C208" s="16" t="s">
        <v>143</v>
      </c>
      <c r="D208" s="38">
        <v>0</v>
      </c>
      <c r="E208" s="38">
        <v>99803</v>
      </c>
      <c r="F208" s="38">
        <v>20790</v>
      </c>
      <c r="G208" s="38">
        <v>323693</v>
      </c>
      <c r="H208" s="43">
        <v>0</v>
      </c>
      <c r="I208" s="40">
        <v>1301512</v>
      </c>
      <c r="J208" s="40">
        <v>1615811</v>
      </c>
      <c r="K208" s="40">
        <v>1568485</v>
      </c>
      <c r="L208" s="40">
        <v>1929534</v>
      </c>
      <c r="M208" s="40">
        <v>46568</v>
      </c>
      <c r="N208" s="43"/>
      <c r="O208" s="44">
        <f t="shared" si="45"/>
        <v>6906196</v>
      </c>
      <c r="P208" s="45">
        <f t="shared" si="46"/>
        <v>1.2517170792680432</v>
      </c>
      <c r="Q208" s="18"/>
      <c r="R208" s="3"/>
      <c r="S208" s="3"/>
      <c r="T208" s="3"/>
      <c r="U208" s="3"/>
      <c r="V208" s="3"/>
    </row>
    <row r="209" spans="2:22" ht="15">
      <c r="B209" s="21"/>
      <c r="C209" s="16" t="s">
        <v>144</v>
      </c>
      <c r="D209" s="38">
        <v>81000</v>
      </c>
      <c r="E209" s="38">
        <v>674424</v>
      </c>
      <c r="F209" s="38">
        <v>0</v>
      </c>
      <c r="G209" s="38">
        <v>0</v>
      </c>
      <c r="H209" s="43">
        <v>0</v>
      </c>
      <c r="I209" s="40">
        <v>216063</v>
      </c>
      <c r="J209" s="40">
        <v>0</v>
      </c>
      <c r="K209" s="40">
        <v>0</v>
      </c>
      <c r="L209" s="40">
        <v>0</v>
      </c>
      <c r="M209" s="40">
        <v>4456793</v>
      </c>
      <c r="N209" s="43"/>
      <c r="O209" s="44">
        <f t="shared" si="45"/>
        <v>5428280</v>
      </c>
      <c r="P209" s="45">
        <f t="shared" si="46"/>
        <v>0.9838514266101241</v>
      </c>
      <c r="Q209" s="18"/>
      <c r="R209" s="3"/>
      <c r="S209" s="3"/>
      <c r="T209" s="3"/>
      <c r="U209" s="3"/>
      <c r="V209" s="3"/>
    </row>
    <row r="210" spans="2:22" ht="15">
      <c r="B210" s="21"/>
      <c r="C210" s="16" t="s">
        <v>48</v>
      </c>
      <c r="D210" s="38">
        <v>67634</v>
      </c>
      <c r="E210" s="38">
        <v>0</v>
      </c>
      <c r="F210" s="38">
        <v>0</v>
      </c>
      <c r="G210" s="38">
        <v>112351</v>
      </c>
      <c r="H210" s="43">
        <v>0</v>
      </c>
      <c r="I210" s="40">
        <v>189140</v>
      </c>
      <c r="J210" s="40">
        <v>196228</v>
      </c>
      <c r="K210" s="40">
        <v>222158</v>
      </c>
      <c r="L210" s="40">
        <v>220000</v>
      </c>
      <c r="M210" s="40">
        <v>21115</v>
      </c>
      <c r="N210" s="43"/>
      <c r="O210" s="44">
        <f t="shared" si="45"/>
        <v>1028626</v>
      </c>
      <c r="P210" s="45">
        <f t="shared" si="46"/>
        <v>0.18643385336575594</v>
      </c>
      <c r="Q210" s="18"/>
      <c r="R210" s="3"/>
      <c r="S210" s="3"/>
      <c r="T210" s="3"/>
      <c r="U210" s="3"/>
      <c r="V210" s="3"/>
    </row>
    <row r="211" spans="2:22" ht="16.5" thickBot="1">
      <c r="B211" s="22"/>
      <c r="C211" s="19" t="s">
        <v>7</v>
      </c>
      <c r="D211" s="46">
        <f aca="true" t="shared" si="47" ref="D211:O211">SUM(D203:D210)</f>
        <v>11600000</v>
      </c>
      <c r="E211" s="46">
        <f t="shared" si="47"/>
        <v>17582703</v>
      </c>
      <c r="F211" s="46">
        <f t="shared" si="47"/>
        <v>17153665</v>
      </c>
      <c r="G211" s="46">
        <f t="shared" si="47"/>
        <v>17811478</v>
      </c>
      <c r="H211" s="47">
        <f t="shared" si="47"/>
        <v>23363923</v>
      </c>
      <c r="I211" s="48">
        <f t="shared" si="47"/>
        <v>37133583</v>
      </c>
      <c r="J211" s="48">
        <f t="shared" si="47"/>
        <v>73777670</v>
      </c>
      <c r="K211" s="48">
        <f t="shared" si="47"/>
        <v>97610000</v>
      </c>
      <c r="L211" s="48">
        <f t="shared" si="47"/>
        <v>124552534</v>
      </c>
      <c r="M211" s="48">
        <f t="shared" si="47"/>
        <v>131152222</v>
      </c>
      <c r="N211" s="47"/>
      <c r="O211" s="49">
        <f t="shared" si="47"/>
        <v>551737778</v>
      </c>
      <c r="P211" s="50">
        <f>(O211/$O$332)*100</f>
        <v>6.287081063358356</v>
      </c>
      <c r="Q211" s="10"/>
      <c r="R211" s="3"/>
      <c r="S211" s="3"/>
      <c r="T211" s="3"/>
      <c r="U211" s="3"/>
      <c r="V211" s="3"/>
    </row>
    <row r="212" spans="2:22" ht="15">
      <c r="B212" s="21"/>
      <c r="C212" s="16"/>
      <c r="D212" s="38"/>
      <c r="E212" s="38"/>
      <c r="F212" s="38"/>
      <c r="G212" s="38"/>
      <c r="H212" s="43"/>
      <c r="I212" s="40"/>
      <c r="J212" s="40"/>
      <c r="K212" s="40"/>
      <c r="L212" s="40"/>
      <c r="M212" s="40"/>
      <c r="N212" s="43"/>
      <c r="O212" s="44"/>
      <c r="P212" s="39"/>
      <c r="Q212" s="18"/>
      <c r="R212" s="3"/>
      <c r="S212" s="3"/>
      <c r="T212" s="3"/>
      <c r="U212" s="3"/>
      <c r="V212" s="3"/>
    </row>
    <row r="213" spans="2:22" ht="15">
      <c r="B213" s="21" t="s">
        <v>145</v>
      </c>
      <c r="C213" s="16" t="s">
        <v>146</v>
      </c>
      <c r="D213" s="38">
        <v>2019694</v>
      </c>
      <c r="E213" s="38">
        <v>0</v>
      </c>
      <c r="F213" s="38">
        <v>323517</v>
      </c>
      <c r="G213" s="38">
        <v>4999076</v>
      </c>
      <c r="H213" s="43">
        <v>1687080</v>
      </c>
      <c r="I213" s="40">
        <v>1667000</v>
      </c>
      <c r="J213" s="40">
        <v>0</v>
      </c>
      <c r="K213" s="40">
        <v>2858595</v>
      </c>
      <c r="L213" s="40">
        <v>2064031</v>
      </c>
      <c r="M213" s="40">
        <v>0</v>
      </c>
      <c r="N213" s="43"/>
      <c r="O213" s="44">
        <f>SUM(D213:N213)</f>
        <v>15618993</v>
      </c>
      <c r="P213" s="45">
        <f>(O213/$O$215)*100</f>
        <v>94.31448093559234</v>
      </c>
      <c r="Q213" s="18"/>
      <c r="R213" s="3"/>
      <c r="S213" s="3"/>
      <c r="T213" s="3"/>
      <c r="U213" s="3"/>
      <c r="V213" s="3"/>
    </row>
    <row r="214" spans="2:22" ht="15">
      <c r="B214" s="21"/>
      <c r="C214" s="16" t="s">
        <v>147</v>
      </c>
      <c r="D214" s="38">
        <v>14200</v>
      </c>
      <c r="E214" s="38">
        <v>30000</v>
      </c>
      <c r="F214" s="38">
        <v>121600</v>
      </c>
      <c r="G214" s="38">
        <v>194487</v>
      </c>
      <c r="H214" s="43">
        <v>252293</v>
      </c>
      <c r="I214" s="40">
        <v>251986</v>
      </c>
      <c r="J214" s="40">
        <v>0</v>
      </c>
      <c r="K214" s="40">
        <v>48187</v>
      </c>
      <c r="L214" s="40">
        <v>4000</v>
      </c>
      <c r="M214" s="40">
        <v>24800</v>
      </c>
      <c r="N214" s="43"/>
      <c r="O214" s="44">
        <f>SUM(D214:N214)</f>
        <v>941553</v>
      </c>
      <c r="P214" s="45">
        <f>(O214/$O$215)*100</f>
        <v>5.685519064407659</v>
      </c>
      <c r="Q214" s="18"/>
      <c r="R214" s="3"/>
      <c r="S214" s="3"/>
      <c r="T214" s="3"/>
      <c r="U214" s="3"/>
      <c r="V214" s="3"/>
    </row>
    <row r="215" spans="2:22" ht="16.5" thickBot="1">
      <c r="B215" s="22"/>
      <c r="C215" s="19" t="s">
        <v>7</v>
      </c>
      <c r="D215" s="46">
        <f aca="true" t="shared" si="48" ref="D215:O215">SUM(D212:D214)</f>
        <v>2033894</v>
      </c>
      <c r="E215" s="46">
        <f t="shared" si="48"/>
        <v>30000</v>
      </c>
      <c r="F215" s="46">
        <f t="shared" si="48"/>
        <v>445117</v>
      </c>
      <c r="G215" s="46">
        <f t="shared" si="48"/>
        <v>5193563</v>
      </c>
      <c r="H215" s="47">
        <f t="shared" si="48"/>
        <v>1939373</v>
      </c>
      <c r="I215" s="48">
        <f t="shared" si="48"/>
        <v>1918986</v>
      </c>
      <c r="J215" s="48">
        <f t="shared" si="48"/>
        <v>0</v>
      </c>
      <c r="K215" s="48">
        <f t="shared" si="48"/>
        <v>2906782</v>
      </c>
      <c r="L215" s="48">
        <f t="shared" si="48"/>
        <v>2068031</v>
      </c>
      <c r="M215" s="48">
        <f t="shared" si="48"/>
        <v>24800</v>
      </c>
      <c r="N215" s="47"/>
      <c r="O215" s="49">
        <f t="shared" si="48"/>
        <v>16560546</v>
      </c>
      <c r="P215" s="50">
        <f>(O215/$O$332)*100</f>
        <v>0.18870829460489646</v>
      </c>
      <c r="Q215" s="10"/>
      <c r="R215" s="3"/>
      <c r="S215" s="3"/>
      <c r="T215" s="3"/>
      <c r="U215" s="3"/>
      <c r="V215" s="3"/>
    </row>
    <row r="216" spans="2:22" ht="15">
      <c r="B216" s="21"/>
      <c r="C216" s="16"/>
      <c r="D216" s="38"/>
      <c r="E216" s="38"/>
      <c r="F216" s="38"/>
      <c r="G216" s="38"/>
      <c r="H216" s="43"/>
      <c r="I216" s="40"/>
      <c r="J216" s="40"/>
      <c r="K216" s="40"/>
      <c r="L216" s="40"/>
      <c r="M216" s="40"/>
      <c r="N216" s="43"/>
      <c r="O216" s="44"/>
      <c r="P216" s="39"/>
      <c r="Q216" s="18"/>
      <c r="R216" s="3"/>
      <c r="S216" s="3"/>
      <c r="T216" s="3"/>
      <c r="U216" s="3"/>
      <c r="V216" s="3"/>
    </row>
    <row r="217" spans="2:22" ht="15">
      <c r="B217" s="21" t="s">
        <v>148</v>
      </c>
      <c r="C217" s="16" t="s">
        <v>149</v>
      </c>
      <c r="D217" s="38">
        <v>287240</v>
      </c>
      <c r="E217" s="38">
        <v>0</v>
      </c>
      <c r="F217" s="38">
        <v>0</v>
      </c>
      <c r="G217" s="38">
        <v>6642733</v>
      </c>
      <c r="H217" s="43">
        <v>-681460</v>
      </c>
      <c r="I217" s="40">
        <v>0</v>
      </c>
      <c r="J217" s="40">
        <v>11533912</v>
      </c>
      <c r="K217" s="40">
        <v>4040280</v>
      </c>
      <c r="L217" s="40">
        <v>3936350</v>
      </c>
      <c r="M217" s="40">
        <v>6275645</v>
      </c>
      <c r="N217" s="43"/>
      <c r="O217" s="44">
        <f>SUM(D217:N217)</f>
        <v>32034700</v>
      </c>
      <c r="P217" s="45">
        <f>(O217/$O$219)*100</f>
        <v>58.90750607446247</v>
      </c>
      <c r="Q217" s="18"/>
      <c r="R217" s="3"/>
      <c r="S217" s="3"/>
      <c r="T217" s="3"/>
      <c r="U217" s="3"/>
      <c r="V217" s="3"/>
    </row>
    <row r="218" spans="2:22" ht="15">
      <c r="B218" s="21"/>
      <c r="C218" s="16" t="s">
        <v>150</v>
      </c>
      <c r="D218" s="38">
        <v>1542400</v>
      </c>
      <c r="E218" s="38">
        <v>502400</v>
      </c>
      <c r="F218" s="38">
        <v>1776040</v>
      </c>
      <c r="G218" s="38">
        <v>1386624</v>
      </c>
      <c r="H218" s="43">
        <v>0</v>
      </c>
      <c r="I218" s="40">
        <v>2206080</v>
      </c>
      <c r="J218" s="40">
        <v>2594674</v>
      </c>
      <c r="K218" s="40">
        <v>2955097</v>
      </c>
      <c r="L218" s="40">
        <v>5669639</v>
      </c>
      <c r="M218" s="40">
        <v>3713701</v>
      </c>
      <c r="N218" s="43"/>
      <c r="O218" s="44">
        <f>SUM(D218:N218)</f>
        <v>22346655</v>
      </c>
      <c r="P218" s="45">
        <f>(O218/$O$219)*100</f>
        <v>41.09249392553753</v>
      </c>
      <c r="Q218" s="18"/>
      <c r="R218" s="3"/>
      <c r="S218" s="3"/>
      <c r="T218" s="3"/>
      <c r="U218" s="3"/>
      <c r="V218" s="3"/>
    </row>
    <row r="219" spans="2:22" ht="16.5" thickBot="1">
      <c r="B219" s="22"/>
      <c r="C219" s="19" t="s">
        <v>7</v>
      </c>
      <c r="D219" s="46">
        <f aca="true" t="shared" si="49" ref="D219:M219">SUM(D216:D218)</f>
        <v>1829640</v>
      </c>
      <c r="E219" s="46">
        <f t="shared" si="49"/>
        <v>502400</v>
      </c>
      <c r="F219" s="46">
        <f t="shared" si="49"/>
        <v>1776040</v>
      </c>
      <c r="G219" s="46">
        <f t="shared" si="49"/>
        <v>8029357</v>
      </c>
      <c r="H219" s="47">
        <f t="shared" si="49"/>
        <v>-681460</v>
      </c>
      <c r="I219" s="48">
        <f t="shared" si="49"/>
        <v>2206080</v>
      </c>
      <c r="J219" s="48">
        <f t="shared" si="49"/>
        <v>14128586</v>
      </c>
      <c r="K219" s="48">
        <f t="shared" si="49"/>
        <v>6995377</v>
      </c>
      <c r="L219" s="48">
        <f t="shared" si="49"/>
        <v>9605989</v>
      </c>
      <c r="M219" s="48">
        <f t="shared" si="49"/>
        <v>9989346</v>
      </c>
      <c r="N219" s="47"/>
      <c r="O219" s="49">
        <f>SUM(O216:O218)</f>
        <v>54381355</v>
      </c>
      <c r="P219" s="50">
        <f>(O219/$O$332)*100</f>
        <v>0.6196784067598653</v>
      </c>
      <c r="Q219" s="10"/>
      <c r="R219" s="3"/>
      <c r="S219" s="3"/>
      <c r="T219" s="3"/>
      <c r="U219" s="3"/>
      <c r="V219" s="3"/>
    </row>
    <row r="220" spans="2:22" ht="15">
      <c r="B220" s="21"/>
      <c r="C220" s="16"/>
      <c r="D220" s="38"/>
      <c r="E220" s="38"/>
      <c r="F220" s="38"/>
      <c r="G220" s="38"/>
      <c r="H220" s="43"/>
      <c r="I220" s="40"/>
      <c r="J220" s="40"/>
      <c r="K220" s="40"/>
      <c r="L220" s="40"/>
      <c r="M220" s="40"/>
      <c r="N220" s="43"/>
      <c r="O220" s="44"/>
      <c r="P220" s="39"/>
      <c r="Q220" s="18"/>
      <c r="R220" s="3"/>
      <c r="S220" s="3"/>
      <c r="T220" s="3"/>
      <c r="U220" s="3"/>
      <c r="V220" s="3"/>
    </row>
    <row r="221" spans="2:22" ht="15">
      <c r="B221" s="21" t="s">
        <v>151</v>
      </c>
      <c r="C221" s="16" t="s">
        <v>152</v>
      </c>
      <c r="D221" s="38">
        <v>893580</v>
      </c>
      <c r="E221" s="38">
        <v>626800</v>
      </c>
      <c r="F221" s="38">
        <v>680000</v>
      </c>
      <c r="G221" s="38">
        <v>2420000</v>
      </c>
      <c r="H221" s="43">
        <v>2837594</v>
      </c>
      <c r="I221" s="40">
        <v>2455250</v>
      </c>
      <c r="J221" s="40">
        <v>5928020</v>
      </c>
      <c r="K221" s="40">
        <v>5026762</v>
      </c>
      <c r="L221" s="40">
        <v>5639000</v>
      </c>
      <c r="M221" s="40">
        <v>5805768</v>
      </c>
      <c r="N221" s="43"/>
      <c r="O221" s="44">
        <f aca="true" t="shared" si="50" ref="O221:O226">SUM(D221:N221)</f>
        <v>32312774</v>
      </c>
      <c r="P221" s="45">
        <f aca="true" t="shared" si="51" ref="P221:P226">(O221/$O$227)*100</f>
        <v>10.132504185382532</v>
      </c>
      <c r="Q221" s="18"/>
      <c r="R221" s="3"/>
      <c r="S221" s="3"/>
      <c r="T221" s="3"/>
      <c r="U221" s="3"/>
      <c r="V221" s="3"/>
    </row>
    <row r="222" spans="2:22" ht="15">
      <c r="B222" s="21"/>
      <c r="C222" s="16" t="s">
        <v>153</v>
      </c>
      <c r="D222" s="38">
        <v>630580</v>
      </c>
      <c r="E222" s="38">
        <v>3022872</v>
      </c>
      <c r="F222" s="38">
        <v>3932000</v>
      </c>
      <c r="G222" s="38">
        <v>1286813</v>
      </c>
      <c r="H222" s="43">
        <v>8692641</v>
      </c>
      <c r="I222" s="40">
        <v>0</v>
      </c>
      <c r="J222" s="40">
        <v>13164346</v>
      </c>
      <c r="K222" s="40">
        <v>6891288</v>
      </c>
      <c r="L222" s="40">
        <v>7107157</v>
      </c>
      <c r="M222" s="40">
        <v>10836870</v>
      </c>
      <c r="N222" s="43"/>
      <c r="O222" s="44">
        <f t="shared" si="50"/>
        <v>55564567</v>
      </c>
      <c r="P222" s="45">
        <f t="shared" si="51"/>
        <v>17.4237039409389</v>
      </c>
      <c r="Q222" s="18"/>
      <c r="R222" s="3"/>
      <c r="S222" s="3"/>
      <c r="T222" s="3"/>
      <c r="U222" s="3"/>
      <c r="V222" s="3"/>
    </row>
    <row r="223" spans="2:22" ht="15">
      <c r="B223" s="21"/>
      <c r="C223" s="16" t="s">
        <v>154</v>
      </c>
      <c r="D223" s="38">
        <v>28430676</v>
      </c>
      <c r="E223" s="38">
        <v>8602312</v>
      </c>
      <c r="F223" s="38">
        <v>41225590</v>
      </c>
      <c r="G223" s="38">
        <v>15712869</v>
      </c>
      <c r="H223" s="43">
        <v>5887336</v>
      </c>
      <c r="I223" s="40">
        <v>9013967</v>
      </c>
      <c r="J223" s="40">
        <v>15775363</v>
      </c>
      <c r="K223" s="40">
        <v>12534267</v>
      </c>
      <c r="L223" s="40">
        <v>19069268</v>
      </c>
      <c r="M223" s="40">
        <v>10993623</v>
      </c>
      <c r="N223" s="43"/>
      <c r="O223" s="44">
        <f t="shared" si="50"/>
        <v>167245271</v>
      </c>
      <c r="P223" s="45">
        <f t="shared" si="51"/>
        <v>52.44407083071653</v>
      </c>
      <c r="Q223" s="18"/>
      <c r="R223" s="3"/>
      <c r="S223" s="3"/>
      <c r="T223" s="3"/>
      <c r="U223" s="3"/>
      <c r="V223" s="3"/>
    </row>
    <row r="224" spans="2:22" ht="15">
      <c r="B224" s="21"/>
      <c r="C224" s="16" t="s">
        <v>155</v>
      </c>
      <c r="D224" s="38">
        <v>600000</v>
      </c>
      <c r="E224" s="38">
        <v>352792</v>
      </c>
      <c r="F224" s="38">
        <v>480000</v>
      </c>
      <c r="G224" s="38">
        <v>592800</v>
      </c>
      <c r="H224" s="43">
        <v>2537639</v>
      </c>
      <c r="I224" s="40">
        <v>2178388</v>
      </c>
      <c r="J224" s="40">
        <v>4500648</v>
      </c>
      <c r="K224" s="40">
        <v>2770184</v>
      </c>
      <c r="L224" s="40">
        <v>2974820</v>
      </c>
      <c r="M224" s="40">
        <v>3082232</v>
      </c>
      <c r="N224" s="43"/>
      <c r="O224" s="44">
        <f t="shared" si="50"/>
        <v>20069503</v>
      </c>
      <c r="P224" s="45">
        <f t="shared" si="51"/>
        <v>6.293310600508866</v>
      </c>
      <c r="Q224" s="18"/>
      <c r="R224" s="3"/>
      <c r="S224" s="3"/>
      <c r="T224" s="3"/>
      <c r="U224" s="3"/>
      <c r="V224" s="3"/>
    </row>
    <row r="225" spans="2:22" ht="15">
      <c r="B225" s="21"/>
      <c r="C225" s="16" t="s">
        <v>156</v>
      </c>
      <c r="D225" s="38">
        <v>1036616</v>
      </c>
      <c r="E225" s="38">
        <v>578488</v>
      </c>
      <c r="F225" s="38">
        <v>961868</v>
      </c>
      <c r="G225" s="38">
        <v>414688</v>
      </c>
      <c r="H225" s="43">
        <v>513644</v>
      </c>
      <c r="I225" s="40">
        <v>1986594</v>
      </c>
      <c r="J225" s="40">
        <v>1898301</v>
      </c>
      <c r="K225" s="40">
        <v>1892947</v>
      </c>
      <c r="L225" s="40">
        <v>2879868</v>
      </c>
      <c r="M225" s="40">
        <v>2257837</v>
      </c>
      <c r="N225" s="43"/>
      <c r="O225" s="44">
        <f t="shared" si="50"/>
        <v>14420851</v>
      </c>
      <c r="P225" s="45">
        <f t="shared" si="51"/>
        <v>4.5220299908103785</v>
      </c>
      <c r="Q225" s="18"/>
      <c r="R225" s="3"/>
      <c r="S225" s="3"/>
      <c r="T225" s="3"/>
      <c r="U225" s="3"/>
      <c r="V225" s="3"/>
    </row>
    <row r="226" spans="2:22" ht="15">
      <c r="B226" s="21"/>
      <c r="C226" s="16" t="s">
        <v>157</v>
      </c>
      <c r="D226" s="38">
        <v>692746</v>
      </c>
      <c r="E226" s="38">
        <v>2052000</v>
      </c>
      <c r="F226" s="38">
        <v>169360</v>
      </c>
      <c r="G226" s="38">
        <v>640000</v>
      </c>
      <c r="H226" s="43">
        <v>11480768</v>
      </c>
      <c r="I226" s="40">
        <v>2474839</v>
      </c>
      <c r="J226" s="40">
        <v>5675542</v>
      </c>
      <c r="K226" s="40">
        <v>1438064</v>
      </c>
      <c r="L226" s="40">
        <v>3227740</v>
      </c>
      <c r="M226" s="40">
        <v>1438128</v>
      </c>
      <c r="N226" s="43"/>
      <c r="O226" s="44">
        <f t="shared" si="50"/>
        <v>29289187</v>
      </c>
      <c r="P226" s="45">
        <f t="shared" si="51"/>
        <v>9.184380451642795</v>
      </c>
      <c r="Q226" s="18"/>
      <c r="R226" s="3"/>
      <c r="S226" s="3"/>
      <c r="T226" s="3"/>
      <c r="U226" s="3"/>
      <c r="V226" s="3"/>
    </row>
    <row r="227" spans="2:22" ht="16.5" thickBot="1">
      <c r="B227" s="22"/>
      <c r="C227" s="19" t="s">
        <v>7</v>
      </c>
      <c r="D227" s="46">
        <f aca="true" t="shared" si="52" ref="D227:O227">SUM(D220:D226)</f>
        <v>32284198</v>
      </c>
      <c r="E227" s="46">
        <f t="shared" si="52"/>
        <v>15235264</v>
      </c>
      <c r="F227" s="46">
        <f t="shared" si="52"/>
        <v>47448818</v>
      </c>
      <c r="G227" s="46">
        <f t="shared" si="52"/>
        <v>21067170</v>
      </c>
      <c r="H227" s="47">
        <f t="shared" si="52"/>
        <v>31949622</v>
      </c>
      <c r="I227" s="48">
        <f t="shared" si="52"/>
        <v>18109038</v>
      </c>
      <c r="J227" s="48">
        <f t="shared" si="52"/>
        <v>46942220</v>
      </c>
      <c r="K227" s="48">
        <f t="shared" si="52"/>
        <v>30553512</v>
      </c>
      <c r="L227" s="48">
        <f t="shared" si="52"/>
        <v>40897853</v>
      </c>
      <c r="M227" s="48">
        <f t="shared" si="52"/>
        <v>34414458</v>
      </c>
      <c r="N227" s="47"/>
      <c r="O227" s="49">
        <f t="shared" si="52"/>
        <v>318902153</v>
      </c>
      <c r="P227" s="50">
        <f>(O227/$O$332)*100</f>
        <v>3.6339068433166255</v>
      </c>
      <c r="Q227" s="10"/>
      <c r="R227" s="3"/>
      <c r="S227" s="3"/>
      <c r="T227" s="3"/>
      <c r="U227" s="3"/>
      <c r="V227" s="3"/>
    </row>
    <row r="228" spans="2:22" ht="15">
      <c r="B228" s="21"/>
      <c r="C228" s="16"/>
      <c r="D228" s="38"/>
      <c r="E228" s="38"/>
      <c r="F228" s="38"/>
      <c r="G228" s="38"/>
      <c r="H228" s="43"/>
      <c r="I228" s="40"/>
      <c r="J228" s="40"/>
      <c r="K228" s="40"/>
      <c r="L228" s="40"/>
      <c r="M228" s="40"/>
      <c r="N228" s="43"/>
      <c r="O228" s="44"/>
      <c r="P228" s="39"/>
      <c r="Q228" s="18"/>
      <c r="R228" s="3"/>
      <c r="S228" s="3"/>
      <c r="T228" s="3"/>
      <c r="U228" s="3"/>
      <c r="V228" s="3"/>
    </row>
    <row r="229" spans="2:22" ht="15">
      <c r="B229" s="21" t="s">
        <v>158</v>
      </c>
      <c r="C229" s="16" t="s">
        <v>159</v>
      </c>
      <c r="D229" s="38">
        <v>1666800</v>
      </c>
      <c r="E229" s="38">
        <v>3166140</v>
      </c>
      <c r="F229" s="38">
        <v>399968</v>
      </c>
      <c r="G229" s="38">
        <v>671566</v>
      </c>
      <c r="H229" s="43">
        <v>3003007</v>
      </c>
      <c r="I229" s="40">
        <v>2995010</v>
      </c>
      <c r="J229" s="40">
        <v>2168322</v>
      </c>
      <c r="K229" s="40">
        <v>4347743</v>
      </c>
      <c r="L229" s="40">
        <v>3390700</v>
      </c>
      <c r="M229" s="40">
        <v>4414366</v>
      </c>
      <c r="N229" s="43"/>
      <c r="O229" s="44">
        <f aca="true" t="shared" si="53" ref="O229:O238">SUM(D229:N229)</f>
        <v>26223622</v>
      </c>
      <c r="P229" s="45">
        <f aca="true" t="shared" si="54" ref="P229:P238">(O229/$O$239)*100</f>
        <v>6.085440505302312</v>
      </c>
      <c r="Q229" s="18"/>
      <c r="R229" s="3"/>
      <c r="S229" s="3"/>
      <c r="T229" s="3"/>
      <c r="U229" s="3"/>
      <c r="V229" s="3"/>
    </row>
    <row r="230" spans="2:22" ht="15">
      <c r="B230" s="21"/>
      <c r="C230" s="16" t="s">
        <v>160</v>
      </c>
      <c r="D230" s="38">
        <v>148800</v>
      </c>
      <c r="E230" s="38">
        <v>61121</v>
      </c>
      <c r="F230" s="38">
        <v>166809</v>
      </c>
      <c r="G230" s="38">
        <v>149840</v>
      </c>
      <c r="H230" s="43">
        <v>0</v>
      </c>
      <c r="I230" s="40">
        <v>362820</v>
      </c>
      <c r="J230" s="40">
        <v>1220212</v>
      </c>
      <c r="K230" s="40">
        <v>7562</v>
      </c>
      <c r="L230" s="40">
        <v>1108800</v>
      </c>
      <c r="M230" s="40">
        <v>3189647</v>
      </c>
      <c r="N230" s="43"/>
      <c r="O230" s="44">
        <f t="shared" si="53"/>
        <v>6415611</v>
      </c>
      <c r="P230" s="45">
        <f t="shared" si="54"/>
        <v>1.4888034553603264</v>
      </c>
      <c r="Q230" s="18"/>
      <c r="R230" s="3"/>
      <c r="S230" s="3"/>
      <c r="T230" s="3"/>
      <c r="U230" s="3"/>
      <c r="V230" s="3"/>
    </row>
    <row r="231" spans="2:17" ht="15">
      <c r="B231" s="21"/>
      <c r="C231" s="16" t="s">
        <v>161</v>
      </c>
      <c r="D231" s="38">
        <v>4842210</v>
      </c>
      <c r="E231" s="38">
        <v>3773621</v>
      </c>
      <c r="F231" s="38">
        <v>4535346</v>
      </c>
      <c r="G231" s="38">
        <v>6094724</v>
      </c>
      <c r="H231" s="43">
        <v>9738245</v>
      </c>
      <c r="I231" s="40">
        <v>11111205</v>
      </c>
      <c r="J231" s="40">
        <v>16050022</v>
      </c>
      <c r="K231" s="40">
        <v>11486777</v>
      </c>
      <c r="L231" s="40">
        <v>14962955</v>
      </c>
      <c r="M231" s="40">
        <v>13129366</v>
      </c>
      <c r="N231" s="43"/>
      <c r="O231" s="44">
        <f t="shared" si="53"/>
        <v>95724471</v>
      </c>
      <c r="P231" s="45">
        <f t="shared" si="54"/>
        <v>22.213772497637304</v>
      </c>
      <c r="Q231" s="16"/>
    </row>
    <row r="232" spans="2:22" ht="15">
      <c r="B232" s="21"/>
      <c r="C232" s="16" t="s">
        <v>162</v>
      </c>
      <c r="D232" s="38">
        <v>3110640</v>
      </c>
      <c r="E232" s="38">
        <v>16782862</v>
      </c>
      <c r="F232" s="38">
        <v>10311595</v>
      </c>
      <c r="G232" s="38">
        <v>7094234</v>
      </c>
      <c r="H232" s="43">
        <v>6425583</v>
      </c>
      <c r="I232" s="40">
        <v>9746832</v>
      </c>
      <c r="J232" s="40">
        <v>10742581</v>
      </c>
      <c r="K232" s="40">
        <v>10868972</v>
      </c>
      <c r="L232" s="40">
        <v>12282858</v>
      </c>
      <c r="M232" s="40">
        <v>1890014</v>
      </c>
      <c r="N232" s="43"/>
      <c r="O232" s="44">
        <f t="shared" si="53"/>
        <v>89256171</v>
      </c>
      <c r="P232" s="45">
        <f t="shared" si="54"/>
        <v>20.71274205949085</v>
      </c>
      <c r="Q232" s="18"/>
      <c r="R232" s="3"/>
      <c r="S232" s="3"/>
      <c r="T232" s="3"/>
      <c r="U232" s="3"/>
      <c r="V232" s="3"/>
    </row>
    <row r="233" spans="2:22" ht="15">
      <c r="B233" s="21"/>
      <c r="C233" s="16" t="s">
        <v>163</v>
      </c>
      <c r="D233" s="38">
        <v>4196980</v>
      </c>
      <c r="E233" s="38">
        <v>1049420</v>
      </c>
      <c r="F233" s="38">
        <v>1328300</v>
      </c>
      <c r="G233" s="38">
        <v>2516480</v>
      </c>
      <c r="H233" s="43">
        <v>4298400</v>
      </c>
      <c r="I233" s="40">
        <v>9954611</v>
      </c>
      <c r="J233" s="40">
        <v>12934987</v>
      </c>
      <c r="K233" s="40">
        <v>15068536</v>
      </c>
      <c r="L233" s="40">
        <v>15190362</v>
      </c>
      <c r="M233" s="40">
        <v>11354281</v>
      </c>
      <c r="N233" s="43"/>
      <c r="O233" s="44">
        <f t="shared" si="53"/>
        <v>77892357</v>
      </c>
      <c r="P233" s="45">
        <f t="shared" si="54"/>
        <v>18.075661109715053</v>
      </c>
      <c r="Q233" s="18"/>
      <c r="R233" s="3"/>
      <c r="S233" s="3"/>
      <c r="T233" s="3"/>
      <c r="U233" s="3"/>
      <c r="V233" s="3"/>
    </row>
    <row r="234" spans="2:22" ht="15">
      <c r="B234" s="21"/>
      <c r="C234" s="16" t="s">
        <v>164</v>
      </c>
      <c r="D234" s="38">
        <v>5494330</v>
      </c>
      <c r="E234" s="38">
        <v>1099498</v>
      </c>
      <c r="F234" s="38">
        <v>12165341</v>
      </c>
      <c r="G234" s="38">
        <v>8210400</v>
      </c>
      <c r="H234" s="43">
        <v>8670336</v>
      </c>
      <c r="I234" s="40">
        <v>5732000</v>
      </c>
      <c r="J234" s="40">
        <v>5771200</v>
      </c>
      <c r="K234" s="40">
        <v>7560000</v>
      </c>
      <c r="L234" s="40">
        <v>9931687</v>
      </c>
      <c r="M234" s="40">
        <v>9031194</v>
      </c>
      <c r="N234" s="43"/>
      <c r="O234" s="44">
        <f t="shared" si="53"/>
        <v>73665986</v>
      </c>
      <c r="P234" s="45">
        <f t="shared" si="54"/>
        <v>17.09489158543519</v>
      </c>
      <c r="Q234" s="18"/>
      <c r="R234" s="3"/>
      <c r="S234" s="3"/>
      <c r="T234" s="3"/>
      <c r="U234" s="3"/>
      <c r="V234" s="3"/>
    </row>
    <row r="235" spans="2:22" ht="15">
      <c r="B235" s="21"/>
      <c r="C235" s="16" t="s">
        <v>165</v>
      </c>
      <c r="D235" s="38">
        <v>0</v>
      </c>
      <c r="E235" s="38">
        <v>488334</v>
      </c>
      <c r="F235" s="38">
        <v>0</v>
      </c>
      <c r="G235" s="38">
        <v>86000</v>
      </c>
      <c r="H235" s="43">
        <v>374052</v>
      </c>
      <c r="I235" s="40">
        <v>975149</v>
      </c>
      <c r="J235" s="40">
        <v>1058700</v>
      </c>
      <c r="K235" s="40">
        <v>1126800</v>
      </c>
      <c r="L235" s="40">
        <v>1127200</v>
      </c>
      <c r="M235" s="40">
        <v>0</v>
      </c>
      <c r="N235" s="43"/>
      <c r="O235" s="44">
        <f t="shared" si="53"/>
        <v>5236235</v>
      </c>
      <c r="P235" s="45">
        <f t="shared" si="54"/>
        <v>1.2151180551748975</v>
      </c>
      <c r="Q235" s="18"/>
      <c r="R235" s="3"/>
      <c r="S235" s="3"/>
      <c r="T235" s="3"/>
      <c r="U235" s="3"/>
      <c r="V235" s="3"/>
    </row>
    <row r="236" spans="2:22" ht="15">
      <c r="B236" s="21"/>
      <c r="C236" s="16" t="s">
        <v>166</v>
      </c>
      <c r="D236" s="38">
        <v>281064</v>
      </c>
      <c r="E236" s="38">
        <v>2172969</v>
      </c>
      <c r="F236" s="38">
        <v>280280</v>
      </c>
      <c r="G236" s="38">
        <f>11867+429661</f>
        <v>441528</v>
      </c>
      <c r="H236" s="43">
        <f>20308+447658</f>
        <v>467966</v>
      </c>
      <c r="I236" s="40">
        <v>1157478</v>
      </c>
      <c r="J236" s="40">
        <v>1916147</v>
      </c>
      <c r="K236" s="40">
        <v>2505582</v>
      </c>
      <c r="L236" s="40">
        <v>2189557</v>
      </c>
      <c r="M236" s="40">
        <v>4609775</v>
      </c>
      <c r="N236" s="43"/>
      <c r="O236" s="44">
        <f t="shared" si="53"/>
        <v>16022346</v>
      </c>
      <c r="P236" s="45">
        <f t="shared" si="54"/>
        <v>3.7181375379178547</v>
      </c>
      <c r="Q236" s="18"/>
      <c r="R236" s="3"/>
      <c r="S236" s="3"/>
      <c r="T236" s="3"/>
      <c r="U236" s="3"/>
      <c r="V236" s="3"/>
    </row>
    <row r="237" spans="2:22" ht="15">
      <c r="B237" s="21"/>
      <c r="C237" s="16" t="s">
        <v>167</v>
      </c>
      <c r="D237" s="38">
        <v>183504</v>
      </c>
      <c r="E237" s="38">
        <v>3196667</v>
      </c>
      <c r="F237" s="38">
        <v>1273067</v>
      </c>
      <c r="G237" s="38">
        <v>1849680</v>
      </c>
      <c r="H237" s="43">
        <v>1869762</v>
      </c>
      <c r="I237" s="40">
        <v>3066180</v>
      </c>
      <c r="J237" s="40">
        <v>3394488</v>
      </c>
      <c r="K237" s="40">
        <v>3508896</v>
      </c>
      <c r="L237" s="40">
        <v>4583386</v>
      </c>
      <c r="M237" s="40">
        <v>4078718</v>
      </c>
      <c r="N237" s="43"/>
      <c r="O237" s="44">
        <f t="shared" si="53"/>
        <v>27004348</v>
      </c>
      <c r="P237" s="45">
        <f t="shared" si="54"/>
        <v>6.266615387396886</v>
      </c>
      <c r="Q237" s="18"/>
      <c r="R237" s="3"/>
      <c r="S237" s="3"/>
      <c r="T237" s="3"/>
      <c r="U237" s="3"/>
      <c r="V237" s="3"/>
    </row>
    <row r="238" spans="2:22" ht="15">
      <c r="B238" s="21"/>
      <c r="C238" s="16" t="s">
        <v>168</v>
      </c>
      <c r="D238" s="38">
        <v>161200</v>
      </c>
      <c r="E238" s="38">
        <v>82400</v>
      </c>
      <c r="F238" s="38">
        <v>402710</v>
      </c>
      <c r="G238" s="38">
        <v>628794</v>
      </c>
      <c r="H238" s="43">
        <v>1439426</v>
      </c>
      <c r="I238" s="40">
        <v>1499219</v>
      </c>
      <c r="J238" s="40">
        <v>2292447</v>
      </c>
      <c r="K238" s="40">
        <v>1878779</v>
      </c>
      <c r="L238" s="40">
        <v>3033565</v>
      </c>
      <c r="M238" s="40">
        <v>2064286</v>
      </c>
      <c r="N238" s="43"/>
      <c r="O238" s="44">
        <f t="shared" si="53"/>
        <v>13482826</v>
      </c>
      <c r="P238" s="45">
        <f t="shared" si="54"/>
        <v>3.128817806569327</v>
      </c>
      <c r="Q238" s="18"/>
      <c r="R238" s="3"/>
      <c r="S238" s="3"/>
      <c r="T238" s="3"/>
      <c r="U238" s="3"/>
      <c r="V238" s="3"/>
    </row>
    <row r="239" spans="2:22" ht="16.5" thickBot="1">
      <c r="B239" s="22"/>
      <c r="C239" s="19" t="s">
        <v>7</v>
      </c>
      <c r="D239" s="46">
        <f aca="true" t="shared" si="55" ref="D239:O239">SUM(D228:D238)</f>
        <v>20085528</v>
      </c>
      <c r="E239" s="46">
        <f t="shared" si="55"/>
        <v>31873032</v>
      </c>
      <c r="F239" s="46">
        <f t="shared" si="55"/>
        <v>30863416</v>
      </c>
      <c r="G239" s="46">
        <f t="shared" si="55"/>
        <v>27743246</v>
      </c>
      <c r="H239" s="47">
        <f t="shared" si="55"/>
        <v>36286777</v>
      </c>
      <c r="I239" s="48">
        <f t="shared" si="55"/>
        <v>46600504</v>
      </c>
      <c r="J239" s="48">
        <f t="shared" si="55"/>
        <v>57549106</v>
      </c>
      <c r="K239" s="48">
        <f t="shared" si="55"/>
        <v>58359647</v>
      </c>
      <c r="L239" s="48">
        <f t="shared" si="55"/>
        <v>67801070</v>
      </c>
      <c r="M239" s="48">
        <f t="shared" si="55"/>
        <v>53761647</v>
      </c>
      <c r="N239" s="47"/>
      <c r="O239" s="49">
        <f t="shared" si="55"/>
        <v>430923973</v>
      </c>
      <c r="P239" s="50">
        <f>(O239/$O$332)*100</f>
        <v>4.910401387079657</v>
      </c>
      <c r="Q239" s="10"/>
      <c r="R239" s="3"/>
      <c r="S239" s="3"/>
      <c r="T239" s="3"/>
      <c r="U239" s="3"/>
      <c r="V239" s="3"/>
    </row>
    <row r="240" spans="2:22" ht="15">
      <c r="B240" s="21"/>
      <c r="C240" s="16"/>
      <c r="D240" s="38"/>
      <c r="E240" s="38"/>
      <c r="F240" s="38"/>
      <c r="G240" s="38"/>
      <c r="H240" s="43"/>
      <c r="I240" s="40"/>
      <c r="J240" s="40"/>
      <c r="K240" s="40"/>
      <c r="L240" s="40"/>
      <c r="M240" s="40"/>
      <c r="N240" s="43"/>
      <c r="O240" s="44"/>
      <c r="P240" s="39"/>
      <c r="Q240" s="18"/>
      <c r="R240" s="3"/>
      <c r="S240" s="3"/>
      <c r="T240" s="3"/>
      <c r="U240" s="3"/>
      <c r="V240" s="3"/>
    </row>
    <row r="241" spans="2:22" ht="15">
      <c r="B241" s="21" t="s">
        <v>169</v>
      </c>
      <c r="C241" s="16" t="s">
        <v>170</v>
      </c>
      <c r="D241" s="38">
        <v>0</v>
      </c>
      <c r="E241" s="38">
        <v>363240</v>
      </c>
      <c r="F241" s="38">
        <v>969262</v>
      </c>
      <c r="G241" s="38">
        <v>402000</v>
      </c>
      <c r="H241" s="43">
        <v>2565269</v>
      </c>
      <c r="I241" s="40">
        <v>0</v>
      </c>
      <c r="J241" s="40">
        <v>2771530</v>
      </c>
      <c r="K241" s="40">
        <v>2844610</v>
      </c>
      <c r="L241" s="40">
        <v>7184014</v>
      </c>
      <c r="M241" s="40">
        <v>4240719</v>
      </c>
      <c r="N241" s="43"/>
      <c r="O241" s="44">
        <f>SUM(D241:N241)</f>
        <v>21340644</v>
      </c>
      <c r="P241" s="45">
        <f>(O241/$O$244)*100</f>
        <v>46.478168606338414</v>
      </c>
      <c r="Q241" s="18"/>
      <c r="R241" s="3"/>
      <c r="S241" s="3"/>
      <c r="T241" s="3"/>
      <c r="U241" s="3"/>
      <c r="V241" s="3"/>
    </row>
    <row r="242" spans="2:22" ht="15">
      <c r="B242" s="21"/>
      <c r="C242" s="16" t="s">
        <v>171</v>
      </c>
      <c r="D242" s="38">
        <v>0</v>
      </c>
      <c r="E242" s="38">
        <v>0</v>
      </c>
      <c r="F242" s="38">
        <v>0</v>
      </c>
      <c r="G242" s="38">
        <v>0</v>
      </c>
      <c r="H242" s="43">
        <v>0</v>
      </c>
      <c r="I242" s="40">
        <v>0</v>
      </c>
      <c r="J242" s="40">
        <v>0</v>
      </c>
      <c r="K242" s="40">
        <v>339136</v>
      </c>
      <c r="L242" s="40">
        <v>296000</v>
      </c>
      <c r="M242" s="40">
        <v>366276</v>
      </c>
      <c r="N242" s="43"/>
      <c r="O242" s="44">
        <f>SUM(D242:N242)</f>
        <v>1001412</v>
      </c>
      <c r="P242" s="45">
        <f>(O242/$O$244)*100</f>
        <v>2.1809930281584085</v>
      </c>
      <c r="Q242" s="18"/>
      <c r="R242" s="3"/>
      <c r="S242" s="3"/>
      <c r="T242" s="3"/>
      <c r="U242" s="3"/>
      <c r="V242" s="3"/>
    </row>
    <row r="243" spans="2:22" ht="15">
      <c r="B243" s="21"/>
      <c r="C243" s="16" t="s">
        <v>172</v>
      </c>
      <c r="D243" s="38">
        <v>337200</v>
      </c>
      <c r="E243" s="38">
        <v>844254</v>
      </c>
      <c r="F243" s="38">
        <v>924090</v>
      </c>
      <c r="G243" s="38">
        <v>3123062</v>
      </c>
      <c r="H243" s="43">
        <v>1296373</v>
      </c>
      <c r="I243" s="40">
        <v>4061471</v>
      </c>
      <c r="J243" s="40">
        <v>2199400</v>
      </c>
      <c r="K243" s="40">
        <v>3648067</v>
      </c>
      <c r="L243" s="40">
        <v>3268760</v>
      </c>
      <c r="M243" s="40">
        <v>3870682</v>
      </c>
      <c r="N243" s="43"/>
      <c r="O243" s="44">
        <f>SUM(D243:N243)</f>
        <v>23573359</v>
      </c>
      <c r="P243" s="45">
        <f>(O243/$O$244)*100</f>
        <v>51.340838365503174</v>
      </c>
      <c r="Q243" s="18"/>
      <c r="R243" s="3"/>
      <c r="S243" s="3"/>
      <c r="T243" s="3"/>
      <c r="U243" s="3"/>
      <c r="V243" s="3"/>
    </row>
    <row r="244" spans="2:22" ht="16.5" thickBot="1">
      <c r="B244" s="22"/>
      <c r="C244" s="19" t="s">
        <v>7</v>
      </c>
      <c r="D244" s="46">
        <f aca="true" t="shared" si="56" ref="D244:O244">SUM(D240:D243)</f>
        <v>337200</v>
      </c>
      <c r="E244" s="46">
        <f t="shared" si="56"/>
        <v>1207494</v>
      </c>
      <c r="F244" s="46">
        <f t="shared" si="56"/>
        <v>1893352</v>
      </c>
      <c r="G244" s="46">
        <f t="shared" si="56"/>
        <v>3525062</v>
      </c>
      <c r="H244" s="47">
        <f t="shared" si="56"/>
        <v>3861642</v>
      </c>
      <c r="I244" s="48">
        <f t="shared" si="56"/>
        <v>4061471</v>
      </c>
      <c r="J244" s="48">
        <f t="shared" si="56"/>
        <v>4970930</v>
      </c>
      <c r="K244" s="48">
        <f t="shared" si="56"/>
        <v>6831813</v>
      </c>
      <c r="L244" s="48">
        <f t="shared" si="56"/>
        <v>10748774</v>
      </c>
      <c r="M244" s="48">
        <f t="shared" si="56"/>
        <v>8477677</v>
      </c>
      <c r="N244" s="47"/>
      <c r="O244" s="49">
        <f t="shared" si="56"/>
        <v>45915415</v>
      </c>
      <c r="P244" s="50">
        <f>(O244/$O$332)*100</f>
        <v>0.5232085742055897</v>
      </c>
      <c r="Q244" s="10"/>
      <c r="R244" s="3"/>
      <c r="S244" s="3"/>
      <c r="T244" s="3"/>
      <c r="U244" s="3"/>
      <c r="V244" s="3"/>
    </row>
    <row r="245" spans="2:22" ht="15">
      <c r="B245" s="21"/>
      <c r="C245" s="16"/>
      <c r="D245" s="38"/>
      <c r="E245" s="38"/>
      <c r="F245" s="38"/>
      <c r="G245" s="38"/>
      <c r="H245" s="43"/>
      <c r="I245" s="40"/>
      <c r="J245" s="40"/>
      <c r="K245" s="40"/>
      <c r="L245" s="40"/>
      <c r="M245" s="40"/>
      <c r="N245" s="43"/>
      <c r="O245" s="44"/>
      <c r="P245" s="39"/>
      <c r="Q245" s="18"/>
      <c r="R245" s="3"/>
      <c r="S245" s="3"/>
      <c r="T245" s="3"/>
      <c r="U245" s="3"/>
      <c r="V245" s="3"/>
    </row>
    <row r="246" spans="2:22" ht="15">
      <c r="B246" s="21" t="s">
        <v>173</v>
      </c>
      <c r="C246" s="16" t="s">
        <v>271</v>
      </c>
      <c r="D246" s="38">
        <v>0</v>
      </c>
      <c r="E246" s="38">
        <v>0</v>
      </c>
      <c r="F246" s="38">
        <v>0</v>
      </c>
      <c r="G246" s="38">
        <v>0</v>
      </c>
      <c r="H246" s="43">
        <v>0</v>
      </c>
      <c r="I246" s="40">
        <v>0</v>
      </c>
      <c r="J246" s="40">
        <v>0</v>
      </c>
      <c r="K246" s="40">
        <v>0</v>
      </c>
      <c r="L246" s="40">
        <v>0</v>
      </c>
      <c r="M246" s="40">
        <v>2110856</v>
      </c>
      <c r="N246" s="43"/>
      <c r="O246" s="44">
        <f>SUM(D246:N246)</f>
        <v>2110856</v>
      </c>
      <c r="P246" s="45">
        <f>(O246/$O$250)*100</f>
        <v>1.4261097857046516</v>
      </c>
      <c r="Q246" s="18"/>
      <c r="R246" s="3"/>
      <c r="S246" s="3"/>
      <c r="T246" s="3"/>
      <c r="U246" s="3"/>
      <c r="V246" s="3"/>
    </row>
    <row r="247" spans="2:22" ht="15">
      <c r="B247" s="21"/>
      <c r="C247" s="16" t="s">
        <v>174</v>
      </c>
      <c r="D247" s="38">
        <v>24158</v>
      </c>
      <c r="E247" s="38">
        <v>0</v>
      </c>
      <c r="F247" s="38">
        <v>3188838</v>
      </c>
      <c r="G247" s="38">
        <v>4267244</v>
      </c>
      <c r="H247" s="43">
        <v>6809483</v>
      </c>
      <c r="I247" s="40">
        <v>18689399</v>
      </c>
      <c r="J247" s="40">
        <v>23743082</v>
      </c>
      <c r="K247" s="40">
        <v>27191998</v>
      </c>
      <c r="L247" s="40">
        <v>22145206</v>
      </c>
      <c r="M247" s="40">
        <v>25012784</v>
      </c>
      <c r="N247" s="43"/>
      <c r="O247" s="44">
        <f>SUM(D247:N247)</f>
        <v>131072192</v>
      </c>
      <c r="P247" s="45">
        <f>(O247/$O$250)*100</f>
        <v>88.55333364519367</v>
      </c>
      <c r="Q247" s="18"/>
      <c r="R247" s="3"/>
      <c r="S247" s="3"/>
      <c r="T247" s="3"/>
      <c r="U247" s="3"/>
      <c r="V247" s="3"/>
    </row>
    <row r="248" spans="2:22" ht="15">
      <c r="B248" s="21"/>
      <c r="C248" s="25" t="s">
        <v>272</v>
      </c>
      <c r="D248" s="38">
        <v>0</v>
      </c>
      <c r="E248" s="38">
        <v>0</v>
      </c>
      <c r="F248" s="38">
        <v>0</v>
      </c>
      <c r="G248" s="38">
        <v>0</v>
      </c>
      <c r="H248" s="43">
        <v>0</v>
      </c>
      <c r="I248" s="40">
        <v>0</v>
      </c>
      <c r="J248" s="40">
        <v>0</v>
      </c>
      <c r="K248" s="40">
        <v>0</v>
      </c>
      <c r="L248" s="40">
        <v>0</v>
      </c>
      <c r="M248" s="40">
        <v>2325183</v>
      </c>
      <c r="N248" s="43"/>
      <c r="O248" s="44">
        <f>SUM(D248:N248)</f>
        <v>2325183</v>
      </c>
      <c r="P248" s="45">
        <f>(O248/$O$250)*100</f>
        <v>1.5709106778738575</v>
      </c>
      <c r="Q248" s="18"/>
      <c r="R248" s="3"/>
      <c r="S248" s="3"/>
      <c r="T248" s="3"/>
      <c r="U248" s="3"/>
      <c r="V248" s="3"/>
    </row>
    <row r="249" spans="2:22" ht="15">
      <c r="B249" s="21"/>
      <c r="C249" s="16" t="s">
        <v>175</v>
      </c>
      <c r="D249" s="38">
        <v>1215361</v>
      </c>
      <c r="E249" s="38">
        <v>1594611</v>
      </c>
      <c r="F249" s="38">
        <v>819600</v>
      </c>
      <c r="G249" s="38">
        <v>2060764</v>
      </c>
      <c r="H249" s="43">
        <v>188000</v>
      </c>
      <c r="I249" s="40">
        <v>1709200</v>
      </c>
      <c r="J249" s="40">
        <v>1801485</v>
      </c>
      <c r="K249" s="40">
        <v>1246575</v>
      </c>
      <c r="L249" s="40">
        <v>1871145</v>
      </c>
      <c r="M249" s="40">
        <v>0</v>
      </c>
      <c r="N249" s="43"/>
      <c r="O249" s="44">
        <f>SUM(D249:N249)</f>
        <v>12506741</v>
      </c>
      <c r="P249" s="45">
        <f>(O249/$O$250)*100</f>
        <v>8.449645891227814</v>
      </c>
      <c r="Q249" s="18"/>
      <c r="R249" s="3"/>
      <c r="S249" s="3"/>
      <c r="T249" s="3"/>
      <c r="U249" s="3"/>
      <c r="V249" s="3"/>
    </row>
    <row r="250" spans="2:22" ht="16.5" thickBot="1">
      <c r="B250" s="22"/>
      <c r="C250" s="19" t="s">
        <v>7</v>
      </c>
      <c r="D250" s="46">
        <f aca="true" t="shared" si="57" ref="D250:O250">SUM(D245:D249)</f>
        <v>1239519</v>
      </c>
      <c r="E250" s="46">
        <f t="shared" si="57"/>
        <v>1594611</v>
      </c>
      <c r="F250" s="46">
        <f t="shared" si="57"/>
        <v>4008438</v>
      </c>
      <c r="G250" s="46">
        <f t="shared" si="57"/>
        <v>6328008</v>
      </c>
      <c r="H250" s="47">
        <f t="shared" si="57"/>
        <v>6997483</v>
      </c>
      <c r="I250" s="48">
        <f t="shared" si="57"/>
        <v>20398599</v>
      </c>
      <c r="J250" s="48">
        <f t="shared" si="57"/>
        <v>25544567</v>
      </c>
      <c r="K250" s="48">
        <f t="shared" si="57"/>
        <v>28438573</v>
      </c>
      <c r="L250" s="48">
        <f t="shared" si="57"/>
        <v>24016351</v>
      </c>
      <c r="M250" s="48">
        <f t="shared" si="57"/>
        <v>29448823</v>
      </c>
      <c r="N250" s="47"/>
      <c r="O250" s="49">
        <f t="shared" si="57"/>
        <v>148014972</v>
      </c>
      <c r="P250" s="50">
        <f>(O250/$O$332)*100</f>
        <v>1.6866384080640517</v>
      </c>
      <c r="Q250" s="10"/>
      <c r="R250" s="3"/>
      <c r="S250" s="3"/>
      <c r="T250" s="3"/>
      <c r="U250" s="3"/>
      <c r="V250" s="3"/>
    </row>
    <row r="251" spans="2:22" ht="15">
      <c r="B251" s="21"/>
      <c r="C251" s="16"/>
      <c r="D251" s="38"/>
      <c r="E251" s="38"/>
      <c r="F251" s="38"/>
      <c r="G251" s="38"/>
      <c r="H251" s="43"/>
      <c r="I251" s="40"/>
      <c r="J251" s="40"/>
      <c r="K251" s="40"/>
      <c r="L251" s="40"/>
      <c r="M251" s="40"/>
      <c r="N251" s="43"/>
      <c r="O251" s="44"/>
      <c r="P251" s="39"/>
      <c r="Q251" s="18"/>
      <c r="R251" s="3"/>
      <c r="S251" s="3"/>
      <c r="T251" s="3"/>
      <c r="U251" s="3"/>
      <c r="V251" s="3"/>
    </row>
    <row r="252" spans="2:22" ht="15">
      <c r="B252" s="21" t="s">
        <v>176</v>
      </c>
      <c r="C252" s="16" t="s">
        <v>140</v>
      </c>
      <c r="D252" s="38">
        <v>314000</v>
      </c>
      <c r="E252" s="38">
        <v>280000</v>
      </c>
      <c r="F252" s="38">
        <v>728000</v>
      </c>
      <c r="G252" s="38">
        <v>728000</v>
      </c>
      <c r="H252" s="43">
        <v>1008000</v>
      </c>
      <c r="I252" s="40">
        <v>2187200</v>
      </c>
      <c r="J252" s="40">
        <v>1677014</v>
      </c>
      <c r="K252" s="40">
        <v>1068000</v>
      </c>
      <c r="L252" s="40">
        <v>3196000</v>
      </c>
      <c r="M252" s="40">
        <v>4217200</v>
      </c>
      <c r="N252" s="43"/>
      <c r="O252" s="44">
        <f aca="true" t="shared" si="58" ref="O252:O259">SUM(D252:N252)</f>
        <v>15403414</v>
      </c>
      <c r="P252" s="45">
        <f aca="true" t="shared" si="59" ref="P252:P259">(O252/$O$260)*100</f>
        <v>3.5045514978226397</v>
      </c>
      <c r="Q252" s="18"/>
      <c r="R252" s="3"/>
      <c r="S252" s="3"/>
      <c r="T252" s="3"/>
      <c r="U252" s="3"/>
      <c r="V252" s="3"/>
    </row>
    <row r="253" spans="2:22" ht="15">
      <c r="B253" s="21"/>
      <c r="C253" s="16" t="s">
        <v>177</v>
      </c>
      <c r="D253" s="38">
        <v>387920</v>
      </c>
      <c r="E253" s="38">
        <v>429044</v>
      </c>
      <c r="F253" s="38">
        <v>1020860</v>
      </c>
      <c r="G253" s="38">
        <v>915246</v>
      </c>
      <c r="H253" s="43">
        <v>1126658</v>
      </c>
      <c r="I253" s="40">
        <v>972207</v>
      </c>
      <c r="J253" s="40">
        <v>2488268</v>
      </c>
      <c r="K253" s="40">
        <v>802877</v>
      </c>
      <c r="L253" s="40">
        <v>2273911</v>
      </c>
      <c r="M253" s="40">
        <v>2728365</v>
      </c>
      <c r="N253" s="43"/>
      <c r="O253" s="44">
        <f t="shared" si="58"/>
        <v>13145356</v>
      </c>
      <c r="P253" s="45">
        <f t="shared" si="59"/>
        <v>2.9908030167345903</v>
      </c>
      <c r="Q253" s="18"/>
      <c r="R253" s="3"/>
      <c r="S253" s="3"/>
      <c r="T253" s="3"/>
      <c r="U253" s="3"/>
      <c r="V253" s="3"/>
    </row>
    <row r="254" spans="2:22" ht="15">
      <c r="B254" s="21"/>
      <c r="C254" s="25" t="s">
        <v>273</v>
      </c>
      <c r="D254" s="38">
        <v>0</v>
      </c>
      <c r="E254" s="38">
        <v>0</v>
      </c>
      <c r="F254" s="38">
        <v>0</v>
      </c>
      <c r="G254" s="38">
        <v>0</v>
      </c>
      <c r="H254" s="43">
        <v>0</v>
      </c>
      <c r="I254" s="40">
        <v>0</v>
      </c>
      <c r="J254" s="40">
        <v>0</v>
      </c>
      <c r="K254" s="40">
        <v>0</v>
      </c>
      <c r="L254" s="40">
        <v>0</v>
      </c>
      <c r="M254" s="40">
        <v>1292000</v>
      </c>
      <c r="N254" s="43"/>
      <c r="O254" s="44">
        <f t="shared" si="58"/>
        <v>1292000</v>
      </c>
      <c r="P254" s="45">
        <f t="shared" si="59"/>
        <v>0.2939530506150682</v>
      </c>
      <c r="Q254" s="18"/>
      <c r="R254" s="3"/>
      <c r="S254" s="3"/>
      <c r="T254" s="3"/>
      <c r="U254" s="3"/>
      <c r="V254" s="3"/>
    </row>
    <row r="255" spans="2:22" ht="15">
      <c r="B255" s="21"/>
      <c r="C255" s="16" t="s">
        <v>274</v>
      </c>
      <c r="D255" s="38">
        <v>13442406</v>
      </c>
      <c r="E255" s="38">
        <v>2400000</v>
      </c>
      <c r="F255" s="38">
        <v>19144638</v>
      </c>
      <c r="G255" s="38">
        <v>8468350</v>
      </c>
      <c r="H255" s="43">
        <v>12285302</v>
      </c>
      <c r="I255" s="40">
        <v>30464041</v>
      </c>
      <c r="J255" s="40">
        <v>19011377</v>
      </c>
      <c r="K255" s="40">
        <v>26850531</v>
      </c>
      <c r="L255" s="40">
        <v>18686037</v>
      </c>
      <c r="M255" s="40">
        <v>15316306</v>
      </c>
      <c r="N255" s="43"/>
      <c r="O255" s="44">
        <f t="shared" si="58"/>
        <v>166068988</v>
      </c>
      <c r="P255" s="45">
        <f t="shared" si="59"/>
        <v>37.78365761235074</v>
      </c>
      <c r="Q255" s="18"/>
      <c r="R255" s="3"/>
      <c r="S255" s="3"/>
      <c r="T255" s="3"/>
      <c r="U255" s="3"/>
      <c r="V255" s="3"/>
    </row>
    <row r="256" spans="2:22" ht="15">
      <c r="B256" s="21"/>
      <c r="C256" s="16" t="s">
        <v>178</v>
      </c>
      <c r="D256" s="38">
        <v>10181376</v>
      </c>
      <c r="E256" s="38">
        <v>6786484</v>
      </c>
      <c r="F256" s="38">
        <v>12440281</v>
      </c>
      <c r="G256" s="38">
        <v>10403239</v>
      </c>
      <c r="H256" s="43">
        <v>14532850</v>
      </c>
      <c r="I256" s="40">
        <v>27031812</v>
      </c>
      <c r="J256" s="40">
        <v>40719312</v>
      </c>
      <c r="K256" s="40">
        <v>24361243</v>
      </c>
      <c r="L256" s="40">
        <v>37496156</v>
      </c>
      <c r="M256" s="40">
        <v>30246943</v>
      </c>
      <c r="N256" s="43"/>
      <c r="O256" s="44">
        <f t="shared" si="58"/>
        <v>214199696</v>
      </c>
      <c r="P256" s="45">
        <f t="shared" si="59"/>
        <v>48.73425238391658</v>
      </c>
      <c r="Q256" s="18"/>
      <c r="R256" s="3"/>
      <c r="S256" s="3"/>
      <c r="T256" s="3"/>
      <c r="U256" s="3"/>
      <c r="V256" s="3"/>
    </row>
    <row r="257" spans="2:22" ht="15">
      <c r="B257" s="21"/>
      <c r="C257" s="16" t="s">
        <v>179</v>
      </c>
      <c r="D257" s="38">
        <v>246588</v>
      </c>
      <c r="E257" s="38">
        <v>213700</v>
      </c>
      <c r="F257" s="38">
        <v>390696</v>
      </c>
      <c r="G257" s="38">
        <v>342527</v>
      </c>
      <c r="H257" s="43">
        <v>572981</v>
      </c>
      <c r="I257" s="40">
        <v>733447</v>
      </c>
      <c r="J257" s="40">
        <v>839061</v>
      </c>
      <c r="K257" s="40">
        <v>778711</v>
      </c>
      <c r="L257" s="40">
        <v>1315189</v>
      </c>
      <c r="M257" s="40">
        <v>1320571</v>
      </c>
      <c r="N257" s="43"/>
      <c r="O257" s="44">
        <f t="shared" si="58"/>
        <v>6753471</v>
      </c>
      <c r="P257" s="45">
        <f t="shared" si="59"/>
        <v>1.5365351414012347</v>
      </c>
      <c r="Q257" s="18"/>
      <c r="R257" s="3"/>
      <c r="S257" s="3"/>
      <c r="T257" s="3"/>
      <c r="U257" s="3"/>
      <c r="V257" s="3"/>
    </row>
    <row r="258" spans="2:22" ht="15">
      <c r="B258" s="21"/>
      <c r="C258" s="16" t="s">
        <v>180</v>
      </c>
      <c r="D258" s="38">
        <v>700304</v>
      </c>
      <c r="E258" s="38">
        <v>5659398</v>
      </c>
      <c r="F258" s="38">
        <v>908626</v>
      </c>
      <c r="G258" s="38">
        <v>1813286</v>
      </c>
      <c r="H258" s="43">
        <v>1227532</v>
      </c>
      <c r="I258" s="40">
        <v>2765927</v>
      </c>
      <c r="J258" s="40">
        <v>2959937</v>
      </c>
      <c r="K258" s="40">
        <v>2498615</v>
      </c>
      <c r="L258" s="40">
        <v>1581181</v>
      </c>
      <c r="M258" s="40">
        <v>667371</v>
      </c>
      <c r="N258" s="43"/>
      <c r="O258" s="44">
        <f t="shared" si="58"/>
        <v>20782177</v>
      </c>
      <c r="P258" s="45">
        <f t="shared" si="59"/>
        <v>4.728316043012621</v>
      </c>
      <c r="Q258" s="18"/>
      <c r="R258" s="3"/>
      <c r="S258" s="3"/>
      <c r="T258" s="3"/>
      <c r="U258" s="3"/>
      <c r="V258" s="3"/>
    </row>
    <row r="259" spans="2:22" ht="15">
      <c r="B259" s="21"/>
      <c r="C259" s="16" t="s">
        <v>48</v>
      </c>
      <c r="D259" s="38">
        <v>0</v>
      </c>
      <c r="E259" s="38">
        <v>0</v>
      </c>
      <c r="F259" s="38">
        <v>567362</v>
      </c>
      <c r="G259" s="38">
        <v>587326</v>
      </c>
      <c r="H259" s="43">
        <v>0</v>
      </c>
      <c r="I259" s="40">
        <v>718731</v>
      </c>
      <c r="J259" s="40">
        <v>0</v>
      </c>
      <c r="K259" s="40">
        <v>0</v>
      </c>
      <c r="L259" s="40">
        <v>7450</v>
      </c>
      <c r="M259" s="40">
        <v>0</v>
      </c>
      <c r="N259" s="43"/>
      <c r="O259" s="44">
        <f t="shared" si="58"/>
        <v>1880869</v>
      </c>
      <c r="P259" s="45">
        <f t="shared" si="59"/>
        <v>0.4279312541465269</v>
      </c>
      <c r="Q259" s="18"/>
      <c r="R259" s="3"/>
      <c r="S259" s="3"/>
      <c r="T259" s="3"/>
      <c r="U259" s="3"/>
      <c r="V259" s="3"/>
    </row>
    <row r="260" spans="2:22" ht="16.5" thickBot="1">
      <c r="B260" s="22"/>
      <c r="C260" s="19" t="s">
        <v>7</v>
      </c>
      <c r="D260" s="46">
        <f aca="true" t="shared" si="60" ref="D260:O260">SUM(D251:D259)</f>
        <v>25272594</v>
      </c>
      <c r="E260" s="46">
        <f t="shared" si="60"/>
        <v>15768626</v>
      </c>
      <c r="F260" s="46">
        <f t="shared" si="60"/>
        <v>35200463</v>
      </c>
      <c r="G260" s="46">
        <f t="shared" si="60"/>
        <v>23257974</v>
      </c>
      <c r="H260" s="47">
        <f t="shared" si="60"/>
        <v>30753323</v>
      </c>
      <c r="I260" s="48">
        <f t="shared" si="60"/>
        <v>64873365</v>
      </c>
      <c r="J260" s="48">
        <f t="shared" si="60"/>
        <v>67694969</v>
      </c>
      <c r="K260" s="48">
        <f t="shared" si="60"/>
        <v>56359977</v>
      </c>
      <c r="L260" s="48">
        <f t="shared" si="60"/>
        <v>64555924</v>
      </c>
      <c r="M260" s="48">
        <f t="shared" si="60"/>
        <v>55788756</v>
      </c>
      <c r="N260" s="47"/>
      <c r="O260" s="49">
        <f t="shared" si="60"/>
        <v>439525971</v>
      </c>
      <c r="P260" s="50">
        <f>(O260/$O$332)*100</f>
        <v>5.008421607715783</v>
      </c>
      <c r="Q260" s="10"/>
      <c r="R260" s="3"/>
      <c r="S260" s="3"/>
      <c r="T260" s="3"/>
      <c r="U260" s="3"/>
      <c r="V260" s="3"/>
    </row>
    <row r="261" spans="2:22" ht="15">
      <c r="B261" s="21"/>
      <c r="C261" s="16"/>
      <c r="D261" s="38"/>
      <c r="E261" s="38"/>
      <c r="F261" s="38"/>
      <c r="G261" s="38"/>
      <c r="H261" s="43"/>
      <c r="I261" s="40"/>
      <c r="J261" s="40"/>
      <c r="K261" s="40"/>
      <c r="L261" s="40"/>
      <c r="M261" s="40"/>
      <c r="N261" s="43"/>
      <c r="O261" s="44"/>
      <c r="P261" s="39"/>
      <c r="Q261" s="18"/>
      <c r="R261" s="3"/>
      <c r="S261" s="3"/>
      <c r="T261" s="3"/>
      <c r="U261" s="3"/>
      <c r="V261" s="3"/>
    </row>
    <row r="262" spans="2:22" ht="15">
      <c r="B262" s="21" t="s">
        <v>181</v>
      </c>
      <c r="C262" s="16" t="s">
        <v>182</v>
      </c>
      <c r="D262" s="38">
        <v>1620000</v>
      </c>
      <c r="E262" s="38">
        <v>2931344</v>
      </c>
      <c r="F262" s="38">
        <v>1833600</v>
      </c>
      <c r="G262" s="38">
        <v>0</v>
      </c>
      <c r="H262" s="43">
        <v>3538760</v>
      </c>
      <c r="I262" s="40">
        <v>472574</v>
      </c>
      <c r="J262" s="40">
        <v>4410120</v>
      </c>
      <c r="K262" s="40">
        <v>757007</v>
      </c>
      <c r="L262" s="40">
        <v>175000</v>
      </c>
      <c r="M262" s="40">
        <v>1349960</v>
      </c>
      <c r="N262" s="43"/>
      <c r="O262" s="44">
        <f>SUM(D262:N262)</f>
        <v>17088365</v>
      </c>
      <c r="P262" s="45">
        <f>(O262/$O$264)*100</f>
        <v>19.99707984274449</v>
      </c>
      <c r="Q262" s="18"/>
      <c r="R262" s="3"/>
      <c r="S262" s="3"/>
      <c r="T262" s="3"/>
      <c r="U262" s="3"/>
      <c r="V262" s="3"/>
    </row>
    <row r="263" spans="2:22" ht="15">
      <c r="B263" s="21"/>
      <c r="C263" s="16" t="s">
        <v>183</v>
      </c>
      <c r="D263" s="38">
        <v>1469756</v>
      </c>
      <c r="E263" s="38">
        <v>1832240</v>
      </c>
      <c r="F263" s="38">
        <v>2764600</v>
      </c>
      <c r="G263" s="38">
        <v>3181600</v>
      </c>
      <c r="H263" s="43">
        <v>7045928</v>
      </c>
      <c r="I263" s="40">
        <v>6990544</v>
      </c>
      <c r="J263" s="40">
        <v>16164566</v>
      </c>
      <c r="K263" s="40">
        <v>1665917</v>
      </c>
      <c r="L263" s="40">
        <v>10780004</v>
      </c>
      <c r="M263" s="40">
        <v>16470782</v>
      </c>
      <c r="N263" s="43"/>
      <c r="O263" s="44">
        <f>SUM(D263:N263)</f>
        <v>68365937</v>
      </c>
      <c r="P263" s="45">
        <f>(O263/$O$264)*100</f>
        <v>80.0029201572555</v>
      </c>
      <c r="Q263" s="18"/>
      <c r="R263" s="3"/>
      <c r="S263" s="3"/>
      <c r="T263" s="3"/>
      <c r="U263" s="3"/>
      <c r="V263" s="3"/>
    </row>
    <row r="264" spans="2:22" ht="16.5" thickBot="1">
      <c r="B264" s="22"/>
      <c r="C264" s="19" t="s">
        <v>7</v>
      </c>
      <c r="D264" s="46">
        <f aca="true" t="shared" si="61" ref="D264:O264">SUM(D261:D263)</f>
        <v>3089756</v>
      </c>
      <c r="E264" s="46">
        <f t="shared" si="61"/>
        <v>4763584</v>
      </c>
      <c r="F264" s="46">
        <f t="shared" si="61"/>
        <v>4598200</v>
      </c>
      <c r="G264" s="46">
        <f t="shared" si="61"/>
        <v>3181600</v>
      </c>
      <c r="H264" s="47">
        <f t="shared" si="61"/>
        <v>10584688</v>
      </c>
      <c r="I264" s="48">
        <f t="shared" si="61"/>
        <v>7463118</v>
      </c>
      <c r="J264" s="48">
        <f t="shared" si="61"/>
        <v>20574686</v>
      </c>
      <c r="K264" s="48">
        <f t="shared" si="61"/>
        <v>2422924</v>
      </c>
      <c r="L264" s="48">
        <f t="shared" si="61"/>
        <v>10955004</v>
      </c>
      <c r="M264" s="48">
        <f t="shared" si="61"/>
        <v>17820742</v>
      </c>
      <c r="N264" s="47"/>
      <c r="O264" s="49">
        <f t="shared" si="61"/>
        <v>85454302</v>
      </c>
      <c r="P264" s="50">
        <f>(O264/$O$332)*100</f>
        <v>0.9737562757334084</v>
      </c>
      <c r="Q264" s="10"/>
      <c r="R264" s="3"/>
      <c r="S264" s="3"/>
      <c r="T264" s="3"/>
      <c r="U264" s="3"/>
      <c r="V264" s="3"/>
    </row>
    <row r="265" spans="2:22" ht="15">
      <c r="B265" s="21"/>
      <c r="C265" s="16"/>
      <c r="D265" s="38"/>
      <c r="E265" s="38"/>
      <c r="F265" s="38"/>
      <c r="G265" s="38"/>
      <c r="H265" s="43"/>
      <c r="I265" s="40"/>
      <c r="J265" s="40"/>
      <c r="K265" s="40"/>
      <c r="L265" s="40"/>
      <c r="M265" s="40"/>
      <c r="N265" s="43"/>
      <c r="O265" s="44"/>
      <c r="P265" s="39"/>
      <c r="Q265" s="18"/>
      <c r="R265" s="3"/>
      <c r="S265" s="3"/>
      <c r="T265" s="3"/>
      <c r="U265" s="3"/>
      <c r="V265" s="3"/>
    </row>
    <row r="266" spans="2:22" ht="15">
      <c r="B266" s="21" t="s">
        <v>184</v>
      </c>
      <c r="C266" s="16" t="s">
        <v>102</v>
      </c>
      <c r="D266" s="38">
        <v>3282053</v>
      </c>
      <c r="E266" s="38">
        <v>999276</v>
      </c>
      <c r="F266" s="38">
        <v>1960000</v>
      </c>
      <c r="G266" s="38">
        <v>547492</v>
      </c>
      <c r="H266" s="43">
        <v>5904800</v>
      </c>
      <c r="I266" s="40">
        <v>2737612</v>
      </c>
      <c r="J266" s="40">
        <v>13208000</v>
      </c>
      <c r="K266" s="40">
        <v>12029842</v>
      </c>
      <c r="L266" s="40">
        <v>12146020</v>
      </c>
      <c r="M266" s="40">
        <v>11211558</v>
      </c>
      <c r="N266" s="43"/>
      <c r="O266" s="44">
        <f>SUM(D266:N266)</f>
        <v>64026653</v>
      </c>
      <c r="P266" s="45">
        <f>(O266/$O$268)*100</f>
        <v>84.79420788335733</v>
      </c>
      <c r="Q266" s="18"/>
      <c r="R266" s="3"/>
      <c r="S266" s="3"/>
      <c r="T266" s="3"/>
      <c r="U266" s="3"/>
      <c r="V266" s="3"/>
    </row>
    <row r="267" spans="2:22" ht="15">
      <c r="B267" s="21"/>
      <c r="C267" s="16" t="s">
        <v>185</v>
      </c>
      <c r="D267" s="38">
        <v>156283</v>
      </c>
      <c r="E267" s="38">
        <v>0</v>
      </c>
      <c r="F267" s="38">
        <v>0</v>
      </c>
      <c r="G267" s="38">
        <v>0</v>
      </c>
      <c r="H267" s="43">
        <v>3791200</v>
      </c>
      <c r="I267" s="40">
        <v>2140000</v>
      </c>
      <c r="J267" s="40">
        <v>3700000</v>
      </c>
      <c r="K267" s="40">
        <v>184934</v>
      </c>
      <c r="L267" s="40">
        <v>640000</v>
      </c>
      <c r="M267" s="40">
        <v>869216</v>
      </c>
      <c r="N267" s="43"/>
      <c r="O267" s="44">
        <f>SUM(D267:N267)</f>
        <v>11481633</v>
      </c>
      <c r="P267" s="45">
        <f>(O267/$O$268)*100</f>
        <v>15.20579211664267</v>
      </c>
      <c r="Q267" s="18"/>
      <c r="R267" s="3"/>
      <c r="S267" s="3"/>
      <c r="T267" s="3"/>
      <c r="U267" s="3"/>
      <c r="V267" s="3"/>
    </row>
    <row r="268" spans="2:22" ht="16.5" thickBot="1">
      <c r="B268" s="22"/>
      <c r="C268" s="19" t="s">
        <v>7</v>
      </c>
      <c r="D268" s="46">
        <f aca="true" t="shared" si="62" ref="D268:M268">SUM(D265:D267)</f>
        <v>3438336</v>
      </c>
      <c r="E268" s="46">
        <f t="shared" si="62"/>
        <v>999276</v>
      </c>
      <c r="F268" s="46">
        <f t="shared" si="62"/>
        <v>1960000</v>
      </c>
      <c r="G268" s="46">
        <f t="shared" si="62"/>
        <v>547492</v>
      </c>
      <c r="H268" s="47">
        <f t="shared" si="62"/>
        <v>9696000</v>
      </c>
      <c r="I268" s="48">
        <f t="shared" si="62"/>
        <v>4877612</v>
      </c>
      <c r="J268" s="48">
        <f t="shared" si="62"/>
        <v>16908000</v>
      </c>
      <c r="K268" s="48">
        <f t="shared" si="62"/>
        <v>12214776</v>
      </c>
      <c r="L268" s="48">
        <f t="shared" si="62"/>
        <v>12786020</v>
      </c>
      <c r="M268" s="48">
        <f t="shared" si="62"/>
        <v>12080774</v>
      </c>
      <c r="N268" s="47"/>
      <c r="O268" s="49">
        <f>SUM(O265:O267)</f>
        <v>75508286</v>
      </c>
      <c r="P268" s="50">
        <f>(O268/$O$332)*100</f>
        <v>0.8604208991417783</v>
      </c>
      <c r="Q268" s="10"/>
      <c r="R268" s="3"/>
      <c r="S268" s="3"/>
      <c r="T268" s="3"/>
      <c r="U268" s="3"/>
      <c r="V268" s="3"/>
    </row>
    <row r="269" spans="2:22" ht="15">
      <c r="B269" s="21"/>
      <c r="C269" s="16"/>
      <c r="D269" s="38"/>
      <c r="E269" s="38"/>
      <c r="F269" s="38"/>
      <c r="G269" s="38"/>
      <c r="H269" s="43"/>
      <c r="I269" s="40"/>
      <c r="J269" s="40"/>
      <c r="K269" s="40"/>
      <c r="L269" s="40"/>
      <c r="M269" s="40"/>
      <c r="N269" s="43"/>
      <c r="O269" s="44"/>
      <c r="P269" s="39"/>
      <c r="Q269" s="18"/>
      <c r="R269" s="3"/>
      <c r="S269" s="3"/>
      <c r="T269" s="3"/>
      <c r="U269" s="3"/>
      <c r="V269" s="3"/>
    </row>
    <row r="270" spans="2:22" ht="15">
      <c r="B270" s="21" t="s">
        <v>186</v>
      </c>
      <c r="C270" s="16" t="s">
        <v>187</v>
      </c>
      <c r="D270" s="38">
        <v>302735</v>
      </c>
      <c r="E270" s="38">
        <v>313560</v>
      </c>
      <c r="F270" s="38">
        <v>0</v>
      </c>
      <c r="G270" s="38">
        <v>1094884</v>
      </c>
      <c r="H270" s="43">
        <v>1210000</v>
      </c>
      <c r="I270" s="40">
        <v>2180700</v>
      </c>
      <c r="J270" s="40">
        <v>7394614</v>
      </c>
      <c r="K270" s="40">
        <v>2341338</v>
      </c>
      <c r="L270" s="40">
        <v>5213634</v>
      </c>
      <c r="M270" s="40">
        <v>3224658</v>
      </c>
      <c r="N270" s="43"/>
      <c r="O270" s="44">
        <f>SUM(D270:N270)</f>
        <v>23276123</v>
      </c>
      <c r="P270" s="45">
        <f>(O270/$O$274)*100</f>
        <v>61.61481257162128</v>
      </c>
      <c r="Q270" s="18"/>
      <c r="R270" s="3"/>
      <c r="S270" s="3"/>
      <c r="T270" s="3"/>
      <c r="U270" s="3"/>
      <c r="V270" s="3"/>
    </row>
    <row r="271" spans="2:22" ht="15">
      <c r="B271" s="21"/>
      <c r="C271" s="16" t="s">
        <v>188</v>
      </c>
      <c r="D271" s="38">
        <v>390200</v>
      </c>
      <c r="E271" s="38">
        <v>210000</v>
      </c>
      <c r="F271" s="38">
        <v>0</v>
      </c>
      <c r="G271" s="38">
        <v>0</v>
      </c>
      <c r="H271" s="43">
        <v>188975</v>
      </c>
      <c r="I271" s="40">
        <v>0</v>
      </c>
      <c r="J271" s="40">
        <v>0</v>
      </c>
      <c r="K271" s="40">
        <v>0</v>
      </c>
      <c r="L271" s="40">
        <v>640000</v>
      </c>
      <c r="M271" s="40">
        <v>3985807</v>
      </c>
      <c r="N271" s="43"/>
      <c r="O271" s="44">
        <f>SUM(D271:N271)</f>
        <v>5414982</v>
      </c>
      <c r="P271" s="45">
        <f>(O271/$O$274)*100</f>
        <v>14.334135500517117</v>
      </c>
      <c r="Q271" s="18"/>
      <c r="R271" s="3"/>
      <c r="S271" s="3"/>
      <c r="T271" s="3"/>
      <c r="U271" s="3"/>
      <c r="V271" s="3"/>
    </row>
    <row r="272" spans="2:22" ht="15">
      <c r="B272" s="21"/>
      <c r="C272" s="16" t="s">
        <v>189</v>
      </c>
      <c r="D272" s="38">
        <v>31200</v>
      </c>
      <c r="E272" s="38">
        <v>256000</v>
      </c>
      <c r="F272" s="38">
        <v>0</v>
      </c>
      <c r="G272" s="38">
        <v>0</v>
      </c>
      <c r="H272" s="43">
        <v>609336</v>
      </c>
      <c r="I272" s="40">
        <v>729730</v>
      </c>
      <c r="J272" s="40">
        <v>1477403</v>
      </c>
      <c r="K272" s="40">
        <v>1112000</v>
      </c>
      <c r="L272" s="40">
        <v>1381601</v>
      </c>
      <c r="M272" s="40">
        <v>0</v>
      </c>
      <c r="N272" s="43"/>
      <c r="O272" s="44">
        <f>SUM(D272:N272)</f>
        <v>5597270</v>
      </c>
      <c r="P272" s="45">
        <f>(O272/$O$274)*100</f>
        <v>14.816674665396754</v>
      </c>
      <c r="Q272" s="18"/>
      <c r="R272" s="3"/>
      <c r="S272" s="3"/>
      <c r="T272" s="3"/>
      <c r="U272" s="3"/>
      <c r="V272" s="3"/>
    </row>
    <row r="273" spans="2:22" ht="15">
      <c r="B273" s="21"/>
      <c r="C273" s="16" t="s">
        <v>190</v>
      </c>
      <c r="D273" s="38">
        <v>98732</v>
      </c>
      <c r="E273" s="38">
        <v>138212</v>
      </c>
      <c r="F273" s="38">
        <v>153118</v>
      </c>
      <c r="G273" s="38">
        <v>145320</v>
      </c>
      <c r="H273" s="43">
        <v>248293</v>
      </c>
      <c r="I273" s="40">
        <v>931150</v>
      </c>
      <c r="J273" s="40">
        <v>115784</v>
      </c>
      <c r="K273" s="40">
        <v>526382</v>
      </c>
      <c r="L273" s="40">
        <v>607912</v>
      </c>
      <c r="M273" s="40">
        <v>523552</v>
      </c>
      <c r="N273" s="43"/>
      <c r="O273" s="44">
        <f>SUM(D273:N273)</f>
        <v>3488455</v>
      </c>
      <c r="P273" s="45">
        <f>(O273/$O$274)*100</f>
        <v>9.234377262464848</v>
      </c>
      <c r="Q273" s="18"/>
      <c r="R273" s="3"/>
      <c r="S273" s="3"/>
      <c r="T273" s="3"/>
      <c r="U273" s="3"/>
      <c r="V273" s="3"/>
    </row>
    <row r="274" spans="2:22" ht="16.5" thickBot="1">
      <c r="B274" s="22"/>
      <c r="C274" s="19" t="s">
        <v>7</v>
      </c>
      <c r="D274" s="46">
        <f aca="true" t="shared" si="63" ref="D274:O274">SUM(D269:D273)</f>
        <v>822867</v>
      </c>
      <c r="E274" s="46">
        <f t="shared" si="63"/>
        <v>917772</v>
      </c>
      <c r="F274" s="46">
        <f t="shared" si="63"/>
        <v>153118</v>
      </c>
      <c r="G274" s="46">
        <f t="shared" si="63"/>
        <v>1240204</v>
      </c>
      <c r="H274" s="47">
        <f t="shared" si="63"/>
        <v>2256604</v>
      </c>
      <c r="I274" s="48">
        <f t="shared" si="63"/>
        <v>3841580</v>
      </c>
      <c r="J274" s="48">
        <f t="shared" si="63"/>
        <v>8987801</v>
      </c>
      <c r="K274" s="48">
        <f t="shared" si="63"/>
        <v>3979720</v>
      </c>
      <c r="L274" s="48">
        <f t="shared" si="63"/>
        <v>7843147</v>
      </c>
      <c r="M274" s="48">
        <f t="shared" si="63"/>
        <v>7734017</v>
      </c>
      <c r="N274" s="47"/>
      <c r="O274" s="49">
        <f t="shared" si="63"/>
        <v>37776830</v>
      </c>
      <c r="P274" s="50">
        <f>(O274/$O$332)*100</f>
        <v>0.43046896913175997</v>
      </c>
      <c r="Q274" s="10"/>
      <c r="R274" s="3"/>
      <c r="S274" s="3"/>
      <c r="T274" s="3"/>
      <c r="U274" s="3"/>
      <c r="V274" s="3"/>
    </row>
    <row r="275" spans="2:22" ht="15">
      <c r="B275" s="21"/>
      <c r="C275" s="16"/>
      <c r="D275" s="38"/>
      <c r="E275" s="38"/>
      <c r="F275" s="38"/>
      <c r="G275" s="38"/>
      <c r="H275" s="43"/>
      <c r="I275" s="40"/>
      <c r="J275" s="40"/>
      <c r="K275" s="40"/>
      <c r="L275" s="40"/>
      <c r="M275" s="40"/>
      <c r="N275" s="43"/>
      <c r="O275" s="44"/>
      <c r="P275" s="39"/>
      <c r="Q275" s="18"/>
      <c r="R275" s="3"/>
      <c r="S275" s="3"/>
      <c r="T275" s="3"/>
      <c r="U275" s="3"/>
      <c r="V275" s="3"/>
    </row>
    <row r="276" spans="2:22" ht="15">
      <c r="B276" s="21" t="s">
        <v>191</v>
      </c>
      <c r="C276" s="16" t="s">
        <v>192</v>
      </c>
      <c r="D276" s="38">
        <f>3879+105044</f>
        <v>108923</v>
      </c>
      <c r="E276" s="38">
        <v>139008</v>
      </c>
      <c r="F276" s="38">
        <f>6545+147327</f>
        <v>153872</v>
      </c>
      <c r="G276" s="38">
        <f>9564+202258</f>
        <v>211822</v>
      </c>
      <c r="H276" s="43">
        <v>177492</v>
      </c>
      <c r="I276" s="40">
        <v>148800</v>
      </c>
      <c r="J276" s="40">
        <v>141526</v>
      </c>
      <c r="K276" s="40">
        <v>136800</v>
      </c>
      <c r="L276" s="40">
        <v>151760</v>
      </c>
      <c r="M276" s="40">
        <v>96160</v>
      </c>
      <c r="N276" s="43"/>
      <c r="O276" s="44">
        <f>SUM(D276:N276)</f>
        <v>1466163</v>
      </c>
      <c r="P276" s="45">
        <f>(O276/$O$277)*100</f>
        <v>100</v>
      </c>
      <c r="Q276" s="18"/>
      <c r="R276" s="3"/>
      <c r="S276" s="3"/>
      <c r="T276" s="3"/>
      <c r="U276" s="3"/>
      <c r="V276" s="3"/>
    </row>
    <row r="277" spans="2:22" ht="16.5" thickBot="1">
      <c r="B277" s="22"/>
      <c r="C277" s="19" t="s">
        <v>7</v>
      </c>
      <c r="D277" s="46">
        <f aca="true" t="shared" si="64" ref="D277:O277">SUM(D275:D276)</f>
        <v>108923</v>
      </c>
      <c r="E277" s="46">
        <f t="shared" si="64"/>
        <v>139008</v>
      </c>
      <c r="F277" s="46">
        <f t="shared" si="64"/>
        <v>153872</v>
      </c>
      <c r="G277" s="46">
        <f t="shared" si="64"/>
        <v>211822</v>
      </c>
      <c r="H277" s="47">
        <f t="shared" si="64"/>
        <v>177492</v>
      </c>
      <c r="I277" s="48">
        <f t="shared" si="64"/>
        <v>148800</v>
      </c>
      <c r="J277" s="48">
        <f t="shared" si="64"/>
        <v>141526</v>
      </c>
      <c r="K277" s="48">
        <f t="shared" si="64"/>
        <v>136800</v>
      </c>
      <c r="L277" s="48">
        <f t="shared" si="64"/>
        <v>151760</v>
      </c>
      <c r="M277" s="48">
        <f t="shared" si="64"/>
        <v>96160</v>
      </c>
      <c r="N277" s="47"/>
      <c r="O277" s="49">
        <f t="shared" si="64"/>
        <v>1466163</v>
      </c>
      <c r="P277" s="50">
        <f>(O277/$O$332)*100</f>
        <v>0.016707004668976424</v>
      </c>
      <c r="Q277" s="10"/>
      <c r="R277" s="3"/>
      <c r="S277" s="3"/>
      <c r="T277" s="3"/>
      <c r="U277" s="3"/>
      <c r="V277" s="3"/>
    </row>
    <row r="278" spans="2:22" ht="15">
      <c r="B278" s="21"/>
      <c r="C278" s="16"/>
      <c r="D278" s="38"/>
      <c r="E278" s="38"/>
      <c r="F278" s="38"/>
      <c r="G278" s="38"/>
      <c r="H278" s="43"/>
      <c r="I278" s="40"/>
      <c r="J278" s="40"/>
      <c r="K278" s="40"/>
      <c r="L278" s="40"/>
      <c r="M278" s="40"/>
      <c r="N278" s="43"/>
      <c r="O278" s="44"/>
      <c r="P278" s="39"/>
      <c r="Q278" s="18"/>
      <c r="R278" s="3"/>
      <c r="S278" s="3"/>
      <c r="T278" s="3"/>
      <c r="U278" s="3"/>
      <c r="V278" s="3"/>
    </row>
    <row r="279" spans="2:22" ht="15">
      <c r="B279" s="21" t="s">
        <v>193</v>
      </c>
      <c r="C279" s="16" t="s">
        <v>194</v>
      </c>
      <c r="D279" s="38">
        <v>730432</v>
      </c>
      <c r="E279" s="38">
        <v>651536</v>
      </c>
      <c r="F279" s="38">
        <v>949203</v>
      </c>
      <c r="G279" s="38">
        <v>972656</v>
      </c>
      <c r="H279" s="43">
        <v>1613684</v>
      </c>
      <c r="I279" s="40">
        <v>1804157</v>
      </c>
      <c r="J279" s="40">
        <v>1054605</v>
      </c>
      <c r="K279" s="40">
        <v>3570913</v>
      </c>
      <c r="L279" s="40">
        <v>1540000</v>
      </c>
      <c r="M279" s="40">
        <v>2607498</v>
      </c>
      <c r="N279" s="43"/>
      <c r="O279" s="44">
        <f aca="true" t="shared" si="65" ref="O279:O284">SUM(D279:N279)</f>
        <v>15494684</v>
      </c>
      <c r="P279" s="45">
        <f aca="true" t="shared" si="66" ref="P279:P284">(O279/$O$285)*100</f>
        <v>16.5515064597537</v>
      </c>
      <c r="Q279" s="18"/>
      <c r="R279" s="3"/>
      <c r="S279" s="3"/>
      <c r="T279" s="3"/>
      <c r="U279" s="3"/>
      <c r="V279" s="3"/>
    </row>
    <row r="280" spans="2:22" ht="15">
      <c r="B280" s="21"/>
      <c r="C280" s="16" t="s">
        <v>195</v>
      </c>
      <c r="D280" s="38">
        <v>637748</v>
      </c>
      <c r="E280" s="38">
        <v>261624</v>
      </c>
      <c r="F280" s="38">
        <v>771715</v>
      </c>
      <c r="G280" s="38">
        <v>543408</v>
      </c>
      <c r="H280" s="43">
        <v>869372</v>
      </c>
      <c r="I280" s="40">
        <v>1659097</v>
      </c>
      <c r="J280" s="40">
        <v>1545094</v>
      </c>
      <c r="K280" s="40">
        <v>2060788</v>
      </c>
      <c r="L280" s="40">
        <v>2244756</v>
      </c>
      <c r="M280" s="40">
        <v>2719087</v>
      </c>
      <c r="N280" s="43"/>
      <c r="O280" s="44">
        <f t="shared" si="65"/>
        <v>13312689</v>
      </c>
      <c r="P280" s="45">
        <f t="shared" si="66"/>
        <v>14.220687429326858</v>
      </c>
      <c r="Q280" s="18"/>
      <c r="R280" s="3"/>
      <c r="S280" s="3"/>
      <c r="T280" s="3"/>
      <c r="U280" s="3"/>
      <c r="V280" s="3"/>
    </row>
    <row r="281" spans="2:22" ht="15">
      <c r="B281" s="21"/>
      <c r="C281" s="16" t="s">
        <v>196</v>
      </c>
      <c r="D281" s="38">
        <v>1317332</v>
      </c>
      <c r="E281" s="38">
        <v>2547200</v>
      </c>
      <c r="F281" s="38">
        <v>584000</v>
      </c>
      <c r="G281" s="38">
        <v>592000</v>
      </c>
      <c r="H281" s="43">
        <v>2527840</v>
      </c>
      <c r="I281" s="40">
        <v>4867000</v>
      </c>
      <c r="J281" s="40">
        <v>4396440</v>
      </c>
      <c r="K281" s="40">
        <v>3720624</v>
      </c>
      <c r="L281" s="40">
        <v>4178000</v>
      </c>
      <c r="M281" s="40">
        <v>4526400</v>
      </c>
      <c r="N281" s="43"/>
      <c r="O281" s="44">
        <f t="shared" si="65"/>
        <v>29256836</v>
      </c>
      <c r="P281" s="45">
        <f t="shared" si="66"/>
        <v>31.25231273164103</v>
      </c>
      <c r="Q281" s="18"/>
      <c r="R281" s="3"/>
      <c r="S281" s="3"/>
      <c r="T281" s="3"/>
      <c r="U281" s="3"/>
      <c r="V281" s="3"/>
    </row>
    <row r="282" spans="2:22" ht="15">
      <c r="B282" s="21"/>
      <c r="C282" s="16" t="s">
        <v>197</v>
      </c>
      <c r="D282" s="38">
        <v>480000</v>
      </c>
      <c r="E282" s="38">
        <v>672000</v>
      </c>
      <c r="F282" s="38">
        <v>2296000</v>
      </c>
      <c r="G282" s="38">
        <v>1289600</v>
      </c>
      <c r="H282" s="43">
        <v>1173904</v>
      </c>
      <c r="I282" s="40">
        <v>4692343</v>
      </c>
      <c r="J282" s="40">
        <v>3950400</v>
      </c>
      <c r="K282" s="40">
        <v>4036000</v>
      </c>
      <c r="L282" s="40">
        <v>3830800</v>
      </c>
      <c r="M282" s="40">
        <v>0</v>
      </c>
      <c r="N282" s="43"/>
      <c r="O282" s="44">
        <f t="shared" si="65"/>
        <v>22421047</v>
      </c>
      <c r="P282" s="45">
        <f t="shared" si="66"/>
        <v>23.950285417562647</v>
      </c>
      <c r="Q282" s="18"/>
      <c r="R282" s="3"/>
      <c r="S282" s="3"/>
      <c r="T282" s="3"/>
      <c r="U282" s="3"/>
      <c r="V282" s="3"/>
    </row>
    <row r="283" spans="2:22" ht="15">
      <c r="B283" s="21"/>
      <c r="C283" s="16" t="s">
        <v>198</v>
      </c>
      <c r="D283" s="38">
        <v>0</v>
      </c>
      <c r="E283" s="38">
        <v>0</v>
      </c>
      <c r="F283" s="38">
        <v>0</v>
      </c>
      <c r="G283" s="38">
        <v>0</v>
      </c>
      <c r="H283" s="43">
        <v>0</v>
      </c>
      <c r="I283" s="40">
        <v>0</v>
      </c>
      <c r="J283" s="40">
        <v>0</v>
      </c>
      <c r="K283" s="40">
        <v>0</v>
      </c>
      <c r="L283" s="40">
        <v>0</v>
      </c>
      <c r="M283" s="40">
        <v>5620725</v>
      </c>
      <c r="N283" s="43"/>
      <c r="O283" s="44">
        <f t="shared" si="65"/>
        <v>5620725</v>
      </c>
      <c r="P283" s="45">
        <f t="shared" si="66"/>
        <v>6.004089282879154</v>
      </c>
      <c r="Q283" s="18"/>
      <c r="R283" s="3"/>
      <c r="S283" s="3"/>
      <c r="T283" s="3"/>
      <c r="U283" s="3"/>
      <c r="V283" s="3"/>
    </row>
    <row r="284" spans="2:22" ht="15">
      <c r="B284" s="21"/>
      <c r="C284" s="16" t="s">
        <v>199</v>
      </c>
      <c r="D284" s="38">
        <v>186400</v>
      </c>
      <c r="E284" s="38">
        <v>0</v>
      </c>
      <c r="F284" s="38">
        <v>185600</v>
      </c>
      <c r="G284" s="38">
        <v>748840</v>
      </c>
      <c r="H284" s="43">
        <v>911937</v>
      </c>
      <c r="I284" s="40">
        <v>1008803</v>
      </c>
      <c r="J284" s="40">
        <v>1331306</v>
      </c>
      <c r="K284" s="40">
        <v>1188296</v>
      </c>
      <c r="L284" s="40">
        <v>765051</v>
      </c>
      <c r="M284" s="40">
        <v>1182733</v>
      </c>
      <c r="N284" s="43"/>
      <c r="O284" s="44">
        <f t="shared" si="65"/>
        <v>7508966</v>
      </c>
      <c r="P284" s="45">
        <f t="shared" si="66"/>
        <v>8.021118678836618</v>
      </c>
      <c r="Q284" s="18"/>
      <c r="R284" s="3"/>
      <c r="S284" s="3"/>
      <c r="T284" s="3"/>
      <c r="U284" s="3"/>
      <c r="V284" s="3"/>
    </row>
    <row r="285" spans="2:22" ht="16.5" thickBot="1">
      <c r="B285" s="22"/>
      <c r="C285" s="19" t="s">
        <v>7</v>
      </c>
      <c r="D285" s="46">
        <f aca="true" t="shared" si="67" ref="D285:O285">SUM(D278:D284)</f>
        <v>3351912</v>
      </c>
      <c r="E285" s="46">
        <f t="shared" si="67"/>
        <v>4132360</v>
      </c>
      <c r="F285" s="46">
        <f t="shared" si="67"/>
        <v>4786518</v>
      </c>
      <c r="G285" s="46">
        <f t="shared" si="67"/>
        <v>4146504</v>
      </c>
      <c r="H285" s="47">
        <f t="shared" si="67"/>
        <v>7096737</v>
      </c>
      <c r="I285" s="48">
        <f t="shared" si="67"/>
        <v>14031400</v>
      </c>
      <c r="J285" s="48">
        <f t="shared" si="67"/>
        <v>12277845</v>
      </c>
      <c r="K285" s="48">
        <f t="shared" si="67"/>
        <v>14576621</v>
      </c>
      <c r="L285" s="48">
        <f t="shared" si="67"/>
        <v>12558607</v>
      </c>
      <c r="M285" s="48">
        <f t="shared" si="67"/>
        <v>16656443</v>
      </c>
      <c r="N285" s="47"/>
      <c r="O285" s="49">
        <f t="shared" si="67"/>
        <v>93614947</v>
      </c>
      <c r="P285" s="50">
        <f>(O285/$O$332)*100</f>
        <v>1.0667472556700588</v>
      </c>
      <c r="Q285" s="10"/>
      <c r="R285" s="3"/>
      <c r="S285" s="3"/>
      <c r="T285" s="3"/>
      <c r="U285" s="3"/>
      <c r="V285" s="3"/>
    </row>
    <row r="286" spans="2:22" ht="15">
      <c r="B286" s="21"/>
      <c r="C286" s="16"/>
      <c r="D286" s="38"/>
      <c r="E286" s="38"/>
      <c r="F286" s="38"/>
      <c r="G286" s="38"/>
      <c r="H286" s="43"/>
      <c r="I286" s="40"/>
      <c r="J286" s="40"/>
      <c r="K286" s="40"/>
      <c r="L286" s="40"/>
      <c r="M286" s="40"/>
      <c r="N286" s="43"/>
      <c r="O286" s="44"/>
      <c r="P286" s="39"/>
      <c r="Q286" s="18"/>
      <c r="R286" s="3"/>
      <c r="S286" s="3"/>
      <c r="T286" s="3"/>
      <c r="U286" s="3"/>
      <c r="V286" s="3"/>
    </row>
    <row r="287" spans="2:22" ht="15">
      <c r="B287" s="21" t="s">
        <v>200</v>
      </c>
      <c r="C287" s="16" t="s">
        <v>201</v>
      </c>
      <c r="D287" s="38">
        <v>4708144</v>
      </c>
      <c r="E287" s="38">
        <v>4001150</v>
      </c>
      <c r="F287" s="38">
        <v>4799408</v>
      </c>
      <c r="G287" s="38">
        <v>600000</v>
      </c>
      <c r="H287" s="43">
        <v>0</v>
      </c>
      <c r="I287" s="40">
        <v>1728604</v>
      </c>
      <c r="J287" s="40">
        <v>7745843</v>
      </c>
      <c r="K287" s="40">
        <v>3194511</v>
      </c>
      <c r="L287" s="40">
        <v>0</v>
      </c>
      <c r="M287" s="40">
        <v>18221104</v>
      </c>
      <c r="N287" s="43"/>
      <c r="O287" s="44">
        <f aca="true" t="shared" si="68" ref="O287:O295">SUM(D287:N287)</f>
        <v>44998764</v>
      </c>
      <c r="P287" s="45">
        <f aca="true" t="shared" si="69" ref="P287:P295">(O287/$O$296)*100</f>
        <v>8.980878836501816</v>
      </c>
      <c r="Q287" s="18"/>
      <c r="R287" s="3"/>
      <c r="S287" s="3"/>
      <c r="T287" s="3"/>
      <c r="U287" s="3"/>
      <c r="V287" s="3"/>
    </row>
    <row r="288" spans="2:22" ht="15">
      <c r="B288" s="21"/>
      <c r="C288" s="16" t="s">
        <v>202</v>
      </c>
      <c r="D288" s="38">
        <v>0</v>
      </c>
      <c r="E288" s="38">
        <v>240000</v>
      </c>
      <c r="F288" s="38">
        <v>544000</v>
      </c>
      <c r="G288" s="38">
        <v>117600</v>
      </c>
      <c r="H288" s="43">
        <v>0</v>
      </c>
      <c r="I288" s="40">
        <v>756000</v>
      </c>
      <c r="J288" s="40">
        <v>1508640</v>
      </c>
      <c r="K288" s="40">
        <v>1859280</v>
      </c>
      <c r="L288" s="40">
        <v>0</v>
      </c>
      <c r="M288" s="40">
        <v>2419368</v>
      </c>
      <c r="N288" s="43"/>
      <c r="O288" s="44">
        <f t="shared" si="68"/>
        <v>7444888</v>
      </c>
      <c r="P288" s="45">
        <f t="shared" si="69"/>
        <v>1.485854968801506</v>
      </c>
      <c r="Q288" s="18"/>
      <c r="R288" s="3"/>
      <c r="S288" s="3"/>
      <c r="T288" s="3"/>
      <c r="U288" s="3"/>
      <c r="V288" s="3"/>
    </row>
    <row r="289" spans="2:17" ht="15">
      <c r="B289" s="21"/>
      <c r="C289" s="16" t="s">
        <v>203</v>
      </c>
      <c r="D289" s="38">
        <v>4781600</v>
      </c>
      <c r="E289" s="38">
        <v>7725540</v>
      </c>
      <c r="F289" s="38">
        <v>6657672</v>
      </c>
      <c r="G289" s="38">
        <v>1335000</v>
      </c>
      <c r="H289" s="43">
        <v>8093873</v>
      </c>
      <c r="I289" s="40">
        <v>151200</v>
      </c>
      <c r="J289" s="40">
        <v>15202216</v>
      </c>
      <c r="K289" s="40">
        <v>15610320</v>
      </c>
      <c r="L289" s="40">
        <v>5979139</v>
      </c>
      <c r="M289" s="40">
        <v>44415142</v>
      </c>
      <c r="N289" s="43"/>
      <c r="O289" s="44">
        <f t="shared" si="68"/>
        <v>109951702</v>
      </c>
      <c r="P289" s="45">
        <f t="shared" si="69"/>
        <v>21.944223035307242</v>
      </c>
      <c r="Q289" s="16"/>
    </row>
    <row r="290" spans="2:17" ht="15">
      <c r="B290" s="21"/>
      <c r="C290" s="16" t="s">
        <v>204</v>
      </c>
      <c r="D290" s="38">
        <v>0</v>
      </c>
      <c r="E290" s="38">
        <v>1614440</v>
      </c>
      <c r="F290" s="38">
        <v>9458878</v>
      </c>
      <c r="G290" s="38">
        <v>3736172</v>
      </c>
      <c r="H290" s="43">
        <v>8078237</v>
      </c>
      <c r="I290" s="40">
        <v>0</v>
      </c>
      <c r="J290" s="40">
        <v>8150022</v>
      </c>
      <c r="K290" s="40">
        <v>13479621</v>
      </c>
      <c r="L290" s="40">
        <v>18044085</v>
      </c>
      <c r="M290" s="40">
        <v>7733487</v>
      </c>
      <c r="N290" s="43"/>
      <c r="O290" s="44">
        <f t="shared" si="68"/>
        <v>70294942</v>
      </c>
      <c r="P290" s="45">
        <f t="shared" si="69"/>
        <v>14.029504386407648</v>
      </c>
      <c r="Q290" s="16"/>
    </row>
    <row r="291" spans="2:22" ht="15">
      <c r="B291" s="21"/>
      <c r="C291" s="16" t="s">
        <v>205</v>
      </c>
      <c r="D291" s="38">
        <v>715048</v>
      </c>
      <c r="E291" s="38">
        <v>8215476</v>
      </c>
      <c r="F291" s="38">
        <v>1681044</v>
      </c>
      <c r="G291" s="38">
        <v>2337628</v>
      </c>
      <c r="H291" s="43">
        <v>71851</v>
      </c>
      <c r="I291" s="40">
        <v>11028215</v>
      </c>
      <c r="J291" s="40">
        <v>11659729</v>
      </c>
      <c r="K291" s="40">
        <v>36944657</v>
      </c>
      <c r="L291" s="40">
        <v>36901910</v>
      </c>
      <c r="M291" s="40">
        <v>42113502</v>
      </c>
      <c r="N291" s="43"/>
      <c r="O291" s="44">
        <f t="shared" si="68"/>
        <v>151669060</v>
      </c>
      <c r="P291" s="45">
        <f t="shared" si="69"/>
        <v>30.270197001547068</v>
      </c>
      <c r="Q291" s="18"/>
      <c r="R291" s="3"/>
      <c r="S291" s="3"/>
      <c r="T291" s="3"/>
      <c r="U291" s="3"/>
      <c r="V291" s="3"/>
    </row>
    <row r="292" spans="2:22" ht="15">
      <c r="B292" s="21"/>
      <c r="C292" s="25" t="s">
        <v>275</v>
      </c>
      <c r="D292" s="38">
        <v>0</v>
      </c>
      <c r="E292" s="38">
        <v>0</v>
      </c>
      <c r="F292" s="38">
        <v>0</v>
      </c>
      <c r="G292" s="38">
        <v>0</v>
      </c>
      <c r="H292" s="43">
        <v>0</v>
      </c>
      <c r="I292" s="40">
        <v>0</v>
      </c>
      <c r="J292" s="40">
        <v>0</v>
      </c>
      <c r="K292" s="40">
        <v>0</v>
      </c>
      <c r="L292" s="40">
        <v>0</v>
      </c>
      <c r="M292" s="40">
        <v>1325560</v>
      </c>
      <c r="N292" s="43"/>
      <c r="O292" s="44">
        <f t="shared" si="68"/>
        <v>1325560</v>
      </c>
      <c r="P292" s="45">
        <f t="shared" si="69"/>
        <v>0.2645560164833271</v>
      </c>
      <c r="Q292" s="18"/>
      <c r="R292" s="3"/>
      <c r="S292" s="3"/>
      <c r="T292" s="3"/>
      <c r="U292" s="3"/>
      <c r="V292" s="3"/>
    </row>
    <row r="293" spans="2:22" ht="15">
      <c r="B293" s="21"/>
      <c r="C293" s="16" t="s">
        <v>206</v>
      </c>
      <c r="D293" s="38">
        <v>0</v>
      </c>
      <c r="E293" s="38">
        <v>0</v>
      </c>
      <c r="F293" s="38">
        <v>11646</v>
      </c>
      <c r="G293" s="38">
        <v>2527376</v>
      </c>
      <c r="H293" s="43">
        <v>0</v>
      </c>
      <c r="I293" s="40">
        <v>0</v>
      </c>
      <c r="J293" s="40">
        <v>1531900</v>
      </c>
      <c r="K293" s="40">
        <v>52184</v>
      </c>
      <c r="L293" s="40">
        <v>268493</v>
      </c>
      <c r="M293" s="40">
        <v>0</v>
      </c>
      <c r="N293" s="43"/>
      <c r="O293" s="44">
        <f t="shared" si="68"/>
        <v>4391599</v>
      </c>
      <c r="P293" s="45">
        <f t="shared" si="69"/>
        <v>0.8764778187574783</v>
      </c>
      <c r="Q293" s="18"/>
      <c r="R293" s="3"/>
      <c r="S293" s="3"/>
      <c r="T293" s="3"/>
      <c r="U293" s="3"/>
      <c r="V293" s="3"/>
    </row>
    <row r="294" spans="2:22" ht="15">
      <c r="B294" s="21"/>
      <c r="C294" s="16" t="s">
        <v>207</v>
      </c>
      <c r="D294" s="38">
        <v>6042879</v>
      </c>
      <c r="E294" s="38">
        <v>6679295</v>
      </c>
      <c r="F294" s="38">
        <v>7377815</v>
      </c>
      <c r="G294" s="38">
        <v>3355070</v>
      </c>
      <c r="H294" s="43">
        <v>7941754</v>
      </c>
      <c r="I294" s="40">
        <v>6172373</v>
      </c>
      <c r="J294" s="40">
        <v>12348840</v>
      </c>
      <c r="K294" s="40">
        <v>7594184</v>
      </c>
      <c r="L294" s="40">
        <v>14554940</v>
      </c>
      <c r="M294" s="40">
        <v>7135444</v>
      </c>
      <c r="N294" s="43"/>
      <c r="O294" s="44">
        <f t="shared" si="68"/>
        <v>79202594</v>
      </c>
      <c r="P294" s="45">
        <f t="shared" si="69"/>
        <v>15.807298623816548</v>
      </c>
      <c r="Q294" s="18"/>
      <c r="R294" s="3"/>
      <c r="S294" s="3"/>
      <c r="T294" s="3"/>
      <c r="U294" s="3"/>
      <c r="V294" s="3"/>
    </row>
    <row r="295" spans="2:22" ht="15">
      <c r="B295" s="21"/>
      <c r="C295" s="16" t="s">
        <v>208</v>
      </c>
      <c r="D295" s="38">
        <v>1193458</v>
      </c>
      <c r="E295" s="38">
        <v>1612140</v>
      </c>
      <c r="F295" s="38">
        <v>1267359</v>
      </c>
      <c r="G295" s="38">
        <v>1502960</v>
      </c>
      <c r="H295" s="43">
        <v>3817398</v>
      </c>
      <c r="I295" s="40">
        <v>4084379</v>
      </c>
      <c r="J295" s="40">
        <v>3352327</v>
      </c>
      <c r="K295" s="40">
        <v>4909427</v>
      </c>
      <c r="L295" s="40">
        <v>4915174</v>
      </c>
      <c r="M295" s="40">
        <v>5117055</v>
      </c>
      <c r="N295" s="43"/>
      <c r="O295" s="44">
        <f t="shared" si="68"/>
        <v>31771677</v>
      </c>
      <c r="P295" s="45">
        <f t="shared" si="69"/>
        <v>6.341009312377369</v>
      </c>
      <c r="Q295" s="18"/>
      <c r="R295" s="3"/>
      <c r="S295" s="3"/>
      <c r="T295" s="3"/>
      <c r="U295" s="3"/>
      <c r="V295" s="3"/>
    </row>
    <row r="296" spans="2:22" ht="16.5" thickBot="1">
      <c r="B296" s="22"/>
      <c r="C296" s="19" t="s">
        <v>7</v>
      </c>
      <c r="D296" s="46">
        <f aca="true" t="shared" si="70" ref="D296:O296">SUM(D286:D295)</f>
        <v>17441129</v>
      </c>
      <c r="E296" s="46">
        <f t="shared" si="70"/>
        <v>30088041</v>
      </c>
      <c r="F296" s="46">
        <f t="shared" si="70"/>
        <v>31797822</v>
      </c>
      <c r="G296" s="46">
        <f t="shared" si="70"/>
        <v>15511806</v>
      </c>
      <c r="H296" s="47">
        <f t="shared" si="70"/>
        <v>28003113</v>
      </c>
      <c r="I296" s="48">
        <f t="shared" si="70"/>
        <v>23920771</v>
      </c>
      <c r="J296" s="48">
        <f t="shared" si="70"/>
        <v>61499517</v>
      </c>
      <c r="K296" s="48">
        <f t="shared" si="70"/>
        <v>83644184</v>
      </c>
      <c r="L296" s="48">
        <f t="shared" si="70"/>
        <v>80663741</v>
      </c>
      <c r="M296" s="48">
        <f t="shared" si="70"/>
        <v>128480662</v>
      </c>
      <c r="N296" s="47"/>
      <c r="O296" s="49">
        <f t="shared" si="70"/>
        <v>501050786</v>
      </c>
      <c r="P296" s="50">
        <f>(O296/$O$332)*100</f>
        <v>5.709500117719726</v>
      </c>
      <c r="Q296" s="10"/>
      <c r="R296" s="3"/>
      <c r="S296" s="3"/>
      <c r="T296" s="3"/>
      <c r="U296" s="3"/>
      <c r="V296" s="3"/>
    </row>
    <row r="297" spans="2:22" ht="15">
      <c r="B297" s="21"/>
      <c r="C297" s="16"/>
      <c r="D297" s="38"/>
      <c r="E297" s="38"/>
      <c r="F297" s="38"/>
      <c r="G297" s="38"/>
      <c r="H297" s="43"/>
      <c r="I297" s="40"/>
      <c r="J297" s="40"/>
      <c r="K297" s="40"/>
      <c r="L297" s="40"/>
      <c r="M297" s="40"/>
      <c r="N297" s="43"/>
      <c r="O297" s="44"/>
      <c r="P297" s="39"/>
      <c r="Q297" s="18"/>
      <c r="R297" s="3"/>
      <c r="S297" s="3"/>
      <c r="T297" s="3"/>
      <c r="U297" s="3"/>
      <c r="V297" s="3"/>
    </row>
    <row r="298" spans="2:22" ht="15">
      <c r="B298" s="21" t="s">
        <v>209</v>
      </c>
      <c r="C298" s="16" t="s">
        <v>210</v>
      </c>
      <c r="D298" s="38">
        <v>151986</v>
      </c>
      <c r="E298" s="38">
        <v>229432</v>
      </c>
      <c r="F298" s="38">
        <v>14246</v>
      </c>
      <c r="G298" s="38">
        <v>935399</v>
      </c>
      <c r="H298" s="43">
        <v>2482937</v>
      </c>
      <c r="I298" s="40">
        <v>2863135</v>
      </c>
      <c r="J298" s="40">
        <v>4412807</v>
      </c>
      <c r="K298" s="40">
        <v>7841925</v>
      </c>
      <c r="L298" s="40">
        <v>3823425</v>
      </c>
      <c r="M298" s="40">
        <v>5745963</v>
      </c>
      <c r="N298" s="43"/>
      <c r="O298" s="44">
        <f>SUM(D298:N298)</f>
        <v>28501255</v>
      </c>
      <c r="P298" s="45">
        <f>(O298/$O$302)*100</f>
        <v>20.16179745446091</v>
      </c>
      <c r="Q298" s="18"/>
      <c r="R298" s="3"/>
      <c r="S298" s="3"/>
      <c r="T298" s="3"/>
      <c r="U298" s="3"/>
      <c r="V298" s="3"/>
    </row>
    <row r="299" spans="2:22" ht="15">
      <c r="B299" s="21"/>
      <c r="C299" s="16" t="s">
        <v>211</v>
      </c>
      <c r="D299" s="38">
        <v>657859</v>
      </c>
      <c r="E299" s="38">
        <v>252751</v>
      </c>
      <c r="F299" s="38">
        <v>25754</v>
      </c>
      <c r="G299" s="38">
        <v>1165741</v>
      </c>
      <c r="H299" s="43">
        <v>2399506</v>
      </c>
      <c r="I299" s="40">
        <v>2690192</v>
      </c>
      <c r="J299" s="40">
        <v>3678314</v>
      </c>
      <c r="K299" s="40">
        <v>4058708</v>
      </c>
      <c r="L299" s="40">
        <v>3338201</v>
      </c>
      <c r="M299" s="40">
        <v>3839952</v>
      </c>
      <c r="N299" s="43"/>
      <c r="O299" s="44">
        <f>SUM(D299:N299)</f>
        <v>22106978</v>
      </c>
      <c r="P299" s="45">
        <f>(O299/$O$302)*100</f>
        <v>15.63848373575912</v>
      </c>
      <c r="Q299" s="18"/>
      <c r="R299" s="3"/>
      <c r="S299" s="3"/>
      <c r="T299" s="3"/>
      <c r="U299" s="3"/>
      <c r="V299" s="3"/>
    </row>
    <row r="300" spans="2:22" ht="15">
      <c r="B300" s="21"/>
      <c r="C300" s="16" t="s">
        <v>212</v>
      </c>
      <c r="D300" s="38">
        <v>1896091</v>
      </c>
      <c r="E300" s="38">
        <v>1645725</v>
      </c>
      <c r="F300" s="38">
        <v>2261776</v>
      </c>
      <c r="G300" s="38">
        <v>1716376</v>
      </c>
      <c r="H300" s="43">
        <v>10793777</v>
      </c>
      <c r="I300" s="40">
        <v>9131887</v>
      </c>
      <c r="J300" s="40">
        <v>9447914</v>
      </c>
      <c r="K300" s="40">
        <v>15626074</v>
      </c>
      <c r="L300" s="40">
        <v>11186457</v>
      </c>
      <c r="M300" s="40">
        <v>11191456</v>
      </c>
      <c r="N300" s="43"/>
      <c r="O300" s="44">
        <f>SUM(D300:N300)</f>
        <v>74897533</v>
      </c>
      <c r="P300" s="45">
        <f>(O300/$O$302)*100</f>
        <v>52.98254024901016</v>
      </c>
      <c r="Q300" s="18"/>
      <c r="R300" s="3"/>
      <c r="S300" s="3"/>
      <c r="T300" s="3"/>
      <c r="U300" s="3"/>
      <c r="V300" s="3"/>
    </row>
    <row r="301" spans="2:22" ht="15">
      <c r="B301" s="21"/>
      <c r="C301" s="16" t="s">
        <v>213</v>
      </c>
      <c r="D301" s="38">
        <v>0</v>
      </c>
      <c r="E301" s="38">
        <v>0</v>
      </c>
      <c r="F301" s="38">
        <v>0</v>
      </c>
      <c r="G301" s="38">
        <v>16800</v>
      </c>
      <c r="H301" s="43">
        <v>47840</v>
      </c>
      <c r="I301" s="40">
        <v>0</v>
      </c>
      <c r="J301" s="40">
        <v>0</v>
      </c>
      <c r="K301" s="40">
        <v>12114761</v>
      </c>
      <c r="L301" s="40">
        <v>3539102</v>
      </c>
      <c r="M301" s="40">
        <v>138400</v>
      </c>
      <c r="N301" s="43"/>
      <c r="O301" s="44">
        <f>SUM(D301:N301)</f>
        <v>15856903</v>
      </c>
      <c r="P301" s="45">
        <f>(O301/$O$302)*100</f>
        <v>11.217178560769817</v>
      </c>
      <c r="Q301" s="18"/>
      <c r="R301" s="3"/>
      <c r="S301" s="3"/>
      <c r="T301" s="3"/>
      <c r="U301" s="3"/>
      <c r="V301" s="3"/>
    </row>
    <row r="302" spans="2:22" ht="16.5" thickBot="1">
      <c r="B302" s="22"/>
      <c r="C302" s="19" t="s">
        <v>7</v>
      </c>
      <c r="D302" s="46">
        <f aca="true" t="shared" si="71" ref="D302:O302">SUM(D297:D301)</f>
        <v>2705936</v>
      </c>
      <c r="E302" s="46">
        <f t="shared" si="71"/>
        <v>2127908</v>
      </c>
      <c r="F302" s="46">
        <f t="shared" si="71"/>
        <v>2301776</v>
      </c>
      <c r="G302" s="46">
        <f t="shared" si="71"/>
        <v>3834316</v>
      </c>
      <c r="H302" s="47">
        <f t="shared" si="71"/>
        <v>15724060</v>
      </c>
      <c r="I302" s="48">
        <f t="shared" si="71"/>
        <v>14685214</v>
      </c>
      <c r="J302" s="48">
        <f t="shared" si="71"/>
        <v>17539035</v>
      </c>
      <c r="K302" s="48">
        <f t="shared" si="71"/>
        <v>39641468</v>
      </c>
      <c r="L302" s="48">
        <f t="shared" si="71"/>
        <v>21887185</v>
      </c>
      <c r="M302" s="48">
        <f t="shared" si="71"/>
        <v>20915771</v>
      </c>
      <c r="N302" s="47"/>
      <c r="O302" s="49">
        <f t="shared" si="71"/>
        <v>141362669</v>
      </c>
      <c r="P302" s="50">
        <f>(O302/$O$332)*100</f>
        <v>1.6108350647247054</v>
      </c>
      <c r="Q302" s="10"/>
      <c r="R302" s="3"/>
      <c r="S302" s="3"/>
      <c r="T302" s="3"/>
      <c r="U302" s="3"/>
      <c r="V302" s="3"/>
    </row>
    <row r="303" spans="2:22" ht="15">
      <c r="B303" s="21"/>
      <c r="C303" s="16"/>
      <c r="D303" s="38"/>
      <c r="E303" s="38"/>
      <c r="F303" s="38"/>
      <c r="G303" s="38"/>
      <c r="H303" s="43"/>
      <c r="I303" s="40"/>
      <c r="J303" s="40"/>
      <c r="K303" s="40"/>
      <c r="L303" s="40"/>
      <c r="M303" s="40"/>
      <c r="N303" s="43"/>
      <c r="O303" s="44"/>
      <c r="P303" s="39"/>
      <c r="Q303" s="18"/>
      <c r="R303" s="3"/>
      <c r="S303" s="3"/>
      <c r="T303" s="3"/>
      <c r="U303" s="3"/>
      <c r="V303" s="3"/>
    </row>
    <row r="304" spans="2:22" ht="15">
      <c r="B304" s="21" t="s">
        <v>214</v>
      </c>
      <c r="C304" s="16" t="s">
        <v>215</v>
      </c>
      <c r="D304" s="38">
        <v>1670196</v>
      </c>
      <c r="E304" s="38">
        <v>1640500</v>
      </c>
      <c r="F304" s="38">
        <v>1156000</v>
      </c>
      <c r="G304" s="38">
        <v>4817788</v>
      </c>
      <c r="H304" s="43">
        <v>9946911</v>
      </c>
      <c r="I304" s="40">
        <v>15764622</v>
      </c>
      <c r="J304" s="40">
        <v>12513525</v>
      </c>
      <c r="K304" s="40">
        <v>14288158</v>
      </c>
      <c r="L304" s="40">
        <v>16388805</v>
      </c>
      <c r="M304" s="40">
        <v>0</v>
      </c>
      <c r="N304" s="43"/>
      <c r="O304" s="44">
        <f>SUM(D304:N304)</f>
        <v>78186505</v>
      </c>
      <c r="P304" s="45">
        <f>(O304/$O$309)*100</f>
        <v>52.4837182274462</v>
      </c>
      <c r="Q304" s="18"/>
      <c r="R304" s="3"/>
      <c r="S304" s="3"/>
      <c r="T304" s="3"/>
      <c r="U304" s="3"/>
      <c r="V304" s="3"/>
    </row>
    <row r="305" spans="2:22" ht="15">
      <c r="B305" s="21"/>
      <c r="C305" s="16" t="s">
        <v>216</v>
      </c>
      <c r="D305" s="38">
        <v>378400</v>
      </c>
      <c r="E305" s="38">
        <v>1208320</v>
      </c>
      <c r="F305" s="38">
        <v>4678000</v>
      </c>
      <c r="G305" s="38">
        <v>1705912</v>
      </c>
      <c r="H305" s="43">
        <v>1890138</v>
      </c>
      <c r="I305" s="40">
        <v>4028186</v>
      </c>
      <c r="J305" s="40">
        <v>5027080</v>
      </c>
      <c r="K305" s="40">
        <v>6783074</v>
      </c>
      <c r="L305" s="40">
        <v>8899435</v>
      </c>
      <c r="M305" s="40">
        <v>5437200</v>
      </c>
      <c r="N305" s="43"/>
      <c r="O305" s="44">
        <f>SUM(D305:N305)</f>
        <v>40035745</v>
      </c>
      <c r="P305" s="45">
        <f>(O305/$O$309)*100</f>
        <v>26.874519581171814</v>
      </c>
      <c r="Q305" s="18"/>
      <c r="R305" s="3"/>
      <c r="S305" s="3"/>
      <c r="T305" s="3"/>
      <c r="U305" s="3"/>
      <c r="V305" s="3"/>
    </row>
    <row r="306" spans="2:22" ht="15">
      <c r="B306" s="21"/>
      <c r="C306" s="16" t="s">
        <v>217</v>
      </c>
      <c r="D306" s="38">
        <v>14298</v>
      </c>
      <c r="E306" s="38">
        <v>250132</v>
      </c>
      <c r="F306" s="38">
        <v>339314</v>
      </c>
      <c r="G306" s="38">
        <v>754810</v>
      </c>
      <c r="H306" s="43">
        <v>1085588</v>
      </c>
      <c r="I306" s="40">
        <v>461242</v>
      </c>
      <c r="J306" s="40">
        <v>60000</v>
      </c>
      <c r="K306" s="40">
        <v>1390938</v>
      </c>
      <c r="L306" s="40">
        <v>1710994</v>
      </c>
      <c r="M306" s="40">
        <v>1595409</v>
      </c>
      <c r="N306" s="43"/>
      <c r="O306" s="44">
        <f>SUM(D306:N306)</f>
        <v>7662725</v>
      </c>
      <c r="P306" s="45">
        <f>(O306/$O$309)*100</f>
        <v>5.143704783253934</v>
      </c>
      <c r="Q306" s="18"/>
      <c r="R306" s="3"/>
      <c r="S306" s="3"/>
      <c r="T306" s="3"/>
      <c r="U306" s="3"/>
      <c r="V306" s="3"/>
    </row>
    <row r="307" spans="2:22" ht="15">
      <c r="B307" s="21"/>
      <c r="C307" s="25" t="s">
        <v>276</v>
      </c>
      <c r="D307" s="38">
        <v>0</v>
      </c>
      <c r="E307" s="38">
        <v>0</v>
      </c>
      <c r="F307" s="38">
        <v>0</v>
      </c>
      <c r="G307" s="38">
        <v>0</v>
      </c>
      <c r="H307" s="43">
        <v>0</v>
      </c>
      <c r="I307" s="40">
        <v>0</v>
      </c>
      <c r="J307" s="40">
        <v>0</v>
      </c>
      <c r="K307" s="40">
        <v>0</v>
      </c>
      <c r="L307" s="40">
        <v>0</v>
      </c>
      <c r="M307" s="40">
        <v>18877902</v>
      </c>
      <c r="N307" s="43"/>
      <c r="O307" s="44">
        <f>SUM(D307:N307)</f>
        <v>18877902</v>
      </c>
      <c r="P307" s="45">
        <f>(O307/$O$309)*100</f>
        <v>12.672039622353537</v>
      </c>
      <c r="Q307" s="18"/>
      <c r="R307" s="3"/>
      <c r="S307" s="3"/>
      <c r="T307" s="3"/>
      <c r="U307" s="3"/>
      <c r="V307" s="3"/>
    </row>
    <row r="308" spans="2:22" ht="15">
      <c r="B308" s="21"/>
      <c r="C308" s="16" t="s">
        <v>45</v>
      </c>
      <c r="D308" s="38">
        <v>0</v>
      </c>
      <c r="E308" s="38">
        <v>0</v>
      </c>
      <c r="F308" s="38">
        <v>1000000</v>
      </c>
      <c r="G308" s="38">
        <v>1000000</v>
      </c>
      <c r="H308" s="43">
        <v>0</v>
      </c>
      <c r="I308" s="40">
        <v>80000</v>
      </c>
      <c r="J308" s="40">
        <v>1300000</v>
      </c>
      <c r="K308" s="40">
        <v>280000</v>
      </c>
      <c r="L308" s="40">
        <v>0</v>
      </c>
      <c r="M308" s="40">
        <v>550000</v>
      </c>
      <c r="N308" s="43"/>
      <c r="O308" s="44">
        <f>SUM(D308:N308)</f>
        <v>4210000</v>
      </c>
      <c r="P308" s="45">
        <f>(O308/$O$309)*100</f>
        <v>2.8260177857745203</v>
      </c>
      <c r="Q308" s="18"/>
      <c r="R308" s="3"/>
      <c r="S308" s="3"/>
      <c r="T308" s="3"/>
      <c r="U308" s="3"/>
      <c r="V308" s="3"/>
    </row>
    <row r="309" spans="2:22" ht="16.5" thickBot="1">
      <c r="B309" s="22"/>
      <c r="C309" s="19" t="s">
        <v>7</v>
      </c>
      <c r="D309" s="46">
        <f aca="true" t="shared" si="72" ref="D309:O309">SUM(D303:D308)</f>
        <v>2062894</v>
      </c>
      <c r="E309" s="46">
        <f t="shared" si="72"/>
        <v>3098952</v>
      </c>
      <c r="F309" s="46">
        <f t="shared" si="72"/>
        <v>7173314</v>
      </c>
      <c r="G309" s="46">
        <f t="shared" si="72"/>
        <v>8278510</v>
      </c>
      <c r="H309" s="47">
        <f t="shared" si="72"/>
        <v>12922637</v>
      </c>
      <c r="I309" s="48">
        <f t="shared" si="72"/>
        <v>20334050</v>
      </c>
      <c r="J309" s="48">
        <f t="shared" si="72"/>
        <v>18900605</v>
      </c>
      <c r="K309" s="48">
        <f t="shared" si="72"/>
        <v>22742170</v>
      </c>
      <c r="L309" s="48">
        <f t="shared" si="72"/>
        <v>26999234</v>
      </c>
      <c r="M309" s="48">
        <f t="shared" si="72"/>
        <v>26460511</v>
      </c>
      <c r="N309" s="47"/>
      <c r="O309" s="49">
        <f t="shared" si="72"/>
        <v>148972877</v>
      </c>
      <c r="P309" s="50">
        <f>(O309/$O$332)*100</f>
        <v>1.697553786031874</v>
      </c>
      <c r="Q309" s="10"/>
      <c r="R309" s="3"/>
      <c r="S309" s="3"/>
      <c r="T309" s="3"/>
      <c r="U309" s="3"/>
      <c r="V309" s="3"/>
    </row>
    <row r="310" spans="2:22" ht="15">
      <c r="B310" s="21"/>
      <c r="C310" s="16"/>
      <c r="D310" s="38"/>
      <c r="E310" s="38"/>
      <c r="F310" s="38"/>
      <c r="G310" s="38"/>
      <c r="H310" s="43"/>
      <c r="I310" s="40"/>
      <c r="J310" s="40"/>
      <c r="K310" s="40"/>
      <c r="L310" s="40"/>
      <c r="M310" s="40"/>
      <c r="N310" s="43"/>
      <c r="O310" s="44"/>
      <c r="P310" s="39"/>
      <c r="Q310" s="18"/>
      <c r="R310" s="3"/>
      <c r="S310" s="3"/>
      <c r="T310" s="3"/>
      <c r="U310" s="3"/>
      <c r="V310" s="3"/>
    </row>
    <row r="311" spans="2:22" ht="15">
      <c r="B311" s="21" t="s">
        <v>218</v>
      </c>
      <c r="C311" s="16" t="s">
        <v>219</v>
      </c>
      <c r="D311" s="38">
        <v>381760</v>
      </c>
      <c r="E311" s="38">
        <v>308244</v>
      </c>
      <c r="F311" s="38">
        <v>160000</v>
      </c>
      <c r="G311" s="38">
        <v>221780</v>
      </c>
      <c r="H311" s="43">
        <v>287540</v>
      </c>
      <c r="I311" s="40">
        <v>377080</v>
      </c>
      <c r="J311" s="40">
        <v>411284</v>
      </c>
      <c r="K311" s="40">
        <v>0</v>
      </c>
      <c r="L311" s="40">
        <v>0</v>
      </c>
      <c r="M311" s="40">
        <v>938968</v>
      </c>
      <c r="N311" s="43"/>
      <c r="O311" s="44">
        <f>SUM(D311:N311)</f>
        <v>3086656</v>
      </c>
      <c r="P311" s="45">
        <f>(O311/$O$312)*100</f>
        <v>100</v>
      </c>
      <c r="Q311" s="18"/>
      <c r="R311" s="3"/>
      <c r="S311" s="3"/>
      <c r="T311" s="3"/>
      <c r="U311" s="3"/>
      <c r="V311" s="3"/>
    </row>
    <row r="312" spans="2:22" ht="16.5" thickBot="1">
      <c r="B312" s="22"/>
      <c r="C312" s="19" t="s">
        <v>7</v>
      </c>
      <c r="D312" s="46">
        <f aca="true" t="shared" si="73" ref="D312:O312">SUM(D310:D311)</f>
        <v>381760</v>
      </c>
      <c r="E312" s="46">
        <f t="shared" si="73"/>
        <v>308244</v>
      </c>
      <c r="F312" s="46">
        <f t="shared" si="73"/>
        <v>160000</v>
      </c>
      <c r="G312" s="46">
        <f t="shared" si="73"/>
        <v>221780</v>
      </c>
      <c r="H312" s="47">
        <f t="shared" si="73"/>
        <v>287540</v>
      </c>
      <c r="I312" s="48">
        <f t="shared" si="73"/>
        <v>377080</v>
      </c>
      <c r="J312" s="48">
        <f t="shared" si="73"/>
        <v>411284</v>
      </c>
      <c r="K312" s="48">
        <f t="shared" si="73"/>
        <v>0</v>
      </c>
      <c r="L312" s="48">
        <f t="shared" si="73"/>
        <v>0</v>
      </c>
      <c r="M312" s="48">
        <f t="shared" si="73"/>
        <v>938968</v>
      </c>
      <c r="N312" s="47"/>
      <c r="O312" s="49">
        <f t="shared" si="73"/>
        <v>3086656</v>
      </c>
      <c r="P312" s="50">
        <f>(O312/$O$332)*100</f>
        <v>0.0351726078229529</v>
      </c>
      <c r="Q312" s="10"/>
      <c r="R312" s="3"/>
      <c r="S312" s="3"/>
      <c r="T312" s="3"/>
      <c r="U312" s="3"/>
      <c r="V312" s="3"/>
    </row>
    <row r="313" spans="2:22" ht="15">
      <c r="B313" s="21"/>
      <c r="C313" s="16"/>
      <c r="D313" s="38"/>
      <c r="E313" s="38"/>
      <c r="F313" s="38"/>
      <c r="G313" s="38"/>
      <c r="H313" s="43"/>
      <c r="I313" s="40"/>
      <c r="J313" s="40"/>
      <c r="K313" s="40"/>
      <c r="L313" s="40"/>
      <c r="M313" s="40"/>
      <c r="N313" s="43"/>
      <c r="O313" s="44"/>
      <c r="P313" s="39"/>
      <c r="Q313" s="18"/>
      <c r="R313" s="3"/>
      <c r="S313" s="3"/>
      <c r="T313" s="3"/>
      <c r="U313" s="3"/>
      <c r="V313" s="3"/>
    </row>
    <row r="314" spans="2:22" ht="15">
      <c r="B314" s="21" t="s">
        <v>220</v>
      </c>
      <c r="C314" s="16" t="s">
        <v>174</v>
      </c>
      <c r="D314" s="38">
        <v>48000</v>
      </c>
      <c r="E314" s="38">
        <v>0</v>
      </c>
      <c r="F314" s="38">
        <v>3400000</v>
      </c>
      <c r="G314" s="38">
        <v>0</v>
      </c>
      <c r="H314" s="43">
        <v>0</v>
      </c>
      <c r="I314" s="40">
        <v>0</v>
      </c>
      <c r="J314" s="40">
        <v>0</v>
      </c>
      <c r="K314" s="40">
        <v>2035000</v>
      </c>
      <c r="L314" s="40">
        <v>6896478</v>
      </c>
      <c r="M314" s="40">
        <v>4040284</v>
      </c>
      <c r="N314" s="43"/>
      <c r="O314" s="44">
        <f>SUM(D314:N314)</f>
        <v>16419762</v>
      </c>
      <c r="P314" s="45">
        <f>(O314/$O$319)*100</f>
        <v>4.828457276540889</v>
      </c>
      <c r="Q314" s="18"/>
      <c r="R314" s="3"/>
      <c r="S314" s="3"/>
      <c r="T314" s="3"/>
      <c r="U314" s="3"/>
      <c r="V314" s="3"/>
    </row>
    <row r="315" spans="2:17" ht="15">
      <c r="B315" s="21"/>
      <c r="C315" s="16" t="s">
        <v>221</v>
      </c>
      <c r="D315" s="38">
        <v>1667000</v>
      </c>
      <c r="E315" s="38">
        <v>2163400</v>
      </c>
      <c r="F315" s="38">
        <v>8884172</v>
      </c>
      <c r="G315" s="38">
        <v>10814920</v>
      </c>
      <c r="H315" s="43">
        <v>26925735</v>
      </c>
      <c r="I315" s="40">
        <v>9666000</v>
      </c>
      <c r="J315" s="40">
        <v>28780526</v>
      </c>
      <c r="K315" s="40">
        <v>57092086</v>
      </c>
      <c r="L315" s="40">
        <v>41540344</v>
      </c>
      <c r="M315" s="40">
        <v>48501733</v>
      </c>
      <c r="N315" s="43"/>
      <c r="O315" s="44">
        <f>SUM(D315:N315)</f>
        <v>236035916</v>
      </c>
      <c r="P315" s="45">
        <f>(O315/$O$319)*100</f>
        <v>69.40961361895465</v>
      </c>
      <c r="Q315" s="16"/>
    </row>
    <row r="316" spans="2:17" ht="15">
      <c r="B316" s="21"/>
      <c r="C316" s="16" t="s">
        <v>222</v>
      </c>
      <c r="D316" s="38">
        <v>0</v>
      </c>
      <c r="E316" s="38">
        <v>0</v>
      </c>
      <c r="F316" s="38">
        <v>108000</v>
      </c>
      <c r="G316" s="38">
        <v>0</v>
      </c>
      <c r="H316" s="43">
        <v>1238722</v>
      </c>
      <c r="I316" s="40">
        <v>0</v>
      </c>
      <c r="J316" s="40">
        <v>0</v>
      </c>
      <c r="K316" s="40">
        <v>4789120</v>
      </c>
      <c r="L316" s="40">
        <v>2074196</v>
      </c>
      <c r="M316" s="40">
        <v>1410124</v>
      </c>
      <c r="N316" s="43"/>
      <c r="O316" s="44">
        <f>SUM(D316:N316)</f>
        <v>9620162</v>
      </c>
      <c r="P316" s="45">
        <f>(O316/$O$319)*100</f>
        <v>2.82894119965942</v>
      </c>
      <c r="Q316" s="16"/>
    </row>
    <row r="317" spans="2:17" ht="15">
      <c r="B317" s="21"/>
      <c r="C317" s="16" t="s">
        <v>223</v>
      </c>
      <c r="D317" s="38">
        <v>254000</v>
      </c>
      <c r="E317" s="38">
        <v>35840</v>
      </c>
      <c r="F317" s="38">
        <v>1398685</v>
      </c>
      <c r="G317" s="38">
        <v>866400</v>
      </c>
      <c r="H317" s="43">
        <v>5048500</v>
      </c>
      <c r="I317" s="40">
        <v>1125638</v>
      </c>
      <c r="J317" s="40">
        <v>862938</v>
      </c>
      <c r="K317" s="40">
        <v>3026479</v>
      </c>
      <c r="L317" s="40">
        <v>4707744</v>
      </c>
      <c r="M317" s="40">
        <v>3327221</v>
      </c>
      <c r="N317" s="43"/>
      <c r="O317" s="44">
        <f>SUM(D317:N317)</f>
        <v>20653445</v>
      </c>
      <c r="P317" s="45">
        <f>(O317/$O$319)*100</f>
        <v>6.073430101842344</v>
      </c>
      <c r="Q317" s="16"/>
    </row>
    <row r="318" spans="2:17" ht="15">
      <c r="B318" s="21"/>
      <c r="C318" s="16" t="s">
        <v>224</v>
      </c>
      <c r="D318" s="38">
        <v>3792447</v>
      </c>
      <c r="E318" s="38">
        <v>4632939</v>
      </c>
      <c r="F318" s="38">
        <v>10473868</v>
      </c>
      <c r="G318" s="38">
        <v>2846462</v>
      </c>
      <c r="H318" s="43">
        <v>2265434</v>
      </c>
      <c r="I318" s="40">
        <v>1176921</v>
      </c>
      <c r="J318" s="40">
        <v>16050314</v>
      </c>
      <c r="K318" s="40">
        <v>0</v>
      </c>
      <c r="L318" s="40">
        <v>11381171</v>
      </c>
      <c r="M318" s="40">
        <v>4713441</v>
      </c>
      <c r="N318" s="43"/>
      <c r="O318" s="44">
        <f>SUM(D318:N318)</f>
        <v>57332997</v>
      </c>
      <c r="P318" s="45">
        <f>(O318/$O$319)*100</f>
        <v>16.859557803002687</v>
      </c>
      <c r="Q318" s="16"/>
    </row>
    <row r="319" spans="2:17" ht="16.5" thickBot="1">
      <c r="B319" s="22"/>
      <c r="C319" s="19" t="s">
        <v>7</v>
      </c>
      <c r="D319" s="46">
        <f aca="true" t="shared" si="74" ref="D319:O319">SUM(D313:D318)</f>
        <v>5761447</v>
      </c>
      <c r="E319" s="46">
        <f t="shared" si="74"/>
        <v>6832179</v>
      </c>
      <c r="F319" s="46">
        <f t="shared" si="74"/>
        <v>24264725</v>
      </c>
      <c r="G319" s="46">
        <f t="shared" si="74"/>
        <v>14527782</v>
      </c>
      <c r="H319" s="47">
        <f t="shared" si="74"/>
        <v>35478391</v>
      </c>
      <c r="I319" s="48">
        <f t="shared" si="74"/>
        <v>11968559</v>
      </c>
      <c r="J319" s="48">
        <f t="shared" si="74"/>
        <v>45693778</v>
      </c>
      <c r="K319" s="48">
        <f t="shared" si="74"/>
        <v>66942685</v>
      </c>
      <c r="L319" s="48">
        <f t="shared" si="74"/>
        <v>66599933</v>
      </c>
      <c r="M319" s="48">
        <f t="shared" si="74"/>
        <v>61992803</v>
      </c>
      <c r="N319" s="47"/>
      <c r="O319" s="49">
        <f t="shared" si="74"/>
        <v>340062282</v>
      </c>
      <c r="P319" s="50">
        <f>(O319/$O$332)*100</f>
        <v>3.8750276286584624</v>
      </c>
      <c r="Q319" s="9"/>
    </row>
    <row r="320" spans="2:17" ht="15">
      <c r="B320" s="21"/>
      <c r="C320" s="16"/>
      <c r="D320" s="38"/>
      <c r="E320" s="38"/>
      <c r="F320" s="38"/>
      <c r="G320" s="38"/>
      <c r="H320" s="43"/>
      <c r="I320" s="40"/>
      <c r="J320" s="40"/>
      <c r="K320" s="40"/>
      <c r="L320" s="40"/>
      <c r="M320" s="40"/>
      <c r="N320" s="43"/>
      <c r="O320" s="44"/>
      <c r="P320" s="39"/>
      <c r="Q320" s="16"/>
    </row>
    <row r="321" spans="2:17" ht="15">
      <c r="B321" s="21" t="s">
        <v>225</v>
      </c>
      <c r="C321" s="16" t="s">
        <v>226</v>
      </c>
      <c r="D321" s="38">
        <v>277200</v>
      </c>
      <c r="E321" s="38">
        <v>414880</v>
      </c>
      <c r="F321" s="38">
        <v>289408</v>
      </c>
      <c r="G321" s="38">
        <v>0</v>
      </c>
      <c r="H321" s="43">
        <v>4108103</v>
      </c>
      <c r="I321" s="40">
        <v>0</v>
      </c>
      <c r="J321" s="40">
        <v>5198614</v>
      </c>
      <c r="K321" s="40">
        <v>4828844</v>
      </c>
      <c r="L321" s="40">
        <v>3902179</v>
      </c>
      <c r="M321" s="40">
        <v>4830457</v>
      </c>
      <c r="N321" s="43"/>
      <c r="O321" s="44">
        <f>SUM(D321:N321)</f>
        <v>23849685</v>
      </c>
      <c r="P321" s="45">
        <f>(O321/$O$324)*100</f>
        <v>18.603928274848286</v>
      </c>
      <c r="Q321" s="16"/>
    </row>
    <row r="322" spans="2:22" ht="15">
      <c r="B322" s="21"/>
      <c r="C322" s="16" t="s">
        <v>227</v>
      </c>
      <c r="D322" s="38">
        <v>2670558</v>
      </c>
      <c r="E322" s="38">
        <v>2514415</v>
      </c>
      <c r="F322" s="38">
        <v>3932640</v>
      </c>
      <c r="G322" s="38">
        <v>9325802</v>
      </c>
      <c r="H322" s="43">
        <v>7234771</v>
      </c>
      <c r="I322" s="40">
        <v>7875474</v>
      </c>
      <c r="J322" s="40">
        <v>7324800</v>
      </c>
      <c r="K322" s="40">
        <v>16378200</v>
      </c>
      <c r="L322" s="40">
        <v>17044923</v>
      </c>
      <c r="M322" s="40">
        <v>18642863</v>
      </c>
      <c r="N322" s="43"/>
      <c r="O322" s="44">
        <f>SUM(D322:N322)</f>
        <v>92944446</v>
      </c>
      <c r="P322" s="45">
        <f>(O322/$O$324)*100</f>
        <v>72.50124296943584</v>
      </c>
      <c r="Q322" s="18"/>
      <c r="R322" s="3"/>
      <c r="S322" s="3"/>
      <c r="T322" s="3"/>
      <c r="U322" s="3"/>
      <c r="V322" s="3"/>
    </row>
    <row r="323" spans="2:22" ht="15">
      <c r="B323" s="21"/>
      <c r="C323" s="16" t="s">
        <v>228</v>
      </c>
      <c r="D323" s="38">
        <v>891128</v>
      </c>
      <c r="E323" s="38">
        <v>1432568</v>
      </c>
      <c r="F323" s="38">
        <v>1320964</v>
      </c>
      <c r="G323" s="38">
        <v>2950407</v>
      </c>
      <c r="H323" s="43">
        <v>1656480</v>
      </c>
      <c r="I323" s="40">
        <v>1728000</v>
      </c>
      <c r="J323" s="40">
        <v>48000</v>
      </c>
      <c r="K323" s="40">
        <v>1245600</v>
      </c>
      <c r="L323" s="40">
        <v>129760</v>
      </c>
      <c r="M323" s="40">
        <v>0</v>
      </c>
      <c r="N323" s="43"/>
      <c r="O323" s="44">
        <f>SUM(D323:N323)</f>
        <v>11402907</v>
      </c>
      <c r="P323" s="45">
        <f>(O323/$O$324)*100</f>
        <v>8.894828755715869</v>
      </c>
      <c r="Q323" s="18"/>
      <c r="R323" s="3"/>
      <c r="S323" s="3"/>
      <c r="T323" s="3"/>
      <c r="U323" s="3"/>
      <c r="V323" s="3"/>
    </row>
    <row r="324" spans="2:22" ht="16.5" thickBot="1">
      <c r="B324" s="22"/>
      <c r="C324" s="19" t="s">
        <v>7</v>
      </c>
      <c r="D324" s="46">
        <f aca="true" t="shared" si="75" ref="D324:O324">SUM(D320:D323)</f>
        <v>3838886</v>
      </c>
      <c r="E324" s="46">
        <f t="shared" si="75"/>
        <v>4361863</v>
      </c>
      <c r="F324" s="46">
        <f t="shared" si="75"/>
        <v>5543012</v>
      </c>
      <c r="G324" s="46">
        <f t="shared" si="75"/>
        <v>12276209</v>
      </c>
      <c r="H324" s="47">
        <f t="shared" si="75"/>
        <v>12999354</v>
      </c>
      <c r="I324" s="48">
        <f t="shared" si="75"/>
        <v>9603474</v>
      </c>
      <c r="J324" s="48">
        <f t="shared" si="75"/>
        <v>12571414</v>
      </c>
      <c r="K324" s="48">
        <f t="shared" si="75"/>
        <v>22452644</v>
      </c>
      <c r="L324" s="48">
        <f t="shared" si="75"/>
        <v>21076862</v>
      </c>
      <c r="M324" s="48">
        <f t="shared" si="75"/>
        <v>23473320</v>
      </c>
      <c r="N324" s="47"/>
      <c r="O324" s="49">
        <f t="shared" si="75"/>
        <v>128197038</v>
      </c>
      <c r="P324" s="50">
        <f>(O324/$O$332)*100</f>
        <v>1.4608120054966247</v>
      </c>
      <c r="Q324" s="10"/>
      <c r="R324" s="3"/>
      <c r="S324" s="3"/>
      <c r="T324" s="3"/>
      <c r="U324" s="3"/>
      <c r="V324" s="3"/>
    </row>
    <row r="325" spans="2:22" ht="15">
      <c r="B325" s="21"/>
      <c r="C325" s="16"/>
      <c r="D325" s="38"/>
      <c r="E325" s="38"/>
      <c r="F325" s="38"/>
      <c r="G325" s="38"/>
      <c r="H325" s="43"/>
      <c r="I325" s="40"/>
      <c r="J325" s="40"/>
      <c r="K325" s="40"/>
      <c r="L325" s="40"/>
      <c r="M325" s="40"/>
      <c r="N325" s="43"/>
      <c r="O325" s="44"/>
      <c r="P325" s="39"/>
      <c r="Q325" s="18"/>
      <c r="R325" s="3"/>
      <c r="S325" s="3"/>
      <c r="T325" s="3"/>
      <c r="U325" s="3"/>
      <c r="V325" s="3"/>
    </row>
    <row r="326" spans="2:22" ht="15">
      <c r="B326" s="21" t="s">
        <v>229</v>
      </c>
      <c r="C326" s="15" t="s">
        <v>230</v>
      </c>
      <c r="D326" s="38">
        <v>350894</v>
      </c>
      <c r="E326" s="38">
        <v>390063</v>
      </c>
      <c r="F326" s="38">
        <f>216007+8000</f>
        <v>224007</v>
      </c>
      <c r="G326" s="38">
        <v>273561</v>
      </c>
      <c r="H326" s="43">
        <f>240656+4000</f>
        <v>244656</v>
      </c>
      <c r="I326" s="40">
        <v>401695</v>
      </c>
      <c r="J326" s="40">
        <v>247560</v>
      </c>
      <c r="K326" s="40">
        <v>11280</v>
      </c>
      <c r="L326" s="40">
        <v>147880</v>
      </c>
      <c r="M326" s="40">
        <v>374240</v>
      </c>
      <c r="N326" s="43"/>
      <c r="O326" s="44">
        <f>SUM(D326:N326)</f>
        <v>2665836</v>
      </c>
      <c r="P326" s="45">
        <f>(O326/$O$327)*100</f>
        <v>100</v>
      </c>
      <c r="Q326" s="18"/>
      <c r="R326" s="3"/>
      <c r="S326" s="3"/>
      <c r="T326" s="3"/>
      <c r="U326" s="3"/>
      <c r="V326" s="3"/>
    </row>
    <row r="327" spans="2:22" ht="16.5" thickBot="1">
      <c r="B327" s="22"/>
      <c r="C327" s="19" t="s">
        <v>7</v>
      </c>
      <c r="D327" s="46">
        <f aca="true" t="shared" si="76" ref="D327:O327">SUM(D325:D326)</f>
        <v>350894</v>
      </c>
      <c r="E327" s="46">
        <f t="shared" si="76"/>
        <v>390063</v>
      </c>
      <c r="F327" s="46">
        <f t="shared" si="76"/>
        <v>224007</v>
      </c>
      <c r="G327" s="46">
        <f t="shared" si="76"/>
        <v>273561</v>
      </c>
      <c r="H327" s="47">
        <f t="shared" si="76"/>
        <v>244656</v>
      </c>
      <c r="I327" s="48">
        <f t="shared" si="76"/>
        <v>401695</v>
      </c>
      <c r="J327" s="48">
        <f t="shared" si="76"/>
        <v>247560</v>
      </c>
      <c r="K327" s="48">
        <f t="shared" si="76"/>
        <v>11280</v>
      </c>
      <c r="L327" s="48">
        <f t="shared" si="76"/>
        <v>147880</v>
      </c>
      <c r="M327" s="48">
        <f t="shared" si="76"/>
        <v>374240</v>
      </c>
      <c r="N327" s="47"/>
      <c r="O327" s="49">
        <f t="shared" si="76"/>
        <v>2665836</v>
      </c>
      <c r="P327" s="50">
        <f>(O327/$O$332)*100</f>
        <v>0.030377341740806054</v>
      </c>
      <c r="Q327" s="10"/>
      <c r="R327" s="3"/>
      <c r="S327" s="3"/>
      <c r="T327" s="3"/>
      <c r="U327" s="3"/>
      <c r="V327" s="3"/>
    </row>
    <row r="328" spans="2:22" ht="15">
      <c r="B328" s="21"/>
      <c r="C328" s="15"/>
      <c r="D328" s="38"/>
      <c r="E328" s="38"/>
      <c r="F328" s="38"/>
      <c r="G328" s="38"/>
      <c r="H328" s="43"/>
      <c r="I328" s="40"/>
      <c r="J328" s="40"/>
      <c r="K328" s="40"/>
      <c r="L328" s="40"/>
      <c r="M328" s="40"/>
      <c r="N328" s="43"/>
      <c r="O328" s="44"/>
      <c r="P328" s="39"/>
      <c r="Q328" s="18"/>
      <c r="R328" s="3"/>
      <c r="S328" s="3"/>
      <c r="T328" s="3"/>
      <c r="U328" s="3"/>
      <c r="V328" s="3"/>
    </row>
    <row r="329" spans="2:22" ht="15">
      <c r="B329" s="21" t="s">
        <v>231</v>
      </c>
      <c r="C329" s="15" t="s">
        <v>232</v>
      </c>
      <c r="D329" s="38">
        <v>109600</v>
      </c>
      <c r="E329" s="38">
        <v>126552</v>
      </c>
      <c r="F329" s="38">
        <v>18832</v>
      </c>
      <c r="G329" s="38">
        <v>41350</v>
      </c>
      <c r="H329" s="43">
        <v>6400</v>
      </c>
      <c r="I329" s="40">
        <v>242274</v>
      </c>
      <c r="J329" s="40">
        <v>261761</v>
      </c>
      <c r="K329" s="40">
        <v>123960</v>
      </c>
      <c r="L329" s="40">
        <v>228160</v>
      </c>
      <c r="M329" s="40">
        <v>243169</v>
      </c>
      <c r="N329" s="43"/>
      <c r="O329" s="44">
        <f>SUM(D329:N329)</f>
        <v>1402058</v>
      </c>
      <c r="P329" s="45">
        <f>(O329/$O$330)*100</f>
        <v>100</v>
      </c>
      <c r="Q329" s="18"/>
      <c r="R329" s="3"/>
      <c r="S329" s="3"/>
      <c r="T329" s="3"/>
      <c r="U329" s="3"/>
      <c r="V329" s="3"/>
    </row>
    <row r="330" spans="2:22" ht="16.5" thickBot="1">
      <c r="B330" s="22"/>
      <c r="C330" s="19" t="s">
        <v>7</v>
      </c>
      <c r="D330" s="46">
        <f aca="true" t="shared" si="77" ref="D330:O330">SUM(D328:D329)</f>
        <v>109600</v>
      </c>
      <c r="E330" s="46">
        <f t="shared" si="77"/>
        <v>126552</v>
      </c>
      <c r="F330" s="46">
        <f t="shared" si="77"/>
        <v>18832</v>
      </c>
      <c r="G330" s="46">
        <f t="shared" si="77"/>
        <v>41350</v>
      </c>
      <c r="H330" s="47">
        <f t="shared" si="77"/>
        <v>6400</v>
      </c>
      <c r="I330" s="48">
        <f t="shared" si="77"/>
        <v>242274</v>
      </c>
      <c r="J330" s="48">
        <f t="shared" si="77"/>
        <v>261761</v>
      </c>
      <c r="K330" s="48">
        <f t="shared" si="77"/>
        <v>123960</v>
      </c>
      <c r="L330" s="48">
        <f t="shared" si="77"/>
        <v>228160</v>
      </c>
      <c r="M330" s="48">
        <f t="shared" si="77"/>
        <v>243169</v>
      </c>
      <c r="N330" s="47"/>
      <c r="O330" s="49">
        <f t="shared" si="77"/>
        <v>1402058</v>
      </c>
      <c r="P330" s="50">
        <f>(O330/$O$332)*100</f>
        <v>0.015976524814891487</v>
      </c>
      <c r="Q330" s="10"/>
      <c r="R330" s="3"/>
      <c r="S330" s="3"/>
      <c r="T330" s="3"/>
      <c r="U330" s="3"/>
      <c r="V330" s="3"/>
    </row>
    <row r="331" spans="2:22" ht="15">
      <c r="B331" s="5"/>
      <c r="C331" s="65"/>
      <c r="D331" s="62"/>
      <c r="E331" s="51"/>
      <c r="F331" s="51"/>
      <c r="G331" s="51"/>
      <c r="H331" s="52"/>
      <c r="I331" s="53"/>
      <c r="J331" s="53"/>
      <c r="K331" s="53"/>
      <c r="L331" s="53"/>
      <c r="M331" s="53"/>
      <c r="N331" s="52"/>
      <c r="O331" s="54" t="s">
        <v>0</v>
      </c>
      <c r="P331" s="52"/>
      <c r="Q331" s="6"/>
      <c r="R331" s="3"/>
      <c r="S331" s="3"/>
      <c r="T331" s="3"/>
      <c r="U331" s="14" t="s">
        <v>235</v>
      </c>
      <c r="V331" s="3"/>
    </row>
    <row r="332" spans="2:22" ht="15.75">
      <c r="B332" s="1"/>
      <c r="C332" s="66" t="s">
        <v>3</v>
      </c>
      <c r="D332" s="63">
        <f aca="true" t="shared" si="78" ref="D332:M332">D10+D17+D21+D26+D48+D54+D63+D66+D71+D89+D95+D99+D104+D108+D115+D123+D128+D133+D139+D148+D154+D157+D165+D169+D175+D180+D183+D191+D194+D198+D202+D211+D215+D219+D227+D239+D244+D250+D260+D264+D268+D274+D277+D285+D296+D302+D309+D312+D319+D324+D327+D330</f>
        <v>262043102</v>
      </c>
      <c r="E332" s="55">
        <f t="shared" si="78"/>
        <v>497067790</v>
      </c>
      <c r="F332" s="55">
        <f t="shared" si="78"/>
        <v>426278625</v>
      </c>
      <c r="G332" s="55">
        <f t="shared" si="78"/>
        <v>477355090</v>
      </c>
      <c r="H332" s="55">
        <f t="shared" si="78"/>
        <v>659903430</v>
      </c>
      <c r="I332" s="55">
        <f t="shared" si="78"/>
        <v>817002737</v>
      </c>
      <c r="J332" s="55">
        <f t="shared" si="78"/>
        <v>1235022576</v>
      </c>
      <c r="K332" s="55">
        <f t="shared" si="78"/>
        <v>1295942047</v>
      </c>
      <c r="L332" s="55">
        <f t="shared" si="78"/>
        <v>1415671433</v>
      </c>
      <c r="M332" s="55">
        <f t="shared" si="78"/>
        <v>1689451425</v>
      </c>
      <c r="N332" s="56"/>
      <c r="O332" s="55">
        <f>O10+O17+O21+O26+O48+O54+O63+O66+O71+O89+O95+O99+O104+O108+O115+O123+O128+O133+O139+O148+O154+O157+O165+O169+O175+O180+O183+O191+O194+O198+O202+O211+O215+O219+O227+O239+O244+O250+O260+O264+O268+O274+O277+O285+O296+O302+O309+O312+O319+O324+O327+O330</f>
        <v>8775738255</v>
      </c>
      <c r="P332" s="45">
        <f>P10+P17+P21+P26+P48+P54+P63+P66+P71+P89+P95+P99+P104+P108+P115+P123+P128+P133+P139+P148+P154+P157+P165+P169+P175+P180+P183+P191+P194+P198+P202+P211+P215+P219+P227+P239+P244+P250+P260+P264+P268+P274+P277+P285+P296+P302+P309+P312+P319+P324+P327+P330</f>
        <v>99.99999999999999</v>
      </c>
      <c r="Q332" s="7"/>
      <c r="R332" s="3"/>
      <c r="S332" s="3"/>
      <c r="T332" s="3"/>
      <c r="U332" s="3">
        <f>SUM(D332:N332)</f>
        <v>8775738255</v>
      </c>
      <c r="V332" s="3"/>
    </row>
    <row r="333" spans="2:22" ht="15">
      <c r="B333" s="1"/>
      <c r="C333" s="67" t="s">
        <v>280</v>
      </c>
      <c r="D333" s="57">
        <f aca="true" t="shared" si="79" ref="D333:M333">(D332/$O332)*100</f>
        <v>2.9859949600331377</v>
      </c>
      <c r="E333" s="57">
        <f t="shared" si="79"/>
        <v>5.664113668349148</v>
      </c>
      <c r="F333" s="57">
        <f t="shared" si="79"/>
        <v>4.857467401755364</v>
      </c>
      <c r="G333" s="57">
        <f t="shared" si="79"/>
        <v>5.439486412758787</v>
      </c>
      <c r="H333" s="57">
        <f t="shared" si="79"/>
        <v>7.519634369496131</v>
      </c>
      <c r="I333" s="58">
        <f t="shared" si="79"/>
        <v>9.309789253736124</v>
      </c>
      <c r="J333" s="58">
        <f t="shared" si="79"/>
        <v>14.073147353686654</v>
      </c>
      <c r="K333" s="58">
        <f t="shared" si="79"/>
        <v>14.767327936901875</v>
      </c>
      <c r="L333" s="58">
        <f t="shared" si="79"/>
        <v>16.131650601513982</v>
      </c>
      <c r="M333" s="58">
        <f t="shared" si="79"/>
        <v>19.2513880417688</v>
      </c>
      <c r="N333" s="59"/>
      <c r="O333" s="60">
        <f>SUM(D333:N333)</f>
        <v>100</v>
      </c>
      <c r="P333" s="61"/>
      <c r="Q333" s="24"/>
      <c r="R333" s="3"/>
      <c r="S333" s="3"/>
      <c r="T333" s="3"/>
      <c r="U333" s="3"/>
      <c r="V333" s="3"/>
    </row>
    <row r="334" spans="2:17" ht="15.75" thickBot="1">
      <c r="B334" s="8"/>
      <c r="C334" s="68"/>
      <c r="D334" s="64"/>
      <c r="E334" s="46"/>
      <c r="F334" s="46"/>
      <c r="G334" s="46"/>
      <c r="H334" s="47"/>
      <c r="I334" s="48"/>
      <c r="J334" s="48"/>
      <c r="K334" s="48"/>
      <c r="L334" s="48"/>
      <c r="M334" s="48"/>
      <c r="N334" s="47"/>
      <c r="O334" s="49"/>
      <c r="P334" s="47"/>
      <c r="Q334" s="4"/>
    </row>
    <row r="335" spans="5:16" ht="15"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</row>
    <row r="336" spans="3:22" ht="15.75">
      <c r="C336" s="2" t="s">
        <v>233</v>
      </c>
      <c r="D336" s="2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2"/>
      <c r="R336" s="2"/>
      <c r="S336" s="2"/>
      <c r="T336" s="2"/>
      <c r="U336" s="2"/>
      <c r="V336" s="2"/>
    </row>
    <row r="337" spans="3:22" ht="15.75">
      <c r="C337" s="2" t="s">
        <v>234</v>
      </c>
      <c r="D337" s="2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2"/>
      <c r="R337" s="2"/>
      <c r="S337" s="2"/>
      <c r="T337" s="2"/>
      <c r="U337" s="2"/>
      <c r="V337" s="2"/>
    </row>
    <row r="338" spans="3:22" ht="15.75">
      <c r="C338" s="2"/>
      <c r="D338" s="2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2"/>
      <c r="R338" s="2"/>
      <c r="S338" s="2"/>
      <c r="T338" s="2"/>
      <c r="U338" s="2"/>
      <c r="V338" s="2"/>
    </row>
    <row r="339" spans="3:22" ht="15.75">
      <c r="C339" s="2"/>
      <c r="D339" s="2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2"/>
      <c r="R339" s="2"/>
      <c r="S339" s="2"/>
      <c r="T339" s="2"/>
      <c r="U339" s="2"/>
      <c r="V339" s="2"/>
    </row>
  </sheetData>
  <mergeCells count="3">
    <mergeCell ref="B1:Q1"/>
    <mergeCell ref="B2:Q2"/>
    <mergeCell ref="B3:Q3"/>
  </mergeCells>
  <printOptions/>
  <pageMargins left="0" right="0" top="0.5" bottom="0.5" header="0.5" footer="0.5"/>
  <pageSetup horizontalDpi="300" verticalDpi="300" orientation="portrait" scale="44" r:id="rId1"/>
  <headerFooter alignWithMargins="0">
    <oddHeader>&amp;C&amp;RPage &amp;P of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grubb</dc:creator>
  <cp:keywords/>
  <dc:description/>
  <cp:lastModifiedBy>GrubbN</cp:lastModifiedBy>
  <cp:lastPrinted>2004-02-28T18:01:17Z</cp:lastPrinted>
  <dcterms:created xsi:type="dcterms:W3CDTF">1999-01-14T15:20:30Z</dcterms:created>
  <dcterms:modified xsi:type="dcterms:W3CDTF">2004-03-13T14:05:59Z</dcterms:modified>
  <cp:category/>
  <cp:version/>
  <cp:contentType/>
  <cp:contentStatus/>
</cp:coreProperties>
</file>