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tabRatio="598" activeTab="0"/>
  </bookViews>
  <sheets>
    <sheet name="IWM Title Sheet" sheetId="1" r:id="rId1"/>
    <sheet name="Irrigation System Inventory" sheetId="2" r:id="rId2"/>
    <sheet name="Irrigation Watering Guide" sheetId="3" r:id="rId3"/>
    <sheet name="Soil Water Field Check" sheetId="4" r:id="rId4"/>
    <sheet name="Irrigation Narrative" sheetId="5" r:id="rId5"/>
    <sheet name="Irrigation Efficiencies" sheetId="6" r:id="rId6"/>
    <sheet name="MAD VALUES" sheetId="7" r:id="rId7"/>
    <sheet name="ROOTING DEPTHS" sheetId="8" r:id="rId8"/>
  </sheets>
  <definedNames>
    <definedName name="_xlnm.Print_Area" localSheetId="4">'Irrigation Narrative'!$A:$IV</definedName>
    <definedName name="_xlnm.Print_Area" localSheetId="2">'Irrigation Watering Guide'!$A:$IV</definedName>
  </definedNames>
  <calcPr fullCalcOnLoad="1"/>
</workbook>
</file>

<file path=xl/sharedStrings.xml><?xml version="1.0" encoding="utf-8"?>
<sst xmlns="http://schemas.openxmlformats.org/spreadsheetml/2006/main" count="579" uniqueCount="424">
  <si>
    <t>Water Source:</t>
  </si>
  <si>
    <t>Irrigation System Type:</t>
  </si>
  <si>
    <t>Capacity:</t>
  </si>
  <si>
    <t>GPM</t>
  </si>
  <si>
    <t>cfs</t>
  </si>
  <si>
    <t>Date Checked:</t>
  </si>
  <si>
    <t>Soils Information</t>
  </si>
  <si>
    <t>Soil Type:</t>
  </si>
  <si>
    <t>Depth</t>
  </si>
  <si>
    <t>AWC 1/</t>
  </si>
  <si>
    <t>Total AWC</t>
  </si>
  <si>
    <t>(feet)</t>
  </si>
  <si>
    <t>(inches)</t>
  </si>
  <si>
    <t>(in/day)</t>
  </si>
  <si>
    <t>(%)</t>
  </si>
  <si>
    <t>System Information</t>
  </si>
  <si>
    <t>Field Size:</t>
  </si>
  <si>
    <t>Acres</t>
  </si>
  <si>
    <t>Acres per Irr. Set:</t>
  </si>
  <si>
    <t>Delivery System:</t>
  </si>
  <si>
    <t>Irrigation System:</t>
  </si>
  <si>
    <t>System Management</t>
  </si>
  <si>
    <t xml:space="preserve">To Apply </t>
  </si>
  <si>
    <t>With an</t>
  </si>
  <si>
    <t>Gross</t>
  </si>
  <si>
    <t>Application</t>
  </si>
  <si>
    <t>(Net)</t>
  </si>
  <si>
    <t>Irr. Eff. of</t>
  </si>
  <si>
    <t>Pumped</t>
  </si>
  <si>
    <t>Rate</t>
  </si>
  <si>
    <t>1/</t>
  </si>
  <si>
    <t>2/</t>
  </si>
  <si>
    <t>3/</t>
  </si>
  <si>
    <t>(hours)</t>
  </si>
  <si>
    <t>(in./hr.)</t>
  </si>
  <si>
    <t xml:space="preserve">      Should not exceed soil intake rate.</t>
  </si>
  <si>
    <t>Intake Rate:</t>
  </si>
  <si>
    <t>in./hr.</t>
  </si>
  <si>
    <t>MAD</t>
  </si>
  <si>
    <t>inches</t>
  </si>
  <si>
    <t>Average</t>
  </si>
  <si>
    <t>Time</t>
  </si>
  <si>
    <t xml:space="preserve"> </t>
  </si>
  <si>
    <t>Crop:</t>
  </si>
  <si>
    <t>Month</t>
  </si>
  <si>
    <t>May</t>
  </si>
  <si>
    <t>Water Use</t>
  </si>
  <si>
    <t>Sep</t>
  </si>
  <si>
    <t>Aug</t>
  </si>
  <si>
    <t>MADe</t>
  </si>
  <si>
    <t>MADs</t>
  </si>
  <si>
    <t>Monthly</t>
  </si>
  <si>
    <t>Usage</t>
  </si>
  <si>
    <t>~MAD for first 30 days</t>
  </si>
  <si>
    <t>Depletion</t>
  </si>
  <si>
    <t>Feet</t>
  </si>
  <si>
    <t>days</t>
  </si>
  <si>
    <t>hours</t>
  </si>
  <si>
    <t>hours/set</t>
  </si>
  <si>
    <t>Irr. Set</t>
  </si>
  <si>
    <t>Number of sets to irrigate field:</t>
  </si>
  <si>
    <t>Hours of Daily System Operation:</t>
  </si>
  <si>
    <t>Planned Set Time:</t>
  </si>
  <si>
    <t>(Set T)</t>
  </si>
  <si>
    <t>Jun</t>
  </si>
  <si>
    <t>Jul</t>
  </si>
  <si>
    <t>Location:</t>
  </si>
  <si>
    <t xml:space="preserve">Irrigation Return Time based on planned sets </t>
  </si>
  <si>
    <t>Exceeds</t>
  </si>
  <si>
    <t>Net Application based on pre-set (Set T)</t>
  </si>
  <si>
    <t>(FOR USE WITH THE FEEL AND APPEARANCE METHOD OF DETERMINING SOIL MOISTURE)</t>
  </si>
  <si>
    <t>1ST 30 DAYS OF GROWING SEASON:</t>
  </si>
  <si>
    <t>AWC</t>
  </si>
  <si>
    <t>Management Allowable</t>
  </si>
  <si>
    <t>(in/ft)</t>
  </si>
  <si>
    <t>6"      (0' to 1')</t>
  </si>
  <si>
    <t>18"    (1' to 2')</t>
  </si>
  <si>
    <t>REMAINDER OF GROWING SEASON:</t>
  </si>
  <si>
    <t>DEPTH TO MANAGE:</t>
  </si>
  <si>
    <t>30"    (2' to 3')</t>
  </si>
  <si>
    <t>42"    (3' to 4')</t>
  </si>
  <si>
    <t>54"    (4' to 5')</t>
  </si>
  <si>
    <t>***Do above checks on at least three locations on field to determine an average depletion.</t>
  </si>
  <si>
    <r>
      <t>Crop Information</t>
    </r>
    <r>
      <rPr>
        <u val="single"/>
        <sz val="10"/>
        <rFont val="Arial"/>
        <family val="2"/>
      </rPr>
      <t xml:space="preserve"> </t>
    </r>
  </si>
  <si>
    <t>~MAD for remainder</t>
  </si>
  <si>
    <t>of season</t>
  </si>
  <si>
    <t xml:space="preserve"> Depletion)</t>
  </si>
  <si>
    <t xml:space="preserve">  MAD (Management Allowable</t>
  </si>
  <si>
    <t>Normal</t>
  </si>
  <si>
    <t>Year</t>
  </si>
  <si>
    <t>Irrigation</t>
  </si>
  <si>
    <t>Dry</t>
  </si>
  <si>
    <t>Net</t>
  </si>
  <si>
    <t>Irrigations</t>
  </si>
  <si>
    <t>Number of</t>
  </si>
  <si>
    <t>AWC ~ Available Water Capacity</t>
  </si>
  <si>
    <t>MAD ~ Management Allowable</t>
  </si>
  <si>
    <t>Information for soils found in NEH Part 652</t>
  </si>
  <si>
    <t>Irrigation Guide OK Supple. Table OK-2-1</t>
  </si>
  <si>
    <t>NEH Part 652 Irrigation Guide OK Supple. Table OK-4-1</t>
  </si>
  <si>
    <t>Est. Conveyance Efficiency %:</t>
  </si>
  <si>
    <t>Est. Application Efficiency %:</t>
  </si>
  <si>
    <t>Est. Irrigation Efficiency %:</t>
  </si>
  <si>
    <t>Managed Soil Depth:</t>
  </si>
  <si>
    <t xml:space="preserve">     any inhibiting layer in soil)</t>
  </si>
  <si>
    <t>Prepared by:</t>
  </si>
  <si>
    <t>In cooperation with:</t>
  </si>
  <si>
    <t>Conservation District and the</t>
  </si>
  <si>
    <t>NRCS Office Address:</t>
  </si>
  <si>
    <t>Soil Water Field Check Sheet</t>
  </si>
  <si>
    <t>Irrigator's Name:</t>
  </si>
  <si>
    <t>Date:</t>
  </si>
  <si>
    <t>Field Number:</t>
  </si>
  <si>
    <t>This Automated</t>
  </si>
  <si>
    <t>Plan Contains:</t>
  </si>
  <si>
    <t>Irrigation Water Management Narritive</t>
  </si>
  <si>
    <t>Irrigation System Inventory</t>
  </si>
  <si>
    <t>Copy of Pump Curve</t>
  </si>
  <si>
    <t>Program Aid No.1619 - Estimating Soil Moisture by Feel and Appearance</t>
  </si>
  <si>
    <t>in the written plan:</t>
  </si>
  <si>
    <t>Also attached to the above list</t>
  </si>
  <si>
    <t>Plan Map / Irrigation Overlay</t>
  </si>
  <si>
    <t>Check if Available</t>
  </si>
  <si>
    <t>Field Office:</t>
  </si>
  <si>
    <t>Developed By:</t>
  </si>
  <si>
    <t>Irrigator:</t>
  </si>
  <si>
    <t>Water Information:</t>
  </si>
  <si>
    <t>Capacity Checks:</t>
  </si>
  <si>
    <t>Average Capacity:</t>
  </si>
  <si>
    <t>gallons per minute</t>
  </si>
  <si>
    <t>(Minimum of two flow checks during season)</t>
  </si>
  <si>
    <t>Pumping Plant Information:</t>
  </si>
  <si>
    <t>Power Source:</t>
  </si>
  <si>
    <t>Pump Type:</t>
  </si>
  <si>
    <t>Pump Curve Available ?</t>
  </si>
  <si>
    <t>(If information available)</t>
  </si>
  <si>
    <t>Distribution System Information:</t>
  </si>
  <si>
    <t>Type of Distribution:</t>
  </si>
  <si>
    <t>( none, portable pipe, permanent pipe, concrete</t>
  </si>
  <si>
    <t>ditch, earthen ditch, etc.)</t>
  </si>
  <si>
    <t>Diameters of pipe (in):</t>
  </si>
  <si>
    <t>Flow Meter Installed?</t>
  </si>
  <si>
    <t>Crop Rotation:</t>
  </si>
  <si>
    <t>Land Preparation:</t>
  </si>
  <si>
    <t>Pre-Plant Irrigation:</t>
  </si>
  <si>
    <t>Moisture Monitoring:</t>
  </si>
  <si>
    <t>Irrigation Scheduling:</t>
  </si>
  <si>
    <t>Row Spacing:</t>
  </si>
  <si>
    <t>Pre-planning Management Information:</t>
  </si>
  <si>
    <t>Other items included:</t>
  </si>
  <si>
    <t>System Topography:</t>
  </si>
  <si>
    <t>Other Pertinent Info:</t>
  </si>
  <si>
    <t xml:space="preserve">    IRRIGATION EFFICIENCIES FOR PLANNING</t>
  </si>
  <si>
    <t>SDI - Subsurface Drip Irrigation</t>
  </si>
  <si>
    <t>Range</t>
  </si>
  <si>
    <t>Use</t>
  </si>
  <si>
    <t xml:space="preserve">                   ( in the absence of a field evaluation of system)</t>
  </si>
  <si>
    <t>90-98%</t>
  </si>
  <si>
    <t>LEPA - Low Energy Precision Application</t>
  </si>
  <si>
    <t>90-95%</t>
  </si>
  <si>
    <t>LESA - Low Elevation Spray Applicator</t>
  </si>
  <si>
    <t>LPIC - Low Pressure in Canopy</t>
  </si>
  <si>
    <t>MESA - Mid Elevation Spray Applicator 3' to 5'</t>
  </si>
  <si>
    <t>MESA - Mid Elevation Spray Applicator 5' to 7'</t>
  </si>
  <si>
    <t>MESA - Mid Elevation Spray Applicator Above 7'</t>
  </si>
  <si>
    <t>Center Pivots with High Impact Sprinklers</t>
  </si>
  <si>
    <t>Laterally Moved Sprinklers (Side Rolls)</t>
  </si>
  <si>
    <t>Traveling Sprinklers ( Big Gun or Boom Type)</t>
  </si>
  <si>
    <t>Furrow - Low Intake Soils</t>
  </si>
  <si>
    <t>Furrow - Low Intake Soils with Surge</t>
  </si>
  <si>
    <t>Furrow - Moderate Intake Soils</t>
  </si>
  <si>
    <t>45-70%</t>
  </si>
  <si>
    <t>60-80%</t>
  </si>
  <si>
    <t>30-55%</t>
  </si>
  <si>
    <t>55-65%</t>
  </si>
  <si>
    <t>60-75%</t>
  </si>
  <si>
    <t>Low Trajectory Nozzles Center pivot</t>
  </si>
  <si>
    <t>75-80%</t>
  </si>
  <si>
    <t>80-90%</t>
  </si>
  <si>
    <t xml:space="preserve">           IRRIGATION WATER MANAGEMENT</t>
  </si>
  <si>
    <t>When growing</t>
  </si>
  <si>
    <t>this critical growth period is</t>
  </si>
  <si>
    <t>If water is limited, moisture during critical growth periods will provide maximum yield per unit of water applied.</t>
  </si>
  <si>
    <t>The amount of moisture in the soil profile should be measured weekly to determine when and how much to</t>
  </si>
  <si>
    <t>one year out of two. Dry year values indicate the precipitation being equaled or exceeded 8 years out of 20 years.</t>
  </si>
  <si>
    <t>HOW TO SCHEDULE YOUR IRRIGATIONS:</t>
  </si>
  <si>
    <t xml:space="preserve">To produce maximum crop yields, plants must have ample moisture throughout the growing season. A pre-plant </t>
  </si>
  <si>
    <t>irrigation is very important in order to maximize the available water in the anticipated root zone of the crop to be</t>
  </si>
  <si>
    <t>grown. To determine the amount of the irrigation application it takes to refill the root zone at pre-plant, a soil</t>
  </si>
  <si>
    <t>moisture check needs to be made using one of the methods mentioned below. Irrigation is also especially</t>
  </si>
  <si>
    <t xml:space="preserve">important during the critical growth periods of the crop being grown. </t>
  </si>
  <si>
    <t>The "Soil Water Field Check" form along with the "Feel and Appearance Method" (Program Aid Number 1619) can be</t>
  </si>
  <si>
    <t xml:space="preserve">term averages based on climatic data at the location indicated and are used as a guide. Local climatic data can allow </t>
  </si>
  <si>
    <t>Based on the crop data at</t>
  </si>
  <si>
    <t>you can expect to irrigate</t>
  </si>
  <si>
    <t>times during the growing season on a normal year and</t>
  </si>
  <si>
    <t>times on a dry year.</t>
  </si>
  <si>
    <t>more comprehensive management. Normal year values indicate that the precipitation will be equaled or exceeded</t>
  </si>
  <si>
    <t>Design of irrigation systems is generally based on these dry year values.</t>
  </si>
  <si>
    <t>You can also expect to apply a total irrigation amount of</t>
  </si>
  <si>
    <t>Visual observations of the system in operation throughout the season should be performed to check for leaks,</t>
  </si>
  <si>
    <t>runoff, and erosion. Variations in crop growth stage or maturity across the field should also be noted.</t>
  </si>
  <si>
    <t>Accurate determinations of the capacity of your wells or other water sources are critical to managing irrigation</t>
  </si>
  <si>
    <t>applications so that the most efficient use of irrigation water can be made. Irrigation must be done with a goal</t>
  </si>
  <si>
    <t>of preventing erosion and conserving valuable water resources while making the most efficient use of the water</t>
  </si>
  <si>
    <t>being applied. A permanent flowmeter should be installed on each well or system to effectively manage irrigations</t>
  </si>
  <si>
    <t>Wells can also be checked with portable flowmeters and should be checked at least twice during the growing</t>
  </si>
  <si>
    <t xml:space="preserve">season of the crop being grown. If your system capacity changes from the amount we determined on your plan  </t>
  </si>
  <si>
    <t xml:space="preserve">the plan will need to be revised. We have shown your capacity serving this field to be </t>
  </si>
  <si>
    <t>NRCS Field Office at</t>
  </si>
  <si>
    <t>inches on a normal year.</t>
  </si>
  <si>
    <t>gallons per minute.</t>
  </si>
  <si>
    <t>(Any additional comments needed should be attached to this plan.)</t>
  </si>
  <si>
    <t>CROP</t>
  </si>
  <si>
    <t>Establishment</t>
  </si>
  <si>
    <t>Vegetative</t>
  </si>
  <si>
    <t>Flowering</t>
  </si>
  <si>
    <t>Yield</t>
  </si>
  <si>
    <t>Formation</t>
  </si>
  <si>
    <t>Ripening</t>
  </si>
  <si>
    <t>Maturity</t>
  </si>
  <si>
    <t>Recommended Management Allowable Depletion (MAD) for Crop Growth Stages (% of AWC)</t>
  </si>
  <si>
    <t>Typical MAD VALUES</t>
  </si>
  <si>
    <t>Alfalfa Hay</t>
  </si>
  <si>
    <t>growing in loamy soils.</t>
  </si>
  <si>
    <t>Alfalfa Seed</t>
  </si>
  <si>
    <t>Beans, green</t>
  </si>
  <si>
    <t>Beans, dry</t>
  </si>
  <si>
    <t>Corn, grain</t>
  </si>
  <si>
    <t>Corn, seed</t>
  </si>
  <si>
    <t>Corn, sweet</t>
  </si>
  <si>
    <t>Cotton</t>
  </si>
  <si>
    <t>Cranberries</t>
  </si>
  <si>
    <t>Garlic</t>
  </si>
  <si>
    <t>Grains, Small</t>
  </si>
  <si>
    <t>Grapes</t>
  </si>
  <si>
    <t>Grass pasture, hay</t>
  </si>
  <si>
    <t>Grass seed</t>
  </si>
  <si>
    <t>Lettuce</t>
  </si>
  <si>
    <t>Milo</t>
  </si>
  <si>
    <t>Mint</t>
  </si>
  <si>
    <t>Nursery stock</t>
  </si>
  <si>
    <t>Onions</t>
  </si>
  <si>
    <t>Orchard, fruit</t>
  </si>
  <si>
    <t>Peas</t>
  </si>
  <si>
    <t>Peanuts</t>
  </si>
  <si>
    <t>Potatoes</t>
  </si>
  <si>
    <t>Safflower</t>
  </si>
  <si>
    <t>Sorghum, Grain</t>
  </si>
  <si>
    <t>Spinach</t>
  </si>
  <si>
    <t>Sugar beets</t>
  </si>
  <si>
    <t>Sunflower</t>
  </si>
  <si>
    <t>Tobacco</t>
  </si>
  <si>
    <t xml:space="preserve">1 to 2 ft. depth </t>
  </si>
  <si>
    <t xml:space="preserve">3 to 4 ft. depth </t>
  </si>
  <si>
    <t>Citrus</t>
  </si>
  <si>
    <t>Recommended MAD values by SOIL TEXTURE for deep rooted crops:</t>
  </si>
  <si>
    <t>Fine Texture (Clayey) Soils:</t>
  </si>
  <si>
    <t>Medium Texture (Loamy) Soils:</t>
  </si>
  <si>
    <t>Coarse Texture (Sandy) Soils:</t>
  </si>
  <si>
    <t>Vegetables:</t>
  </si>
  <si>
    <t>ROOTING DEPTH</t>
  </si>
  <si>
    <t>Depths to which roots of mature crops will extract available soil water from a deep, uniform</t>
  </si>
  <si>
    <t>well drained soil under average unrestricted conditions. Be aware of any restrictions to root</t>
  </si>
  <si>
    <t xml:space="preserve">development such as plow pans, rock layers, water tables, impervious soils, non-productive </t>
  </si>
  <si>
    <t>soils, or other restrictions when planning management depths. (Depths are for 80% of the roots)</t>
  </si>
  <si>
    <t>Depth (ft)</t>
  </si>
  <si>
    <t>Alfalfa</t>
  </si>
  <si>
    <t>Asparagus</t>
  </si>
  <si>
    <t>Bananas</t>
  </si>
  <si>
    <t>Beets, table</t>
  </si>
  <si>
    <t>Broccoli</t>
  </si>
  <si>
    <t>Berries, blue</t>
  </si>
  <si>
    <t>Berries, cane</t>
  </si>
  <si>
    <t>Brussel Sprouts</t>
  </si>
  <si>
    <t>Cabbage</t>
  </si>
  <si>
    <t>Cantaloupes</t>
  </si>
  <si>
    <t>Carrots</t>
  </si>
  <si>
    <t>Cauliflower</t>
  </si>
  <si>
    <t>Celery</t>
  </si>
  <si>
    <t>Chard</t>
  </si>
  <si>
    <t>Clover, Ladino</t>
  </si>
  <si>
    <t>Corn, silage</t>
  </si>
  <si>
    <t>Cucumber</t>
  </si>
  <si>
    <t>Eggplant</t>
  </si>
  <si>
    <t>Grains and Flax</t>
  </si>
  <si>
    <t>Melons</t>
  </si>
  <si>
    <t>Mustard</t>
  </si>
  <si>
    <t>Parsnips</t>
  </si>
  <si>
    <t>Peppers</t>
  </si>
  <si>
    <t>Potatoes, Irish</t>
  </si>
  <si>
    <t>Potatoes, Sweet</t>
  </si>
  <si>
    <t>Pumpkins</t>
  </si>
  <si>
    <t>Radishes</t>
  </si>
  <si>
    <t>Squash</t>
  </si>
  <si>
    <t>Strawberries</t>
  </si>
  <si>
    <t>Sudan grass</t>
  </si>
  <si>
    <t>Sugarcane</t>
  </si>
  <si>
    <t>Tomato</t>
  </si>
  <si>
    <t>Turnips</t>
  </si>
  <si>
    <t>Watermelon</t>
  </si>
  <si>
    <t>Wheat</t>
  </si>
  <si>
    <t>TREES:</t>
  </si>
  <si>
    <t>Fruit</t>
  </si>
  <si>
    <t>Nut</t>
  </si>
  <si>
    <t>Shrubs &amp; misc. trees</t>
  </si>
  <si>
    <t>for windbreaks:</t>
  </si>
  <si>
    <t>&lt; 10 ft. tall</t>
  </si>
  <si>
    <t>10 to 25 ft. tall</t>
  </si>
  <si>
    <t>&gt;25 ft. tall</t>
  </si>
  <si>
    <t>OTHER:</t>
  </si>
  <si>
    <t>Turf (sod &amp; lawn)</t>
  </si>
  <si>
    <t>Nursery Stock</t>
  </si>
  <si>
    <t>Depth of pots</t>
  </si>
  <si>
    <t>1 to 3</t>
  </si>
  <si>
    <t>2 to 3</t>
  </si>
  <si>
    <t>4 to 5</t>
  </si>
  <si>
    <t>1 to 2</t>
  </si>
  <si>
    <t>3 to 4</t>
  </si>
  <si>
    <t>2 to 4</t>
  </si>
  <si>
    <t>3 to 4 +</t>
  </si>
  <si>
    <t>2 to 3 +</t>
  </si>
  <si>
    <t>5 +</t>
  </si>
  <si>
    <t>Altus Irrigation Ditch</t>
  </si>
  <si>
    <t>Furrow</t>
  </si>
  <si>
    <t>(using set</t>
  </si>
  <si>
    <t>time)</t>
  </si>
  <si>
    <t>Furrow Width:</t>
  </si>
  <si>
    <t>Inches</t>
  </si>
  <si>
    <t>Furrow Length:</t>
  </si>
  <si>
    <t>Furrows watered /set:</t>
  </si>
  <si>
    <t>rows</t>
  </si>
  <si>
    <t>Corn for grain</t>
  </si>
  <si>
    <t>Goodwell</t>
  </si>
  <si>
    <t>Most critical crop growth stages:</t>
  </si>
  <si>
    <t>milk, tassle</t>
  </si>
  <si>
    <t>Seasonal Irrigation Application Anticipated(in)</t>
  </si>
  <si>
    <t>normal:</t>
  </si>
  <si>
    <t>dry year:</t>
  </si>
  <si>
    <t>Net Application based on 2 times (Set T)</t>
  </si>
  <si>
    <t xml:space="preserve">  1/ (((In. to Apply x Ac.)/ cfs) / Irr. Eff.)x100</t>
  </si>
  <si>
    <t xml:space="preserve">  2/ (In. to Apply / Irr. Eff.) x 100</t>
  </si>
  <si>
    <t xml:space="preserve">  3/ Gross Inches / Hours of Operation </t>
  </si>
  <si>
    <t>Net Application based on 1/2 of (Set T)</t>
  </si>
  <si>
    <t>You should schedule your irrigations when your soil moisture deficit equals your pre-set irrigation amount. Soil</t>
  </si>
  <si>
    <t>moisture levels can then be determined by using the feel method, tensiometers, gypsum blocks, or other methods.</t>
  </si>
  <si>
    <t>% of available water capacity.</t>
  </si>
  <si>
    <t xml:space="preserve">( Do not try to manage soil below </t>
  </si>
  <si>
    <t>1/2 set time</t>
  </si>
  <si>
    <t>full set time</t>
  </si>
  <si>
    <t>entered below:</t>
  </si>
  <si>
    <t xml:space="preserve"> MAD % based on pre-set irrigation</t>
  </si>
  <si>
    <t>MADe %</t>
  </si>
  <si>
    <t>MADs %</t>
  </si>
  <si>
    <t xml:space="preserve">It is generally impractical to schedule irrigation applications based on a chosen MAD percentage of the Available Water </t>
  </si>
  <si>
    <t xml:space="preserve">irrigate. For full irrigation your crops should be irrigated when the moisture deficit level in the soil profile has </t>
  </si>
  <si>
    <t>dropped to the normal irrigation application you make when furrow irrigating.</t>
  </si>
  <si>
    <t>Capacity with furrow irrigation, because it does not generally lend itself to reasonable set times. Based on the</t>
  </si>
  <si>
    <t>irrigation set schedule that you normally follow, you will be applying an irrigation of</t>
  </si>
  <si>
    <t>inches per irrigation set. To add flexibilty to your applications, you may want to cut your set time in half early in the</t>
  </si>
  <si>
    <t xml:space="preserve">irrigation methods to allow for this lighter application. You may also want to double your set time to make heavier </t>
  </si>
  <si>
    <t>applications when the available water capacity is low and it doesn't result in too much tailwater. Irrigations based on</t>
  </si>
  <si>
    <t>season to make a lighter application, if you are able to get your rows out. You can also use cutback head or surge</t>
  </si>
  <si>
    <t>your pre-set time will allow you to manage your water at</t>
  </si>
  <si>
    <t>MANAGEMENT PLAN</t>
  </si>
  <si>
    <t xml:space="preserve">            FURROW IRRIGATION WATER</t>
  </si>
  <si>
    <t>Richfield Clay Loam 0 to 1%</t>
  </si>
  <si>
    <t>Furrow Stream:</t>
  </si>
  <si>
    <t>Furrow Irrigation System Information:</t>
  </si>
  <si>
    <t xml:space="preserve">    FURROW IRRIGATION SYSTEM INVENTORY</t>
  </si>
  <si>
    <t>Will E. Irrigate</t>
  </si>
  <si>
    <t>512 E. First</t>
  </si>
  <si>
    <t>X</t>
  </si>
  <si>
    <t>No</t>
  </si>
  <si>
    <t>Gasoline Engine</t>
  </si>
  <si>
    <t>Turbine</t>
  </si>
  <si>
    <t>Jackson County</t>
  </si>
  <si>
    <t>Altus</t>
  </si>
  <si>
    <t>Altus, Oklahoma</t>
  </si>
  <si>
    <t>Bob Planner</t>
  </si>
  <si>
    <t>Earthen Ditch</t>
  </si>
  <si>
    <t>Currently grows corn every year</t>
  </si>
  <si>
    <t>Usually pre-plant irrigates this field</t>
  </si>
  <si>
    <t>Does not do any formal moisture monitoring of soil</t>
  </si>
  <si>
    <t xml:space="preserve">Producer would like to start scheduling irrigations using "feel and </t>
  </si>
  <si>
    <t>appearance" method. He is looking at purchase of tensiometers in the</t>
  </si>
  <si>
    <t>future.</t>
  </si>
  <si>
    <t>Straight Row Cultivation</t>
  </si>
  <si>
    <t>0 to1% slope</t>
  </si>
  <si>
    <t>Waters every time water is available - all season if possible</t>
  </si>
  <si>
    <t>Model or Horsepower:</t>
  </si>
  <si>
    <t>Irrigation Watering Guide</t>
  </si>
  <si>
    <t xml:space="preserve">   FURROW IRRIGATION WATERING GUIDE</t>
  </si>
  <si>
    <t>The Irrigation Water Requirements for the crops to be grown found on "Irrigation Watering Guide" represent long</t>
  </si>
  <si>
    <t>SOIL WATER FIELD CHECK</t>
  </si>
  <si>
    <t>A</t>
  </si>
  <si>
    <t>B</t>
  </si>
  <si>
    <t>C</t>
  </si>
  <si>
    <t>D</t>
  </si>
  <si>
    <t>E</t>
  </si>
  <si>
    <t>F</t>
  </si>
  <si>
    <t>Soil Samples</t>
  </si>
  <si>
    <t>Water Depletion</t>
  </si>
  <si>
    <t>Water Balance</t>
  </si>
  <si>
    <t>(Sampling Depth)</t>
  </si>
  <si>
    <t>Available Water</t>
  </si>
  <si>
    <t>due to Crop usage</t>
  </si>
  <si>
    <t>in soil available</t>
  </si>
  <si>
    <t>Amount Needed</t>
  </si>
  <si>
    <t>Capacity</t>
  </si>
  <si>
    <t>Depletion (inches/ft) @</t>
  </si>
  <si>
    <t>(from soil sample)***</t>
  </si>
  <si>
    <t>for the crop</t>
  </si>
  <si>
    <t>to refill root zone</t>
  </si>
  <si>
    <t>Program Aid 1619</t>
  </si>
  <si>
    <t>C - D</t>
  </si>
  <si>
    <t>C - E</t>
  </si>
  <si>
    <t>TOTALS (in)*</t>
  </si>
  <si>
    <t>* Add up all figures in each column to get totals</t>
  </si>
  <si>
    <t>SW 1/4 5-4-15</t>
  </si>
  <si>
    <t>120 HP</t>
  </si>
  <si>
    <t xml:space="preserve">"Plot Inches vs. Time" can be used to determine timing and amounts of irrigations.   </t>
  </si>
  <si>
    <t>GPM/Ac:</t>
  </si>
  <si>
    <t xml:space="preserve">used to determine water depletion in order to schedule irrigations. The "Irrigation Watering Guide" along with the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</si>
</sst>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.00"/>
    <numFmt numFmtId="168" formatCode="m/d/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36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1" fontId="0" fillId="0" borderId="7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8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0" fillId="0" borderId="28" xfId="0" applyFont="1" applyBorder="1" applyAlignment="1">
      <alignment horizontal="centerContinuous"/>
    </xf>
    <xf numFmtId="0" fontId="10" fillId="0" borderId="23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Fill="1" applyBorder="1" applyAlignment="1" applyProtection="1">
      <alignment horizontal="center"/>
      <protection locked="0"/>
    </xf>
    <xf numFmtId="2" fontId="0" fillId="0" borderId="32" xfId="0" applyNumberFormat="1" applyFill="1" applyBorder="1" applyAlignment="1" applyProtection="1">
      <alignment horizontal="center"/>
      <protection locked="0"/>
    </xf>
    <xf numFmtId="2" fontId="0" fillId="0" borderId="30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10" fillId="0" borderId="35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8" xfId="0" applyFill="1" applyBorder="1" applyAlignment="1">
      <alignment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38" xfId="0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2" fontId="6" fillId="3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1" fontId="1" fillId="2" borderId="4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9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3" borderId="7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4" fontId="1" fillId="0" borderId="7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2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1" fillId="3" borderId="32" xfId="0" applyFont="1" applyFill="1" applyBorder="1" applyAlignment="1" applyProtection="1">
      <alignment horizontal="left"/>
      <protection locked="0"/>
    </xf>
    <xf numFmtId="0" fontId="1" fillId="3" borderId="42" xfId="0" applyFont="1" applyFill="1" applyBorder="1" applyAlignment="1" applyProtection="1">
      <alignment horizontal="left"/>
      <protection locked="0"/>
    </xf>
    <xf numFmtId="0" fontId="1" fillId="3" borderId="43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0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1" fontId="1" fillId="0" borderId="44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46" xfId="0" applyFill="1" applyBorder="1" applyAlignment="1" applyProtection="1">
      <alignment/>
      <protection locked="0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8" xfId="0" applyFill="1" applyBorder="1" applyAlignment="1" applyProtection="1">
      <alignment horizontal="center"/>
      <protection locked="0"/>
    </xf>
    <xf numFmtId="14" fontId="0" fillId="0" borderId="8" xfId="0" applyNumberFormat="1" applyFill="1" applyBorder="1" applyAlignment="1" applyProtection="1">
      <alignment/>
      <protection locked="0"/>
    </xf>
    <xf numFmtId="0" fontId="0" fillId="0" borderId="38" xfId="0" applyFill="1" applyBorder="1" applyAlignment="1">
      <alignment/>
    </xf>
    <xf numFmtId="2" fontId="0" fillId="3" borderId="48" xfId="0" applyNumberFormat="1" applyFill="1" applyBorder="1" applyAlignment="1" applyProtection="1">
      <alignment horizontal="left"/>
      <protection locked="0"/>
    </xf>
    <xf numFmtId="166" fontId="0" fillId="0" borderId="49" xfId="0" applyNumberFormat="1" applyBorder="1" applyAlignment="1">
      <alignment horizontal="center"/>
    </xf>
    <xf numFmtId="2" fontId="9" fillId="0" borderId="50" xfId="0" applyNumberFormat="1" applyFont="1" applyFill="1" applyBorder="1" applyAlignment="1" applyProtection="1">
      <alignment horizontal="center"/>
      <protection/>
    </xf>
    <xf numFmtId="2" fontId="5" fillId="0" borderId="51" xfId="0" applyNumberFormat="1" applyFon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64" fontId="0" fillId="0" borderId="51" xfId="0" applyNumberForma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2" fontId="9" fillId="0" borderId="36" xfId="0" applyNumberFormat="1" applyFont="1" applyFill="1" applyBorder="1" applyAlignment="1" applyProtection="1">
      <alignment horizontal="center"/>
      <protection/>
    </xf>
    <xf numFmtId="2" fontId="5" fillId="0" borderId="7" xfId="0" applyNumberFormat="1" applyFon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0" fontId="1" fillId="0" borderId="54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55" xfId="0" applyFont="1" applyBorder="1" applyAlignment="1">
      <alignment/>
    </xf>
    <xf numFmtId="0" fontId="5" fillId="0" borderId="18" xfId="0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3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left"/>
    </xf>
    <xf numFmtId="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ill="1" applyBorder="1" applyAlignment="1">
      <alignment horizontal="left"/>
    </xf>
    <xf numFmtId="1" fontId="0" fillId="0" borderId="7" xfId="0" applyNumberForma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58" xfId="0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 applyProtection="1">
      <alignment horizontal="center"/>
      <protection locked="0"/>
    </xf>
    <xf numFmtId="3" fontId="1" fillId="3" borderId="8" xfId="0" applyNumberFormat="1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4" fontId="0" fillId="0" borderId="8" xfId="0" applyNumberFormat="1" applyFill="1" applyBorder="1" applyAlignment="1" applyProtection="1">
      <alignment horizontal="center"/>
      <protection/>
    </xf>
    <xf numFmtId="164" fontId="0" fillId="0" borderId="8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14" fontId="1" fillId="3" borderId="7" xfId="0" applyNumberFormat="1" applyFont="1" applyFill="1" applyBorder="1" applyAlignment="1" applyProtection="1">
      <alignment horizontal="center"/>
      <protection locked="0"/>
    </xf>
    <xf numFmtId="2" fontId="6" fillId="3" borderId="32" xfId="0" applyNumberFormat="1" applyFont="1" applyFill="1" applyBorder="1" applyAlignment="1" applyProtection="1">
      <alignment horizontal="center"/>
      <protection locked="0"/>
    </xf>
    <xf numFmtId="0" fontId="0" fillId="3" borderId="59" xfId="0" applyFill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Fill="1" applyBorder="1" applyAlignment="1" applyProtection="1">
      <alignment horizontal="center"/>
      <protection locked="0"/>
    </xf>
    <xf numFmtId="2" fontId="1" fillId="0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 horizontal="center"/>
    </xf>
    <xf numFmtId="2" fontId="0" fillId="0" borderId="7" xfId="0" applyNumberFormat="1" applyFont="1" applyFill="1" applyBorder="1" applyAlignment="1" applyProtection="1">
      <alignment horizontal="center"/>
      <protection locked="0"/>
    </xf>
    <xf numFmtId="0" fontId="0" fillId="0" borderId="6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D4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2.00390625" style="11" customWidth="1"/>
    <col min="2" max="2" width="31.00390625" style="11" customWidth="1"/>
    <col min="3" max="3" width="11.57421875" style="11" customWidth="1"/>
    <col min="4" max="4" width="25.8515625" style="11" customWidth="1"/>
    <col min="5" max="8" width="9.140625" style="11" customWidth="1"/>
    <col min="9" max="9" width="18.421875" style="11" customWidth="1"/>
    <col min="10" max="16384" width="9.140625" style="1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1" s="47" customFormat="1" ht="26.25">
      <c r="A11" s="47" t="s">
        <v>365</v>
      </c>
    </row>
    <row r="12" s="47" customFormat="1" ht="26.25">
      <c r="B12" s="47" t="s">
        <v>364</v>
      </c>
    </row>
    <row r="14" spans="1:4" ht="12.75">
      <c r="A14" s="11" t="s">
        <v>110</v>
      </c>
      <c r="B14" s="118" t="s">
        <v>370</v>
      </c>
      <c r="C14" s="11" t="s">
        <v>111</v>
      </c>
      <c r="D14" s="120">
        <v>37655</v>
      </c>
    </row>
    <row r="15" spans="2:4" ht="12.75">
      <c r="B15" s="103"/>
      <c r="D15" s="103"/>
    </row>
    <row r="16" spans="1:4" ht="12.75">
      <c r="A16" s="11" t="s">
        <v>112</v>
      </c>
      <c r="B16" s="108">
        <v>3</v>
      </c>
      <c r="C16" s="11" t="s">
        <v>66</v>
      </c>
      <c r="D16" s="118" t="s">
        <v>419</v>
      </c>
    </row>
    <row r="18" spans="1:2" ht="12.75">
      <c r="A18" s="11" t="s">
        <v>105</v>
      </c>
      <c r="B18" s="118" t="s">
        <v>379</v>
      </c>
    </row>
    <row r="20" spans="1:3" ht="12.75">
      <c r="A20" s="11" t="s">
        <v>106</v>
      </c>
      <c r="B20" s="118" t="s">
        <v>376</v>
      </c>
      <c r="C20" s="11" t="s">
        <v>107</v>
      </c>
    </row>
    <row r="21" spans="1:2" ht="12.75">
      <c r="A21" s="11" t="s">
        <v>209</v>
      </c>
      <c r="B21" s="118" t="s">
        <v>377</v>
      </c>
    </row>
    <row r="22" ht="12.75">
      <c r="B22" s="119"/>
    </row>
    <row r="23" spans="1:2" ht="12.75">
      <c r="A23" s="11" t="s">
        <v>108</v>
      </c>
      <c r="B23" s="118" t="s">
        <v>371</v>
      </c>
    </row>
    <row r="24" ht="12.75">
      <c r="B24" s="118" t="s">
        <v>378</v>
      </c>
    </row>
    <row r="25" ht="12.75">
      <c r="B25" s="118">
        <v>73812</v>
      </c>
    </row>
    <row r="26" ht="12.75">
      <c r="B26" s="103"/>
    </row>
    <row r="27" ht="12.75">
      <c r="A27" s="104" t="s">
        <v>113</v>
      </c>
    </row>
    <row r="28" spans="1:2" ht="12.75">
      <c r="A28" s="104" t="s">
        <v>114</v>
      </c>
      <c r="B28" s="11" t="s">
        <v>116</v>
      </c>
    </row>
    <row r="29" ht="12.75">
      <c r="B29" s="11" t="s">
        <v>391</v>
      </c>
    </row>
    <row r="30" ht="12.75">
      <c r="B30" s="11" t="s">
        <v>109</v>
      </c>
    </row>
    <row r="31" ht="12.75">
      <c r="B31" s="11" t="s">
        <v>115</v>
      </c>
    </row>
    <row r="34" spans="1:4" ht="12.75">
      <c r="A34" s="11" t="s">
        <v>120</v>
      </c>
      <c r="D34" s="11" t="s">
        <v>42</v>
      </c>
    </row>
    <row r="35" ht="12.75">
      <c r="A35" s="11" t="s">
        <v>119</v>
      </c>
    </row>
    <row r="36" ht="12.75">
      <c r="B36" s="11" t="s">
        <v>121</v>
      </c>
    </row>
    <row r="37" spans="2:4" ht="12.75">
      <c r="B37" s="11" t="s">
        <v>117</v>
      </c>
      <c r="C37" s="108" t="s">
        <v>372</v>
      </c>
      <c r="D37" s="11" t="s">
        <v>122</v>
      </c>
    </row>
    <row r="38" ht="12.75">
      <c r="B38" s="11" t="s">
        <v>118</v>
      </c>
    </row>
    <row r="39" ht="12.75">
      <c r="B39" s="11" t="s">
        <v>149</v>
      </c>
    </row>
    <row r="40" ht="12.75">
      <c r="B40" s="118"/>
    </row>
    <row r="41" ht="12.75">
      <c r="B41" s="118"/>
    </row>
    <row r="42" ht="12.75">
      <c r="B42" s="118"/>
    </row>
  </sheetData>
  <sheetProtection sheet="1" objects="1" scenarios="1"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10905687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D7" sqref="D7"/>
    </sheetView>
  </sheetViews>
  <sheetFormatPr defaultColWidth="9.140625" defaultRowHeight="12.75"/>
  <cols>
    <col min="1" max="1" width="22.28125" style="11" customWidth="1"/>
    <col min="2" max="2" width="23.00390625" style="12" customWidth="1"/>
    <col min="3" max="3" width="22.7109375" style="11" customWidth="1"/>
    <col min="4" max="4" width="22.7109375" style="12" customWidth="1"/>
    <col min="5" max="16384" width="9.140625" style="11" customWidth="1"/>
  </cols>
  <sheetData>
    <row r="1" spans="1:4" s="47" customFormat="1" ht="26.25">
      <c r="A1" s="47" t="s">
        <v>369</v>
      </c>
      <c r="B1" s="106"/>
      <c r="D1" s="106"/>
    </row>
    <row r="2" spans="2:4" s="47" customFormat="1" ht="26.25">
      <c r="B2" s="106"/>
      <c r="D2" s="106"/>
    </row>
    <row r="3" spans="1:4" ht="12.75">
      <c r="A3" s="11" t="s">
        <v>125</v>
      </c>
      <c r="B3" s="123" t="str">
        <f>'IWM Title Sheet'!$B$14</f>
        <v>Will E. Irrigate</v>
      </c>
      <c r="C3" s="11" t="s">
        <v>123</v>
      </c>
      <c r="D3" s="123" t="str">
        <f>'IWM Title Sheet'!$B$21</f>
        <v>Altus</v>
      </c>
    </row>
    <row r="4" spans="2:4" ht="12.75">
      <c r="B4" s="124"/>
      <c r="D4" s="124"/>
    </row>
    <row r="5" spans="1:4" ht="12.75">
      <c r="A5" s="11" t="s">
        <v>112</v>
      </c>
      <c r="B5" s="123">
        <f>'IWM Title Sheet'!$B$16</f>
        <v>3</v>
      </c>
      <c r="C5" s="11" t="s">
        <v>124</v>
      </c>
      <c r="D5" s="123" t="str">
        <f>'IWM Title Sheet'!$B$18</f>
        <v>Bob Planner</v>
      </c>
    </row>
    <row r="6" spans="2:4" ht="12.75">
      <c r="B6" s="124"/>
      <c r="D6" s="109"/>
    </row>
    <row r="7" spans="1:4" ht="12.75">
      <c r="A7" s="11" t="s">
        <v>111</v>
      </c>
      <c r="B7" s="125">
        <f>'IWM Title Sheet'!$D$14</f>
        <v>37655</v>
      </c>
      <c r="C7" s="11" t="s">
        <v>1</v>
      </c>
      <c r="D7" s="198" t="s">
        <v>324</v>
      </c>
    </row>
    <row r="9" spans="1:2" ht="13.5" thickBot="1">
      <c r="A9" s="105" t="s">
        <v>126</v>
      </c>
      <c r="B9" s="99" t="s">
        <v>130</v>
      </c>
    </row>
    <row r="10" spans="1:4" ht="12.75">
      <c r="A10" s="11" t="s">
        <v>0</v>
      </c>
      <c r="B10" s="108" t="s">
        <v>323</v>
      </c>
      <c r="C10" s="11" t="s">
        <v>141</v>
      </c>
      <c r="D10" s="108" t="s">
        <v>373</v>
      </c>
    </row>
    <row r="11" spans="1:4" ht="12.75">
      <c r="A11" s="11" t="s">
        <v>127</v>
      </c>
      <c r="B11" s="108">
        <v>800</v>
      </c>
      <c r="C11" s="11" t="s">
        <v>5</v>
      </c>
      <c r="D11" s="202">
        <v>37530</v>
      </c>
    </row>
    <row r="12" spans="2:4" ht="12.75">
      <c r="B12" s="108"/>
      <c r="D12" s="108"/>
    </row>
    <row r="13" spans="2:4" ht="12.75">
      <c r="B13" s="108"/>
      <c r="D13" s="108"/>
    </row>
    <row r="14" spans="2:4" ht="12.75">
      <c r="B14" s="108"/>
      <c r="D14" s="108"/>
    </row>
    <row r="15" spans="1:3" ht="12.75">
      <c r="A15" s="11" t="s">
        <v>128</v>
      </c>
      <c r="B15" s="12">
        <f>AVERAGE(B11:B14)</f>
        <v>800</v>
      </c>
      <c r="C15" s="11" t="s">
        <v>129</v>
      </c>
    </row>
    <row r="17" spans="1:3" ht="13.5" thickBot="1">
      <c r="A17" s="105" t="s">
        <v>131</v>
      </c>
      <c r="B17" s="107"/>
      <c r="C17" s="13" t="s">
        <v>135</v>
      </c>
    </row>
    <row r="19" spans="1:4" ht="12.75">
      <c r="A19" s="11" t="s">
        <v>132</v>
      </c>
      <c r="B19" s="108" t="s">
        <v>374</v>
      </c>
      <c r="C19" s="11" t="s">
        <v>133</v>
      </c>
      <c r="D19" s="108" t="s">
        <v>375</v>
      </c>
    </row>
    <row r="20" spans="1:4" ht="12.75">
      <c r="A20" s="11" t="s">
        <v>390</v>
      </c>
      <c r="B20" s="108" t="s">
        <v>420</v>
      </c>
      <c r="C20" s="11" t="s">
        <v>134</v>
      </c>
      <c r="D20" s="108" t="s">
        <v>373</v>
      </c>
    </row>
    <row r="22" spans="1:2" ht="13.5" thickBot="1">
      <c r="A22" s="105" t="s">
        <v>136</v>
      </c>
      <c r="B22" s="107"/>
    </row>
    <row r="24" spans="1:3" ht="12.75">
      <c r="A24" s="11" t="s">
        <v>137</v>
      </c>
      <c r="B24" s="108" t="s">
        <v>380</v>
      </c>
      <c r="C24" s="11" t="s">
        <v>138</v>
      </c>
    </row>
    <row r="25" spans="2:3" ht="12.75">
      <c r="B25" s="108"/>
      <c r="C25" s="11" t="s">
        <v>139</v>
      </c>
    </row>
    <row r="26" spans="1:4" ht="12.75">
      <c r="A26" s="11" t="s">
        <v>140</v>
      </c>
      <c r="B26" s="108"/>
      <c r="C26"/>
      <c r="D26"/>
    </row>
    <row r="27" ht="12.75">
      <c r="B27" s="108"/>
    </row>
    <row r="28" ht="12.75">
      <c r="B28" s="186"/>
    </row>
    <row r="29" spans="1:3" ht="13.5" thickBot="1">
      <c r="A29" s="189" t="s">
        <v>368</v>
      </c>
      <c r="B29" s="190"/>
      <c r="C29" s="191"/>
    </row>
    <row r="30" spans="1:3" ht="12.75">
      <c r="A30" s="191"/>
      <c r="B30" s="192"/>
      <c r="C30" s="191"/>
    </row>
    <row r="31" spans="1:4" ht="12.75">
      <c r="A31" s="193" t="s">
        <v>16</v>
      </c>
      <c r="B31" s="187">
        <v>80</v>
      </c>
      <c r="C31" s="193" t="s">
        <v>17</v>
      </c>
      <c r="D31" s="94"/>
    </row>
    <row r="32" spans="1:4" ht="12.75">
      <c r="A32" s="193"/>
      <c r="B32" s="194"/>
      <c r="C32" s="193"/>
      <c r="D32" s="94"/>
    </row>
    <row r="33" spans="1:4" ht="12.75">
      <c r="A33" s="195" t="s">
        <v>329</v>
      </c>
      <c r="B33" s="188">
        <v>1280</v>
      </c>
      <c r="C33" s="193" t="s">
        <v>55</v>
      </c>
      <c r="D33" s="11"/>
    </row>
    <row r="34" spans="1:4" ht="12.75">
      <c r="A34" s="193"/>
      <c r="B34" s="193"/>
      <c r="C34" s="196"/>
      <c r="D34" s="11"/>
    </row>
    <row r="35" spans="1:4" ht="12.75">
      <c r="A35" s="193" t="s">
        <v>147</v>
      </c>
      <c r="B35" s="188">
        <v>40</v>
      </c>
      <c r="C35" s="195" t="s">
        <v>328</v>
      </c>
      <c r="D35" s="11"/>
    </row>
    <row r="36" spans="1:4" ht="12.75">
      <c r="A36" s="193"/>
      <c r="B36" s="193"/>
      <c r="C36" s="196"/>
      <c r="D36" s="11"/>
    </row>
    <row r="37" spans="1:4" ht="12.75">
      <c r="A37" s="193" t="s">
        <v>330</v>
      </c>
      <c r="B37" s="188">
        <v>80</v>
      </c>
      <c r="C37" s="193" t="s">
        <v>331</v>
      </c>
      <c r="D37" s="11"/>
    </row>
    <row r="38" spans="1:3" ht="12.75">
      <c r="A38" s="191"/>
      <c r="B38" s="197"/>
      <c r="C38" s="191"/>
    </row>
    <row r="39" spans="1:2" ht="13.5" thickBot="1">
      <c r="A39" s="105" t="s">
        <v>148</v>
      </c>
      <c r="B39" s="107"/>
    </row>
    <row r="41" spans="1:4" ht="12.75">
      <c r="A41" s="11" t="s">
        <v>143</v>
      </c>
      <c r="B41" s="130" t="s">
        <v>387</v>
      </c>
      <c r="C41" s="131"/>
      <c r="D41" s="132"/>
    </row>
    <row r="42" spans="1:4" ht="12.75">
      <c r="A42" s="11" t="s">
        <v>142</v>
      </c>
      <c r="B42" s="130" t="s">
        <v>381</v>
      </c>
      <c r="C42" s="131"/>
      <c r="D42" s="132"/>
    </row>
    <row r="43" spans="1:4" ht="12.75">
      <c r="A43" s="11" t="s">
        <v>144</v>
      </c>
      <c r="B43" s="130" t="s">
        <v>382</v>
      </c>
      <c r="C43" s="131"/>
      <c r="D43" s="132"/>
    </row>
    <row r="44" spans="1:4" ht="12.75">
      <c r="A44" s="11" t="s">
        <v>145</v>
      </c>
      <c r="B44" s="130" t="s">
        <v>383</v>
      </c>
      <c r="C44" s="131"/>
      <c r="D44" s="132"/>
    </row>
    <row r="45" spans="1:4" ht="12.75">
      <c r="A45" s="11" t="s">
        <v>146</v>
      </c>
      <c r="B45" s="130" t="s">
        <v>389</v>
      </c>
      <c r="C45" s="131"/>
      <c r="D45" s="132"/>
    </row>
    <row r="46" spans="1:4" ht="12.75">
      <c r="A46" s="11" t="s">
        <v>150</v>
      </c>
      <c r="B46" s="130" t="s">
        <v>388</v>
      </c>
      <c r="C46" s="131"/>
      <c r="D46" s="132"/>
    </row>
    <row r="47" spans="1:4" ht="12.75">
      <c r="A47" s="11" t="s">
        <v>151</v>
      </c>
      <c r="B47" s="130" t="s">
        <v>384</v>
      </c>
      <c r="C47" s="131"/>
      <c r="D47" s="132"/>
    </row>
    <row r="48" spans="2:4" ht="12.75">
      <c r="B48" s="130" t="s">
        <v>385</v>
      </c>
      <c r="C48" s="131"/>
      <c r="D48" s="132"/>
    </row>
    <row r="49" spans="2:4" ht="12.75">
      <c r="B49" s="130" t="s">
        <v>386</v>
      </c>
      <c r="C49" s="131"/>
      <c r="D49" s="132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2:M58"/>
  <sheetViews>
    <sheetView workbookViewId="0" topLeftCell="A2">
      <selection activeCell="C8" sqref="C8"/>
    </sheetView>
  </sheetViews>
  <sheetFormatPr defaultColWidth="9.140625" defaultRowHeight="12.75"/>
  <cols>
    <col min="1" max="1" width="3.00390625" style="0" customWidth="1"/>
    <col min="2" max="2" width="9.28125" style="0" customWidth="1"/>
    <col min="4" max="4" width="10.57421875" style="0" customWidth="1"/>
    <col min="5" max="5" width="8.7109375" style="0" customWidth="1"/>
    <col min="6" max="6" width="10.421875" style="0" customWidth="1"/>
    <col min="8" max="8" width="10.28125" style="0" customWidth="1"/>
    <col min="9" max="9" width="9.7109375" style="0" customWidth="1"/>
    <col min="10" max="10" width="10.421875" style="0" customWidth="1"/>
    <col min="11" max="11" width="8.7109375" style="0" hidden="1" customWidth="1"/>
  </cols>
  <sheetData>
    <row r="1" ht="13.5" thickBot="1"/>
    <row r="2" spans="2:10" s="47" customFormat="1" ht="27.75" thickBot="1" thickTop="1">
      <c r="B2" s="59" t="s">
        <v>392</v>
      </c>
      <c r="C2" s="60"/>
      <c r="D2" s="60"/>
      <c r="E2" s="60"/>
      <c r="F2" s="60"/>
      <c r="G2" s="60"/>
      <c r="H2" s="60"/>
      <c r="I2" s="60"/>
      <c r="J2" s="61"/>
    </row>
    <row r="3" spans="2:10" ht="13.5" thickTop="1">
      <c r="B3" s="41" t="s">
        <v>0</v>
      </c>
      <c r="C3" s="37"/>
      <c r="D3" s="144" t="str">
        <f>'Irrigation System Inventory'!$B$10</f>
        <v>Altus Irrigation Ditch</v>
      </c>
      <c r="E3" s="145"/>
      <c r="F3" s="145"/>
      <c r="G3" s="37" t="s">
        <v>1</v>
      </c>
      <c r="H3" s="37"/>
      <c r="I3" s="144" t="str">
        <f>'Irrigation System Inventory'!$D$7</f>
        <v>Furrow</v>
      </c>
      <c r="J3" s="146"/>
    </row>
    <row r="4" spans="2:10" ht="12.75">
      <c r="B4" s="27"/>
      <c r="C4" s="1"/>
      <c r="D4" s="1"/>
      <c r="E4" s="1"/>
      <c r="F4" s="1"/>
      <c r="G4" s="1"/>
      <c r="H4" s="1"/>
      <c r="I4" s="1"/>
      <c r="J4" s="29"/>
    </row>
    <row r="5" spans="2:10" ht="12.75">
      <c r="B5" s="27" t="s">
        <v>2</v>
      </c>
      <c r="C5" s="147">
        <f>'Irrigation System Inventory'!$B$15</f>
        <v>800</v>
      </c>
      <c r="D5" s="1" t="s">
        <v>3</v>
      </c>
      <c r="E5" s="10">
        <f>C5/449</f>
        <v>1.78173719376392</v>
      </c>
      <c r="F5" s="1" t="s">
        <v>4</v>
      </c>
      <c r="G5" s="1" t="s">
        <v>5</v>
      </c>
      <c r="H5" s="1"/>
      <c r="I5" s="148">
        <f>'Irrigation System Inventory'!$D$11</f>
        <v>37530</v>
      </c>
      <c r="J5" s="149"/>
    </row>
    <row r="6" spans="2:10" ht="13.5" thickBot="1">
      <c r="B6" s="32" t="s">
        <v>422</v>
      </c>
      <c r="C6" s="215">
        <f>$C$5/$C$35</f>
        <v>10</v>
      </c>
      <c r="D6" s="214" t="str">
        <f>IF(C6&lt;3,"inadequate","OK")</f>
        <v>OK</v>
      </c>
      <c r="E6" s="33"/>
      <c r="F6" s="33"/>
      <c r="G6" s="33"/>
      <c r="H6" s="33"/>
      <c r="I6" s="33"/>
      <c r="J6" s="34"/>
    </row>
    <row r="7" spans="2:10" s="11" customFormat="1" ht="13.5" thickTop="1">
      <c r="B7" s="55" t="s">
        <v>6</v>
      </c>
      <c r="C7" s="54"/>
      <c r="D7" s="54"/>
      <c r="E7" s="54"/>
      <c r="F7" s="54"/>
      <c r="G7" s="54"/>
      <c r="H7" s="54"/>
      <c r="I7" s="54"/>
      <c r="J7" s="56"/>
    </row>
    <row r="8" spans="2:10" ht="12.75">
      <c r="B8" s="27" t="s">
        <v>7</v>
      </c>
      <c r="C8" s="85" t="s">
        <v>366</v>
      </c>
      <c r="D8" s="86"/>
      <c r="E8" s="86"/>
      <c r="F8" s="1"/>
      <c r="G8" s="1" t="s">
        <v>36</v>
      </c>
      <c r="H8" s="1"/>
      <c r="I8" s="87">
        <v>0.3</v>
      </c>
      <c r="J8" s="28" t="s">
        <v>37</v>
      </c>
    </row>
    <row r="9" spans="2:10" ht="13.5" thickBot="1">
      <c r="B9" s="27"/>
      <c r="C9" s="1"/>
      <c r="D9" s="1"/>
      <c r="E9" s="1"/>
      <c r="F9" s="1"/>
      <c r="G9" s="1"/>
      <c r="H9" s="1"/>
      <c r="I9" s="1"/>
      <c r="J9" s="29"/>
    </row>
    <row r="10" spans="2:10" ht="12.75">
      <c r="B10" s="30" t="s">
        <v>8</v>
      </c>
      <c r="C10" s="3" t="s">
        <v>9</v>
      </c>
      <c r="D10" s="3" t="s">
        <v>10</v>
      </c>
      <c r="E10" s="2"/>
      <c r="H10" s="1" t="s">
        <v>95</v>
      </c>
      <c r="I10" s="1"/>
      <c r="J10" s="29"/>
    </row>
    <row r="11" spans="2:10" ht="13.5" thickBot="1">
      <c r="B11" s="31" t="s">
        <v>11</v>
      </c>
      <c r="C11" s="4" t="s">
        <v>12</v>
      </c>
      <c r="D11" s="4" t="s">
        <v>12</v>
      </c>
      <c r="E11" s="2"/>
      <c r="H11" s="1"/>
      <c r="I11" s="1"/>
      <c r="J11" s="29"/>
    </row>
    <row r="12" spans="2:10" ht="12.75">
      <c r="B12" s="183">
        <v>1</v>
      </c>
      <c r="C12" s="88">
        <v>2.2</v>
      </c>
      <c r="D12" s="97">
        <f>SUM($C$12:C12)</f>
        <v>2.2</v>
      </c>
      <c r="E12" s="2"/>
      <c r="H12" s="1" t="s">
        <v>96</v>
      </c>
      <c r="I12" s="1"/>
      <c r="J12" s="29"/>
    </row>
    <row r="13" spans="2:10" ht="12.75">
      <c r="B13" s="183">
        <v>2</v>
      </c>
      <c r="C13" s="88">
        <v>2.1</v>
      </c>
      <c r="D13" s="97">
        <f>SUM($C$12:C13)</f>
        <v>4.300000000000001</v>
      </c>
      <c r="E13" s="2"/>
      <c r="H13" s="1"/>
      <c r="I13" s="1" t="s">
        <v>54</v>
      </c>
      <c r="J13" s="29"/>
    </row>
    <row r="14" spans="2:10" ht="12.75">
      <c r="B14" s="183">
        <v>3</v>
      </c>
      <c r="C14" s="88">
        <v>2.4</v>
      </c>
      <c r="D14" s="97">
        <f>SUM($C$12:C14)</f>
        <v>6.700000000000001</v>
      </c>
      <c r="E14" s="2"/>
      <c r="H14" s="1"/>
      <c r="I14" s="1"/>
      <c r="J14" s="29"/>
    </row>
    <row r="15" spans="2:10" ht="12.75">
      <c r="B15" s="183">
        <v>4</v>
      </c>
      <c r="C15" s="88">
        <v>2.4</v>
      </c>
      <c r="D15" s="97">
        <f>SUM($C$12:C15)</f>
        <v>9.100000000000001</v>
      </c>
      <c r="E15" s="2"/>
      <c r="H15" s="100" t="s">
        <v>97</v>
      </c>
      <c r="I15" s="1"/>
      <c r="J15" s="29"/>
    </row>
    <row r="16" spans="2:10" ht="13.5" thickBot="1">
      <c r="B16" s="184">
        <v>5</v>
      </c>
      <c r="C16" s="89">
        <v>2.4</v>
      </c>
      <c r="D16" s="98">
        <f>SUM($C$12:C16)</f>
        <v>11.500000000000002</v>
      </c>
      <c r="E16" s="211"/>
      <c r="H16" s="100" t="s">
        <v>98</v>
      </c>
      <c r="I16" s="1"/>
      <c r="J16" s="29"/>
    </row>
    <row r="17" spans="2:10" ht="13.5" thickTop="1">
      <c r="B17" s="58" t="s">
        <v>83</v>
      </c>
      <c r="C17" s="26"/>
      <c r="D17" s="101" t="s">
        <v>99</v>
      </c>
      <c r="E17" s="26"/>
      <c r="F17" s="70"/>
      <c r="G17" s="71"/>
      <c r="H17" s="135" t="s">
        <v>87</v>
      </c>
      <c r="I17" s="26"/>
      <c r="J17" s="73"/>
    </row>
    <row r="18" spans="2:12" ht="12.75">
      <c r="B18" s="27" t="s">
        <v>43</v>
      </c>
      <c r="C18" s="82" t="s">
        <v>332</v>
      </c>
      <c r="D18" s="83"/>
      <c r="E18" s="25" t="s">
        <v>92</v>
      </c>
      <c r="F18" s="25" t="s">
        <v>92</v>
      </c>
      <c r="G18" s="5" t="s">
        <v>94</v>
      </c>
      <c r="H18" s="136"/>
      <c r="I18" s="21" t="s">
        <v>86</v>
      </c>
      <c r="J18" s="29"/>
      <c r="K18" s="27"/>
      <c r="L18" s="1"/>
    </row>
    <row r="19" spans="2:10" ht="12.75">
      <c r="B19" s="27" t="s">
        <v>66</v>
      </c>
      <c r="C19" s="82" t="s">
        <v>333</v>
      </c>
      <c r="D19" s="83"/>
      <c r="E19" s="23" t="s">
        <v>88</v>
      </c>
      <c r="F19" s="23" t="s">
        <v>91</v>
      </c>
      <c r="G19" s="5" t="s">
        <v>88</v>
      </c>
      <c r="H19" s="137" t="s">
        <v>49</v>
      </c>
      <c r="I19" s="15" t="s">
        <v>53</v>
      </c>
      <c r="J19" s="72"/>
    </row>
    <row r="20" spans="2:10" ht="12.75">
      <c r="B20" s="38"/>
      <c r="C20" s="25" t="s">
        <v>51</v>
      </c>
      <c r="D20" s="63" t="s">
        <v>40</v>
      </c>
      <c r="E20" s="23" t="s">
        <v>89</v>
      </c>
      <c r="F20" s="75" t="s">
        <v>89</v>
      </c>
      <c r="G20" s="5" t="s">
        <v>89</v>
      </c>
      <c r="H20" s="35" t="s">
        <v>50</v>
      </c>
      <c r="I20" s="19" t="s">
        <v>84</v>
      </c>
      <c r="J20" s="36"/>
    </row>
    <row r="21" spans="2:10" ht="12.75">
      <c r="B21" s="39" t="s">
        <v>44</v>
      </c>
      <c r="C21" s="23" t="s">
        <v>46</v>
      </c>
      <c r="D21" s="5" t="s">
        <v>52</v>
      </c>
      <c r="E21" s="23" t="s">
        <v>90</v>
      </c>
      <c r="F21" s="23" t="s">
        <v>90</v>
      </c>
      <c r="G21" s="138" t="s">
        <v>93</v>
      </c>
      <c r="H21" s="27"/>
      <c r="I21" s="17"/>
      <c r="J21" s="36" t="s">
        <v>85</v>
      </c>
    </row>
    <row r="22" spans="2:10" s="17" customFormat="1" ht="12.75">
      <c r="B22" s="40"/>
      <c r="C22" s="24" t="s">
        <v>12</v>
      </c>
      <c r="D22" s="64" t="s">
        <v>13</v>
      </c>
      <c r="E22" s="24" t="s">
        <v>12</v>
      </c>
      <c r="F22" s="24" t="s">
        <v>12</v>
      </c>
      <c r="G22" s="139" t="s">
        <v>325</v>
      </c>
      <c r="H22" s="27" t="s">
        <v>103</v>
      </c>
      <c r="J22" s="29"/>
    </row>
    <row r="23" spans="2:10" ht="13.5" thickBot="1">
      <c r="B23" s="76" t="s">
        <v>45</v>
      </c>
      <c r="C23" s="77">
        <v>2.57</v>
      </c>
      <c r="D23" s="65">
        <f aca="true" t="shared" si="0" ref="D23:D32">C23/30</f>
        <v>0.08566666666666665</v>
      </c>
      <c r="E23" s="93">
        <v>0</v>
      </c>
      <c r="F23" s="93">
        <v>0</v>
      </c>
      <c r="G23" s="5" t="s">
        <v>326</v>
      </c>
      <c r="H23" s="27" t="s">
        <v>347</v>
      </c>
      <c r="I23" s="17"/>
      <c r="J23" s="29"/>
    </row>
    <row r="24" spans="2:11" ht="13.5" thickBot="1">
      <c r="B24" s="78" t="s">
        <v>64</v>
      </c>
      <c r="C24" s="79">
        <v>5.39</v>
      </c>
      <c r="D24" s="66">
        <f t="shared" si="0"/>
        <v>0.17966666666666667</v>
      </c>
      <c r="E24" s="93">
        <v>3.01</v>
      </c>
      <c r="F24" s="203">
        <v>3.92</v>
      </c>
      <c r="G24" s="140">
        <f>SUM(E23:E32)/B56</f>
        <v>7.1848779727567615</v>
      </c>
      <c r="H24" s="27" t="s">
        <v>104</v>
      </c>
      <c r="I24" s="17"/>
      <c r="J24" s="29"/>
      <c r="K24" s="17"/>
    </row>
    <row r="25" spans="2:11" ht="12.75">
      <c r="B25" s="78" t="s">
        <v>65</v>
      </c>
      <c r="C25" s="79">
        <v>8.75</v>
      </c>
      <c r="D25" s="66">
        <f t="shared" si="0"/>
        <v>0.2916666666666667</v>
      </c>
      <c r="E25" s="93">
        <v>6.24</v>
      </c>
      <c r="F25" s="93">
        <v>6.91</v>
      </c>
      <c r="G25" s="212"/>
      <c r="H25" s="27"/>
      <c r="I25" s="17"/>
      <c r="J25" s="29"/>
      <c r="K25" s="17"/>
    </row>
    <row r="26" spans="2:11" ht="12.75">
      <c r="B26" s="78" t="s">
        <v>48</v>
      </c>
      <c r="C26" s="79">
        <v>8.14</v>
      </c>
      <c r="D26" s="66">
        <f t="shared" si="0"/>
        <v>0.27133333333333337</v>
      </c>
      <c r="E26" s="93">
        <v>6.28</v>
      </c>
      <c r="F26" s="93">
        <v>6.77</v>
      </c>
      <c r="G26" s="5"/>
      <c r="H26" s="137" t="s">
        <v>49</v>
      </c>
      <c r="I26" s="62">
        <v>2</v>
      </c>
      <c r="J26" s="29" t="s">
        <v>55</v>
      </c>
      <c r="K26" s="17"/>
    </row>
    <row r="27" spans="2:11" ht="12.75">
      <c r="B27" s="80" t="s">
        <v>47</v>
      </c>
      <c r="C27" s="81">
        <v>4.99</v>
      </c>
      <c r="D27" s="66">
        <f t="shared" si="0"/>
        <v>0.16633333333333333</v>
      </c>
      <c r="E27" s="93">
        <v>2.31</v>
      </c>
      <c r="F27" s="93">
        <v>2.62</v>
      </c>
      <c r="G27" s="5" t="s">
        <v>94</v>
      </c>
      <c r="H27" s="35" t="s">
        <v>50</v>
      </c>
      <c r="I27" s="88">
        <v>4</v>
      </c>
      <c r="J27" s="29" t="s">
        <v>55</v>
      </c>
      <c r="K27" s="17"/>
    </row>
    <row r="28" spans="2:11" ht="12.75">
      <c r="B28" s="80"/>
      <c r="C28" s="81"/>
      <c r="D28" s="67">
        <f t="shared" si="0"/>
        <v>0</v>
      </c>
      <c r="E28" s="93"/>
      <c r="F28" s="93"/>
      <c r="G28" s="5" t="s">
        <v>91</v>
      </c>
      <c r="H28" s="35"/>
      <c r="I28" s="74"/>
      <c r="J28" s="29"/>
      <c r="K28" s="17"/>
    </row>
    <row r="29" spans="2:13" ht="12.75">
      <c r="B29" s="80"/>
      <c r="C29" s="81"/>
      <c r="D29" s="67">
        <f t="shared" si="0"/>
        <v>0</v>
      </c>
      <c r="E29" s="93"/>
      <c r="F29" s="93"/>
      <c r="G29" s="5" t="s">
        <v>89</v>
      </c>
      <c r="H29" s="180" t="s">
        <v>351</v>
      </c>
      <c r="I29" s="74"/>
      <c r="J29" s="29"/>
      <c r="K29" s="1"/>
      <c r="M29" s="179"/>
    </row>
    <row r="30" spans="2:10" ht="12.75">
      <c r="B30" s="80"/>
      <c r="C30" s="81"/>
      <c r="D30" s="67">
        <f t="shared" si="0"/>
        <v>0</v>
      </c>
      <c r="E30" s="93"/>
      <c r="F30" s="93"/>
      <c r="G30" s="138" t="s">
        <v>93</v>
      </c>
      <c r="H30" s="35"/>
      <c r="I30" s="181" t="s">
        <v>350</v>
      </c>
      <c r="J30" s="29"/>
    </row>
    <row r="31" spans="2:10" ht="12.75">
      <c r="B31" s="80"/>
      <c r="C31" s="81"/>
      <c r="D31" s="67">
        <f t="shared" si="0"/>
        <v>0</v>
      </c>
      <c r="E31" s="93"/>
      <c r="F31" s="93"/>
      <c r="G31" s="139" t="s">
        <v>325</v>
      </c>
      <c r="H31" s="35" t="s">
        <v>352</v>
      </c>
      <c r="I31" s="182">
        <f>B55*100/(IF($I$26=1,$D$12,IF($I$26=2,$D$13,IF($I$26=3,$D$14,IF($I$26=4,$D$15,IF($I$26=5,$D$16,0))))))</f>
        <v>28.872008856891277</v>
      </c>
      <c r="J31" s="29" t="s">
        <v>348</v>
      </c>
    </row>
    <row r="32" spans="2:10" ht="13.5" thickBot="1">
      <c r="B32" s="80"/>
      <c r="C32" s="81"/>
      <c r="D32" s="67">
        <f t="shared" si="0"/>
        <v>0</v>
      </c>
      <c r="E32" s="93"/>
      <c r="F32" s="93"/>
      <c r="G32" s="5" t="s">
        <v>326</v>
      </c>
      <c r="H32" s="35" t="s">
        <v>353</v>
      </c>
      <c r="I32" s="182">
        <f>B56*100/(IF($I$27=1,$D$12,IF($I$27=2,$D$13,IF($I$27=3,$D$14,IF($I$27=4,$D$15,IF($I$27=5,$D$16,0))))))</f>
        <v>27.285634743875274</v>
      </c>
      <c r="J32" s="29" t="s">
        <v>349</v>
      </c>
    </row>
    <row r="33" spans="2:10" ht="13.5" thickBot="1">
      <c r="B33" s="69" t="s">
        <v>334</v>
      </c>
      <c r="C33" s="68"/>
      <c r="D33" s="68"/>
      <c r="E33" s="150" t="s">
        <v>335</v>
      </c>
      <c r="F33" s="204"/>
      <c r="G33" s="141">
        <f>SUM(F23:F32)/B56</f>
        <v>8.143398688853235</v>
      </c>
      <c r="H33" s="142"/>
      <c r="I33" s="178"/>
      <c r="J33" s="34"/>
    </row>
    <row r="34" spans="2:10" ht="13.5" thickTop="1">
      <c r="B34" s="55" t="s">
        <v>15</v>
      </c>
      <c r="C34" s="54"/>
      <c r="D34" s="54"/>
      <c r="E34" s="54"/>
      <c r="F34" s="54"/>
      <c r="G34" s="94"/>
      <c r="H34" s="94"/>
      <c r="I34" s="74"/>
      <c r="J34" s="29"/>
    </row>
    <row r="35" spans="2:10" s="11" customFormat="1" ht="12.75">
      <c r="B35" s="27" t="s">
        <v>16</v>
      </c>
      <c r="C35" s="200">
        <f>'Irrigation System Inventory'!$B$31</f>
        <v>80</v>
      </c>
      <c r="D35" s="1" t="s">
        <v>17</v>
      </c>
      <c r="E35" s="94"/>
      <c r="F35" s="94"/>
      <c r="G35" s="143" t="s">
        <v>327</v>
      </c>
      <c r="H35" s="94"/>
      <c r="I35" s="199">
        <f>'Irrigation System Inventory'!$B$35</f>
        <v>40</v>
      </c>
      <c r="J35" s="29" t="s">
        <v>328</v>
      </c>
    </row>
    <row r="36" spans="2:10" ht="12.75">
      <c r="B36" s="27"/>
      <c r="C36" s="185"/>
      <c r="D36" s="1"/>
      <c r="E36" s="94"/>
      <c r="F36" s="94"/>
      <c r="G36" s="143"/>
      <c r="H36" s="94"/>
      <c r="J36" s="29"/>
    </row>
    <row r="37" spans="2:10" ht="12.75">
      <c r="B37" s="171" t="s">
        <v>329</v>
      </c>
      <c r="C37" s="94"/>
      <c r="D37" s="201">
        <f>'Irrigation System Inventory'!$B$33</f>
        <v>1280</v>
      </c>
      <c r="E37" s="1" t="s">
        <v>55</v>
      </c>
      <c r="F37" s="170"/>
      <c r="G37" s="1" t="s">
        <v>367</v>
      </c>
      <c r="H37" s="1"/>
      <c r="I37" s="173">
        <f>$C$5/$D$39</f>
        <v>10</v>
      </c>
      <c r="J37" s="29" t="s">
        <v>3</v>
      </c>
    </row>
    <row r="38" spans="2:10" ht="12.75">
      <c r="B38" s="27"/>
      <c r="D38" s="1"/>
      <c r="E38" s="94"/>
      <c r="F38" s="94"/>
      <c r="G38" s="143"/>
      <c r="H38" s="94"/>
      <c r="J38" s="29"/>
    </row>
    <row r="39" spans="2:10" ht="12.75">
      <c r="B39" s="27" t="s">
        <v>330</v>
      </c>
      <c r="D39" s="201">
        <f>'Irrigation System Inventory'!$B$37</f>
        <v>80</v>
      </c>
      <c r="E39" s="1" t="s">
        <v>331</v>
      </c>
      <c r="F39" s="1"/>
      <c r="G39" s="1" t="s">
        <v>18</v>
      </c>
      <c r="H39" s="1"/>
      <c r="I39" s="172">
        <f>(I35/12)*D37*D39/43560</f>
        <v>7.835935108662382</v>
      </c>
      <c r="J39" s="29" t="s">
        <v>17</v>
      </c>
    </row>
    <row r="40" spans="2:10" ht="12.75">
      <c r="B40" s="27"/>
      <c r="C40" s="1"/>
      <c r="D40" s="1"/>
      <c r="E40" s="1"/>
      <c r="F40" s="1"/>
      <c r="G40" s="1"/>
      <c r="H40" s="1"/>
      <c r="I40" s="1"/>
      <c r="J40" s="29"/>
    </row>
    <row r="41" spans="2:10" ht="12.75">
      <c r="B41" s="27" t="s">
        <v>19</v>
      </c>
      <c r="C41" s="1"/>
      <c r="D41" s="16" t="str">
        <f>'Irrigation System Inventory'!B24</f>
        <v>Earthen Ditch</v>
      </c>
      <c r="E41" s="16"/>
      <c r="F41" s="16"/>
      <c r="G41" s="1" t="s">
        <v>100</v>
      </c>
      <c r="H41" s="1"/>
      <c r="I41" s="1"/>
      <c r="J41" s="90">
        <v>70</v>
      </c>
    </row>
    <row r="42" spans="2:10" ht="12.75">
      <c r="B42" s="42"/>
      <c r="C42" s="16"/>
      <c r="D42" s="16">
        <f>'Irrigation System Inventory'!B25</f>
        <v>0</v>
      </c>
      <c r="E42" s="16"/>
      <c r="F42" s="16"/>
      <c r="G42" s="1"/>
      <c r="H42" s="1"/>
      <c r="I42" s="1"/>
      <c r="J42" s="29"/>
    </row>
    <row r="43" spans="2:10" ht="12.75">
      <c r="B43" s="27" t="s">
        <v>20</v>
      </c>
      <c r="C43" s="1"/>
      <c r="D43" s="16" t="str">
        <f>'Irrigation System Inventory'!$D$7</f>
        <v>Furrow</v>
      </c>
      <c r="E43" s="16"/>
      <c r="F43" s="16"/>
      <c r="G43" s="1" t="s">
        <v>101</v>
      </c>
      <c r="H43" s="1"/>
      <c r="I43" s="1"/>
      <c r="J43" s="90">
        <v>65</v>
      </c>
    </row>
    <row r="44" spans="2:10" ht="12.75">
      <c r="B44" s="27"/>
      <c r="C44" s="1"/>
      <c r="D44" s="16"/>
      <c r="E44" s="16"/>
      <c r="F44" s="16"/>
      <c r="G44" s="15"/>
      <c r="H44" s="15"/>
      <c r="I44" s="15"/>
      <c r="J44" s="43"/>
    </row>
    <row r="45" spans="2:10" ht="12.75">
      <c r="B45" s="42" t="s">
        <v>61</v>
      </c>
      <c r="C45" s="1"/>
      <c r="D45" s="16"/>
      <c r="E45" s="84">
        <v>24</v>
      </c>
      <c r="F45" s="16" t="s">
        <v>57</v>
      </c>
      <c r="G45" s="1" t="s">
        <v>60</v>
      </c>
      <c r="H45" s="15"/>
      <c r="I45" s="15"/>
      <c r="J45" s="44">
        <f>C35/I39</f>
        <v>10.209375</v>
      </c>
    </row>
    <row r="46" spans="2:10" ht="12.75">
      <c r="B46" s="42"/>
      <c r="C46" s="16"/>
      <c r="D46" s="16"/>
      <c r="E46" s="16"/>
      <c r="F46" s="16"/>
      <c r="G46" s="1"/>
      <c r="H46" s="1"/>
      <c r="I46" s="1"/>
      <c r="J46" s="29"/>
    </row>
    <row r="47" spans="2:10" ht="12.75">
      <c r="B47" s="42" t="s">
        <v>62</v>
      </c>
      <c r="C47" s="16"/>
      <c r="D47" s="16" t="s">
        <v>63</v>
      </c>
      <c r="E47" s="91">
        <v>24</v>
      </c>
      <c r="F47" s="16" t="s">
        <v>58</v>
      </c>
      <c r="G47" s="1" t="s">
        <v>102</v>
      </c>
      <c r="H47" s="1"/>
      <c r="I47" s="1"/>
      <c r="J47" s="102">
        <f>(J41*J43)/100</f>
        <v>45.5</v>
      </c>
    </row>
    <row r="48" spans="2:10" ht="12.75">
      <c r="B48" s="42"/>
      <c r="C48" s="16"/>
      <c r="D48" s="16"/>
      <c r="E48" s="92"/>
      <c r="F48" s="16"/>
      <c r="G48" s="1"/>
      <c r="H48" s="1"/>
      <c r="I48" s="1"/>
      <c r="J48" s="29"/>
    </row>
    <row r="49" spans="2:10" ht="13.5" thickBot="1">
      <c r="B49" s="32" t="s">
        <v>67</v>
      </c>
      <c r="C49" s="33"/>
      <c r="D49" s="33"/>
      <c r="E49" s="33"/>
      <c r="F49" s="33"/>
      <c r="G49" s="45">
        <f>J45*E47/E45</f>
        <v>10.209375</v>
      </c>
      <c r="H49" s="33" t="s">
        <v>56</v>
      </c>
      <c r="I49" s="1"/>
      <c r="J49" s="29"/>
    </row>
    <row r="50" spans="2:10" s="11" customFormat="1" ht="14.25" thickBot="1" thickTop="1">
      <c r="B50" s="57" t="s">
        <v>21</v>
      </c>
      <c r="C50" s="54"/>
      <c r="D50" s="54"/>
      <c r="E50" s="54"/>
      <c r="F50" s="54"/>
      <c r="G50" s="54"/>
      <c r="H50" s="54"/>
      <c r="I50" s="54"/>
      <c r="J50" s="56"/>
    </row>
    <row r="51" spans="2:10" ht="12.75">
      <c r="B51" s="176" t="s">
        <v>22</v>
      </c>
      <c r="C51" s="3" t="s">
        <v>23</v>
      </c>
      <c r="D51" s="3" t="s">
        <v>59</v>
      </c>
      <c r="E51" s="3" t="s">
        <v>24</v>
      </c>
      <c r="F51" s="6" t="s">
        <v>25</v>
      </c>
      <c r="G51" s="1" t="s">
        <v>340</v>
      </c>
      <c r="H51" s="1"/>
      <c r="I51" s="1"/>
      <c r="J51" s="29"/>
    </row>
    <row r="52" spans="2:10" ht="12.75">
      <c r="B52" s="39" t="s">
        <v>26</v>
      </c>
      <c r="C52" s="5" t="s">
        <v>27</v>
      </c>
      <c r="D52" s="5" t="s">
        <v>41</v>
      </c>
      <c r="E52" s="5" t="s">
        <v>28</v>
      </c>
      <c r="F52" s="8" t="s">
        <v>29</v>
      </c>
      <c r="G52" s="1" t="s">
        <v>341</v>
      </c>
      <c r="H52" s="1"/>
      <c r="I52" s="1"/>
      <c r="J52" s="29"/>
    </row>
    <row r="53" spans="2:10" ht="12.75">
      <c r="B53" s="39"/>
      <c r="C53" s="2"/>
      <c r="D53" s="5" t="s">
        <v>30</v>
      </c>
      <c r="E53" s="5" t="s">
        <v>31</v>
      </c>
      <c r="F53" s="8" t="s">
        <v>32</v>
      </c>
      <c r="G53" s="1" t="s">
        <v>342</v>
      </c>
      <c r="H53" s="1"/>
      <c r="I53" s="1"/>
      <c r="J53" s="29"/>
    </row>
    <row r="54" spans="2:10" ht="13.5" thickBot="1">
      <c r="B54" s="177" t="s">
        <v>12</v>
      </c>
      <c r="C54" s="4" t="s">
        <v>14</v>
      </c>
      <c r="D54" s="4" t="s">
        <v>33</v>
      </c>
      <c r="E54" s="4" t="s">
        <v>12</v>
      </c>
      <c r="F54" s="7" t="s">
        <v>34</v>
      </c>
      <c r="G54" s="1" t="s">
        <v>35</v>
      </c>
      <c r="H54" s="1"/>
      <c r="I54" s="1"/>
      <c r="J54" s="29"/>
    </row>
    <row r="55" spans="2:10" ht="12.75">
      <c r="B55" s="161">
        <f>0.5*$E$5*$E$47*($J$47/100)/$I$39</f>
        <v>1.241496380846325</v>
      </c>
      <c r="C55" s="20">
        <f>$J$47</f>
        <v>45.5</v>
      </c>
      <c r="D55" s="9">
        <f>IF($C$35=$I$39,((B55*$C$35)/$E$5)/C55*100,((B55*$I$39)/$E$5)/C55*100)</f>
        <v>12</v>
      </c>
      <c r="E55" s="162">
        <f>(B55/C55)*100</f>
        <v>2.7285634743875278</v>
      </c>
      <c r="F55" s="151">
        <f>IF(E55/D55&gt;$I$8,$K$56,E55/D55)</f>
        <v>0.22738028953229397</v>
      </c>
      <c r="G55" s="164" t="s">
        <v>343</v>
      </c>
      <c r="H55" s="95"/>
      <c r="I55" s="96"/>
      <c r="J55" s="46"/>
    </row>
    <row r="56" spans="2:11" ht="12.75">
      <c r="B56" s="161">
        <f>$E$5*$E$47*($J$47/100)/$I$39</f>
        <v>2.48299276169265</v>
      </c>
      <c r="C56" s="20">
        <f>$J$47</f>
        <v>45.5</v>
      </c>
      <c r="D56" s="9">
        <f>IF($C$35=$I$39,((B56*$C$35)/$E$5)/C56*100,((B56*$I$39)/$E$5)/C56*100)</f>
        <v>24</v>
      </c>
      <c r="E56" s="162">
        <f>(B56/C56)*100</f>
        <v>5.4571269487750556</v>
      </c>
      <c r="F56" s="151">
        <f>IF(E56/D56&gt;$I$8,$K$56,E56/D56)</f>
        <v>0.22738028953229397</v>
      </c>
      <c r="G56" s="164" t="s">
        <v>69</v>
      </c>
      <c r="H56" s="159"/>
      <c r="I56" s="160"/>
      <c r="J56" s="165"/>
      <c r="K56" s="22" t="s">
        <v>68</v>
      </c>
    </row>
    <row r="57" spans="2:10" ht="13.5" thickBot="1">
      <c r="B57" s="152">
        <f>2*$E$5*$E$47*($J$47/100)/$I$39</f>
        <v>4.9659855233853</v>
      </c>
      <c r="C57" s="157">
        <f>$J$47</f>
        <v>45.5</v>
      </c>
      <c r="D57" s="158">
        <f>IF($C$35=$I$39,((B57*$C$35)/$E$5)/C57*100,((B57*$I$39)/$E$5)/C57*100)</f>
        <v>48</v>
      </c>
      <c r="E57" s="153">
        <f>(B57/C57)*100</f>
        <v>10.914253897550111</v>
      </c>
      <c r="F57" s="163">
        <f>IF(E57/D57&gt;$I$8,$K$56,E57/D57)</f>
        <v>0.22738028953229397</v>
      </c>
      <c r="G57" s="166" t="s">
        <v>339</v>
      </c>
      <c r="H57" s="167"/>
      <c r="I57" s="168"/>
      <c r="J57" s="169"/>
    </row>
    <row r="58" spans="2:10" ht="13.5" thickTop="1">
      <c r="B58" t="s">
        <v>336</v>
      </c>
      <c r="F58" s="17" t="s">
        <v>337</v>
      </c>
      <c r="G58" s="154">
        <f>SUM(E23:E32)</f>
        <v>17.84</v>
      </c>
      <c r="H58" s="14" t="s">
        <v>338</v>
      </c>
      <c r="I58" s="154">
        <f>SUM(F23:F32)</f>
        <v>20.220000000000002</v>
      </c>
      <c r="J58" t="s">
        <v>39</v>
      </c>
    </row>
  </sheetData>
  <sheetProtection sheet="1" objects="1" scenarios="1"/>
  <printOptions/>
  <pageMargins left="0.75" right="0.75" top="0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36"/>
  <sheetViews>
    <sheetView workbookViewId="0" topLeftCell="A1">
      <selection activeCell="D14" sqref="D14"/>
    </sheetView>
  </sheetViews>
  <sheetFormatPr defaultColWidth="9.140625" defaultRowHeight="12.75"/>
  <cols>
    <col min="1" max="1" width="17.7109375" style="0" customWidth="1"/>
    <col min="2" max="2" width="21.00390625" style="0" customWidth="1"/>
    <col min="3" max="3" width="21.57421875" style="0" customWidth="1"/>
    <col min="4" max="4" width="17.140625" style="0" customWidth="1"/>
    <col min="5" max="5" width="15.57421875" style="0" customWidth="1"/>
    <col min="6" max="6" width="17.28125" style="0" customWidth="1"/>
    <col min="7" max="10" width="13.7109375" style="0" customWidth="1"/>
  </cols>
  <sheetData>
    <row r="1" spans="1:5" s="47" customFormat="1" ht="26.25">
      <c r="A1" s="47" t="s">
        <v>394</v>
      </c>
      <c r="E1"/>
    </row>
    <row r="2" s="11" customFormat="1" ht="12.75">
      <c r="A2" s="11" t="s">
        <v>70</v>
      </c>
    </row>
    <row r="3" s="11" customFormat="1" ht="12.75"/>
    <row r="4" spans="1:5" s="12" customFormat="1" ht="12.75">
      <c r="A4" s="12" t="s">
        <v>66</v>
      </c>
      <c r="B4" s="12" t="str">
        <f>'IWM Title Sheet'!$D$16</f>
        <v>SW 1/4 5-4-15</v>
      </c>
      <c r="C4" s="12" t="s">
        <v>7</v>
      </c>
      <c r="D4" s="99" t="str">
        <f>'Irrigation Watering Guide'!$C$8</f>
        <v>Richfield Clay Loam 0 to 1%</v>
      </c>
      <c r="E4"/>
    </row>
    <row r="5" spans="3:4" ht="13.5" thickBot="1">
      <c r="C5" s="12" t="s">
        <v>43</v>
      </c>
      <c r="D5" t="str">
        <f>'Irrigation Watering Guide'!$C$18</f>
        <v>Corn for grain</v>
      </c>
    </row>
    <row r="6" spans="1:2" ht="14.25" thickBot="1" thickTop="1">
      <c r="A6" s="51" t="s">
        <v>71</v>
      </c>
      <c r="B6" s="52"/>
    </row>
    <row r="7" spans="1:2" ht="13.5" thickTop="1">
      <c r="A7" s="21"/>
      <c r="B7" s="1"/>
    </row>
    <row r="8" spans="1:6" s="12" customFormat="1" ht="12.75">
      <c r="A8" s="49" t="s">
        <v>395</v>
      </c>
      <c r="B8" s="49" t="s">
        <v>396</v>
      </c>
      <c r="C8" s="12" t="s">
        <v>397</v>
      </c>
      <c r="D8" s="12" t="s">
        <v>398</v>
      </c>
      <c r="E8" s="12" t="s">
        <v>399</v>
      </c>
      <c r="F8" s="12" t="s">
        <v>400</v>
      </c>
    </row>
    <row r="9" spans="1:6" s="205" customFormat="1" ht="12.75">
      <c r="A9" s="205" t="s">
        <v>401</v>
      </c>
      <c r="B9" s="205" t="s">
        <v>72</v>
      </c>
      <c r="C9" s="205" t="s">
        <v>38</v>
      </c>
      <c r="D9" s="205" t="s">
        <v>402</v>
      </c>
      <c r="E9" s="205" t="s">
        <v>403</v>
      </c>
      <c r="F9" s="12" t="s">
        <v>90</v>
      </c>
    </row>
    <row r="10" spans="1:6" s="205" customFormat="1" ht="12.75">
      <c r="A10" s="205" t="s">
        <v>404</v>
      </c>
      <c r="B10" s="205" t="s">
        <v>405</v>
      </c>
      <c r="C10" s="205" t="s">
        <v>73</v>
      </c>
      <c r="D10" s="205" t="s">
        <v>406</v>
      </c>
      <c r="E10" s="205" t="s">
        <v>407</v>
      </c>
      <c r="F10" s="12" t="s">
        <v>408</v>
      </c>
    </row>
    <row r="11" spans="2:6" s="205" customFormat="1" ht="12.75">
      <c r="B11" s="205" t="s">
        <v>409</v>
      </c>
      <c r="C11" s="205" t="s">
        <v>410</v>
      </c>
      <c r="D11" s="205" t="s">
        <v>411</v>
      </c>
      <c r="E11" s="205" t="s">
        <v>412</v>
      </c>
      <c r="F11" s="205" t="s">
        <v>413</v>
      </c>
    </row>
    <row r="12" spans="2:6" s="205" customFormat="1" ht="12.75">
      <c r="B12" s="205" t="s">
        <v>74</v>
      </c>
      <c r="C12" s="213">
        <f>'Irrigation Watering Guide'!$I$31</f>
        <v>28.872008856891277</v>
      </c>
      <c r="D12" s="205" t="s">
        <v>74</v>
      </c>
      <c r="E12" s="205" t="s">
        <v>74</v>
      </c>
      <c r="F12" s="205" t="s">
        <v>74</v>
      </c>
    </row>
    <row r="13" spans="4:6" s="205" customFormat="1" ht="12.75">
      <c r="D13" s="12" t="s">
        <v>414</v>
      </c>
      <c r="E13" s="12" t="s">
        <v>415</v>
      </c>
      <c r="F13" s="12" t="s">
        <v>416</v>
      </c>
    </row>
    <row r="14" spans="1:6" ht="12.75">
      <c r="A14" t="s">
        <v>75</v>
      </c>
      <c r="B14" s="17">
        <f>'Irrigation Watering Guide'!C12</f>
        <v>2.2</v>
      </c>
      <c r="C14" s="206">
        <f>B14*$C$12/100</f>
        <v>0.6351841948516082</v>
      </c>
      <c r="D14" s="18"/>
      <c r="E14" s="18"/>
      <c r="F14" s="18"/>
    </row>
    <row r="15" spans="1:6" ht="12.75">
      <c r="A15" t="s">
        <v>76</v>
      </c>
      <c r="B15" s="17">
        <f>'Irrigation Watering Guide'!C13</f>
        <v>2.1</v>
      </c>
      <c r="C15" s="206">
        <f>B15*$C$12/100</f>
        <v>0.6063121859947169</v>
      </c>
      <c r="D15" s="207"/>
      <c r="E15" s="207"/>
      <c r="F15" s="207"/>
    </row>
    <row r="16" spans="1:6" ht="12.75">
      <c r="A16" s="11" t="s">
        <v>417</v>
      </c>
      <c r="B16" s="17">
        <f>B14+B15</f>
        <v>4.300000000000001</v>
      </c>
      <c r="C16" s="206">
        <f>C14+C15</f>
        <v>1.241496380846325</v>
      </c>
      <c r="D16" s="18"/>
      <c r="E16" s="208"/>
      <c r="F16" s="208"/>
    </row>
    <row r="17" spans="1:6" ht="12.75">
      <c r="A17" s="11"/>
      <c r="B17" s="17"/>
      <c r="C17" s="17"/>
      <c r="D17" s="17"/>
      <c r="E17" s="49"/>
      <c r="F17" s="12"/>
    </row>
    <row r="18" spans="1:5" ht="12.75">
      <c r="A18" s="11"/>
      <c r="B18" s="17"/>
      <c r="C18" s="17"/>
      <c r="D18" s="17"/>
      <c r="E18" s="49"/>
    </row>
    <row r="19" ht="13.5" thickBot="1">
      <c r="F19" t="s">
        <v>42</v>
      </c>
    </row>
    <row r="20" spans="1:5" ht="14.25" thickBot="1" thickTop="1">
      <c r="A20" s="50" t="s">
        <v>77</v>
      </c>
      <c r="B20" s="53"/>
      <c r="C20" s="11" t="s">
        <v>78</v>
      </c>
      <c r="D20" s="48">
        <f>'Irrigation Watering Guide'!$I$27</f>
        <v>4</v>
      </c>
      <c r="E20" s="11" t="s">
        <v>55</v>
      </c>
    </row>
    <row r="21" spans="1:5" ht="13.5" thickTop="1">
      <c r="A21" s="21"/>
      <c r="B21" s="1"/>
      <c r="C21" s="11"/>
      <c r="D21" s="49"/>
      <c r="E21" s="11"/>
    </row>
    <row r="22" spans="1:6" s="12" customFormat="1" ht="12.75">
      <c r="A22" s="49" t="s">
        <v>395</v>
      </c>
      <c r="B22" s="49" t="s">
        <v>396</v>
      </c>
      <c r="C22" s="12" t="s">
        <v>397</v>
      </c>
      <c r="D22" s="12" t="s">
        <v>398</v>
      </c>
      <c r="E22" s="12" t="s">
        <v>399</v>
      </c>
      <c r="F22" s="12" t="s">
        <v>400</v>
      </c>
    </row>
    <row r="23" spans="1:6" s="205" customFormat="1" ht="12.75">
      <c r="A23" s="205" t="s">
        <v>401</v>
      </c>
      <c r="B23" s="205" t="s">
        <v>72</v>
      </c>
      <c r="C23" s="205" t="s">
        <v>38</v>
      </c>
      <c r="D23" s="205" t="s">
        <v>402</v>
      </c>
      <c r="E23" s="205" t="s">
        <v>403</v>
      </c>
      <c r="F23" s="12" t="s">
        <v>90</v>
      </c>
    </row>
    <row r="24" spans="1:6" s="205" customFormat="1" ht="12.75">
      <c r="A24" s="205" t="s">
        <v>404</v>
      </c>
      <c r="B24" s="205" t="s">
        <v>405</v>
      </c>
      <c r="C24" s="205" t="s">
        <v>73</v>
      </c>
      <c r="D24" s="205" t="s">
        <v>406</v>
      </c>
      <c r="E24" s="205" t="s">
        <v>407</v>
      </c>
      <c r="F24" s="12" t="s">
        <v>408</v>
      </c>
    </row>
    <row r="25" spans="2:6" s="205" customFormat="1" ht="12.75">
      <c r="B25" s="205" t="s">
        <v>409</v>
      </c>
      <c r="C25" s="205" t="s">
        <v>410</v>
      </c>
      <c r="D25" s="205" t="s">
        <v>411</v>
      </c>
      <c r="E25" s="205" t="s">
        <v>412</v>
      </c>
      <c r="F25" s="205" t="s">
        <v>413</v>
      </c>
    </row>
    <row r="26" spans="2:6" s="205" customFormat="1" ht="12.75">
      <c r="B26" s="205" t="s">
        <v>74</v>
      </c>
      <c r="C26" s="213">
        <f>'Irrigation Watering Guide'!$I$32</f>
        <v>27.285634743875274</v>
      </c>
      <c r="D26" s="205" t="s">
        <v>74</v>
      </c>
      <c r="E26" s="205" t="s">
        <v>74</v>
      </c>
      <c r="F26" s="205" t="s">
        <v>74</v>
      </c>
    </row>
    <row r="27" spans="4:6" s="205" customFormat="1" ht="12.75">
      <c r="D27" s="12" t="s">
        <v>414</v>
      </c>
      <c r="E27" s="12" t="s">
        <v>415</v>
      </c>
      <c r="F27" s="12" t="s">
        <v>416</v>
      </c>
    </row>
    <row r="28" spans="1:6" ht="12.75">
      <c r="A28" t="s">
        <v>75</v>
      </c>
      <c r="B28" s="17">
        <f>'Irrigation Watering Guide'!C12</f>
        <v>2.2</v>
      </c>
      <c r="C28" s="206">
        <f>B28*$C$26/100</f>
        <v>0.6002839643652561</v>
      </c>
      <c r="D28" s="18"/>
      <c r="E28" s="18"/>
      <c r="F28" s="18"/>
    </row>
    <row r="29" spans="1:6" ht="12.75">
      <c r="A29" t="s">
        <v>76</v>
      </c>
      <c r="B29" s="17">
        <f>'Irrigation Watering Guide'!C13</f>
        <v>2.1</v>
      </c>
      <c r="C29" s="206">
        <f>B29*$C$26/100</f>
        <v>0.5729983296213808</v>
      </c>
      <c r="D29" s="18"/>
      <c r="E29" s="18"/>
      <c r="F29" s="18"/>
    </row>
    <row r="30" spans="1:6" ht="12.75">
      <c r="A30" t="s">
        <v>79</v>
      </c>
      <c r="B30" s="17">
        <f>'Irrigation Watering Guide'!C14</f>
        <v>2.4</v>
      </c>
      <c r="C30" s="206">
        <f>IF($D$20=2,,B30*$C$26/100)</f>
        <v>0.6548552338530065</v>
      </c>
      <c r="D30" s="18"/>
      <c r="E30" s="18"/>
      <c r="F30" s="18"/>
    </row>
    <row r="31" spans="1:6" ht="12.75">
      <c r="A31" t="s">
        <v>80</v>
      </c>
      <c r="B31" s="17">
        <f>'Irrigation Watering Guide'!C15</f>
        <v>2.4</v>
      </c>
      <c r="C31" s="206">
        <f>IF($D$20&lt;4,,B31*$C$26/100)</f>
        <v>0.6548552338530065</v>
      </c>
      <c r="D31" s="18"/>
      <c r="E31" s="18"/>
      <c r="F31" s="18"/>
    </row>
    <row r="32" spans="1:6" ht="12.75">
      <c r="A32" t="s">
        <v>81</v>
      </c>
      <c r="B32" s="17">
        <f>'Irrigation Watering Guide'!C16</f>
        <v>2.4</v>
      </c>
      <c r="C32" s="206">
        <f>IF($D$20&lt;5,,B32*$C$26/100)</f>
        <v>0</v>
      </c>
      <c r="D32" s="207"/>
      <c r="E32" s="207"/>
      <c r="F32" s="207"/>
    </row>
    <row r="33" spans="1:6" ht="12.75">
      <c r="A33" s="11" t="s">
        <v>417</v>
      </c>
      <c r="B33" s="17">
        <f>SUM(B28:B32)</f>
        <v>11.500000000000002</v>
      </c>
      <c r="C33" s="209">
        <f>IF($D$20=2,C28+C29,IF($D$20=3,C28+C29+C30,IF($D$20=4,C28+C29+C30+C31,IF($D$20=5,SUM(C28:C32)))))</f>
        <v>2.4829927616926497</v>
      </c>
      <c r="D33" s="210"/>
      <c r="E33" s="208"/>
      <c r="F33" s="208"/>
    </row>
    <row r="34" spans="4:6" ht="12.75">
      <c r="D34" s="117"/>
      <c r="F34" s="12"/>
    </row>
    <row r="35" spans="1:6" ht="12.75">
      <c r="A35" t="s">
        <v>418</v>
      </c>
      <c r="D35" s="117"/>
      <c r="F35" s="12"/>
    </row>
    <row r="36" s="13" customFormat="1" ht="12.75">
      <c r="A36" s="13" t="s">
        <v>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1">
      <selection activeCell="B2" sqref="B2"/>
    </sheetView>
  </sheetViews>
  <sheetFormatPr defaultColWidth="9.140625" defaultRowHeight="12.75"/>
  <cols>
    <col min="1" max="1" width="20.421875" style="11" customWidth="1"/>
    <col min="2" max="2" width="24.7109375" style="11" customWidth="1"/>
    <col min="3" max="3" width="22.8515625" style="11" customWidth="1"/>
    <col min="4" max="4" width="25.140625" style="11" customWidth="1"/>
    <col min="5" max="16384" width="9.140625" style="11" customWidth="1"/>
  </cols>
  <sheetData>
    <row r="1" s="47" customFormat="1" ht="26.25">
      <c r="A1" s="47" t="s">
        <v>179</v>
      </c>
    </row>
    <row r="2" spans="1:4" ht="12.75">
      <c r="A2" s="113" t="s">
        <v>125</v>
      </c>
      <c r="B2" s="126" t="str">
        <f>'IWM Title Sheet'!$B$14</f>
        <v>Will E. Irrigate</v>
      </c>
      <c r="C2" s="113" t="s">
        <v>123</v>
      </c>
      <c r="D2" s="126" t="str">
        <f>'IWM Title Sheet'!$B$21</f>
        <v>Altus</v>
      </c>
    </row>
    <row r="3" spans="1:4" ht="12.75">
      <c r="A3" s="113" t="s">
        <v>66</v>
      </c>
      <c r="B3" s="126" t="str">
        <f>'IWM Title Sheet'!$D$16</f>
        <v>SW 1/4 5-4-15</v>
      </c>
      <c r="C3" s="113" t="s">
        <v>112</v>
      </c>
      <c r="D3" s="126">
        <f>'IWM Title Sheet'!$B$16</f>
        <v>3</v>
      </c>
    </row>
    <row r="4" spans="1:4" ht="12.75">
      <c r="A4" s="113" t="s">
        <v>124</v>
      </c>
      <c r="B4" s="126" t="str">
        <f>'IWM Title Sheet'!$B$18</f>
        <v>Bob Planner</v>
      </c>
      <c r="C4" s="113" t="s">
        <v>111</v>
      </c>
      <c r="D4" s="127">
        <f>'IWM Title Sheet'!$D$14</f>
        <v>37655</v>
      </c>
    </row>
    <row r="6" spans="1:4" ht="12.75">
      <c r="A6" s="113" t="s">
        <v>186</v>
      </c>
      <c r="B6" s="113"/>
      <c r="C6" s="113"/>
      <c r="D6" s="113"/>
    </row>
    <row r="7" spans="1:4" ht="12.75">
      <c r="A7" s="113" t="s">
        <v>187</v>
      </c>
      <c r="B7" s="113"/>
      <c r="C7" s="113"/>
      <c r="D7" s="113"/>
    </row>
    <row r="8" spans="1:4" ht="12.75">
      <c r="A8" s="113" t="s">
        <v>188</v>
      </c>
      <c r="B8" s="113"/>
      <c r="C8" s="113"/>
      <c r="D8" s="113"/>
    </row>
    <row r="9" spans="1:4" ht="12.75">
      <c r="A9" s="113" t="s">
        <v>189</v>
      </c>
      <c r="B9" s="113"/>
      <c r="C9" s="113"/>
      <c r="D9" s="113"/>
    </row>
    <row r="10" spans="1:4" ht="12.75">
      <c r="A10" s="113" t="s">
        <v>190</v>
      </c>
      <c r="B10" s="113"/>
      <c r="C10" s="113"/>
      <c r="D10" s="113"/>
    </row>
    <row r="11" spans="1:4" ht="12.75">
      <c r="A11" s="113"/>
      <c r="B11" s="113"/>
      <c r="C11" s="113"/>
      <c r="D11" s="113"/>
    </row>
    <row r="12" spans="1:4" ht="12.75">
      <c r="A12" s="114" t="s">
        <v>180</v>
      </c>
      <c r="B12" s="122" t="str">
        <f>'Irrigation Watering Guide'!$C$18</f>
        <v>Corn for grain</v>
      </c>
      <c r="C12" s="113" t="s">
        <v>181</v>
      </c>
      <c r="D12" s="128" t="str">
        <f>'Irrigation Watering Guide'!$E$33</f>
        <v>milk, tassle</v>
      </c>
    </row>
    <row r="13" spans="1:4" ht="12.75">
      <c r="A13" s="114"/>
      <c r="B13" s="115"/>
      <c r="C13" s="113"/>
      <c r="D13" s="115"/>
    </row>
    <row r="14" spans="1:4" ht="12.75">
      <c r="A14" s="113" t="s">
        <v>182</v>
      </c>
      <c r="B14" s="113"/>
      <c r="C14" s="113"/>
      <c r="D14" s="113"/>
    </row>
    <row r="15" spans="1:4" ht="12.75">
      <c r="A15" s="113" t="s">
        <v>183</v>
      </c>
      <c r="B15" s="113"/>
      <c r="C15" s="113"/>
      <c r="D15" s="113"/>
    </row>
    <row r="16" spans="1:4" ht="12.75">
      <c r="A16" s="113" t="s">
        <v>355</v>
      </c>
      <c r="B16" s="115"/>
      <c r="C16" s="113"/>
      <c r="D16" s="113"/>
    </row>
    <row r="17" spans="1:4" ht="12.75">
      <c r="A17" s="113" t="s">
        <v>356</v>
      </c>
      <c r="B17"/>
      <c r="C17"/>
      <c r="D17"/>
    </row>
    <row r="18" spans="1:4" ht="12.75">
      <c r="A18" s="11" t="s">
        <v>185</v>
      </c>
      <c r="B18" s="115"/>
      <c r="C18" s="156"/>
      <c r="D18" s="115"/>
    </row>
    <row r="19" spans="1:4" ht="12.75">
      <c r="A19" s="115" t="s">
        <v>354</v>
      </c>
      <c r="B19" s="115"/>
      <c r="C19" s="156"/>
      <c r="D19" s="115"/>
    </row>
    <row r="20" spans="1:4" ht="12.75">
      <c r="A20" s="115" t="s">
        <v>357</v>
      </c>
      <c r="B20" s="115"/>
      <c r="C20" s="156"/>
      <c r="D20" s="115"/>
    </row>
    <row r="21" spans="1:4" ht="12.75">
      <c r="A21" s="115" t="s">
        <v>358</v>
      </c>
      <c r="B21" s="115"/>
      <c r="C21"/>
      <c r="D21" s="128">
        <f>'Irrigation Watering Guide'!$B$56</f>
        <v>2.48299276169265</v>
      </c>
    </row>
    <row r="22" spans="1:4" ht="12.75">
      <c r="A22" s="115" t="s">
        <v>359</v>
      </c>
      <c r="B22" s="115"/>
      <c r="C22"/>
      <c r="D22" s="156"/>
    </row>
    <row r="23" spans="1:4" ht="12.75">
      <c r="A23" s="115" t="s">
        <v>362</v>
      </c>
      <c r="B23" s="115"/>
      <c r="C23"/>
      <c r="D23" s="156"/>
    </row>
    <row r="24" spans="1:4" ht="12.75">
      <c r="A24" s="115" t="s">
        <v>360</v>
      </c>
      <c r="B24" s="115"/>
      <c r="C24"/>
      <c r="D24" s="156"/>
    </row>
    <row r="25" spans="1:4" ht="12.75">
      <c r="A25" s="115" t="s">
        <v>361</v>
      </c>
      <c r="B25" s="115"/>
      <c r="C25"/>
      <c r="D25" s="156"/>
    </row>
    <row r="26" spans="1:4" ht="12.75">
      <c r="A26" s="115" t="s">
        <v>363</v>
      </c>
      <c r="B26" s="115"/>
      <c r="C26" s="155">
        <f>'Irrigation Watering Guide'!$I$32</f>
        <v>27.285634743875274</v>
      </c>
      <c r="D26" s="174" t="s">
        <v>346</v>
      </c>
    </row>
    <row r="27" spans="1:4" ht="12.75">
      <c r="A27" s="115" t="s">
        <v>344</v>
      </c>
      <c r="B27" s="115"/>
      <c r="C27"/>
      <c r="D27" s="156"/>
    </row>
    <row r="28" spans="1:4" ht="12.75">
      <c r="A28" s="113" t="s">
        <v>345</v>
      </c>
      <c r="B28" s="113"/>
      <c r="C28" s="113"/>
      <c r="D28" s="113"/>
    </row>
    <row r="29" spans="1:4" ht="12.75">
      <c r="A29" s="113" t="s">
        <v>191</v>
      </c>
      <c r="B29" s="113"/>
      <c r="C29" s="113"/>
      <c r="D29" s="113"/>
    </row>
    <row r="30" spans="1:4" ht="12.75">
      <c r="A30" s="113" t="s">
        <v>423</v>
      </c>
      <c r="B30" s="113"/>
      <c r="C30" s="113"/>
      <c r="D30" s="113"/>
    </row>
    <row r="31" spans="1:4" ht="12.75">
      <c r="A31" s="113" t="s">
        <v>421</v>
      </c>
      <c r="B31" s="113"/>
      <c r="C31" s="113"/>
      <c r="D31" s="113"/>
    </row>
    <row r="32" spans="1:4" ht="12.75">
      <c r="A32" s="113"/>
      <c r="B32" s="113"/>
      <c r="C32" s="113"/>
      <c r="D32" s="113"/>
    </row>
    <row r="33" spans="1:4" ht="12.75">
      <c r="A33" s="113" t="s">
        <v>393</v>
      </c>
      <c r="B33" s="113"/>
      <c r="C33" s="113"/>
      <c r="D33" s="113"/>
    </row>
    <row r="34" spans="1:4" ht="12.75">
      <c r="A34" s="113" t="s">
        <v>192</v>
      </c>
      <c r="B34" s="113"/>
      <c r="C34" s="113"/>
      <c r="D34" s="113"/>
    </row>
    <row r="35" spans="1:4" ht="12.75">
      <c r="A35" s="113" t="s">
        <v>197</v>
      </c>
      <c r="B35" s="113"/>
      <c r="C35" s="113"/>
      <c r="D35" s="113"/>
    </row>
    <row r="36" spans="1:4" ht="12.75">
      <c r="A36" s="113" t="s">
        <v>184</v>
      </c>
      <c r="B36" s="113"/>
      <c r="C36" s="113"/>
      <c r="D36" s="113"/>
    </row>
    <row r="37" spans="1:4" ht="12.75">
      <c r="A37" s="113" t="s">
        <v>198</v>
      </c>
      <c r="B37" s="113"/>
      <c r="C37" s="113"/>
      <c r="D37" s="113"/>
    </row>
    <row r="38" spans="1:4" ht="12.75">
      <c r="A38" s="113"/>
      <c r="B38" s="113"/>
      <c r="C38" s="113"/>
      <c r="D38" s="113"/>
    </row>
    <row r="39" spans="1:4" ht="12.75">
      <c r="A39" s="113" t="s">
        <v>193</v>
      </c>
      <c r="B39" s="121" t="str">
        <f>'Irrigation Watering Guide'!$C$19</f>
        <v>Goodwell</v>
      </c>
      <c r="C39" s="116" t="s">
        <v>194</v>
      </c>
      <c r="D39" s="155">
        <f>'Irrigation Watering Guide'!$G$24</f>
        <v>7.1848779727567615</v>
      </c>
    </row>
    <row r="40" spans="1:4" ht="12.75">
      <c r="A40" s="113" t="s">
        <v>195</v>
      </c>
      <c r="B40" s="113"/>
      <c r="C40" s="155">
        <f>'Irrigation Watering Guide'!$G$33</f>
        <v>8.143398688853235</v>
      </c>
      <c r="D40" s="113" t="s">
        <v>196</v>
      </c>
    </row>
    <row r="41" spans="1:4" ht="12.75">
      <c r="A41" s="113" t="s">
        <v>199</v>
      </c>
      <c r="B41" s="113"/>
      <c r="C41" s="129">
        <f>'Irrigation Watering Guide'!$G$58</f>
        <v>17.84</v>
      </c>
      <c r="D41" s="113" t="s">
        <v>210</v>
      </c>
    </row>
    <row r="42" spans="1:4" ht="12.75">
      <c r="A42" s="113"/>
      <c r="B42" s="113"/>
      <c r="C42" s="113"/>
      <c r="D42" s="113"/>
    </row>
    <row r="43" spans="1:4" ht="12.75">
      <c r="A43" s="113" t="s">
        <v>200</v>
      </c>
      <c r="B43" s="113"/>
      <c r="C43" s="113"/>
      <c r="D43" s="113"/>
    </row>
    <row r="44" spans="1:4" ht="12.75">
      <c r="A44" s="113" t="s">
        <v>201</v>
      </c>
      <c r="B44" s="113"/>
      <c r="C44" s="113"/>
      <c r="D44" s="113"/>
    </row>
    <row r="45" spans="1:4" ht="12.75">
      <c r="A45" s="113"/>
      <c r="B45" s="113"/>
      <c r="C45" s="113"/>
      <c r="D45" s="113"/>
    </row>
    <row r="46" spans="1:4" ht="12.75">
      <c r="A46" s="113" t="s">
        <v>202</v>
      </c>
      <c r="B46" s="113"/>
      <c r="C46" s="113"/>
      <c r="D46" s="113"/>
    </row>
    <row r="47" spans="1:4" ht="12.75">
      <c r="A47" s="113" t="s">
        <v>203</v>
      </c>
      <c r="B47" s="113"/>
      <c r="C47" s="113"/>
      <c r="D47" s="113"/>
    </row>
    <row r="48" spans="1:4" ht="12.75">
      <c r="A48" s="113" t="s">
        <v>204</v>
      </c>
      <c r="B48" s="113"/>
      <c r="C48" s="113"/>
      <c r="D48" s="113"/>
    </row>
    <row r="49" spans="1:4" ht="12.75">
      <c r="A49" s="113" t="s">
        <v>205</v>
      </c>
      <c r="B49" s="113"/>
      <c r="C49" s="113"/>
      <c r="D49" s="113"/>
    </row>
    <row r="50" spans="1:4" ht="12.75">
      <c r="A50" s="113" t="s">
        <v>206</v>
      </c>
      <c r="B50" s="113"/>
      <c r="C50" s="113"/>
      <c r="D50" s="113"/>
    </row>
    <row r="51" spans="1:4" ht="12.75">
      <c r="A51" s="113" t="s">
        <v>207</v>
      </c>
      <c r="B51" s="113"/>
      <c r="C51" s="113"/>
      <c r="D51" s="113"/>
    </row>
    <row r="52" spans="1:4" ht="12.75">
      <c r="A52" s="113" t="s">
        <v>208</v>
      </c>
      <c r="B52" s="113"/>
      <c r="C52" s="113"/>
      <c r="D52" s="121">
        <f>'Irrigation System Inventory'!$B$15</f>
        <v>800</v>
      </c>
    </row>
    <row r="53" spans="1:4" ht="12.75">
      <c r="A53" s="113" t="s">
        <v>211</v>
      </c>
      <c r="B53" s="175" t="s">
        <v>212</v>
      </c>
      <c r="C53" s="113"/>
      <c r="D53" s="113"/>
    </row>
    <row r="54" spans="1:4" ht="12.75">
      <c r="A54" s="113"/>
      <c r="B54" s="113"/>
      <c r="C54" s="113"/>
      <c r="D54" s="113"/>
    </row>
    <row r="55" spans="1:4" ht="12.75">
      <c r="A55" s="113"/>
      <c r="B55" s="113"/>
      <c r="C55" s="113"/>
      <c r="D55" s="113"/>
    </row>
    <row r="56" spans="1:4" ht="12.75">
      <c r="A56" s="113"/>
      <c r="B56" s="113"/>
      <c r="C56" s="113"/>
      <c r="D56" s="113"/>
    </row>
    <row r="57" spans="1:4" ht="12.75">
      <c r="A57" s="113"/>
      <c r="B57" s="113"/>
      <c r="C57" s="113"/>
      <c r="D57" s="113"/>
    </row>
    <row r="58" spans="1:4" ht="12.75">
      <c r="A58" s="113"/>
      <c r="B58" s="113"/>
      <c r="C58" s="113"/>
      <c r="D58" s="113"/>
    </row>
    <row r="59" spans="1:4" ht="12.75">
      <c r="A59" s="113"/>
      <c r="B59" s="113"/>
      <c r="C59" s="113"/>
      <c r="D59" s="113"/>
    </row>
    <row r="60" spans="1:4" ht="12.75">
      <c r="A60" s="113"/>
      <c r="B60" s="113"/>
      <c r="C60" s="113"/>
      <c r="D60" s="113"/>
    </row>
  </sheetData>
  <sheetProtection sheet="1" objects="1" scenarios="1"/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8" sqref="C8"/>
    </sheetView>
  </sheetViews>
  <sheetFormatPr defaultColWidth="9.140625" defaultRowHeight="12.75"/>
  <cols>
    <col min="1" max="1" width="44.140625" style="104" customWidth="1"/>
    <col min="2" max="3" width="23.140625" style="12" customWidth="1"/>
    <col min="4" max="16384" width="9.140625" style="104" customWidth="1"/>
  </cols>
  <sheetData>
    <row r="1" spans="1:3" s="110" customFormat="1" ht="26.25">
      <c r="A1" s="110" t="s">
        <v>152</v>
      </c>
      <c r="B1" s="106"/>
      <c r="C1" s="106"/>
    </row>
    <row r="2" spans="1:3" s="110" customFormat="1" ht="26.25">
      <c r="A2" s="111" t="s">
        <v>156</v>
      </c>
      <c r="B2" s="106"/>
      <c r="C2" s="106"/>
    </row>
    <row r="3" spans="2:3" s="110" customFormat="1" ht="26.25">
      <c r="B3" s="106"/>
      <c r="C3" s="106"/>
    </row>
    <row r="4" spans="2:3" ht="12.75">
      <c r="B4" s="12" t="s">
        <v>154</v>
      </c>
      <c r="C4" s="12" t="s">
        <v>155</v>
      </c>
    </row>
    <row r="6" spans="1:3" ht="12.75">
      <c r="A6" s="104" t="s">
        <v>153</v>
      </c>
      <c r="B6" s="12" t="s">
        <v>157</v>
      </c>
      <c r="C6" s="112">
        <v>0.95</v>
      </c>
    </row>
    <row r="8" spans="1:3" ht="12.75">
      <c r="A8" s="104" t="s">
        <v>158</v>
      </c>
      <c r="B8" s="12" t="s">
        <v>159</v>
      </c>
      <c r="C8" s="112">
        <v>0.92</v>
      </c>
    </row>
    <row r="10" spans="1:3" ht="12.75">
      <c r="A10" s="104" t="s">
        <v>160</v>
      </c>
      <c r="B10" s="12" t="s">
        <v>178</v>
      </c>
      <c r="C10" s="112">
        <v>0.9</v>
      </c>
    </row>
    <row r="12" spans="1:3" ht="12.75">
      <c r="A12" s="104" t="s">
        <v>161</v>
      </c>
      <c r="B12" s="12" t="s">
        <v>178</v>
      </c>
      <c r="C12" s="112">
        <v>0.9</v>
      </c>
    </row>
    <row r="14" spans="1:3" ht="12.75">
      <c r="A14" s="104" t="s">
        <v>162</v>
      </c>
      <c r="B14" s="12" t="s">
        <v>178</v>
      </c>
      <c r="C14" s="112">
        <v>0.85</v>
      </c>
    </row>
    <row r="16" spans="1:3" ht="12.75">
      <c r="A16" s="104" t="s">
        <v>163</v>
      </c>
      <c r="B16" s="12" t="s">
        <v>178</v>
      </c>
      <c r="C16" s="112">
        <v>0.8</v>
      </c>
    </row>
    <row r="18" spans="1:3" ht="12.75">
      <c r="A18" s="104" t="s">
        <v>164</v>
      </c>
      <c r="B18" s="12" t="s">
        <v>177</v>
      </c>
      <c r="C18" s="112">
        <v>0.75</v>
      </c>
    </row>
    <row r="20" spans="1:3" ht="12.75">
      <c r="A20" s="104" t="s">
        <v>176</v>
      </c>
      <c r="B20" s="12" t="s">
        <v>175</v>
      </c>
      <c r="C20" s="112">
        <v>0.7</v>
      </c>
    </row>
    <row r="22" spans="1:3" ht="12.75">
      <c r="A22" s="104" t="s">
        <v>165</v>
      </c>
      <c r="B22" s="12" t="s">
        <v>175</v>
      </c>
      <c r="C22" s="112">
        <v>0.65</v>
      </c>
    </row>
    <row r="24" spans="1:3" ht="12.75">
      <c r="A24" s="104" t="s">
        <v>166</v>
      </c>
      <c r="B24" s="12" t="s">
        <v>175</v>
      </c>
      <c r="C24" s="112">
        <v>0.65</v>
      </c>
    </row>
    <row r="26" spans="1:3" ht="12.75">
      <c r="A26" s="104" t="s">
        <v>167</v>
      </c>
      <c r="B26" s="12" t="s">
        <v>174</v>
      </c>
      <c r="C26" s="112">
        <v>0.55</v>
      </c>
    </row>
    <row r="27" ht="12.75">
      <c r="C27" s="112"/>
    </row>
    <row r="28" spans="1:3" ht="12.75">
      <c r="A28" s="104" t="s">
        <v>169</v>
      </c>
      <c r="B28" s="12" t="s">
        <v>172</v>
      </c>
      <c r="C28" s="112">
        <v>0.75</v>
      </c>
    </row>
    <row r="29" ht="12.75">
      <c r="C29" s="112"/>
    </row>
    <row r="30" spans="1:3" ht="12.75">
      <c r="A30" s="104" t="s">
        <v>168</v>
      </c>
      <c r="B30" s="12" t="s">
        <v>171</v>
      </c>
      <c r="C30" s="112">
        <v>0.6</v>
      </c>
    </row>
    <row r="32" spans="1:3" ht="12.75">
      <c r="A32" s="104" t="s">
        <v>170</v>
      </c>
      <c r="B32" s="12" t="s">
        <v>173</v>
      </c>
      <c r="C32" s="112">
        <v>0.45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104" customWidth="1"/>
    <col min="2" max="2" width="13.8515625" style="12" customWidth="1"/>
    <col min="3" max="3" width="15.00390625" style="12" customWidth="1"/>
    <col min="4" max="5" width="13.8515625" style="12" customWidth="1"/>
    <col min="6" max="6" width="13.8515625" style="11" customWidth="1"/>
    <col min="7" max="16384" width="9.140625" style="11" customWidth="1"/>
  </cols>
  <sheetData>
    <row r="1" spans="1:5" s="47" customFormat="1" ht="26.25">
      <c r="A1" s="110"/>
      <c r="B1" s="110" t="s">
        <v>222</v>
      </c>
      <c r="C1" s="106"/>
      <c r="D1" s="106"/>
      <c r="E1" s="106"/>
    </row>
    <row r="2" spans="1:5" s="47" customFormat="1" ht="26.25">
      <c r="A2" s="110"/>
      <c r="B2" s="110"/>
      <c r="C2" s="106"/>
      <c r="D2" s="106"/>
      <c r="E2" s="106"/>
    </row>
    <row r="3" spans="1:2" ht="12.75">
      <c r="A3" s="104" t="s">
        <v>256</v>
      </c>
      <c r="B3" s="104"/>
    </row>
    <row r="4" spans="2:4" ht="12.75">
      <c r="B4" s="104" t="s">
        <v>257</v>
      </c>
      <c r="D4" s="112">
        <v>0.4</v>
      </c>
    </row>
    <row r="5" spans="2:4" ht="12.75">
      <c r="B5" s="104" t="s">
        <v>258</v>
      </c>
      <c r="D5" s="112">
        <v>0.5</v>
      </c>
    </row>
    <row r="6" spans="2:4" ht="12.75">
      <c r="B6" s="104" t="s">
        <v>259</v>
      </c>
      <c r="D6" s="112">
        <v>0.6</v>
      </c>
    </row>
    <row r="7" spans="2:4" ht="12.75">
      <c r="B7" s="104"/>
      <c r="D7" s="112"/>
    </row>
    <row r="8" ht="12.75">
      <c r="A8" s="104" t="s">
        <v>221</v>
      </c>
    </row>
    <row r="9" ht="12.75">
      <c r="B9" s="12" t="s">
        <v>224</v>
      </c>
    </row>
    <row r="10" spans="1:4" s="12" customFormat="1" ht="12.75">
      <c r="A10" s="104"/>
      <c r="D10" s="12" t="s">
        <v>216</v>
      </c>
    </row>
    <row r="11" spans="1:5" s="12" customFormat="1" ht="12.75">
      <c r="A11" s="104"/>
      <c r="D11" s="12" t="s">
        <v>217</v>
      </c>
      <c r="E11" s="12" t="s">
        <v>219</v>
      </c>
    </row>
    <row r="12" spans="1:5" s="12" customFormat="1" ht="12.75">
      <c r="A12" s="12" t="s">
        <v>213</v>
      </c>
      <c r="B12" s="12" t="s">
        <v>214</v>
      </c>
      <c r="C12" s="12" t="s">
        <v>215</v>
      </c>
      <c r="D12" s="12" t="s">
        <v>218</v>
      </c>
      <c r="E12" s="12" t="s">
        <v>220</v>
      </c>
    </row>
    <row r="13" spans="1:5" ht="12.75">
      <c r="A13" s="104" t="s">
        <v>223</v>
      </c>
      <c r="B13" s="12">
        <v>50</v>
      </c>
      <c r="C13" s="12">
        <v>50</v>
      </c>
      <c r="D13" s="12">
        <v>50</v>
      </c>
      <c r="E13" s="12">
        <v>50</v>
      </c>
    </row>
    <row r="14" spans="1:5" ht="12.75">
      <c r="A14" s="104" t="s">
        <v>225</v>
      </c>
      <c r="B14" s="12">
        <v>50</v>
      </c>
      <c r="C14" s="12">
        <v>60</v>
      </c>
      <c r="D14" s="12">
        <v>50</v>
      </c>
      <c r="E14" s="12">
        <v>80</v>
      </c>
    </row>
    <row r="15" spans="1:5" ht="12.75">
      <c r="A15" s="104" t="s">
        <v>226</v>
      </c>
      <c r="B15" s="12">
        <v>40</v>
      </c>
      <c r="C15" s="12">
        <v>40</v>
      </c>
      <c r="D15" s="12">
        <v>40</v>
      </c>
      <c r="E15" s="12">
        <v>40</v>
      </c>
    </row>
    <row r="16" spans="1:5" ht="12.75">
      <c r="A16" s="104" t="s">
        <v>227</v>
      </c>
      <c r="B16" s="12">
        <v>40</v>
      </c>
      <c r="C16" s="12">
        <v>40</v>
      </c>
      <c r="D16" s="12">
        <v>40</v>
      </c>
      <c r="E16" s="12">
        <v>40</v>
      </c>
    </row>
    <row r="17" spans="1:5" ht="12.75">
      <c r="A17" s="104" t="s">
        <v>255</v>
      </c>
      <c r="B17" s="12">
        <v>50</v>
      </c>
      <c r="C17" s="12">
        <v>50</v>
      </c>
      <c r="D17" s="12">
        <v>50</v>
      </c>
      <c r="E17" s="12">
        <v>50</v>
      </c>
    </row>
    <row r="18" spans="1:5" ht="12.75">
      <c r="A18" s="104" t="s">
        <v>228</v>
      </c>
      <c r="B18" s="12">
        <v>50</v>
      </c>
      <c r="C18" s="12">
        <v>50</v>
      </c>
      <c r="D18" s="12">
        <v>50</v>
      </c>
      <c r="E18" s="12">
        <v>50</v>
      </c>
    </row>
    <row r="19" spans="1:5" ht="12.75">
      <c r="A19" s="104" t="s">
        <v>229</v>
      </c>
      <c r="B19" s="12">
        <v>50</v>
      </c>
      <c r="C19" s="12">
        <v>50</v>
      </c>
      <c r="D19" s="12">
        <v>50</v>
      </c>
      <c r="E19" s="12">
        <v>50</v>
      </c>
    </row>
    <row r="20" spans="1:5" ht="12.75">
      <c r="A20" s="104" t="s">
        <v>230</v>
      </c>
      <c r="B20" s="12">
        <v>50</v>
      </c>
      <c r="C20" s="12">
        <v>40</v>
      </c>
      <c r="D20" s="12">
        <v>40</v>
      </c>
      <c r="E20" s="12">
        <v>40</v>
      </c>
    </row>
    <row r="21" spans="1:5" ht="12.75">
      <c r="A21" s="104" t="s">
        <v>231</v>
      </c>
      <c r="B21" s="12">
        <v>50</v>
      </c>
      <c r="C21" s="12">
        <v>50</v>
      </c>
      <c r="D21" s="12">
        <v>50</v>
      </c>
      <c r="E21" s="12">
        <v>50</v>
      </c>
    </row>
    <row r="22" spans="1:5" ht="12.75">
      <c r="A22" s="104" t="s">
        <v>232</v>
      </c>
      <c r="B22" s="12">
        <v>40</v>
      </c>
      <c r="C22" s="12">
        <v>50</v>
      </c>
      <c r="D22" s="12">
        <v>40</v>
      </c>
      <c r="E22" s="12">
        <v>40</v>
      </c>
    </row>
    <row r="23" spans="1:5" ht="12.75">
      <c r="A23" s="104" t="s">
        <v>233</v>
      </c>
      <c r="B23" s="12">
        <v>30</v>
      </c>
      <c r="C23" s="12">
        <v>30</v>
      </c>
      <c r="D23" s="12">
        <v>30</v>
      </c>
      <c r="E23" s="12">
        <v>30</v>
      </c>
    </row>
    <row r="24" spans="1:5" ht="12.75">
      <c r="A24" s="104" t="s">
        <v>234</v>
      </c>
      <c r="B24" s="12">
        <v>50</v>
      </c>
      <c r="C24" s="12">
        <v>50</v>
      </c>
      <c r="D24" s="12">
        <v>40</v>
      </c>
      <c r="E24" s="12">
        <v>60</v>
      </c>
    </row>
    <row r="25" spans="1:5" ht="12.75">
      <c r="A25" s="104" t="s">
        <v>235</v>
      </c>
      <c r="B25" s="12">
        <v>40</v>
      </c>
      <c r="C25" s="12">
        <v>40</v>
      </c>
      <c r="D25" s="12">
        <v>40</v>
      </c>
      <c r="E25" s="12">
        <v>50</v>
      </c>
    </row>
    <row r="26" spans="1:5" ht="12.75">
      <c r="A26" s="104" t="s">
        <v>236</v>
      </c>
      <c r="B26" s="12">
        <v>40</v>
      </c>
      <c r="C26" s="12">
        <v>50</v>
      </c>
      <c r="D26" s="12">
        <v>50</v>
      </c>
      <c r="E26" s="12">
        <v>50</v>
      </c>
    </row>
    <row r="27" spans="1:5" ht="12.75">
      <c r="A27" s="104" t="s">
        <v>237</v>
      </c>
      <c r="B27" s="12">
        <v>50</v>
      </c>
      <c r="C27" s="12">
        <v>50</v>
      </c>
      <c r="D27" s="12">
        <v>50</v>
      </c>
      <c r="E27" s="12">
        <v>50</v>
      </c>
    </row>
    <row r="28" spans="1:5" ht="12.75">
      <c r="A28" s="104" t="s">
        <v>238</v>
      </c>
      <c r="B28" s="12">
        <v>40</v>
      </c>
      <c r="C28" s="12">
        <v>50</v>
      </c>
      <c r="D28" s="12">
        <v>40</v>
      </c>
      <c r="E28" s="12">
        <v>20</v>
      </c>
    </row>
    <row r="29" spans="1:5" ht="12.75">
      <c r="A29" s="104" t="s">
        <v>239</v>
      </c>
      <c r="B29" s="12">
        <v>50</v>
      </c>
      <c r="C29" s="12">
        <v>50</v>
      </c>
      <c r="D29" s="12">
        <v>50</v>
      </c>
      <c r="E29" s="12">
        <v>50</v>
      </c>
    </row>
    <row r="30" spans="1:5" ht="12.75">
      <c r="A30" s="104" t="s">
        <v>240</v>
      </c>
      <c r="B30" s="12">
        <v>40</v>
      </c>
      <c r="C30" s="12">
        <v>40</v>
      </c>
      <c r="D30" s="12">
        <v>40</v>
      </c>
      <c r="E30" s="12">
        <v>50</v>
      </c>
    </row>
    <row r="31" spans="1:5" ht="12.75">
      <c r="A31" s="104" t="s">
        <v>241</v>
      </c>
      <c r="B31" s="12">
        <v>50</v>
      </c>
      <c r="C31" s="12">
        <v>50</v>
      </c>
      <c r="D31" s="12">
        <v>50</v>
      </c>
      <c r="E31" s="12">
        <v>50</v>
      </c>
    </row>
    <row r="32" spans="1:5" ht="12.75">
      <c r="A32" s="104" t="s">
        <v>242</v>
      </c>
      <c r="B32" s="12">
        <v>40</v>
      </c>
      <c r="C32" s="12">
        <v>30</v>
      </c>
      <c r="D32" s="12">
        <v>30</v>
      </c>
      <c r="E32" s="12">
        <v>30</v>
      </c>
    </row>
    <row r="33" spans="1:5" ht="12.75">
      <c r="A33" s="104" t="s">
        <v>243</v>
      </c>
      <c r="B33" s="12">
        <v>50</v>
      </c>
      <c r="C33" s="12">
        <v>50</v>
      </c>
      <c r="D33" s="12">
        <v>50</v>
      </c>
      <c r="E33" s="12">
        <v>50</v>
      </c>
    </row>
    <row r="34" spans="1:5" ht="12.75">
      <c r="A34" s="104" t="s">
        <v>244</v>
      </c>
      <c r="B34" s="12">
        <v>50</v>
      </c>
      <c r="C34" s="12">
        <v>50</v>
      </c>
      <c r="D34" s="12">
        <v>50</v>
      </c>
      <c r="E34" s="12">
        <v>50</v>
      </c>
    </row>
    <row r="35" spans="1:5" ht="12.75">
      <c r="A35" s="104" t="s">
        <v>245</v>
      </c>
      <c r="B35" s="12">
        <v>40</v>
      </c>
      <c r="C35" s="12">
        <v>50</v>
      </c>
      <c r="D35" s="12">
        <v>50</v>
      </c>
      <c r="E35" s="12">
        <v>50</v>
      </c>
    </row>
    <row r="36" spans="1:5" ht="12.75">
      <c r="A36" s="104" t="s">
        <v>246</v>
      </c>
      <c r="B36" s="12">
        <v>35</v>
      </c>
      <c r="C36" s="12">
        <v>35</v>
      </c>
      <c r="D36" s="12">
        <v>35</v>
      </c>
      <c r="E36" s="12">
        <v>50</v>
      </c>
    </row>
    <row r="37" spans="1:5" ht="12.75">
      <c r="A37" s="104" t="s">
        <v>247</v>
      </c>
      <c r="B37" s="12">
        <v>50</v>
      </c>
      <c r="C37" s="12">
        <v>50</v>
      </c>
      <c r="D37" s="12">
        <v>50</v>
      </c>
      <c r="E37" s="12">
        <v>50</v>
      </c>
    </row>
    <row r="38" spans="1:5" ht="12.75">
      <c r="A38" s="104" t="s">
        <v>248</v>
      </c>
      <c r="B38" s="12">
        <v>50</v>
      </c>
      <c r="C38" s="12">
        <v>50</v>
      </c>
      <c r="D38" s="12">
        <v>50</v>
      </c>
      <c r="E38" s="12">
        <v>50</v>
      </c>
    </row>
    <row r="39" spans="1:5" ht="12.75">
      <c r="A39" s="104" t="s">
        <v>249</v>
      </c>
      <c r="B39" s="12">
        <v>25</v>
      </c>
      <c r="C39" s="12">
        <v>25</v>
      </c>
      <c r="D39" s="12">
        <v>25</v>
      </c>
      <c r="E39" s="12">
        <v>25</v>
      </c>
    </row>
    <row r="40" spans="1:5" ht="12.75">
      <c r="A40" s="104" t="s">
        <v>250</v>
      </c>
      <c r="B40" s="12">
        <v>50</v>
      </c>
      <c r="C40" s="12">
        <v>50</v>
      </c>
      <c r="D40" s="12">
        <v>50</v>
      </c>
      <c r="E40" s="12">
        <v>50</v>
      </c>
    </row>
    <row r="41" spans="1:5" ht="12.75">
      <c r="A41" s="104" t="s">
        <v>251</v>
      </c>
      <c r="B41" s="12">
        <v>50</v>
      </c>
      <c r="C41" s="12">
        <v>50</v>
      </c>
      <c r="D41" s="12">
        <v>50</v>
      </c>
      <c r="E41" s="12">
        <v>50</v>
      </c>
    </row>
    <row r="42" spans="1:5" ht="12.75">
      <c r="A42" s="104" t="s">
        <v>252</v>
      </c>
      <c r="B42" s="12">
        <v>40</v>
      </c>
      <c r="C42" s="12">
        <v>40</v>
      </c>
      <c r="D42" s="12">
        <v>40</v>
      </c>
      <c r="E42" s="12">
        <v>50</v>
      </c>
    </row>
    <row r="43" ht="12.75">
      <c r="A43" s="104" t="s">
        <v>260</v>
      </c>
    </row>
    <row r="44" spans="1:5" ht="12.75">
      <c r="A44" s="133" t="s">
        <v>253</v>
      </c>
      <c r="B44" s="12">
        <v>35</v>
      </c>
      <c r="C44" s="12">
        <v>30</v>
      </c>
      <c r="D44" s="12">
        <v>30</v>
      </c>
      <c r="E44" s="12">
        <v>35</v>
      </c>
    </row>
    <row r="45" spans="1:5" ht="12.75">
      <c r="A45" s="133" t="s">
        <v>254</v>
      </c>
      <c r="B45" s="12">
        <v>35</v>
      </c>
      <c r="C45" s="12">
        <v>40</v>
      </c>
      <c r="D45" s="12">
        <v>40</v>
      </c>
      <c r="E45" s="12">
        <v>40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E48" sqref="E48"/>
    </sheetView>
  </sheetViews>
  <sheetFormatPr defaultColWidth="9.140625" defaultRowHeight="12.75"/>
  <cols>
    <col min="1" max="1" width="18.421875" style="104" customWidth="1"/>
    <col min="2" max="2" width="18.421875" style="12" customWidth="1"/>
    <col min="3" max="3" width="13.140625" style="12" customWidth="1"/>
    <col min="4" max="4" width="19.00390625" style="12" customWidth="1"/>
    <col min="5" max="5" width="18.421875" style="12" customWidth="1"/>
    <col min="6" max="6" width="13.8515625" style="12" customWidth="1"/>
    <col min="7" max="7" width="13.8515625" style="11" customWidth="1"/>
    <col min="8" max="16384" width="9.140625" style="11" customWidth="1"/>
  </cols>
  <sheetData>
    <row r="1" spans="1:6" s="47" customFormat="1" ht="26.25">
      <c r="A1" s="110"/>
      <c r="B1" s="110" t="s">
        <v>261</v>
      </c>
      <c r="C1" s="110"/>
      <c r="D1" s="106"/>
      <c r="E1" s="106"/>
      <c r="F1" s="106"/>
    </row>
    <row r="2" spans="1:3" ht="12.75">
      <c r="A2" s="104" t="s">
        <v>262</v>
      </c>
      <c r="B2" s="104"/>
      <c r="C2" s="104"/>
    </row>
    <row r="3" spans="1:5" ht="12.75">
      <c r="A3" s="104" t="s">
        <v>263</v>
      </c>
      <c r="B3" s="104"/>
      <c r="C3" s="104"/>
      <c r="E3" s="112"/>
    </row>
    <row r="4" spans="1:5" ht="12.75">
      <c r="A4" s="104" t="s">
        <v>264</v>
      </c>
      <c r="B4" s="104"/>
      <c r="C4" s="104"/>
      <c r="E4" s="112"/>
    </row>
    <row r="5" spans="1:5" ht="12.75">
      <c r="A5" s="104" t="s">
        <v>265</v>
      </c>
      <c r="B5" s="104"/>
      <c r="C5" s="104"/>
      <c r="E5" s="112"/>
    </row>
    <row r="6" s="12" customFormat="1" ht="12.75">
      <c r="A6" s="104"/>
    </row>
    <row r="7" spans="1:5" s="12" customFormat="1" ht="12.75">
      <c r="A7" s="12" t="s">
        <v>213</v>
      </c>
      <c r="B7" s="12" t="s">
        <v>266</v>
      </c>
      <c r="D7" s="12" t="s">
        <v>213</v>
      </c>
      <c r="E7" s="12" t="s">
        <v>266</v>
      </c>
    </row>
    <row r="8" spans="1:5" ht="12.75">
      <c r="A8" s="104" t="s">
        <v>267</v>
      </c>
      <c r="B8" s="134">
        <v>5</v>
      </c>
      <c r="D8" s="104" t="s">
        <v>244</v>
      </c>
      <c r="E8" s="134" t="s">
        <v>315</v>
      </c>
    </row>
    <row r="9" spans="1:5" ht="12.75">
      <c r="A9" s="104" t="s">
        <v>268</v>
      </c>
      <c r="B9" s="134">
        <v>5</v>
      </c>
      <c r="D9" s="104" t="s">
        <v>289</v>
      </c>
      <c r="E9" s="134" t="s">
        <v>317</v>
      </c>
    </row>
    <row r="10" spans="1:5" ht="12.75">
      <c r="A10" s="104" t="s">
        <v>269</v>
      </c>
      <c r="B10" s="134">
        <v>5</v>
      </c>
      <c r="D10" s="104" t="s">
        <v>290</v>
      </c>
      <c r="E10" s="134" t="s">
        <v>315</v>
      </c>
    </row>
    <row r="11" spans="1:5" ht="12.75">
      <c r="A11" s="104" t="s">
        <v>227</v>
      </c>
      <c r="B11" s="134" t="s">
        <v>315</v>
      </c>
      <c r="D11" s="104" t="s">
        <v>291</v>
      </c>
      <c r="E11" s="134" t="s">
        <v>315</v>
      </c>
    </row>
    <row r="12" spans="1:5" ht="12.75">
      <c r="A12" s="104" t="s">
        <v>226</v>
      </c>
      <c r="B12" s="134" t="s">
        <v>315</v>
      </c>
      <c r="D12" s="104" t="s">
        <v>292</v>
      </c>
      <c r="E12" s="134" t="s">
        <v>318</v>
      </c>
    </row>
    <row r="13" spans="1:5" ht="12.75">
      <c r="A13" s="104" t="s">
        <v>270</v>
      </c>
      <c r="B13" s="134" t="s">
        <v>315</v>
      </c>
      <c r="D13" s="104" t="s">
        <v>293</v>
      </c>
      <c r="E13" s="134">
        <v>1</v>
      </c>
    </row>
    <row r="14" spans="1:5" ht="12.75">
      <c r="A14" s="104" t="s">
        <v>271</v>
      </c>
      <c r="B14" s="134">
        <v>2</v>
      </c>
      <c r="D14" s="104" t="s">
        <v>247</v>
      </c>
      <c r="E14" s="134">
        <v>4</v>
      </c>
    </row>
    <row r="15" spans="1:5" ht="12.75">
      <c r="A15" s="104" t="s">
        <v>272</v>
      </c>
      <c r="B15" s="134" t="s">
        <v>316</v>
      </c>
      <c r="D15" s="104" t="s">
        <v>248</v>
      </c>
      <c r="E15" s="134">
        <v>4</v>
      </c>
    </row>
    <row r="16" spans="1:5" ht="12.75">
      <c r="A16" s="104" t="s">
        <v>273</v>
      </c>
      <c r="B16" s="134" t="s">
        <v>316</v>
      </c>
      <c r="D16" s="104" t="s">
        <v>249</v>
      </c>
      <c r="E16" s="134" t="s">
        <v>317</v>
      </c>
    </row>
    <row r="17" spans="1:5" ht="12.75">
      <c r="A17" s="104" t="s">
        <v>274</v>
      </c>
      <c r="B17" s="134">
        <v>2</v>
      </c>
      <c r="D17" s="104" t="s">
        <v>294</v>
      </c>
      <c r="E17" s="134" t="s">
        <v>318</v>
      </c>
    </row>
    <row r="18" spans="1:5" ht="12.75">
      <c r="A18" s="104" t="s">
        <v>275</v>
      </c>
      <c r="B18" s="134">
        <v>2</v>
      </c>
      <c r="D18" s="104" t="s">
        <v>295</v>
      </c>
      <c r="E18" s="134" t="s">
        <v>317</v>
      </c>
    </row>
    <row r="19" spans="1:5" ht="12.75">
      <c r="A19" s="104" t="s">
        <v>276</v>
      </c>
      <c r="B19" s="134">
        <v>3</v>
      </c>
      <c r="D19" s="104" t="s">
        <v>296</v>
      </c>
      <c r="E19" s="134" t="s">
        <v>318</v>
      </c>
    </row>
    <row r="20" spans="1:5" ht="12.75">
      <c r="A20" s="104" t="s">
        <v>277</v>
      </c>
      <c r="B20" s="134">
        <v>2</v>
      </c>
      <c r="D20" s="104" t="s">
        <v>250</v>
      </c>
      <c r="E20" s="134" t="s">
        <v>316</v>
      </c>
    </row>
    <row r="21" spans="1:5" ht="12.75">
      <c r="A21" s="104" t="s">
        <v>278</v>
      </c>
      <c r="B21" s="134">
        <v>2</v>
      </c>
      <c r="D21" s="104" t="s">
        <v>297</v>
      </c>
      <c r="E21" s="134" t="s">
        <v>316</v>
      </c>
    </row>
    <row r="22" spans="1:5" ht="12.75">
      <c r="A22" s="104" t="s">
        <v>279</v>
      </c>
      <c r="B22" s="134" t="s">
        <v>317</v>
      </c>
      <c r="D22" s="104" t="s">
        <v>251</v>
      </c>
      <c r="E22" s="134" t="s">
        <v>316</v>
      </c>
    </row>
    <row r="23" spans="1:5" ht="12.75">
      <c r="A23" s="104" t="s">
        <v>280</v>
      </c>
      <c r="B23" s="134" t="s">
        <v>317</v>
      </c>
      <c r="D23" s="104" t="s">
        <v>252</v>
      </c>
      <c r="E23" s="134" t="s">
        <v>318</v>
      </c>
    </row>
    <row r="24" spans="1:5" ht="12.75">
      <c r="A24" s="104" t="s">
        <v>281</v>
      </c>
      <c r="B24" s="134" t="s">
        <v>315</v>
      </c>
      <c r="D24" s="104" t="s">
        <v>298</v>
      </c>
      <c r="E24" s="134">
        <v>3</v>
      </c>
    </row>
    <row r="25" spans="1:5" ht="12.75">
      <c r="A25" s="104" t="s">
        <v>232</v>
      </c>
      <c r="B25" s="134">
        <v>1</v>
      </c>
      <c r="D25" s="104" t="s">
        <v>299</v>
      </c>
      <c r="E25" s="134" t="s">
        <v>315</v>
      </c>
    </row>
    <row r="26" spans="1:5" ht="12.75">
      <c r="A26" s="104" t="s">
        <v>230</v>
      </c>
      <c r="B26" s="134" t="s">
        <v>315</v>
      </c>
      <c r="D26" s="104" t="s">
        <v>300</v>
      </c>
      <c r="E26" s="134" t="s">
        <v>318</v>
      </c>
    </row>
    <row r="27" spans="1:5" ht="12.75">
      <c r="A27" s="104" t="s">
        <v>228</v>
      </c>
      <c r="B27" s="134" t="s">
        <v>318</v>
      </c>
      <c r="D27" s="104" t="s">
        <v>301</v>
      </c>
      <c r="E27" s="134">
        <v>4</v>
      </c>
    </row>
    <row r="28" spans="1:5" ht="12.75">
      <c r="A28" s="104" t="s">
        <v>229</v>
      </c>
      <c r="B28" s="134" t="s">
        <v>318</v>
      </c>
      <c r="D28" s="104"/>
      <c r="E28" s="134"/>
    </row>
    <row r="29" spans="1:5" ht="12.75">
      <c r="A29" s="104" t="s">
        <v>282</v>
      </c>
      <c r="B29" s="134" t="s">
        <v>318</v>
      </c>
      <c r="D29" s="104"/>
      <c r="E29" s="134"/>
    </row>
    <row r="30" spans="1:5" ht="12.75">
      <c r="A30" s="104" t="s">
        <v>231</v>
      </c>
      <c r="B30" s="134" t="s">
        <v>316</v>
      </c>
      <c r="D30" s="104" t="s">
        <v>302</v>
      </c>
      <c r="E30" s="134"/>
    </row>
    <row r="31" spans="1:5" ht="12.75">
      <c r="A31" s="104" t="s">
        <v>283</v>
      </c>
      <c r="B31" s="134" t="s">
        <v>317</v>
      </c>
      <c r="D31" s="104" t="s">
        <v>303</v>
      </c>
      <c r="E31" s="134" t="s">
        <v>316</v>
      </c>
    </row>
    <row r="32" spans="1:5" ht="12.75">
      <c r="A32" s="104" t="s">
        <v>284</v>
      </c>
      <c r="B32" s="134">
        <v>2</v>
      </c>
      <c r="D32" s="104" t="s">
        <v>255</v>
      </c>
      <c r="E32" s="134" t="s">
        <v>318</v>
      </c>
    </row>
    <row r="33" spans="1:5" ht="12.75">
      <c r="A33" s="104" t="s">
        <v>233</v>
      </c>
      <c r="B33" s="134" t="s">
        <v>317</v>
      </c>
      <c r="D33" s="104" t="s">
        <v>304</v>
      </c>
      <c r="E33" s="134" t="s">
        <v>316</v>
      </c>
    </row>
    <row r="34" spans="1:5" ht="12.75">
      <c r="A34" s="104" t="s">
        <v>285</v>
      </c>
      <c r="B34" s="134" t="s">
        <v>318</v>
      </c>
      <c r="D34" s="104"/>
      <c r="E34" s="134"/>
    </row>
    <row r="35" spans="1:5" ht="12.75">
      <c r="A35" s="104" t="s">
        <v>235</v>
      </c>
      <c r="B35" s="134">
        <v>5</v>
      </c>
      <c r="D35" s="104" t="s">
        <v>305</v>
      </c>
      <c r="E35" s="134"/>
    </row>
    <row r="36" spans="1:5" ht="12.75">
      <c r="A36" s="104" t="s">
        <v>236</v>
      </c>
      <c r="B36" s="134" t="s">
        <v>319</v>
      </c>
      <c r="D36" s="104" t="s">
        <v>306</v>
      </c>
      <c r="E36" s="134"/>
    </row>
    <row r="37" spans="1:5" ht="12.75">
      <c r="A37" s="104" t="s">
        <v>237</v>
      </c>
      <c r="B37" s="134" t="s">
        <v>318</v>
      </c>
      <c r="D37" s="104" t="s">
        <v>307</v>
      </c>
      <c r="E37" s="134" t="s">
        <v>321</v>
      </c>
    </row>
    <row r="38" spans="1:5" ht="12.75">
      <c r="A38" s="104" t="s">
        <v>238</v>
      </c>
      <c r="B38" s="134" t="s">
        <v>317</v>
      </c>
      <c r="D38" s="104" t="s">
        <v>308</v>
      </c>
      <c r="E38" s="134" t="s">
        <v>320</v>
      </c>
    </row>
    <row r="39" spans="1:5" ht="12.75">
      <c r="A39" s="104" t="s">
        <v>286</v>
      </c>
      <c r="B39" s="134" t="s">
        <v>315</v>
      </c>
      <c r="D39" s="104" t="s">
        <v>309</v>
      </c>
      <c r="E39" s="134" t="s">
        <v>322</v>
      </c>
    </row>
    <row r="40" spans="1:5" ht="12.75">
      <c r="A40" s="104" t="s">
        <v>239</v>
      </c>
      <c r="B40" s="134" t="s">
        <v>319</v>
      </c>
      <c r="D40" s="104"/>
      <c r="E40" s="134"/>
    </row>
    <row r="41" spans="1:5" ht="12.75">
      <c r="A41" s="104" t="s">
        <v>287</v>
      </c>
      <c r="B41" s="134">
        <v>2</v>
      </c>
      <c r="D41" s="104" t="s">
        <v>310</v>
      </c>
      <c r="E41" s="134"/>
    </row>
    <row r="42" spans="1:5" ht="12.75">
      <c r="A42" s="104" t="s">
        <v>242</v>
      </c>
      <c r="B42" s="134" t="s">
        <v>317</v>
      </c>
      <c r="D42" s="104" t="s">
        <v>311</v>
      </c>
      <c r="E42" s="134" t="s">
        <v>317</v>
      </c>
    </row>
    <row r="43" spans="1:5" ht="12.75">
      <c r="A43" s="104" t="s">
        <v>288</v>
      </c>
      <c r="B43" s="134" t="s">
        <v>315</v>
      </c>
      <c r="D43" s="104" t="s">
        <v>312</v>
      </c>
      <c r="E43" s="134" t="s">
        <v>314</v>
      </c>
    </row>
    <row r="44" spans="1:5" ht="12.75">
      <c r="A44" s="104" t="s">
        <v>245</v>
      </c>
      <c r="B44" s="134" t="s">
        <v>315</v>
      </c>
      <c r="D44" s="104" t="s">
        <v>312</v>
      </c>
      <c r="E44" s="134" t="s">
        <v>313</v>
      </c>
    </row>
    <row r="45" ht="12.75">
      <c r="D45" s="104"/>
    </row>
    <row r="46" ht="12.75">
      <c r="D46" s="104"/>
    </row>
    <row r="47" ht="12.75">
      <c r="D47" s="104"/>
    </row>
    <row r="48" ht="12.75">
      <c r="D48" s="104"/>
    </row>
    <row r="49" ht="12.75">
      <c r="D49" s="104"/>
    </row>
    <row r="50" ht="12.75">
      <c r="D50" s="104"/>
    </row>
    <row r="51" ht="12.75">
      <c r="D51" s="104"/>
    </row>
    <row r="52" ht="12.75">
      <c r="D52" s="104"/>
    </row>
    <row r="53" spans="1:4" ht="12.75">
      <c r="A53" s="133"/>
      <c r="D53" s="104"/>
    </row>
    <row r="54" spans="1:4" ht="12.75">
      <c r="A54" s="133"/>
      <c r="D54" s="104"/>
    </row>
    <row r="55" ht="12.75">
      <c r="D55" s="104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ENGR1</dc:creator>
  <cp:keywords/>
  <dc:description/>
  <cp:lastModifiedBy>USDA-MDIOL00000D420</cp:lastModifiedBy>
  <cp:lastPrinted>2003-03-05T20:40:46Z</cp:lastPrinted>
  <dcterms:created xsi:type="dcterms:W3CDTF">2002-12-31T15:03:54Z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