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ssumptions" sheetId="1" r:id="rId1"/>
    <sheet name="Multi-System Rate Only " sheetId="2" r:id="rId2"/>
    <sheet name="Converge Rates - MSTR 5th Year" sheetId="3" r:id="rId3"/>
    <sheet name="Converge Rates - MSTR 1st Year" sheetId="4" r:id="rId4"/>
    <sheet name="Customer Summary - MSTR Only " sheetId="5" r:id="rId5"/>
    <sheet name="Customer Summary -StepRate" sheetId="6" r:id="rId6"/>
  </sheets>
  <externalReferences>
    <externalReference r:id="rId9"/>
  </externalReferences>
  <definedNames>
    <definedName name="_xlnm.Print_Area" localSheetId="0">'Assumptions'!$B$2:$E$54</definedName>
    <definedName name="_xlnm.Print_Area" localSheetId="3">'Converge Rates - MSTR 1st Year'!$B$2:$I$99</definedName>
    <definedName name="_xlnm.Print_Area" localSheetId="2">'Converge Rates - MSTR 5th Year'!$B$2:$I$99</definedName>
    <definedName name="_xlnm.Print_Area" localSheetId="4">'Customer Summary - MSTR Only '!$B$2:$Z$71</definedName>
    <definedName name="_xlnm.Print_Area" localSheetId="5">'Customer Summary -StepRate'!$B$2:$Z$75</definedName>
    <definedName name="_xlnm.Print_Area" localSheetId="1">'Multi-System Rate Only '!$B$2:$I$75</definedName>
    <definedName name="_xlnm.Print_Titles" localSheetId="3">'Converge Rates - MSTR 1st Year'!$2:$4</definedName>
    <definedName name="_xlnm.Print_Titles" localSheetId="2">'Converge Rates - MSTR 5th Year'!$2:$4</definedName>
    <definedName name="_xlnm.Print_Titles" localSheetId="1">'Multi-System Rate Only '!$2:$6</definedName>
  </definedNames>
  <calcPr fullCalcOnLoad="1"/>
</workbook>
</file>

<file path=xl/comments4.xml><?xml version="1.0" encoding="utf-8"?>
<comments xmlns="http://schemas.openxmlformats.org/spreadsheetml/2006/main">
  <authors>
    <author>Todd Statler</author>
  </authors>
  <commentList>
    <comment ref="E9" authorId="0">
      <text>
        <r>
          <rPr>
            <b/>
            <sz val="8"/>
            <rFont val="Tahoma"/>
            <family val="0"/>
          </rPr>
          <t xml:space="preserve">As of 4/17/03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As of 4/17/03
</t>
        </r>
      </text>
    </comment>
    <comment ref="G9" authorId="0">
      <text>
        <r>
          <rPr>
            <b/>
            <sz val="8"/>
            <rFont val="Tahoma"/>
            <family val="0"/>
          </rPr>
          <t>As of 4/17/03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As of 4/17/03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As of 4/17/03
</t>
        </r>
      </text>
    </comment>
  </commentList>
</comments>
</file>

<file path=xl/sharedStrings.xml><?xml version="1.0" encoding="utf-8"?>
<sst xmlns="http://schemas.openxmlformats.org/spreadsheetml/2006/main" count="525" uniqueCount="183">
  <si>
    <t>COST OF FIRM TRANSMISSION SERVICE BY CONTRACTOR UNDER THE MSTR ONLY RATE DESIGN METHODOLOGY</t>
  </si>
  <si>
    <t>FY03</t>
  </si>
  <si>
    <t>Proposed FY04</t>
  </si>
  <si>
    <t>Proposed FY05</t>
  </si>
  <si>
    <t>Proposed FY06</t>
  </si>
  <si>
    <t>Proposed FY07</t>
  </si>
  <si>
    <t>Proposed FY08</t>
  </si>
  <si>
    <t>Rates</t>
  </si>
  <si>
    <t>P-DP</t>
  </si>
  <si>
    <t>n/a</t>
  </si>
  <si>
    <t>INTERTIE 230/345-kV</t>
  </si>
  <si>
    <t>Proposed FY04 vs</t>
  </si>
  <si>
    <t>Proposed FY05 vs</t>
  </si>
  <si>
    <t>Proposed FY06 vs</t>
  </si>
  <si>
    <t>Proposed FY07 vs</t>
  </si>
  <si>
    <t>Proposed FY08 vs</t>
  </si>
  <si>
    <t>Cumulative Difference</t>
  </si>
  <si>
    <t>INTERTIE 500-kV</t>
  </si>
  <si>
    <t>Current Rates</t>
  </si>
  <si>
    <t>Proposed FY04 Rates</t>
  </si>
  <si>
    <t>Proposed FY05 Rates</t>
  </si>
  <si>
    <t>Proposed FY06 Rates</t>
  </si>
  <si>
    <t>Proposed FY07 Rates</t>
  </si>
  <si>
    <t>Proposed FY04-FY08</t>
  </si>
  <si>
    <t>CAP</t>
  </si>
  <si>
    <t>MSTR</t>
  </si>
  <si>
    <t>Increase / (Decrease)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</si>
  <si>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</si>
  <si>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</si>
  <si>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</si>
  <si>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</si>
  <si>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</si>
  <si>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</si>
  <si>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</si>
  <si>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</si>
  <si>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</si>
  <si>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</si>
  <si>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</si>
  <si>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</si>
  <si>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AHA MACAV</t>
  </si>
  <si>
    <t>AJO Improvement</t>
  </si>
  <si>
    <t>AK-CHIN</t>
  </si>
  <si>
    <t>APA</t>
  </si>
  <si>
    <t>APPA-SWTC</t>
  </si>
  <si>
    <t>APPA-Mesa</t>
  </si>
  <si>
    <t>APS</t>
  </si>
  <si>
    <t>Blythe Energy, LLC</t>
  </si>
  <si>
    <t>Calpine Energy Services</t>
  </si>
  <si>
    <t>CAWCD</t>
  </si>
  <si>
    <t>CPN South Point, LLC</t>
  </si>
  <si>
    <t>CRA</t>
  </si>
  <si>
    <t>CRC</t>
  </si>
  <si>
    <t>CUC</t>
  </si>
  <si>
    <t>ED-2</t>
  </si>
  <si>
    <t>ED-3, P</t>
  </si>
  <si>
    <t>ED-4, P</t>
  </si>
  <si>
    <t>ED-5, P</t>
  </si>
  <si>
    <t>ED-7, M</t>
  </si>
  <si>
    <t>Edwards AFB</t>
  </si>
  <si>
    <t>FMIT</t>
  </si>
  <si>
    <t>Fredonia, AZ</t>
  </si>
  <si>
    <t>Gila Bend Aux</t>
  </si>
  <si>
    <t>Griffith Energy LLC</t>
  </si>
  <si>
    <t>IID</t>
  </si>
  <si>
    <t>Luke AFB</t>
  </si>
  <si>
    <t>March AFB</t>
  </si>
  <si>
    <t>MCAS -Yuma</t>
  </si>
  <si>
    <t>MCMWCD #1</t>
  </si>
  <si>
    <t>MWD</t>
  </si>
  <si>
    <t>Needles, Ca</t>
  </si>
  <si>
    <t>Nellis AFB</t>
  </si>
  <si>
    <t>NTS</t>
  </si>
  <si>
    <t>POWEREX and/or          New Contractor(s)</t>
  </si>
  <si>
    <t>Safford, AZ</t>
  </si>
  <si>
    <t>SCIP</t>
  </si>
  <si>
    <t>SCE</t>
  </si>
  <si>
    <t>Sierra Pacific Resources and/or New Contractor(s)</t>
  </si>
  <si>
    <t>SRP</t>
  </si>
  <si>
    <t>Sundance Energy, LLC</t>
  </si>
  <si>
    <t>Thatcher, AZ</t>
  </si>
  <si>
    <t>Tohono O'odham</t>
  </si>
  <si>
    <t>USBR</t>
  </si>
  <si>
    <t>WAPA-SLCA</t>
  </si>
  <si>
    <t>Wickenburg, AZ</t>
  </si>
  <si>
    <t>WMI&amp;DD</t>
  </si>
  <si>
    <t>YCWUA</t>
  </si>
  <si>
    <t>YID</t>
  </si>
  <si>
    <t>YPG</t>
  </si>
  <si>
    <t>Effective 7/03, P-DP capacity reservation increased to 5,000 kW from 4,000 kW.</t>
  </si>
  <si>
    <t>Effective 6/03, P-DP capacity reservation increased to 121,440 kW from 60,440 kW.</t>
  </si>
  <si>
    <t>Effective 4/03, P-DP capacity reservation decreased to 0 kW from 85,416 kW and Intertie 230/345-kV capacity reservation decreased to 25,401 kW from 124,197 kW.</t>
  </si>
  <si>
    <t>Effective 6/03, P-DP capacity reservation increased to 40,000 kW from  34,000 kW.</t>
  </si>
  <si>
    <t>Effective 6/03, P-DP capacity reservation increased to 80,000 kW from 30,000 kW.</t>
  </si>
  <si>
    <t>Sierra Pacific Resources</t>
  </si>
  <si>
    <t>Effective 2/03, Intertie 500-kV capacity reservation of 52,000 kW commenced.</t>
  </si>
  <si>
    <t>Effective 4/03, P-DP capacity reservation increased to 25,673 kW from 5,000 kW and Intertie 230/345-kV capacity reservation increased to 26,700 kW from 5,200 kW.</t>
  </si>
  <si>
    <t>COST OF FIRM TRANSMISSION SERVICE BY CONTRACTOR UNDER THE CONVERGENCE RATE DESIGN METHODOLOGY</t>
  </si>
  <si>
    <t>POWEREX and/or               New Contractor(s)</t>
  </si>
  <si>
    <t>APPLY MSTR - 5TH YEAR OPTION</t>
  </si>
  <si>
    <t>MSTR APPLIED</t>
  </si>
  <si>
    <t>APPLY MSTR -1ST YEAR OPTION</t>
  </si>
  <si>
    <t>MSTR ONLY - RATE DESIGN METHODOLOGY</t>
  </si>
  <si>
    <t>FIRM POINT-TO-POINT TRANSMISSION SERVICE</t>
  </si>
  <si>
    <t>Revenue Requirements for each Power System:</t>
  </si>
  <si>
    <t xml:space="preserve"> Total</t>
  </si>
  <si>
    <t>Parker-Davis Project</t>
  </si>
  <si>
    <t>Central Arizona Project</t>
  </si>
  <si>
    <t>Intertie          Project</t>
  </si>
  <si>
    <t>PDP CarryOver</t>
  </si>
  <si>
    <t>FY 2004</t>
  </si>
  <si>
    <t>FY 2005</t>
  </si>
  <si>
    <t>FY 2006</t>
  </si>
  <si>
    <t>FY 2007</t>
  </si>
  <si>
    <t>FY 2008</t>
  </si>
  <si>
    <t>5 Year Average</t>
  </si>
  <si>
    <t>Capacity Reservations with Pancaking Eliminated:</t>
  </si>
  <si>
    <t>Total</t>
  </si>
  <si>
    <t>IP 230/345-kV</t>
  </si>
  <si>
    <t>IP 500-kV</t>
  </si>
  <si>
    <t>Multi-System</t>
  </si>
  <si>
    <t>IP Total</t>
  </si>
  <si>
    <t>Calculate Multi-System Transmission Rate &amp; Revenue:</t>
  </si>
  <si>
    <t>Revenue Requirements</t>
  </si>
  <si>
    <t>Total Capacity Reservations</t>
  </si>
  <si>
    <t>Multi-System    Transmission     Rate</t>
  </si>
  <si>
    <t>Multi-System Transmission Revenue</t>
  </si>
  <si>
    <t>Over (Under) Collect</t>
  </si>
  <si>
    <t>Multi-System Transmission Revenue Allocation:</t>
  </si>
  <si>
    <t xml:space="preserve">IP </t>
  </si>
  <si>
    <t>Comparison of Multi-System Transmission Revenue Allocation and Power System Revenue Requirement:</t>
  </si>
  <si>
    <t>Intertie Project</t>
  </si>
  <si>
    <t>Revenue   Allocation</t>
  </si>
  <si>
    <t>Revenue Requirement</t>
  </si>
  <si>
    <t>Revenue    Allocation</t>
  </si>
  <si>
    <t>CONVERGENCE RATE DESIGN METHODOLGY - APPLY MSTR 5TH YEAR</t>
  </si>
  <si>
    <t>Capacity Reservations with Pancaking:</t>
  </si>
  <si>
    <t>Calculate Power System and Multi-System Transmission Rates:</t>
  </si>
  <si>
    <t>FY 2003</t>
  </si>
  <si>
    <t>Calculate Power System and Multi-System Transmission Revenue:</t>
  </si>
  <si>
    <t>Power System and Multi-System Transmission Revenue Allocation:</t>
  </si>
  <si>
    <t>Comparison of Transmission Revenue Allocation and Power System Revenue Requirement:</t>
  </si>
  <si>
    <t>Revenue  Allocation</t>
  </si>
  <si>
    <t>Power Systems</t>
  </si>
  <si>
    <t>CONVERGENCE RATE DESIGN METHODOLGY - APPLY MSTR 1ST YEAR</t>
  </si>
  <si>
    <t>MS</t>
  </si>
  <si>
    <t>Calculate Power System Transmission Rates:</t>
  </si>
  <si>
    <t>Calculate Power System Transmission Revenue:</t>
  </si>
  <si>
    <t>Determine Multi-System Transmission Revenue Requirement, Rate &amp; Revenue:</t>
  </si>
  <si>
    <t>Total Revenue Requirements</t>
  </si>
  <si>
    <t>Total                    Power System Transmission Revenue</t>
  </si>
  <si>
    <t>Multi-System Revenue Requirement</t>
  </si>
  <si>
    <t>Multi-System    Transmission       Rate</t>
  </si>
  <si>
    <t>ASSUMPTIONS USED TO DETERMINE FIRM TRANSMISSION SERVICE</t>
  </si>
  <si>
    <t>CAPACITY RESERVATIONS FOR FISCAL YEARS 2004-2008</t>
  </si>
  <si>
    <t>PARKER-DAVIS PROJECT</t>
  </si>
  <si>
    <t>Citizens Utilities Company; 87-BCA-10140; terminates 5/31/08</t>
  </si>
  <si>
    <t>Extended existing 320,680 kW capacity reservation from 6/08 to 9/08</t>
  </si>
  <si>
    <t>Southern California Edison; 95-PAO-10656; terminates 8/31/04</t>
  </si>
  <si>
    <t>Extended existing 9,000 kW capacity reservation from 9/04 to 9/08</t>
  </si>
  <si>
    <t>Imperial Irrigation District; 90-PAO-10337; terminates 12/31/04</t>
  </si>
  <si>
    <t>Extended existing 160,000 kW capacity reservation from 1/05 to 9/08</t>
  </si>
  <si>
    <t>Sundance Energy; 01-DSR-11119; terminates 5/31/07</t>
  </si>
  <si>
    <t>Extended existing 320,000 kW capacity reservation from 6/07 to 9/08</t>
  </si>
  <si>
    <t>INTERTIE PROJECT</t>
  </si>
  <si>
    <t>230/345-kV Transmission System:</t>
  </si>
  <si>
    <t>AJO Improvement Company; 96-DSR-10749; terminates 1/1/07</t>
  </si>
  <si>
    <t>Extended existing 2,910 kW capacity reservation from 1/07 to 9/08</t>
  </si>
  <si>
    <t>Extended existing 125,000 kW capacity reservation from 1/05 to 9/08</t>
  </si>
  <si>
    <t>500-kV Transmission System:</t>
  </si>
  <si>
    <t>POWEREX and/or New Contractor(s); 01-DSR-11108; terminates 1/1/04</t>
  </si>
  <si>
    <t>Extended existing 100,000 kW capacity reservation from 1/04 to 9/08</t>
  </si>
  <si>
    <t>Sierra Pacific Resources and/or New Contractor(s); 03-DSR-11150; terminates 1/31/05</t>
  </si>
  <si>
    <t>Extended existing 52,000 kW capacity reservation from 2/05 to 9/08</t>
  </si>
  <si>
    <t>CENTRAL ARIZONA PROJECT</t>
  </si>
  <si>
    <t>Arizona Public Service; 02-DSR-11143; terminates 8/31/07</t>
  </si>
  <si>
    <t>Extended existing 35,000 kW capacity reservation from 9/07 to 9/08</t>
  </si>
  <si>
    <t>Extended existing 130,962 kW capacity reservation from 6/08 to 9/08</t>
  </si>
  <si>
    <t>MULTI-SYSTEM</t>
  </si>
  <si>
    <t>Extend existing 160,000 kW capacity reservation from 1/05 to 9/08</t>
  </si>
  <si>
    <t>NOTE:</t>
  </si>
  <si>
    <t>that these specific contractors will elect to continue Firm Transmission Service.  If not, this</t>
  </si>
  <si>
    <t>capacity will be marketed/sold as these specific contracts terminate.</t>
  </si>
  <si>
    <t>These assumptions were used for Rate Design Methodology purposes only and do not imply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</si>
</sst>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\-yyyy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#,##0.0_);\(#,##0.0\)"/>
    <numFmt numFmtId="170" formatCode="0.00_);\(0.00\)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[$-409]dddd\,\ mmmm\ dd\,\ yyyy"/>
    <numFmt numFmtId="179" formatCode="[$-409]mmmmm;@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00%"/>
    <numFmt numFmtId="183" formatCode="0.0000%"/>
    <numFmt numFmtId="184" formatCode="_(* #,##0.000_);_(* \(#,##0.000\);_(* &quot;-&quot;??_);_(@_)"/>
    <numFmt numFmtId="185" formatCode="_(* #,##0.0000_);_(* \(#,##0.0000\);_(* &quot;-&quot;??_);_(@_)"/>
    <numFmt numFmtId="186" formatCode="&quot;$&quot;#,##0.00"/>
    <numFmt numFmtId="187" formatCode="#,##0.0_);[Red]\(#,##0.0\)"/>
    <numFmt numFmtId="188" formatCode="#,##0.000_);[Red]\(#,##0.000\)"/>
    <numFmt numFmtId="189" formatCode="#,##0.0000_);[Red]\(#,##0.0000\)"/>
    <numFmt numFmtId="190" formatCode="0&quot; kW/yr&quot;"/>
    <numFmt numFmtId="191" formatCode="0&quot; kW&quot;"/>
    <numFmt numFmtId="192" formatCode="#,##0&quot; kW&quot;"/>
    <numFmt numFmtId="193" formatCode="0.00&quot;$/kW&quot;"/>
    <numFmt numFmtId="194" formatCode="_(* #,##0.000_);_(* \(#,##0.000\);_(* &quot;-&quot;???_);_(@_)"/>
    <numFmt numFmtId="195" formatCode="&quot;$&quot;#,##0.00&quot;/kW&quot;"/>
    <numFmt numFmtId="196" formatCode="&quot;$&quot;#,##0.00&quot;/kW-yr&quot;"/>
    <numFmt numFmtId="197" formatCode="&quot;$&quot;#,##0.00_);\(&quot;$&quot;#,##0.00\)&quot; /kW-mo&quot;"/>
    <numFmt numFmtId="198" formatCode="&quot;$&quot;#,##0.00_)&quot;/kW-mo&quot;;\(&quot;$&quot;#,##0.00\)&quot; /kW-mo&quot;"/>
    <numFmt numFmtId="199" formatCode="&quot;$&quot;#,##0.00_)&quot;Target Rate&quot;;\(&quot;$&quot;#,##0.00\)&quot;Target Rate&quot;"/>
    <numFmt numFmtId="200" formatCode="0%\ &quot;Annual Convergence&quot;"/>
    <numFmt numFmtId="201" formatCode="&quot;$&quot;#,##0.00_)&quot;/kW-Mo&quot;;\(&quot;$&quot;#,##0.00\)&quot; /kW-Mo&quot;"/>
    <numFmt numFmtId="202" formatCode="&quot;$&quot;#,##0.00_)&quot;/kW-Mo Target Rate&quot;;\(&quot;$&quot;#,##0.00\)&quot;/kW-Mo Target Rate&quot;"/>
    <numFmt numFmtId="203" formatCode="&quot;$&quot;#,##0.00&quot;/kW-Yr&quot;"/>
    <numFmt numFmtId="204" formatCode="&quot;$&quot;#,##0.00&quot; /kW-Yr&quot;"/>
    <numFmt numFmtId="205" formatCode="#,##0.000"/>
    <numFmt numFmtId="206" formatCode="#,##0.0"/>
    <numFmt numFmtId="207" formatCode="&quot;$&quot;#,##0.000_);\(&quot;$&quot;#,##0.000\)"/>
    <numFmt numFmtId="208" formatCode="&quot;$&quot;#,##0.0000_);\(&quot;$&quot;#,##0.0000\)"/>
    <numFmt numFmtId="209" formatCode="&quot;$&quot;#,##0.00000_);\(&quot;$&quot;#,##0.00000\)"/>
    <numFmt numFmtId="210" formatCode="&quot;$&quot;#,##0.0_);\(&quot;$&quot;#,##0.0\)"/>
    <numFmt numFmtId="211" formatCode="&quot;$&quot;#,##0.00_)&quot;/kW-Mo MSTR&quot;;\(&quot;$&quot;#,##0.00\)&quot;/kW-Mo MSTR&quot;"/>
    <numFmt numFmtId="212" formatCode="0.0000000000"/>
    <numFmt numFmtId="213" formatCode="0.0000000"/>
    <numFmt numFmtId="214" formatCode="_(&quot;$&quot;* #,##0.0000_);_(&quot;$&quot;* \(#,##0.0000\);_(&quot;$&quot;* &quot;-&quot;??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b/>
      <sz val="18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4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u val="single"/>
      <sz val="10"/>
      <color indexed="10"/>
      <name val="Arial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9" fontId="7" fillId="0" borderId="0" xfId="17" applyNumberFormat="1" applyFont="1" applyBorder="1" applyAlignment="1">
      <alignment horizontal="center"/>
    </xf>
    <xf numFmtId="44" fontId="0" fillId="0" borderId="0" xfId="17" applyFont="1" applyFill="1" applyBorder="1" applyAlignment="1">
      <alignment/>
    </xf>
    <xf numFmtId="9" fontId="0" fillId="0" borderId="0" xfId="17" applyNumberFormat="1" applyBorder="1" applyAlignment="1">
      <alignment/>
    </xf>
    <xf numFmtId="41" fontId="0" fillId="0" borderId="0" xfId="17" applyNumberFormat="1" applyBorder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9" fontId="0" fillId="0" borderId="0" xfId="17" applyNumberFormat="1" applyBorder="1" applyAlignment="1">
      <alignment horizontal="center"/>
    </xf>
    <xf numFmtId="41" fontId="0" fillId="0" borderId="0" xfId="17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2" xfId="17" applyFont="1" applyBorder="1" applyAlignment="1">
      <alignment horizontal="center"/>
    </xf>
    <xf numFmtId="44" fontId="0" fillId="0" borderId="3" xfId="17" applyFont="1" applyBorder="1" applyAlignment="1">
      <alignment horizontal="center"/>
    </xf>
    <xf numFmtId="44" fontId="10" fillId="0" borderId="0" xfId="17" applyFont="1" applyFill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9" fontId="0" fillId="0" borderId="0" xfId="17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4" fontId="10" fillId="0" borderId="0" xfId="17" applyFont="1" applyBorder="1" applyAlignment="1">
      <alignment horizontal="center"/>
    </xf>
    <xf numFmtId="44" fontId="10" fillId="0" borderId="5" xfId="17" applyFont="1" applyBorder="1" applyAlignment="1">
      <alignment horizontal="center"/>
    </xf>
    <xf numFmtId="44" fontId="9" fillId="0" borderId="0" xfId="17" applyFont="1" applyBorder="1" applyAlignment="1">
      <alignment horizontal="center"/>
    </xf>
    <xf numFmtId="9" fontId="9" fillId="0" borderId="0" xfId="17" applyNumberFormat="1" applyFont="1" applyBorder="1" applyAlignment="1">
      <alignment horizontal="center"/>
    </xf>
    <xf numFmtId="41" fontId="9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1" fillId="0" borderId="4" xfId="0" applyNumberFormat="1" applyFont="1" applyBorder="1" applyAlignment="1">
      <alignment horizontal="right"/>
    </xf>
    <xf numFmtId="201" fontId="11" fillId="0" borderId="0" xfId="17" applyNumberFormat="1" applyFont="1" applyBorder="1" applyAlignment="1">
      <alignment horizontal="center"/>
    </xf>
    <xf numFmtId="201" fontId="11" fillId="0" borderId="5" xfId="17" applyNumberFormat="1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201" fontId="11" fillId="0" borderId="7" xfId="17" applyNumberFormat="1" applyFont="1" applyBorder="1" applyAlignment="1">
      <alignment horizontal="center"/>
    </xf>
    <xf numFmtId="201" fontId="11" fillId="0" borderId="8" xfId="17" applyNumberFormat="1" applyFont="1" applyBorder="1" applyAlignment="1">
      <alignment horizontal="center"/>
    </xf>
    <xf numFmtId="7" fontId="0" fillId="0" borderId="0" xfId="17" applyNumberFormat="1" applyFont="1" applyFill="1" applyBorder="1" applyAlignment="1">
      <alignment horizontal="center"/>
    </xf>
    <xf numFmtId="44" fontId="6" fillId="0" borderId="0" xfId="17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7" fontId="14" fillId="0" borderId="0" xfId="17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44" fontId="15" fillId="0" borderId="0" xfId="17" applyFont="1" applyBorder="1" applyAlignment="1">
      <alignment horizontal="center"/>
    </xf>
    <xf numFmtId="5" fontId="0" fillId="0" borderId="0" xfId="17" applyNumberFormat="1" applyFont="1" applyFill="1" applyBorder="1" applyAlignment="1">
      <alignment/>
    </xf>
    <xf numFmtId="9" fontId="15" fillId="0" borderId="0" xfId="17" applyNumberFormat="1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5" fontId="0" fillId="2" borderId="0" xfId="17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9" fontId="0" fillId="0" borderId="0" xfId="21" applyFon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41" fontId="0" fillId="0" borderId="0" xfId="17" applyNumberFormat="1" applyFont="1" applyFill="1" applyBorder="1" applyAlignment="1">
      <alignment/>
    </xf>
    <xf numFmtId="41" fontId="0" fillId="3" borderId="0" xfId="17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2" borderId="0" xfId="17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wrapText="1"/>
    </xf>
    <xf numFmtId="41" fontId="10" fillId="0" borderId="0" xfId="17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5" fontId="0" fillId="0" borderId="0" xfId="17" applyNumberFormat="1" applyFont="1" applyAlignment="1">
      <alignment/>
    </xf>
    <xf numFmtId="9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9" fontId="0" fillId="0" borderId="0" xfId="17" applyNumberFormat="1" applyFont="1" applyBorder="1" applyAlignment="1">
      <alignment/>
    </xf>
    <xf numFmtId="44" fontId="0" fillId="0" borderId="0" xfId="17" applyFont="1" applyBorder="1" applyAlignment="1">
      <alignment/>
    </xf>
    <xf numFmtId="44" fontId="0" fillId="0" borderId="0" xfId="17" applyFont="1" applyFill="1" applyAlignment="1">
      <alignment/>
    </xf>
    <xf numFmtId="44" fontId="0" fillId="0" borderId="0" xfId="17" applyFill="1" applyAlignment="1">
      <alignment/>
    </xf>
    <xf numFmtId="44" fontId="0" fillId="0" borderId="0" xfId="17" applyFill="1" applyBorder="1" applyAlignment="1">
      <alignment/>
    </xf>
    <xf numFmtId="5" fontId="11" fillId="0" borderId="0" xfId="17" applyNumberFormat="1" applyFont="1" applyAlignment="1">
      <alignment/>
    </xf>
    <xf numFmtId="43" fontId="11" fillId="0" borderId="0" xfId="15" applyFont="1" applyAlignment="1">
      <alignment/>
    </xf>
    <xf numFmtId="9" fontId="0" fillId="0" borderId="0" xfId="17" applyNumberFormat="1" applyAlignment="1">
      <alignment/>
    </xf>
    <xf numFmtId="37" fontId="6" fillId="0" borderId="0" xfId="0" applyNumberFormat="1" applyFont="1" applyFill="1" applyBorder="1" applyAlignment="1">
      <alignment horizontal="right"/>
    </xf>
    <xf numFmtId="172" fontId="6" fillId="0" borderId="0" xfId="17" applyNumberFormat="1" applyFont="1" applyFill="1" applyBorder="1" applyAlignment="1">
      <alignment/>
    </xf>
    <xf numFmtId="5" fontId="11" fillId="0" borderId="0" xfId="17" applyNumberFormat="1" applyFont="1" applyFill="1" applyBorder="1" applyAlignment="1">
      <alignment/>
    </xf>
    <xf numFmtId="9" fontId="17" fillId="0" borderId="0" xfId="17" applyNumberFormat="1" applyFont="1" applyFill="1" applyBorder="1" applyAlignment="1">
      <alignment/>
    </xf>
    <xf numFmtId="44" fontId="17" fillId="0" borderId="0" xfId="17" applyFont="1" applyFill="1" applyBorder="1" applyAlignment="1">
      <alignment/>
    </xf>
    <xf numFmtId="37" fontId="6" fillId="0" borderId="0" xfId="0" applyNumberFormat="1" applyFont="1" applyFill="1" applyBorder="1" applyAlignment="1">
      <alignment horizontal="right" wrapText="1"/>
    </xf>
    <xf numFmtId="44" fontId="6" fillId="0" borderId="0" xfId="17" applyFont="1" applyAlignment="1">
      <alignment/>
    </xf>
    <xf numFmtId="41" fontId="0" fillId="0" borderId="0" xfId="17" applyNumberFormat="1" applyAlignment="1">
      <alignment/>
    </xf>
    <xf numFmtId="9" fontId="0" fillId="0" borderId="0" xfId="17" applyNumberFormat="1" applyFill="1" applyBorder="1" applyAlignment="1">
      <alignment/>
    </xf>
    <xf numFmtId="41" fontId="0" fillId="0" borderId="0" xfId="17" applyNumberFormat="1" applyFill="1" applyBorder="1" applyAlignment="1">
      <alignment/>
    </xf>
    <xf numFmtId="172" fontId="11" fillId="0" borderId="0" xfId="15" applyNumberFormat="1" applyFont="1" applyFill="1" applyBorder="1" applyAlignment="1">
      <alignment horizontal="center"/>
    </xf>
    <xf numFmtId="172" fontId="11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21" applyFill="1" applyBorder="1" applyAlignment="1">
      <alignment/>
    </xf>
    <xf numFmtId="201" fontId="11" fillId="0" borderId="0" xfId="17" applyNumberFormat="1" applyFont="1" applyFill="1" applyBorder="1" applyAlignment="1">
      <alignment/>
    </xf>
    <xf numFmtId="44" fontId="0" fillId="0" borderId="0" xfId="17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9" fontId="0" fillId="0" borderId="0" xfId="21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41" fontId="10" fillId="0" borderId="0" xfId="0" applyNumberFormat="1" applyFont="1" applyFill="1" applyAlignment="1">
      <alignment/>
    </xf>
    <xf numFmtId="5" fontId="0" fillId="0" borderId="0" xfId="17" applyNumberFormat="1" applyFont="1" applyFill="1" applyAlignment="1">
      <alignment/>
    </xf>
    <xf numFmtId="9" fontId="0" fillId="0" borderId="0" xfId="17" applyNumberFormat="1" applyFont="1" applyFill="1" applyAlignment="1">
      <alignment/>
    </xf>
    <xf numFmtId="9" fontId="0" fillId="0" borderId="0" xfId="17" applyNumberFormat="1" applyFont="1" applyFill="1" applyBorder="1" applyAlignment="1">
      <alignment/>
    </xf>
    <xf numFmtId="41" fontId="0" fillId="0" borderId="0" xfId="17" applyNumberFormat="1" applyFont="1" applyFill="1" applyAlignment="1">
      <alignment/>
    </xf>
    <xf numFmtId="41" fontId="10" fillId="2" borderId="0" xfId="17" applyNumberFormat="1" applyFont="1" applyFill="1" applyBorder="1" applyAlignment="1">
      <alignment/>
    </xf>
    <xf numFmtId="44" fontId="0" fillId="0" borderId="0" xfId="17" applyFont="1" applyFill="1" applyAlignment="1">
      <alignment horizont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5" fontId="0" fillId="0" borderId="0" xfId="0" applyNumberFormat="1" applyFont="1" applyFill="1" applyAlignment="1">
      <alignment horizontal="right"/>
    </xf>
    <xf numFmtId="172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9" fontId="0" fillId="0" borderId="0" xfId="21" applyFont="1" applyFill="1" applyBorder="1" applyAlignment="1">
      <alignment/>
    </xf>
    <xf numFmtId="0" fontId="0" fillId="1" borderId="0" xfId="0" applyFill="1" applyBorder="1" applyAlignment="1">
      <alignment/>
    </xf>
    <xf numFmtId="0" fontId="21" fillId="0" borderId="0" xfId="0" applyFont="1" applyAlignment="1">
      <alignment horizontal="center" wrapText="1"/>
    </xf>
    <xf numFmtId="192" fontId="22" fillId="4" borderId="0" xfId="0" applyNumberFormat="1" applyFont="1" applyFill="1" applyBorder="1" applyAlignment="1">
      <alignment horizontal="right"/>
    </xf>
    <xf numFmtId="5" fontId="11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5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92" fontId="22" fillId="0" borderId="0" xfId="0" applyNumberFormat="1" applyFont="1" applyBorder="1" applyAlignment="1">
      <alignment horizontal="center" wrapText="1"/>
    </xf>
    <xf numFmtId="44" fontId="22" fillId="0" borderId="0" xfId="17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1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192" fontId="22" fillId="0" borderId="0" xfId="0" applyNumberFormat="1" applyFont="1" applyBorder="1" applyAlignment="1">
      <alignment horizontal="center"/>
    </xf>
    <xf numFmtId="44" fontId="22" fillId="0" borderId="0" xfId="17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5" fontId="14" fillId="0" borderId="0" xfId="17" applyNumberFormat="1" applyFont="1" applyBorder="1" applyAlignment="1">
      <alignment horizontal="center"/>
    </xf>
    <xf numFmtId="5" fontId="11" fillId="0" borderId="0" xfId="0" applyNumberFormat="1" applyFont="1" applyAlignment="1">
      <alignment/>
    </xf>
    <xf numFmtId="5" fontId="14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192" fontId="22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5" fontId="11" fillId="0" borderId="0" xfId="0" applyNumberFormat="1" applyFont="1" applyBorder="1" applyAlignment="1">
      <alignment/>
    </xf>
    <xf numFmtId="181" fontId="0" fillId="0" borderId="0" xfId="17" applyNumberFormat="1" applyBorder="1" applyAlignment="1">
      <alignment/>
    </xf>
    <xf numFmtId="192" fontId="0" fillId="0" borderId="0" xfId="0" applyNumberFormat="1" applyBorder="1" applyAlignment="1">
      <alignment horizontal="right"/>
    </xf>
    <xf numFmtId="192" fontId="0" fillId="1" borderId="0" xfId="0" applyNumberFormat="1" applyFill="1" applyBorder="1" applyAlignment="1">
      <alignment horizontal="right"/>
    </xf>
    <xf numFmtId="5" fontId="0" fillId="0" borderId="0" xfId="0" applyNumberFormat="1" applyAlignment="1">
      <alignment/>
    </xf>
    <xf numFmtId="44" fontId="22" fillId="0" borderId="0" xfId="17" applyFont="1" applyBorder="1" applyAlignment="1">
      <alignment horizontal="right"/>
    </xf>
    <xf numFmtId="0" fontId="24" fillId="1" borderId="0" xfId="0" applyFont="1" applyFill="1" applyAlignment="1">
      <alignment/>
    </xf>
    <xf numFmtId="192" fontId="11" fillId="0" borderId="0" xfId="0" applyNumberFormat="1" applyFont="1" applyBorder="1" applyAlignment="1">
      <alignment horizontal="center"/>
    </xf>
    <xf numFmtId="192" fontId="17" fillId="0" borderId="0" xfId="0" applyNumberFormat="1" applyFont="1" applyBorder="1" applyAlignment="1">
      <alignment horizontal="center"/>
    </xf>
    <xf numFmtId="0" fontId="0" fillId="1" borderId="0" xfId="0" applyFill="1" applyAlignment="1">
      <alignment horizontal="center"/>
    </xf>
    <xf numFmtId="192" fontId="0" fillId="0" borderId="0" xfId="0" applyNumberFormat="1" applyBorder="1" applyAlignment="1">
      <alignment horizontal="center"/>
    </xf>
    <xf numFmtId="192" fontId="14" fillId="0" borderId="0" xfId="0" applyNumberFormat="1" applyFont="1" applyBorder="1" applyAlignment="1">
      <alignment horizontal="center"/>
    </xf>
    <xf numFmtId="192" fontId="22" fillId="0" borderId="0" xfId="0" applyNumberFormat="1" applyFont="1" applyFill="1" applyBorder="1" applyAlignment="1">
      <alignment horizontal="right"/>
    </xf>
    <xf numFmtId="192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right"/>
    </xf>
    <xf numFmtId="0" fontId="0" fillId="1" borderId="0" xfId="0" applyFill="1" applyAlignment="1">
      <alignment/>
    </xf>
    <xf numFmtId="5" fontId="11" fillId="4" borderId="0" xfId="0" applyNumberFormat="1" applyFont="1" applyFill="1" applyBorder="1" applyAlignment="1">
      <alignment/>
    </xf>
    <xf numFmtId="5" fontId="14" fillId="4" borderId="0" xfId="17" applyNumberFormat="1" applyFont="1" applyFill="1" applyBorder="1" applyAlignment="1">
      <alignment/>
    </xf>
    <xf numFmtId="181" fontId="0" fillId="4" borderId="0" xfId="0" applyNumberFormat="1" applyFill="1" applyBorder="1" applyAlignment="1">
      <alignment/>
    </xf>
    <xf numFmtId="192" fontId="1" fillId="0" borderId="0" xfId="0" applyNumberFormat="1" applyFont="1" applyBorder="1" applyAlignment="1">
      <alignment horizontal="left"/>
    </xf>
    <xf numFmtId="192" fontId="0" fillId="0" borderId="0" xfId="0" applyNumberFormat="1" applyFont="1" applyBorder="1" applyAlignment="1">
      <alignment horizontal="right"/>
    </xf>
    <xf numFmtId="192" fontId="25" fillId="1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92" fontId="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4" fontId="22" fillId="0" borderId="9" xfId="17" applyFont="1" applyFill="1" applyBorder="1" applyAlignment="1">
      <alignment horizontal="center" wrapText="1"/>
    </xf>
    <xf numFmtId="5" fontId="22" fillId="0" borderId="0" xfId="0" applyNumberFormat="1" applyFont="1" applyBorder="1" applyAlignment="1">
      <alignment horizontal="center" wrapText="1"/>
    </xf>
    <xf numFmtId="192" fontId="25" fillId="1" borderId="0" xfId="0" applyNumberFormat="1" applyFont="1" applyFill="1" applyBorder="1" applyAlignment="1">
      <alignment horizontal="center"/>
    </xf>
    <xf numFmtId="5" fontId="11" fillId="0" borderId="0" xfId="17" applyNumberFormat="1" applyFont="1" applyBorder="1" applyAlignment="1">
      <alignment horizontal="center"/>
    </xf>
    <xf numFmtId="192" fontId="11" fillId="0" borderId="0" xfId="0" applyNumberFormat="1" applyFont="1" applyAlignment="1">
      <alignment horizontal="center"/>
    </xf>
    <xf numFmtId="201" fontId="11" fillId="0" borderId="10" xfId="0" applyNumberFormat="1" applyFont="1" applyFill="1" applyBorder="1" applyAlignment="1">
      <alignment horizontal="center"/>
    </xf>
    <xf numFmtId="5" fontId="11" fillId="0" borderId="0" xfId="0" applyNumberFormat="1" applyFont="1" applyAlignment="1">
      <alignment horizontal="center"/>
    </xf>
    <xf numFmtId="201" fontId="11" fillId="0" borderId="11" xfId="0" applyNumberFormat="1" applyFont="1" applyFill="1" applyBorder="1" applyAlignment="1">
      <alignment horizontal="center"/>
    </xf>
    <xf numFmtId="5" fontId="11" fillId="0" borderId="0" xfId="17" applyNumberFormat="1" applyFont="1" applyBorder="1" applyAlignment="1">
      <alignment horizontal="right"/>
    </xf>
    <xf numFmtId="192" fontId="11" fillId="0" borderId="0" xfId="0" applyNumberFormat="1" applyFont="1" applyAlignment="1">
      <alignment/>
    </xf>
    <xf numFmtId="201" fontId="11" fillId="0" borderId="0" xfId="0" applyNumberFormat="1" applyFont="1" applyFill="1" applyBorder="1" applyAlignment="1">
      <alignment/>
    </xf>
    <xf numFmtId="10" fontId="11" fillId="0" borderId="0" xfId="21" applyNumberFormat="1" applyFont="1" applyAlignment="1">
      <alignment/>
    </xf>
    <xf numFmtId="0" fontId="22" fillId="0" borderId="0" xfId="0" applyFont="1" applyBorder="1" applyAlignment="1">
      <alignment horizontal="right"/>
    </xf>
    <xf numFmtId="5" fontId="1" fillId="0" borderId="0" xfId="0" applyNumberFormat="1" applyFont="1" applyBorder="1" applyAlignment="1">
      <alignment horizontal="right"/>
    </xf>
    <xf numFmtId="192" fontId="0" fillId="1" borderId="0" xfId="0" applyNumberFormat="1" applyFont="1" applyFill="1" applyBorder="1" applyAlignment="1">
      <alignment horizontal="right"/>
    </xf>
    <xf numFmtId="10" fontId="11" fillId="0" borderId="0" xfId="21" applyNumberFormat="1" applyFont="1" applyBorder="1" applyAlignment="1">
      <alignment/>
    </xf>
    <xf numFmtId="10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5" fontId="11" fillId="0" borderId="14" xfId="0" applyNumberFormat="1" applyFont="1" applyBorder="1" applyAlignment="1">
      <alignment/>
    </xf>
    <xf numFmtId="5" fontId="11" fillId="0" borderId="15" xfId="0" applyNumberFormat="1" applyFont="1" applyBorder="1" applyAlignment="1">
      <alignment/>
    </xf>
    <xf numFmtId="0" fontId="1" fillId="1" borderId="0" xfId="0" applyFont="1" applyFill="1" applyAlignment="1">
      <alignment horizontal="left"/>
    </xf>
    <xf numFmtId="5" fontId="26" fillId="0" borderId="14" xfId="0" applyNumberFormat="1" applyFont="1" applyBorder="1" applyAlignment="1">
      <alignment/>
    </xf>
    <xf numFmtId="5" fontId="26" fillId="0" borderId="0" xfId="0" applyNumberFormat="1" applyFont="1" applyAlignment="1">
      <alignment/>
    </xf>
    <xf numFmtId="5" fontId="26" fillId="0" borderId="15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5" fontId="11" fillId="0" borderId="0" xfId="0" applyNumberFormat="1" applyFont="1" applyBorder="1" applyAlignment="1">
      <alignment/>
    </xf>
    <xf numFmtId="44" fontId="1" fillId="0" borderId="0" xfId="1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3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181" fontId="0" fillId="1" borderId="0" xfId="0" applyNumberFormat="1" applyFill="1" applyAlignment="1">
      <alignment/>
    </xf>
    <xf numFmtId="5" fontId="11" fillId="0" borderId="0" xfId="0" applyNumberFormat="1" applyFont="1" applyAlignment="1">
      <alignment horizontal="center"/>
    </xf>
    <xf numFmtId="5" fontId="26" fillId="0" borderId="0" xfId="0" applyNumberFormat="1" applyFont="1" applyBorder="1" applyAlignment="1">
      <alignment/>
    </xf>
    <xf numFmtId="5" fontId="11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5" fontId="14" fillId="0" borderId="0" xfId="15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/>
    </xf>
    <xf numFmtId="44" fontId="22" fillId="0" borderId="0" xfId="17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5" fontId="11" fillId="0" borderId="0" xfId="17" applyNumberFormat="1" applyFont="1" applyBorder="1" applyAlignment="1">
      <alignment horizontal="center"/>
    </xf>
    <xf numFmtId="5" fontId="14" fillId="0" borderId="0" xfId="17" applyNumberFormat="1" applyFont="1" applyFill="1" applyBorder="1" applyAlignment="1">
      <alignment/>
    </xf>
    <xf numFmtId="0" fontId="6" fillId="0" borderId="0" xfId="0" applyFont="1" applyFill="1" applyAlignment="1">
      <alignment/>
    </xf>
    <xf numFmtId="5" fontId="11" fillId="0" borderId="0" xfId="0" applyNumberFormat="1" applyFont="1" applyFill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2" fontId="14" fillId="0" borderId="0" xfId="0" applyNumberFormat="1" applyFont="1" applyBorder="1" applyAlignment="1">
      <alignment horizontal="right"/>
    </xf>
    <xf numFmtId="192" fontId="0" fillId="0" borderId="0" xfId="0" applyNumberFormat="1" applyFill="1" applyBorder="1" applyAlignment="1">
      <alignment horizontal="right"/>
    </xf>
    <xf numFmtId="192" fontId="14" fillId="1" borderId="0" xfId="0" applyNumberFormat="1" applyFont="1" applyFill="1" applyBorder="1" applyAlignment="1">
      <alignment horizontal="right"/>
    </xf>
    <xf numFmtId="7" fontId="0" fillId="0" borderId="0" xfId="0" applyNumberFormat="1" applyFill="1" applyBorder="1" applyAlignment="1">
      <alignment horizontal="right"/>
    </xf>
    <xf numFmtId="201" fontId="11" fillId="0" borderId="0" xfId="17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7" fontId="11" fillId="0" borderId="0" xfId="17" applyNumberFormat="1" applyFont="1" applyFill="1" applyBorder="1" applyAlignment="1">
      <alignment horizontal="right"/>
    </xf>
    <xf numFmtId="201" fontId="11" fillId="0" borderId="0" xfId="0" applyNumberFormat="1" applyFont="1" applyBorder="1" applyAlignment="1">
      <alignment horizontal="center"/>
    </xf>
    <xf numFmtId="7" fontId="11" fillId="0" borderId="0" xfId="0" applyNumberFormat="1" applyFont="1" applyFill="1" applyBorder="1" applyAlignment="1">
      <alignment/>
    </xf>
    <xf numFmtId="201" fontId="11" fillId="0" borderId="0" xfId="0" applyNumberFormat="1" applyFont="1" applyAlignment="1">
      <alignment horizontal="center"/>
    </xf>
    <xf numFmtId="201" fontId="11" fillId="0" borderId="0" xfId="0" applyNumberFormat="1" applyFont="1" applyBorder="1" applyAlignment="1">
      <alignment/>
    </xf>
    <xf numFmtId="201" fontId="11" fillId="0" borderId="0" xfId="0" applyNumberFormat="1" applyFont="1" applyAlignment="1">
      <alignment/>
    </xf>
    <xf numFmtId="7" fontId="11" fillId="0" borderId="0" xfId="0" applyNumberFormat="1" applyFont="1" applyBorder="1" applyAlignment="1">
      <alignment/>
    </xf>
    <xf numFmtId="44" fontId="0" fillId="0" borderId="0" xfId="17" applyFont="1" applyFill="1" applyBorder="1" applyAlignment="1">
      <alignment horizontal="right"/>
    </xf>
    <xf numFmtId="44" fontId="0" fillId="1" borderId="0" xfId="0" applyNumberFormat="1" applyFont="1" applyFill="1" applyAlignment="1">
      <alignment/>
    </xf>
    <xf numFmtId="5" fontId="22" fillId="0" borderId="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center"/>
    </xf>
    <xf numFmtId="44" fontId="0" fillId="0" borderId="0" xfId="17" applyFont="1" applyBorder="1" applyAlignment="1">
      <alignment horizontal="right"/>
    </xf>
    <xf numFmtId="0" fontId="22" fillId="0" borderId="17" xfId="0" applyFont="1" applyBorder="1" applyAlignment="1">
      <alignment horizontal="center" wrapText="1"/>
    </xf>
    <xf numFmtId="5" fontId="11" fillId="0" borderId="18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5" fontId="26" fillId="0" borderId="18" xfId="0" applyNumberFormat="1" applyFont="1" applyBorder="1" applyAlignment="1">
      <alignment/>
    </xf>
    <xf numFmtId="192" fontId="1" fillId="0" borderId="0" xfId="0" applyNumberFormat="1" applyFont="1" applyBorder="1" applyAlignment="1">
      <alignment horizontal="right"/>
    </xf>
    <xf numFmtId="0" fontId="24" fillId="1" borderId="0" xfId="0" applyFont="1" applyFill="1" applyAlignment="1">
      <alignment horizontal="center"/>
    </xf>
    <xf numFmtId="204" fontId="11" fillId="0" borderId="0" xfId="17" applyNumberFormat="1" applyFont="1" applyFill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92" fontId="17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213" fontId="28" fillId="0" borderId="19" xfId="21" applyNumberFormat="1" applyFont="1" applyBorder="1" applyAlignment="1">
      <alignment horizontal="center" vertical="center"/>
    </xf>
    <xf numFmtId="44" fontId="22" fillId="0" borderId="0" xfId="17" applyFont="1" applyFill="1" applyBorder="1" applyAlignment="1">
      <alignment horizontal="center" wrapText="1"/>
    </xf>
    <xf numFmtId="5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201" fontId="14" fillId="0" borderId="0" xfId="17" applyNumberFormat="1" applyFont="1" applyFill="1" applyBorder="1" applyAlignment="1">
      <alignment horizontal="center" vertical="center"/>
    </xf>
    <xf numFmtId="10" fontId="11" fillId="0" borderId="0" xfId="2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5" fontId="1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15" fillId="0" borderId="0" xfId="0" applyFont="1" applyAlignment="1">
      <alignment horizontal="center"/>
    </xf>
    <xf numFmtId="192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4" fontId="22" fillId="0" borderId="16" xfId="17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00" fontId="28" fillId="0" borderId="0" xfId="0" applyNumberFormat="1" applyFont="1" applyBorder="1" applyAlignment="1">
      <alignment horizontal="center"/>
    </xf>
    <xf numFmtId="202" fontId="28" fillId="0" borderId="20" xfId="0" applyNumberFormat="1" applyFont="1" applyBorder="1" applyAlignment="1">
      <alignment horizontal="center"/>
    </xf>
    <xf numFmtId="202" fontId="28" fillId="0" borderId="21" xfId="0" applyNumberFormat="1" applyFont="1" applyBorder="1" applyAlignment="1">
      <alignment horizontal="center"/>
    </xf>
    <xf numFmtId="202" fontId="28" fillId="0" borderId="22" xfId="0" applyNumberFormat="1" applyFont="1" applyBorder="1" applyAlignment="1">
      <alignment horizontal="center"/>
    </xf>
    <xf numFmtId="211" fontId="11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44" fontId="15" fillId="0" borderId="0" xfId="17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4" fontId="6" fillId="0" borderId="0" xfId="17" applyFont="1" applyBorder="1" applyAlignment="1">
      <alignment horizontal="center"/>
    </xf>
    <xf numFmtId="44" fontId="0" fillId="0" borderId="0" xfId="17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41" fontId="19" fillId="0" borderId="0" xfId="17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4" fontId="19" fillId="0" borderId="0" xfId="17" applyFont="1" applyFill="1" applyAlignment="1">
      <alignment horizontal="center"/>
    </xf>
    <xf numFmtId="192" fontId="0" fillId="0" borderId="0" xfId="0" applyNumberFormat="1" applyAlignment="1">
      <alignment/>
    </xf>
    <xf numFmtId="201" fontId="14" fillId="0" borderId="0" xfId="17" applyNumberFormat="1" applyFont="1" applyBorder="1" applyAlignment="1">
      <alignment horizontal="center"/>
    </xf>
    <xf numFmtId="0" fontId="11" fillId="1" borderId="0" xfId="0" applyFont="1" applyFill="1" applyAlignment="1">
      <alignment horizontal="center"/>
    </xf>
    <xf numFmtId="192" fontId="14" fillId="0" borderId="0" xfId="0" applyNumberFormat="1" applyFont="1" applyAlignment="1">
      <alignment horizontal="center"/>
    </xf>
    <xf numFmtId="201" fontId="11" fillId="0" borderId="0" xfId="17" applyNumberFormat="1" applyFont="1" applyBorder="1" applyAlignment="1">
      <alignment horizontal="center"/>
    </xf>
    <xf numFmtId="5" fontId="0" fillId="0" borderId="0" xfId="17" applyNumberFormat="1" applyFill="1" applyBorder="1" applyAlignment="1">
      <alignment/>
    </xf>
    <xf numFmtId="5" fontId="6" fillId="0" borderId="0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S_Excel\Multi-System%20Transmission%20Rate\Rate%20Compari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-System Avg CROD"/>
      <sheetName val="Multi-System Monthly CROD"/>
      <sheetName val="Single System Avg CROD"/>
      <sheetName val="Single System Monthly CROD"/>
      <sheetName val="Billing Current Rates"/>
      <sheetName val="Billing MSTR Only"/>
      <sheetName val="Billing StepRate"/>
      <sheetName val="Billing StepRate-MSTR"/>
      <sheetName val="MSTR Only"/>
      <sheetName val="StepRate - MSTR 5th Year"/>
      <sheetName val="StepRate - MSTR 1st Year"/>
      <sheetName val="Multi-System Rate Only "/>
      <sheetName val="Converge Rates - MSTR 5th Year"/>
      <sheetName val="Converge Rates - MSTR 1st Year"/>
      <sheetName val="Assumptions"/>
      <sheetName val="Customer Summary - MSTR Only"/>
      <sheetName val="Customer Summary -Step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1"/>
  <sheetViews>
    <sheetView tabSelected="1" workbookViewId="0" topLeftCell="A1">
      <selection activeCell="D58" sqref="D58:E58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2.7109375" style="0" customWidth="1"/>
    <col min="4" max="4" width="3.7109375" style="0" customWidth="1"/>
    <col min="5" max="5" width="68.7109375" style="0" customWidth="1"/>
    <col min="6" max="6" width="1.7109375" style="0" customWidth="1"/>
    <col min="7" max="7" width="21.7109375" style="259" customWidth="1"/>
    <col min="8" max="8" width="3.7109375" style="0" customWidth="1"/>
    <col min="9" max="9" width="48.28125" style="0" customWidth="1"/>
    <col min="10" max="10" width="28.57421875" style="0" customWidth="1"/>
    <col min="11" max="16" width="12.7109375" style="0" customWidth="1"/>
  </cols>
  <sheetData>
    <row r="2" spans="2:6" ht="15.75">
      <c r="B2" s="264" t="s">
        <v>152</v>
      </c>
      <c r="C2" s="264"/>
      <c r="D2" s="264"/>
      <c r="E2" s="264"/>
      <c r="F2" s="50"/>
    </row>
    <row r="3" spans="2:6" ht="15.75">
      <c r="B3" s="264" t="s">
        <v>153</v>
      </c>
      <c r="C3" s="264"/>
      <c r="D3" s="264"/>
      <c r="E3" s="264"/>
      <c r="F3" s="50"/>
    </row>
    <row r="4" ht="30" customHeight="1"/>
    <row r="5" ht="12.75">
      <c r="B5" s="253" t="s">
        <v>154</v>
      </c>
    </row>
    <row r="6" ht="6.75" customHeight="1"/>
    <row r="7" ht="12.75">
      <c r="D7" t="s">
        <v>155</v>
      </c>
    </row>
    <row r="8" ht="12.75">
      <c r="E8" t="s">
        <v>156</v>
      </c>
    </row>
    <row r="9" ht="12" customHeight="1"/>
    <row r="10" ht="12.75">
      <c r="D10" s="53" t="s">
        <v>157</v>
      </c>
    </row>
    <row r="11" spans="4:5" ht="12.75">
      <c r="D11" s="53"/>
      <c r="E11" t="s">
        <v>158</v>
      </c>
    </row>
    <row r="13" spans="2:4" ht="12.75">
      <c r="B13" s="64"/>
      <c r="D13" s="64" t="s">
        <v>159</v>
      </c>
    </row>
    <row r="14" ht="12.75">
      <c r="E14" t="s">
        <v>160</v>
      </c>
    </row>
    <row r="16" ht="12.75">
      <c r="D16" t="s">
        <v>161</v>
      </c>
    </row>
    <row r="17" ht="12.75">
      <c r="E17" t="s">
        <v>162</v>
      </c>
    </row>
    <row r="18" ht="18" customHeight="1"/>
    <row r="19" ht="12.75">
      <c r="B19" s="253" t="s">
        <v>163</v>
      </c>
    </row>
    <row r="20" ht="6.75" customHeight="1">
      <c r="B20" s="132"/>
    </row>
    <row r="21" spans="2:3" ht="12.75">
      <c r="B21" s="132"/>
      <c r="C21" s="133" t="s">
        <v>164</v>
      </c>
    </row>
    <row r="22" ht="6" customHeight="1">
      <c r="B22" s="132"/>
    </row>
    <row r="23" ht="12.75">
      <c r="D23" s="53" t="s">
        <v>165</v>
      </c>
    </row>
    <row r="24" ht="12.75">
      <c r="E24" t="s">
        <v>166</v>
      </c>
    </row>
    <row r="26" ht="12.75">
      <c r="D26" s="64" t="s">
        <v>159</v>
      </c>
    </row>
    <row r="27" ht="12.75">
      <c r="E27" t="s">
        <v>167</v>
      </c>
    </row>
    <row r="29" ht="12.75">
      <c r="C29" s="133" t="s">
        <v>168</v>
      </c>
    </row>
    <row r="30" ht="6" customHeight="1">
      <c r="D30" s="64"/>
    </row>
    <row r="31" spans="4:6" ht="12.75">
      <c r="D31" s="53" t="s">
        <v>169</v>
      </c>
      <c r="E31" s="52"/>
      <c r="F31" s="52"/>
    </row>
    <row r="32" spans="4:6" ht="12.75">
      <c r="D32" s="53"/>
      <c r="E32" s="52" t="s">
        <v>170</v>
      </c>
      <c r="F32" s="52"/>
    </row>
    <row r="33" spans="4:7" s="59" customFormat="1" ht="12.75">
      <c r="D33" s="53"/>
      <c r="G33" s="101"/>
    </row>
    <row r="34" spans="4:6" ht="12.75">
      <c r="D34" s="53" t="s">
        <v>171</v>
      </c>
      <c r="E34" s="59"/>
      <c r="F34" s="59"/>
    </row>
    <row r="35" spans="4:6" ht="12.75">
      <c r="D35" s="53"/>
      <c r="E35" s="59" t="s">
        <v>172</v>
      </c>
      <c r="F35" s="59"/>
    </row>
    <row r="36" ht="18" customHeight="1"/>
    <row r="37" ht="12.75">
      <c r="B37" s="253" t="s">
        <v>173</v>
      </c>
    </row>
    <row r="38" ht="6.75" customHeight="1"/>
    <row r="39" spans="4:9" ht="12.75" customHeight="1">
      <c r="D39" t="s">
        <v>174</v>
      </c>
      <c r="H39" s="59"/>
      <c r="I39" s="59"/>
    </row>
    <row r="40" spans="5:9" ht="12.75" customHeight="1">
      <c r="E40" t="s">
        <v>175</v>
      </c>
      <c r="H40" s="59"/>
      <c r="I40" s="59"/>
    </row>
    <row r="41" spans="8:9" ht="12.75" customHeight="1">
      <c r="H41" s="59"/>
      <c r="I41" s="263"/>
    </row>
    <row r="42" spans="4:9" ht="12.75" customHeight="1">
      <c r="D42" t="s">
        <v>155</v>
      </c>
      <c r="F42" s="59"/>
      <c r="H42" s="59"/>
      <c r="I42" s="59"/>
    </row>
    <row r="43" spans="5:6" ht="12.75" customHeight="1">
      <c r="E43" t="s">
        <v>176</v>
      </c>
      <c r="F43" s="59"/>
    </row>
    <row r="44" ht="18" customHeight="1"/>
    <row r="45" ht="12.75">
      <c r="B45" s="260" t="s">
        <v>177</v>
      </c>
    </row>
    <row r="46" ht="6.75" customHeight="1"/>
    <row r="47" ht="12.75">
      <c r="C47" s="64" t="s">
        <v>159</v>
      </c>
    </row>
    <row r="48" ht="12.75">
      <c r="D48" t="s">
        <v>178</v>
      </c>
    </row>
    <row r="49" ht="36" customHeight="1"/>
    <row r="50" ht="12" customHeight="1">
      <c r="B50" s="261" t="s">
        <v>179</v>
      </c>
    </row>
    <row r="51" ht="6" customHeight="1">
      <c r="B51" s="261"/>
    </row>
    <row r="52" ht="12.75">
      <c r="C52" s="262" t="s">
        <v>182</v>
      </c>
    </row>
    <row r="53" ht="12.75">
      <c r="C53" s="262" t="s">
        <v>180</v>
      </c>
    </row>
    <row r="54" ht="12.75">
      <c r="C54" t="s">
        <v>181</v>
      </c>
    </row>
    <row r="81" spans="4:7" s="59" customFormat="1" ht="12.75">
      <c r="D81" s="53"/>
      <c r="G81" s="101"/>
    </row>
  </sheetData>
  <mergeCells count="2">
    <mergeCell ref="B2:E2"/>
    <mergeCell ref="B3:E3"/>
  </mergeCells>
  <printOptions horizontalCentered="1"/>
  <pageMargins left="0.75" right="0.75" top="0.5" bottom="0.75" header="0" footer="0"/>
  <pageSetup fitToHeight="1" fitToWidth="1" horizontalDpi="600" verticalDpi="600" orientation="portrait" r:id="rId1"/>
  <headerFooter alignWithMargins="0">
    <oddFooter>&amp;L&amp;8&amp;A&amp;R&amp;8 4/23/2003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3"/>
  <sheetViews>
    <sheetView zoomScale="85" zoomScaleNormal="85" workbookViewId="0" topLeftCell="A1">
      <selection activeCell="A38" sqref="A38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5" width="15.7109375" style="0" customWidth="1"/>
    <col min="6" max="6" width="1.7109375" style="0" customWidth="1"/>
    <col min="7" max="9" width="15.7109375" style="0" customWidth="1"/>
    <col min="10" max="10" width="3.7109375" style="0" customWidth="1"/>
    <col min="11" max="14" width="14.7109375" style="0" customWidth="1"/>
    <col min="15" max="15" width="1.57421875" style="0" customWidth="1"/>
    <col min="16" max="16" width="14.7109375" style="0" customWidth="1"/>
    <col min="17" max="17" width="14.8515625" style="0" customWidth="1"/>
    <col min="18" max="18" width="15.00390625" style="0" bestFit="1" customWidth="1"/>
    <col min="19" max="22" width="14.00390625" style="0" bestFit="1" customWidth="1"/>
  </cols>
  <sheetData>
    <row r="1" spans="2:10" ht="12.75" customHeight="1">
      <c r="B1" s="268"/>
      <c r="C1" s="268"/>
      <c r="D1" s="268"/>
      <c r="E1" s="268"/>
      <c r="F1" s="268"/>
      <c r="G1" s="268"/>
      <c r="H1" s="268"/>
      <c r="I1" s="1"/>
      <c r="J1" s="1"/>
    </row>
    <row r="2" spans="2:10" ht="18.75" customHeight="1">
      <c r="B2" s="269" t="s">
        <v>101</v>
      </c>
      <c r="C2" s="269"/>
      <c r="D2" s="269"/>
      <c r="E2" s="269"/>
      <c r="F2" s="269"/>
      <c r="G2" s="269"/>
      <c r="H2" s="269"/>
      <c r="I2" s="269"/>
      <c r="J2" s="118"/>
    </row>
    <row r="3" spans="2:10" ht="18.75" customHeight="1">
      <c r="B3" s="268" t="s">
        <v>102</v>
      </c>
      <c r="C3" s="268"/>
      <c r="D3" s="268"/>
      <c r="E3" s="268"/>
      <c r="F3" s="268"/>
      <c r="G3" s="268"/>
      <c r="H3" s="268"/>
      <c r="I3" s="268"/>
      <c r="J3" s="118"/>
    </row>
    <row r="4" spans="2:11" ht="24.75" customHeight="1">
      <c r="B4" s="44"/>
      <c r="C4" s="44"/>
      <c r="D4" s="44"/>
      <c r="E4" s="44"/>
      <c r="F4" s="44"/>
      <c r="G4" s="44"/>
      <c r="H4" s="44"/>
      <c r="I4" s="44"/>
      <c r="J4" s="118"/>
      <c r="K4" s="119"/>
    </row>
    <row r="5" spans="2:11" ht="12.75" customHeight="1">
      <c r="B5" s="120"/>
      <c r="C5" s="120"/>
      <c r="D5" s="120"/>
      <c r="E5" s="120"/>
      <c r="F5" s="120"/>
      <c r="G5" s="120"/>
      <c r="H5" s="120"/>
      <c r="I5" s="120"/>
      <c r="J5" s="118"/>
      <c r="K5" s="121"/>
    </row>
    <row r="6" spans="2:10" ht="6.75" customHeight="1">
      <c r="B6" s="1"/>
      <c r="C6" s="122"/>
      <c r="D6" s="122"/>
      <c r="E6" s="122"/>
      <c r="F6" s="122"/>
      <c r="G6" s="122"/>
      <c r="H6" s="122"/>
      <c r="I6" s="1"/>
      <c r="J6" s="118"/>
    </row>
    <row r="7" spans="2:10" ht="12.75" customHeight="1">
      <c r="B7" s="123" t="s">
        <v>103</v>
      </c>
      <c r="D7" s="1"/>
      <c r="E7" s="124"/>
      <c r="F7" s="124"/>
      <c r="G7" s="122"/>
      <c r="H7" s="1"/>
      <c r="I7" s="1"/>
      <c r="J7" s="118"/>
    </row>
    <row r="8" spans="2:10" ht="6" customHeight="1">
      <c r="B8" s="123"/>
      <c r="D8" s="1"/>
      <c r="E8" s="122"/>
      <c r="F8" s="122"/>
      <c r="G8" s="122"/>
      <c r="H8" s="1"/>
      <c r="I8" s="1"/>
      <c r="J8" s="118"/>
    </row>
    <row r="9" spans="2:17" ht="24">
      <c r="B9" s="125"/>
      <c r="C9" s="126" t="s">
        <v>104</v>
      </c>
      <c r="D9" s="127" t="s">
        <v>105</v>
      </c>
      <c r="E9" s="128" t="s">
        <v>106</v>
      </c>
      <c r="F9" s="127"/>
      <c r="G9" s="129" t="s">
        <v>107</v>
      </c>
      <c r="I9" s="130"/>
      <c r="J9" s="131"/>
      <c r="L9" s="126"/>
      <c r="M9" s="126"/>
      <c r="N9" s="126"/>
      <c r="O9" s="126"/>
      <c r="P9" s="134"/>
      <c r="Q9" s="135"/>
    </row>
    <row r="10" spans="2:17" ht="12.75">
      <c r="B10" s="1" t="s">
        <v>109</v>
      </c>
      <c r="C10" s="136">
        <f>SUM(D10:G10)</f>
        <v>71578795</v>
      </c>
      <c r="D10" s="213">
        <f>'Converge Rates - MSTR 1st Year'!D10</f>
        <v>35555800</v>
      </c>
      <c r="E10" s="213">
        <f>'Converge Rates - MSTR 1st Year'!E10</f>
        <v>2775392</v>
      </c>
      <c r="F10" s="213"/>
      <c r="G10" s="213">
        <f>'Converge Rates - MSTR 1st Year'!G10</f>
        <v>33247603</v>
      </c>
      <c r="I10" s="1"/>
      <c r="J10" s="118"/>
      <c r="K10" s="138"/>
      <c r="L10" s="139"/>
      <c r="M10" s="139"/>
      <c r="N10" s="139"/>
      <c r="O10" s="139"/>
      <c r="P10" s="139"/>
      <c r="Q10" s="139"/>
    </row>
    <row r="11" spans="2:17" ht="12.75" customHeight="1">
      <c r="B11" s="1" t="s">
        <v>110</v>
      </c>
      <c r="C11" s="136">
        <f>SUM(D11:G11)</f>
        <v>68068831</v>
      </c>
      <c r="D11" s="213">
        <f>'Converge Rates - MSTR 1st Year'!D11</f>
        <v>34324278</v>
      </c>
      <c r="E11" s="213">
        <f>'Converge Rates - MSTR 1st Year'!E11</f>
        <v>2677468</v>
      </c>
      <c r="F11" s="213"/>
      <c r="G11" s="213">
        <f>'Converge Rates - MSTR 1st Year'!G11</f>
        <v>31067085</v>
      </c>
      <c r="I11" s="1"/>
      <c r="J11" s="118"/>
      <c r="K11" s="138"/>
      <c r="L11" s="139"/>
      <c r="M11" s="139"/>
      <c r="N11" s="139"/>
      <c r="O11" s="139"/>
      <c r="P11" s="139"/>
      <c r="Q11" s="139"/>
    </row>
    <row r="12" spans="2:17" ht="12.75" customHeight="1">
      <c r="B12" s="1" t="s">
        <v>111</v>
      </c>
      <c r="C12" s="136">
        <f>SUM(D12:G12)</f>
        <v>68522888</v>
      </c>
      <c r="D12" s="213">
        <f>'Converge Rates - MSTR 1st Year'!D12</f>
        <v>34649108</v>
      </c>
      <c r="E12" s="213">
        <f>'Converge Rates - MSTR 1st Year'!E12</f>
        <v>2487001</v>
      </c>
      <c r="F12" s="213"/>
      <c r="G12" s="213">
        <f>'Converge Rates - MSTR 1st Year'!G12</f>
        <v>31386779</v>
      </c>
      <c r="I12" s="1"/>
      <c r="J12" s="118"/>
      <c r="K12" s="138"/>
      <c r="L12" s="139"/>
      <c r="M12" s="139"/>
      <c r="N12" s="139"/>
      <c r="O12" s="139"/>
      <c r="P12" s="139"/>
      <c r="Q12" s="139"/>
    </row>
    <row r="13" spans="2:17" ht="12.75" customHeight="1">
      <c r="B13" s="1" t="s">
        <v>112</v>
      </c>
      <c r="C13" s="136">
        <f>SUM(D13:G13)</f>
        <v>66940018</v>
      </c>
      <c r="D13" s="213">
        <f>'Converge Rates - MSTR 1st Year'!D13</f>
        <v>33112036</v>
      </c>
      <c r="E13" s="213">
        <f>'Converge Rates - MSTR 1st Year'!E13</f>
        <v>2485214</v>
      </c>
      <c r="F13" s="213"/>
      <c r="G13" s="213">
        <f>'Converge Rates - MSTR 1st Year'!G13</f>
        <v>31342768</v>
      </c>
      <c r="I13" s="1"/>
      <c r="J13" s="118"/>
      <c r="K13" s="138"/>
      <c r="L13" s="139"/>
      <c r="M13" s="139"/>
      <c r="N13" s="139"/>
      <c r="O13" s="139"/>
      <c r="P13" s="139"/>
      <c r="Q13" s="139"/>
    </row>
    <row r="14" spans="2:17" ht="12.75" customHeight="1">
      <c r="B14" s="1" t="s">
        <v>113</v>
      </c>
      <c r="C14" s="136">
        <f>SUM(D14:G14)</f>
        <v>61287833</v>
      </c>
      <c r="D14" s="213">
        <f>'Converge Rates - MSTR 1st Year'!D14</f>
        <v>27343249</v>
      </c>
      <c r="E14" s="213">
        <f>'Converge Rates - MSTR 1st Year'!E14</f>
        <v>2616500</v>
      </c>
      <c r="F14" s="213"/>
      <c r="G14" s="213">
        <f>'Converge Rates - MSTR 1st Year'!G14</f>
        <v>31328084</v>
      </c>
      <c r="I14" s="140"/>
      <c r="J14" s="118"/>
      <c r="K14" s="138"/>
      <c r="L14" s="139"/>
      <c r="M14" s="139"/>
      <c r="N14" s="139"/>
      <c r="O14" s="139"/>
      <c r="P14" s="139"/>
      <c r="Q14" s="139"/>
    </row>
    <row r="15" spans="2:10" ht="6.75" customHeight="1">
      <c r="B15" s="1"/>
      <c r="C15" s="141"/>
      <c r="D15" s="137"/>
      <c r="E15" s="137"/>
      <c r="F15" s="137"/>
      <c r="G15" s="137"/>
      <c r="H15" s="139"/>
      <c r="I15" s="140"/>
      <c r="J15" s="118"/>
    </row>
    <row r="16" spans="2:18" ht="12.75" customHeight="1">
      <c r="B16" s="142" t="s">
        <v>114</v>
      </c>
      <c r="C16" s="136">
        <f>SUM(C10:C14)/5</f>
        <v>67279673</v>
      </c>
      <c r="D16" s="136">
        <f>SUM(D10:D14)/5</f>
        <v>32996894.2</v>
      </c>
      <c r="E16" s="136">
        <f>SUM(E10:E14)/5</f>
        <v>2608315</v>
      </c>
      <c r="F16" s="137"/>
      <c r="G16" s="136">
        <f>SUM(G10:G14)/5</f>
        <v>31674463.8</v>
      </c>
      <c r="H16" s="139"/>
      <c r="I16" s="140"/>
      <c r="J16" s="118"/>
      <c r="L16" s="143"/>
      <c r="M16" s="138"/>
      <c r="N16" s="138"/>
      <c r="P16" s="138"/>
      <c r="Q16" s="138"/>
      <c r="R16" s="138"/>
    </row>
    <row r="17" spans="2:18" ht="6.75" customHeight="1">
      <c r="B17" s="142"/>
      <c r="C17" s="144"/>
      <c r="D17" s="139"/>
      <c r="E17" s="139"/>
      <c r="F17" s="139"/>
      <c r="G17" s="139"/>
      <c r="H17" s="139"/>
      <c r="I17" s="140"/>
      <c r="J17" s="118"/>
      <c r="L17" s="143"/>
      <c r="M17" s="138"/>
      <c r="N17" s="138"/>
      <c r="P17" s="138"/>
      <c r="Q17" s="138"/>
      <c r="R17" s="138"/>
    </row>
    <row r="18" spans="2:18" ht="12.75" customHeight="1">
      <c r="B18" s="120"/>
      <c r="C18" s="120"/>
      <c r="D18" s="120"/>
      <c r="E18" s="120"/>
      <c r="F18" s="120"/>
      <c r="G18" s="120"/>
      <c r="H18" s="120"/>
      <c r="I18" s="120"/>
      <c r="J18" s="118"/>
      <c r="L18" s="143"/>
      <c r="M18" s="138"/>
      <c r="N18" s="138"/>
      <c r="P18" s="138"/>
      <c r="Q18" s="138"/>
      <c r="R18" s="138"/>
    </row>
    <row r="19" spans="2:18" ht="6" customHeight="1">
      <c r="B19" s="1"/>
      <c r="C19" s="145"/>
      <c r="D19" s="145"/>
      <c r="E19" s="145"/>
      <c r="F19" s="145"/>
      <c r="G19" s="146"/>
      <c r="H19" s="146"/>
      <c r="I19" s="146"/>
      <c r="J19" s="147"/>
      <c r="L19" s="143"/>
      <c r="M19" s="148"/>
      <c r="N19" s="148"/>
      <c r="P19" s="148"/>
      <c r="Q19" s="148"/>
      <c r="R19" s="148"/>
    </row>
    <row r="20" spans="2:18" ht="12.75" customHeight="1">
      <c r="B20" s="123" t="s">
        <v>115</v>
      </c>
      <c r="D20" s="1"/>
      <c r="E20" s="1"/>
      <c r="F20" s="1"/>
      <c r="G20" s="1"/>
      <c r="H20" s="1"/>
      <c r="I20" s="1"/>
      <c r="J20" s="118"/>
      <c r="L20" s="143"/>
      <c r="M20" s="148"/>
      <c r="N20" s="148"/>
      <c r="P20" s="148"/>
      <c r="Q20" s="148"/>
      <c r="R20" s="148"/>
    </row>
    <row r="21" spans="2:10" ht="6.75" customHeight="1">
      <c r="B21" s="123"/>
      <c r="D21" s="1"/>
      <c r="E21" s="1"/>
      <c r="F21" s="1"/>
      <c r="G21" s="1"/>
      <c r="H21" s="1"/>
      <c r="I21" s="1"/>
      <c r="J21" s="118"/>
    </row>
    <row r="22" spans="2:18" ht="12.75" customHeight="1">
      <c r="B22" s="125"/>
      <c r="C22" s="126" t="s">
        <v>116</v>
      </c>
      <c r="D22" s="126" t="s">
        <v>8</v>
      </c>
      <c r="E22" s="134" t="s">
        <v>24</v>
      </c>
      <c r="F22" s="134"/>
      <c r="G22" s="149" t="s">
        <v>117</v>
      </c>
      <c r="H22" s="149" t="s">
        <v>118</v>
      </c>
      <c r="I22" s="126" t="s">
        <v>119</v>
      </c>
      <c r="J22" s="150"/>
      <c r="K22" s="134" t="s">
        <v>120</v>
      </c>
      <c r="L22" s="143"/>
      <c r="R22" s="148"/>
    </row>
    <row r="23" spans="2:11" ht="12.75" customHeight="1">
      <c r="B23" s="1" t="s">
        <v>109</v>
      </c>
      <c r="C23" s="151">
        <f>SUM(D23:I23)</f>
        <v>4150594.583333333</v>
      </c>
      <c r="D23" s="151">
        <f>'Converge Rates - MSTR 1st Year'!D23</f>
        <v>1733318.25</v>
      </c>
      <c r="E23" s="151">
        <f>'Converge Rates - MSTR 1st Year'!E23</f>
        <v>280833.3333333333</v>
      </c>
      <c r="F23" s="152"/>
      <c r="G23" s="151">
        <f>K23-H23</f>
        <v>742910</v>
      </c>
      <c r="H23" s="151">
        <f>'Converge Rates - MSTR 1st Year'!H23</f>
        <v>512000</v>
      </c>
      <c r="I23" s="151">
        <f>'Converge Rates - MSTR 1st Year'!I23</f>
        <v>881533</v>
      </c>
      <c r="J23" s="153"/>
      <c r="K23" s="151">
        <f>'Converge Rates - MSTR 1st Year'!K23</f>
        <v>1254910</v>
      </c>
    </row>
    <row r="24" spans="2:11" ht="12.75" customHeight="1">
      <c r="B24" s="1" t="s">
        <v>110</v>
      </c>
      <c r="C24" s="151">
        <f>SUM(D24:I24)</f>
        <v>4185469.9916666667</v>
      </c>
      <c r="D24" s="151">
        <f>'Converge Rates - MSTR 1st Year'!D24</f>
        <v>1731826.9916666667</v>
      </c>
      <c r="E24" s="151">
        <f>'Converge Rates - MSTR 1st Year'!E24</f>
        <v>275000</v>
      </c>
      <c r="F24" s="152"/>
      <c r="G24" s="151">
        <f>K24-H24</f>
        <v>742910</v>
      </c>
      <c r="H24" s="151">
        <f>'Converge Rates - MSTR 1st Year'!H24</f>
        <v>512000</v>
      </c>
      <c r="I24" s="151">
        <f>'Converge Rates - MSTR 1st Year'!I24</f>
        <v>923733</v>
      </c>
      <c r="J24" s="153"/>
      <c r="K24" s="151">
        <f>'Converge Rates - MSTR 1st Year'!K24</f>
        <v>1254910</v>
      </c>
    </row>
    <row r="25" spans="2:11" ht="12.75" customHeight="1">
      <c r="B25" s="1" t="s">
        <v>111</v>
      </c>
      <c r="C25" s="151">
        <f>SUM(D25:I25)</f>
        <v>4245511.658333333</v>
      </c>
      <c r="D25" s="151">
        <f>'Converge Rates - MSTR 1st Year'!D25</f>
        <v>1731868.6583333334</v>
      </c>
      <c r="E25" s="151">
        <f>'Converge Rates - MSTR 1st Year'!E25</f>
        <v>275000</v>
      </c>
      <c r="F25" s="152"/>
      <c r="G25" s="151">
        <f>K25-H25</f>
        <v>742910</v>
      </c>
      <c r="H25" s="151">
        <f>'Converge Rates - MSTR 1st Year'!H25</f>
        <v>512000</v>
      </c>
      <c r="I25" s="151">
        <f>'Converge Rates - MSTR 1st Year'!I25</f>
        <v>983733</v>
      </c>
      <c r="J25" s="153"/>
      <c r="K25" s="151">
        <f>'Converge Rates - MSTR 1st Year'!K25</f>
        <v>1254910</v>
      </c>
    </row>
    <row r="26" spans="2:11" ht="12.75" customHeight="1">
      <c r="B26" s="1" t="s">
        <v>112</v>
      </c>
      <c r="C26" s="151">
        <f>SUM(D26:I26)</f>
        <v>4245511.658333333</v>
      </c>
      <c r="D26" s="151">
        <f>'Converge Rates - MSTR 1st Year'!D26</f>
        <v>1731868.6583333334</v>
      </c>
      <c r="E26" s="151">
        <f>'Converge Rates - MSTR 1st Year'!E26</f>
        <v>275000</v>
      </c>
      <c r="F26" s="152"/>
      <c r="G26" s="151">
        <f>K26-H26</f>
        <v>742910</v>
      </c>
      <c r="H26" s="151">
        <f>'Converge Rates - MSTR 1st Year'!H26</f>
        <v>512000</v>
      </c>
      <c r="I26" s="151">
        <f>'Converge Rates - MSTR 1st Year'!I26</f>
        <v>983733</v>
      </c>
      <c r="J26" s="153"/>
      <c r="K26" s="151">
        <f>'Converge Rates - MSTR 1st Year'!K26</f>
        <v>1254910</v>
      </c>
    </row>
    <row r="27" spans="2:11" ht="12.75" customHeight="1">
      <c r="B27" s="1" t="s">
        <v>113</v>
      </c>
      <c r="C27" s="151">
        <f>SUM(D27:I27)</f>
        <v>4245511.658333333</v>
      </c>
      <c r="D27" s="151">
        <f>'Converge Rates - MSTR 1st Year'!D27</f>
        <v>1731868.6583333334</v>
      </c>
      <c r="E27" s="151">
        <f>'Converge Rates - MSTR 1st Year'!E27</f>
        <v>275000</v>
      </c>
      <c r="F27" s="152"/>
      <c r="G27" s="151">
        <f>K27-H27</f>
        <v>742910</v>
      </c>
      <c r="H27" s="151">
        <f>'Converge Rates - MSTR 1st Year'!H27</f>
        <v>512000</v>
      </c>
      <c r="I27" s="151">
        <f>'Converge Rates - MSTR 1st Year'!I27</f>
        <v>983733</v>
      </c>
      <c r="J27" s="153"/>
      <c r="K27" s="151">
        <f>'Converge Rates - MSTR 1st Year'!K27</f>
        <v>1254910</v>
      </c>
    </row>
    <row r="28" spans="2:11" ht="6.75" customHeight="1">
      <c r="B28" s="1"/>
      <c r="C28" s="154"/>
      <c r="D28" s="154"/>
      <c r="E28" s="154"/>
      <c r="F28" s="154"/>
      <c r="G28" s="155"/>
      <c r="H28" s="155"/>
      <c r="I28" s="155"/>
      <c r="J28" s="153"/>
      <c r="K28" s="154"/>
    </row>
    <row r="29" spans="2:11" ht="12.75" customHeight="1">
      <c r="B29" s="156" t="s">
        <v>114</v>
      </c>
      <c r="C29" s="157">
        <f>SUM(C23:C27)/5</f>
        <v>4214519.909999999</v>
      </c>
      <c r="D29" s="157">
        <f>SUM(D23:D27)/5</f>
        <v>1732150.2433333334</v>
      </c>
      <c r="E29" s="157">
        <f>SUM(E23:E27)/5</f>
        <v>276166.6666666666</v>
      </c>
      <c r="F29" s="157"/>
      <c r="G29" s="157">
        <f>K29-H29</f>
        <v>742910</v>
      </c>
      <c r="H29" s="157">
        <f>SUM(H23:H27)/5</f>
        <v>512000</v>
      </c>
      <c r="I29" s="157">
        <f>SUM(I23:I27)/5</f>
        <v>951293</v>
      </c>
      <c r="J29" s="153"/>
      <c r="K29" s="157">
        <f>SUM(K23:K27)/5</f>
        <v>1254910</v>
      </c>
    </row>
    <row r="30" spans="2:11" ht="6.75" customHeight="1">
      <c r="B30" s="156"/>
      <c r="C30" s="158"/>
      <c r="D30" s="158"/>
      <c r="E30" s="158"/>
      <c r="F30" s="158"/>
      <c r="G30" s="158"/>
      <c r="H30" s="158"/>
      <c r="I30" s="158"/>
      <c r="J30" s="159"/>
      <c r="K30" s="158"/>
    </row>
    <row r="31" spans="2:12" ht="12.75" customHeight="1">
      <c r="B31" s="120"/>
      <c r="C31" s="160"/>
      <c r="D31" s="161"/>
      <c r="E31" s="161"/>
      <c r="F31" s="161"/>
      <c r="G31" s="161"/>
      <c r="H31" s="161"/>
      <c r="I31" s="162"/>
      <c r="J31" s="147"/>
      <c r="K31" s="156"/>
      <c r="L31" s="223"/>
    </row>
    <row r="32" ht="6.75" customHeight="1">
      <c r="J32" s="147"/>
    </row>
    <row r="33" spans="2:11" ht="12.75" customHeight="1">
      <c r="B33" s="163" t="s">
        <v>121</v>
      </c>
      <c r="C33" s="164"/>
      <c r="I33" s="164"/>
      <c r="J33" s="165"/>
      <c r="K33" s="166"/>
    </row>
    <row r="34" spans="2:11" ht="6" customHeight="1" thickBot="1">
      <c r="B34" s="163"/>
      <c r="C34" s="164"/>
      <c r="I34" s="164"/>
      <c r="J34" s="165"/>
      <c r="K34" s="166"/>
    </row>
    <row r="35" spans="2:12" s="10" customFormat="1" ht="36">
      <c r="B35" s="167"/>
      <c r="C35" s="127" t="s">
        <v>122</v>
      </c>
      <c r="D35" s="168" t="s">
        <v>123</v>
      </c>
      <c r="E35" s="129"/>
      <c r="F35" s="129"/>
      <c r="G35" s="169" t="s">
        <v>124</v>
      </c>
      <c r="H35" s="170" t="s">
        <v>125</v>
      </c>
      <c r="J35" s="171"/>
      <c r="K35" s="127"/>
      <c r="L35" s="254"/>
    </row>
    <row r="36" spans="2:12" ht="12.75" customHeight="1">
      <c r="B36" s="1" t="s">
        <v>109</v>
      </c>
      <c r="C36" s="172">
        <f>C10</f>
        <v>71578795</v>
      </c>
      <c r="D36" s="173">
        <f>C23</f>
        <v>4150594.583333333</v>
      </c>
      <c r="E36" s="144"/>
      <c r="F36" s="144"/>
      <c r="G36" s="174">
        <f>ROUND((C36/D36)/12,2)</f>
        <v>1.44</v>
      </c>
      <c r="H36" s="175">
        <f>ROUND(G36*D36*12,0)</f>
        <v>71722274</v>
      </c>
      <c r="J36" s="159"/>
      <c r="K36" s="136"/>
      <c r="L36" s="255"/>
    </row>
    <row r="37" spans="2:12" ht="12.75" customHeight="1">
      <c r="B37" s="1" t="s">
        <v>110</v>
      </c>
      <c r="C37" s="172">
        <f>C11</f>
        <v>68068831</v>
      </c>
      <c r="D37" s="173">
        <f>C24</f>
        <v>4185469.9916666667</v>
      </c>
      <c r="E37" s="144"/>
      <c r="F37" s="144"/>
      <c r="G37" s="174">
        <f>ROUND((C37/D37)/12,2)</f>
        <v>1.36</v>
      </c>
      <c r="H37" s="175">
        <f>ROUND(G37*D37*12,0)</f>
        <v>68306870</v>
      </c>
      <c r="J37" s="159"/>
      <c r="K37" s="136"/>
      <c r="L37" s="255"/>
    </row>
    <row r="38" spans="2:12" ht="12.75" customHeight="1">
      <c r="B38" s="1" t="s">
        <v>111</v>
      </c>
      <c r="C38" s="172">
        <f>C12</f>
        <v>68522888</v>
      </c>
      <c r="D38" s="173">
        <f>C25</f>
        <v>4245511.658333333</v>
      </c>
      <c r="E38" s="144"/>
      <c r="F38" s="144"/>
      <c r="G38" s="174">
        <f>ROUND((C38/D38)/12,2)</f>
        <v>1.35</v>
      </c>
      <c r="H38" s="175">
        <f>ROUND(G38*D38*12,0)</f>
        <v>68777289</v>
      </c>
      <c r="J38" s="159"/>
      <c r="K38" s="136"/>
      <c r="L38" s="255"/>
    </row>
    <row r="39" spans="2:12" ht="12.75" customHeight="1">
      <c r="B39" s="1" t="s">
        <v>112</v>
      </c>
      <c r="C39" s="172">
        <f>C13</f>
        <v>66940018</v>
      </c>
      <c r="D39" s="173">
        <f>C26</f>
        <v>4245511.658333333</v>
      </c>
      <c r="E39" s="144"/>
      <c r="F39" s="144"/>
      <c r="G39" s="174">
        <f>ROUND((C39/D39)/12,2)</f>
        <v>1.31</v>
      </c>
      <c r="H39" s="175">
        <f>ROUND(G39*D39*12,0)</f>
        <v>66739443</v>
      </c>
      <c r="J39" s="159"/>
      <c r="K39" s="136"/>
      <c r="L39" s="255"/>
    </row>
    <row r="40" spans="2:12" ht="12.75" customHeight="1" thickBot="1">
      <c r="B40" s="1" t="s">
        <v>113</v>
      </c>
      <c r="C40" s="172">
        <f>C14</f>
        <v>61287833</v>
      </c>
      <c r="D40" s="173">
        <f>C27</f>
        <v>4245511.658333333</v>
      </c>
      <c r="E40" s="144"/>
      <c r="F40" s="144"/>
      <c r="G40" s="176">
        <f>ROUND((C40/D40)/12,2)</f>
        <v>1.2</v>
      </c>
      <c r="H40" s="175">
        <f>ROUND(G40*D40*12,0)</f>
        <v>61135368</v>
      </c>
      <c r="J40" s="159"/>
      <c r="K40" s="136"/>
      <c r="L40" s="255"/>
    </row>
    <row r="41" spans="2:12" ht="6.75" customHeight="1">
      <c r="B41" s="1"/>
      <c r="C41" s="177"/>
      <c r="D41" s="178"/>
      <c r="E41" s="144"/>
      <c r="F41" s="144"/>
      <c r="G41" s="179"/>
      <c r="H41" s="138"/>
      <c r="J41" s="159"/>
      <c r="K41" s="136"/>
      <c r="L41" s="184"/>
    </row>
    <row r="42" spans="2:12" ht="12.75" customHeight="1">
      <c r="B42" s="120"/>
      <c r="C42" s="120"/>
      <c r="D42" s="120"/>
      <c r="E42" s="120"/>
      <c r="F42" s="120"/>
      <c r="G42" s="120"/>
      <c r="H42" s="120"/>
      <c r="I42" s="120"/>
      <c r="J42" s="159"/>
      <c r="K42" s="136"/>
      <c r="L42" s="184"/>
    </row>
    <row r="43" spans="3:12" ht="6.75" customHeight="1">
      <c r="C43" s="164"/>
      <c r="D43" s="164"/>
      <c r="E43" s="164"/>
      <c r="F43" s="164"/>
      <c r="J43" s="159"/>
      <c r="K43" s="1"/>
      <c r="L43" s="1"/>
    </row>
    <row r="44" spans="2:12" ht="12.75" customHeight="1">
      <c r="B44" s="163" t="s">
        <v>127</v>
      </c>
      <c r="C44" s="164"/>
      <c r="D44" s="164"/>
      <c r="E44" s="164"/>
      <c r="F44" s="164"/>
      <c r="G44" s="164"/>
      <c r="H44" s="164"/>
      <c r="J44" s="159"/>
      <c r="K44" s="1"/>
      <c r="L44" s="1"/>
    </row>
    <row r="45" spans="2:10" ht="6.75" customHeight="1">
      <c r="B45" s="163"/>
      <c r="C45" s="164"/>
      <c r="D45" s="164"/>
      <c r="E45" s="164"/>
      <c r="F45" s="164"/>
      <c r="G45" s="164"/>
      <c r="H45" s="164"/>
      <c r="J45" s="159"/>
    </row>
    <row r="46" spans="2:11" ht="12.75" customHeight="1">
      <c r="B46" s="164"/>
      <c r="C46" s="181" t="s">
        <v>8</v>
      </c>
      <c r="D46" s="142" t="s">
        <v>24</v>
      </c>
      <c r="E46" s="149" t="s">
        <v>128</v>
      </c>
      <c r="F46" s="149"/>
      <c r="G46" s="149" t="s">
        <v>116</v>
      </c>
      <c r="H46" s="182"/>
      <c r="I46" s="164"/>
      <c r="J46" s="183"/>
      <c r="K46" s="166"/>
    </row>
    <row r="47" spans="2:11" ht="12.75" customHeight="1">
      <c r="B47" s="1" t="s">
        <v>109</v>
      </c>
      <c r="C47" s="184">
        <f aca="true" t="shared" si="0" ref="C47:D51">ROUND(D10/$C10,4)</f>
        <v>0.4967</v>
      </c>
      <c r="D47" s="184">
        <f t="shared" si="0"/>
        <v>0.0388</v>
      </c>
      <c r="E47" s="184">
        <f>ROUND(G10/$C10,4)</f>
        <v>0.4645</v>
      </c>
      <c r="F47" s="184"/>
      <c r="G47" s="185">
        <f>SUM(C47:E47)</f>
        <v>1</v>
      </c>
      <c r="H47" s="164"/>
      <c r="I47" s="164"/>
      <c r="J47" s="183"/>
      <c r="K47" s="166"/>
    </row>
    <row r="48" spans="2:11" ht="12.75" customHeight="1">
      <c r="B48" s="1" t="s">
        <v>110</v>
      </c>
      <c r="C48" s="184">
        <f t="shared" si="0"/>
        <v>0.5043</v>
      </c>
      <c r="D48" s="184">
        <f t="shared" si="0"/>
        <v>0.0393</v>
      </c>
      <c r="E48" s="184">
        <f>ROUND(G11/$C11,4)</f>
        <v>0.4564</v>
      </c>
      <c r="F48" s="184"/>
      <c r="G48" s="185">
        <f>SUM(C48:E48)</f>
        <v>1</v>
      </c>
      <c r="H48" s="164"/>
      <c r="I48" s="164"/>
      <c r="J48" s="183"/>
      <c r="K48" s="166"/>
    </row>
    <row r="49" spans="2:11" ht="12.75" customHeight="1">
      <c r="B49" s="1" t="s">
        <v>111</v>
      </c>
      <c r="C49" s="184">
        <f t="shared" si="0"/>
        <v>0.5057</v>
      </c>
      <c r="D49" s="184">
        <f t="shared" si="0"/>
        <v>0.0363</v>
      </c>
      <c r="E49" s="184">
        <f>ROUND(G12/$C12,4)</f>
        <v>0.458</v>
      </c>
      <c r="F49" s="184"/>
      <c r="G49" s="185">
        <f>SUM(C49:E49)</f>
        <v>1</v>
      </c>
      <c r="H49" s="164"/>
      <c r="I49" s="164"/>
      <c r="J49" s="183"/>
      <c r="K49" s="166"/>
    </row>
    <row r="50" spans="2:11" ht="12.75" customHeight="1">
      <c r="B50" s="1" t="s">
        <v>112</v>
      </c>
      <c r="C50" s="184">
        <f t="shared" si="0"/>
        <v>0.4947</v>
      </c>
      <c r="D50" s="184">
        <f t="shared" si="0"/>
        <v>0.0371</v>
      </c>
      <c r="E50" s="184">
        <f>ROUND(G13/$C13,4)</f>
        <v>0.4682</v>
      </c>
      <c r="F50" s="184"/>
      <c r="G50" s="185">
        <f>SUM(C50:E50)</f>
        <v>1</v>
      </c>
      <c r="H50" s="164"/>
      <c r="I50" s="164"/>
      <c r="J50" s="183"/>
      <c r="K50" s="166"/>
    </row>
    <row r="51" spans="2:11" ht="12.75" customHeight="1">
      <c r="B51" s="1" t="s">
        <v>113</v>
      </c>
      <c r="C51" s="184">
        <f t="shared" si="0"/>
        <v>0.4461</v>
      </c>
      <c r="D51" s="184">
        <f t="shared" si="0"/>
        <v>0.0427</v>
      </c>
      <c r="E51" s="184">
        <f>ROUND(G14/$C14,4)</f>
        <v>0.5112</v>
      </c>
      <c r="F51" s="184"/>
      <c r="G51" s="185">
        <f>SUM(C51:E51)</f>
        <v>1</v>
      </c>
      <c r="H51" s="164"/>
      <c r="I51" s="164"/>
      <c r="J51" s="183"/>
      <c r="K51" s="166"/>
    </row>
    <row r="52" spans="2:11" ht="6.75" customHeight="1">
      <c r="B52" s="1"/>
      <c r="C52" s="184"/>
      <c r="D52" s="184"/>
      <c r="E52" s="184"/>
      <c r="F52" s="184"/>
      <c r="G52" s="185"/>
      <c r="H52" s="164"/>
      <c r="I52" s="164"/>
      <c r="J52" s="183"/>
      <c r="K52" s="166"/>
    </row>
    <row r="53" spans="2:11" ht="12.75" customHeight="1">
      <c r="B53" s="120"/>
      <c r="C53" s="120"/>
      <c r="D53" s="120"/>
      <c r="E53" s="120"/>
      <c r="F53" s="120"/>
      <c r="G53" s="120"/>
      <c r="H53" s="120"/>
      <c r="I53" s="120"/>
      <c r="J53" s="183"/>
      <c r="K53" s="166"/>
    </row>
    <row r="54" spans="2:11" ht="6.75" customHeight="1">
      <c r="B54" s="164"/>
      <c r="C54" s="1"/>
      <c r="D54" s="1"/>
      <c r="E54" s="1"/>
      <c r="F54" s="1"/>
      <c r="G54" s="1"/>
      <c r="H54" s="164"/>
      <c r="I54" s="164"/>
      <c r="J54" s="183"/>
      <c r="K54" s="166"/>
    </row>
    <row r="55" spans="2:11" ht="12.75" customHeight="1">
      <c r="B55" s="186" t="s">
        <v>129</v>
      </c>
      <c r="D55" s="187"/>
      <c r="E55" s="187"/>
      <c r="F55" s="187"/>
      <c r="G55" s="125"/>
      <c r="H55" s="125"/>
      <c r="I55" s="164"/>
      <c r="J55" s="183"/>
      <c r="K55" s="166"/>
    </row>
    <row r="56" spans="2:11" ht="6.75" customHeight="1">
      <c r="B56" s="186"/>
      <c r="D56" s="187"/>
      <c r="E56" s="187"/>
      <c r="F56" s="187"/>
      <c r="G56" s="125"/>
      <c r="H56" s="125"/>
      <c r="I56" s="164"/>
      <c r="J56" s="183"/>
      <c r="K56" s="166"/>
    </row>
    <row r="57" spans="3:11" ht="16.5" customHeight="1">
      <c r="C57" s="266" t="s">
        <v>105</v>
      </c>
      <c r="D57" s="266"/>
      <c r="E57" s="266"/>
      <c r="F57" s="126"/>
      <c r="G57" s="267" t="s">
        <v>130</v>
      </c>
      <c r="H57" s="267"/>
      <c r="I57" s="267"/>
      <c r="J57" s="183"/>
      <c r="K57" s="166"/>
    </row>
    <row r="58" spans="3:10" ht="24" customHeight="1">
      <c r="C58" s="188" t="s">
        <v>131</v>
      </c>
      <c r="D58" s="189" t="s">
        <v>132</v>
      </c>
      <c r="E58" s="188" t="s">
        <v>126</v>
      </c>
      <c r="F58" s="168"/>
      <c r="G58" s="188" t="s">
        <v>131</v>
      </c>
      <c r="H58" s="189" t="s">
        <v>132</v>
      </c>
      <c r="I58" s="188" t="s">
        <v>126</v>
      </c>
      <c r="J58" s="159"/>
    </row>
    <row r="59" spans="2:10" ht="12.75" customHeight="1">
      <c r="B59" s="1" t="s">
        <v>109</v>
      </c>
      <c r="C59" s="190">
        <f>ROUND(C47*H36,0)</f>
        <v>35624453</v>
      </c>
      <c r="D59" s="138">
        <f>D10</f>
        <v>35555800</v>
      </c>
      <c r="E59" s="191">
        <f>C59-D59</f>
        <v>68653</v>
      </c>
      <c r="F59" s="138"/>
      <c r="G59" s="190">
        <f>ROUND(E47*H36,0)</f>
        <v>33314996</v>
      </c>
      <c r="H59" s="138">
        <f>G10</f>
        <v>33247603</v>
      </c>
      <c r="I59" s="191">
        <f>G59-H59</f>
        <v>67393</v>
      </c>
      <c r="J59" s="183"/>
    </row>
    <row r="60" spans="2:10" ht="12.75" customHeight="1">
      <c r="B60" s="1" t="s">
        <v>110</v>
      </c>
      <c r="C60" s="190">
        <f>ROUND(C48*H37,0)</f>
        <v>34447155</v>
      </c>
      <c r="D60" s="138">
        <f>D11</f>
        <v>34324278</v>
      </c>
      <c r="E60" s="191">
        <f>C60-D60</f>
        <v>122877</v>
      </c>
      <c r="F60" s="138"/>
      <c r="G60" s="190">
        <f>ROUND(E48*H37,0)</f>
        <v>31175255</v>
      </c>
      <c r="H60" s="138">
        <f>G11</f>
        <v>31067085</v>
      </c>
      <c r="I60" s="191">
        <f>G60-H60</f>
        <v>108170</v>
      </c>
      <c r="J60" s="183"/>
    </row>
    <row r="61" spans="2:10" ht="12.75" customHeight="1">
      <c r="B61" s="1" t="s">
        <v>111</v>
      </c>
      <c r="C61" s="190">
        <f>ROUND(C49*H38,0)</f>
        <v>34780675</v>
      </c>
      <c r="D61" s="138">
        <f>D12</f>
        <v>34649108</v>
      </c>
      <c r="E61" s="191">
        <f>C61-D61</f>
        <v>131567</v>
      </c>
      <c r="F61" s="138"/>
      <c r="G61" s="190">
        <f>ROUND(E49*H38,0)</f>
        <v>31499998</v>
      </c>
      <c r="H61" s="138">
        <f>G12</f>
        <v>31386779</v>
      </c>
      <c r="I61" s="191">
        <f>G61-H61</f>
        <v>113219</v>
      </c>
      <c r="J61" s="118"/>
    </row>
    <row r="62" spans="2:10" ht="12.75" customHeight="1">
      <c r="B62" s="1" t="s">
        <v>112</v>
      </c>
      <c r="C62" s="190">
        <f>ROUND(C50*H39,0)</f>
        <v>33016002</v>
      </c>
      <c r="D62" s="138">
        <f>D13</f>
        <v>33112036</v>
      </c>
      <c r="E62" s="191">
        <f>C62-D62</f>
        <v>-96034</v>
      </c>
      <c r="F62" s="138"/>
      <c r="G62" s="190">
        <f>ROUND(E50*H39,0)</f>
        <v>31247407</v>
      </c>
      <c r="H62" s="138">
        <f>G13</f>
        <v>31342768</v>
      </c>
      <c r="I62" s="191">
        <f>G62-H62</f>
        <v>-95361</v>
      </c>
      <c r="J62" s="192"/>
    </row>
    <row r="63" spans="2:10" ht="12.75" customHeight="1">
      <c r="B63" s="1" t="s">
        <v>113</v>
      </c>
      <c r="C63" s="193">
        <f>ROUND(C51*H40,0)</f>
        <v>27272488</v>
      </c>
      <c r="D63" s="194">
        <f>D14</f>
        <v>27343249</v>
      </c>
      <c r="E63" s="195">
        <f>C63-D63</f>
        <v>-70761</v>
      </c>
      <c r="F63" s="138"/>
      <c r="G63" s="193">
        <f>ROUND(E51*H40,0)</f>
        <v>31252400</v>
      </c>
      <c r="H63" s="194">
        <f>G14</f>
        <v>31328084</v>
      </c>
      <c r="I63" s="195">
        <f>G63-H63</f>
        <v>-75684</v>
      </c>
      <c r="J63" s="159"/>
    </row>
    <row r="64" spans="2:10" ht="12.75" customHeight="1">
      <c r="B64" s="196" t="s">
        <v>116</v>
      </c>
      <c r="C64" s="190">
        <f>SUM(C59:C63)</f>
        <v>165140773</v>
      </c>
      <c r="D64" s="144">
        <f>SUM(D59:D63)</f>
        <v>164984471</v>
      </c>
      <c r="E64" s="191">
        <f>SUM(E59:E63)</f>
        <v>156302</v>
      </c>
      <c r="F64" s="138"/>
      <c r="G64" s="190">
        <f>SUM(G59:G63)</f>
        <v>158490056</v>
      </c>
      <c r="H64" s="144">
        <f>SUM(H59:H63)</f>
        <v>158372319</v>
      </c>
      <c r="I64" s="191">
        <f>SUM(I59:I63)</f>
        <v>117737</v>
      </c>
      <c r="J64" s="159"/>
    </row>
    <row r="65" spans="2:11" ht="18" customHeight="1">
      <c r="B65" s="196"/>
      <c r="C65" s="144"/>
      <c r="D65" s="144"/>
      <c r="E65" s="144"/>
      <c r="F65" s="138"/>
      <c r="G65" s="144"/>
      <c r="H65" s="144"/>
      <c r="I65" s="144"/>
      <c r="J65" s="159"/>
      <c r="K65" s="197"/>
    </row>
    <row r="66" spans="2:11" ht="15.75" customHeight="1">
      <c r="B66" s="1"/>
      <c r="C66" s="265" t="s">
        <v>106</v>
      </c>
      <c r="D66" s="265"/>
      <c r="E66" s="265"/>
      <c r="F66" s="198"/>
      <c r="J66" s="159"/>
      <c r="K66" s="199"/>
    </row>
    <row r="67" spans="3:11" ht="24" customHeight="1">
      <c r="C67" s="188" t="s">
        <v>133</v>
      </c>
      <c r="D67" s="189" t="s">
        <v>132</v>
      </c>
      <c r="E67" s="188" t="s">
        <v>126</v>
      </c>
      <c r="F67" s="200"/>
      <c r="G67" s="201"/>
      <c r="H67" s="201"/>
      <c r="I67" s="202"/>
      <c r="J67" s="203"/>
      <c r="K67" s="127" t="s">
        <v>126</v>
      </c>
    </row>
    <row r="68" spans="2:11" ht="12.75" customHeight="1">
      <c r="B68" s="1" t="s">
        <v>109</v>
      </c>
      <c r="C68" s="190">
        <f>ROUND(D47*H36,0)</f>
        <v>2782824</v>
      </c>
      <c r="D68" s="144">
        <f>E10</f>
        <v>2775392</v>
      </c>
      <c r="E68" s="191">
        <f>C68-D68</f>
        <v>7432</v>
      </c>
      <c r="F68" s="138"/>
      <c r="G68" s="201"/>
      <c r="H68" s="201"/>
      <c r="I68" s="202"/>
      <c r="J68" s="203"/>
      <c r="K68" s="204">
        <f>E59+I59+E68</f>
        <v>143478</v>
      </c>
    </row>
    <row r="69" spans="2:11" ht="12.75" customHeight="1">
      <c r="B69" s="1" t="s">
        <v>110</v>
      </c>
      <c r="C69" s="190">
        <f>ROUND(D48*H37,0)</f>
        <v>2684460</v>
      </c>
      <c r="D69" s="144">
        <f>E11</f>
        <v>2677468</v>
      </c>
      <c r="E69" s="191">
        <f>C69-D69</f>
        <v>6992</v>
      </c>
      <c r="F69" s="138"/>
      <c r="G69" s="201"/>
      <c r="H69" s="201"/>
      <c r="I69" s="202"/>
      <c r="J69" s="203"/>
      <c r="K69" s="204">
        <f>E60+I60+E69</f>
        <v>238039</v>
      </c>
    </row>
    <row r="70" spans="2:11" ht="12.75" customHeight="1">
      <c r="B70" s="1" t="s">
        <v>111</v>
      </c>
      <c r="C70" s="190">
        <f>ROUND(D49*H38,0)</f>
        <v>2496616</v>
      </c>
      <c r="D70" s="144">
        <f>E12</f>
        <v>2487001</v>
      </c>
      <c r="E70" s="191">
        <f>C70-D70</f>
        <v>9615</v>
      </c>
      <c r="F70" s="138"/>
      <c r="G70" s="201"/>
      <c r="H70" s="201"/>
      <c r="I70" s="202"/>
      <c r="J70" s="203"/>
      <c r="K70" s="204">
        <f>E61+I61+E70</f>
        <v>254401</v>
      </c>
    </row>
    <row r="71" spans="2:11" ht="12.75" customHeight="1">
      <c r="B71" s="1" t="s">
        <v>112</v>
      </c>
      <c r="C71" s="190">
        <f>ROUND(D50*H39,0)</f>
        <v>2476033</v>
      </c>
      <c r="D71" s="144">
        <f>E13</f>
        <v>2485214</v>
      </c>
      <c r="E71" s="191">
        <f>C71-D71</f>
        <v>-9181</v>
      </c>
      <c r="F71" s="138"/>
      <c r="G71" s="201"/>
      <c r="I71" s="202"/>
      <c r="J71" s="203"/>
      <c r="K71" s="204">
        <f>E62+I62+E71</f>
        <v>-200576</v>
      </c>
    </row>
    <row r="72" spans="2:11" ht="12.75" customHeight="1">
      <c r="B72" s="1" t="s">
        <v>113</v>
      </c>
      <c r="C72" s="193">
        <f>ROUND(D51*H40,0)</f>
        <v>2610480</v>
      </c>
      <c r="D72" s="205">
        <f>E14</f>
        <v>2616500</v>
      </c>
      <c r="E72" s="195">
        <f>C72-D72</f>
        <v>-6020</v>
      </c>
      <c r="F72" s="138"/>
      <c r="G72" s="201"/>
      <c r="H72" s="201"/>
      <c r="I72" s="202"/>
      <c r="J72" s="203"/>
      <c r="K72" s="206">
        <f>E63+I63+E72</f>
        <v>-152465</v>
      </c>
    </row>
    <row r="73" spans="2:11" ht="12.75" customHeight="1">
      <c r="B73" s="196" t="s">
        <v>116</v>
      </c>
      <c r="C73" s="190">
        <f>SUM(C68:C72)</f>
        <v>13050413</v>
      </c>
      <c r="D73" s="144">
        <f>SUM(D68:D72)</f>
        <v>13041575</v>
      </c>
      <c r="E73" s="191">
        <f>SUM(E68:E72)</f>
        <v>8838</v>
      </c>
      <c r="J73" s="203"/>
      <c r="K73" s="175">
        <f>SUM(K68:K72)</f>
        <v>282877</v>
      </c>
    </row>
    <row r="74" spans="2:10" ht="6.75" customHeight="1">
      <c r="B74" s="125"/>
      <c r="J74" s="203"/>
    </row>
    <row r="75" spans="2:10" ht="12.75" customHeight="1">
      <c r="B75" s="120"/>
      <c r="C75" s="120"/>
      <c r="D75" s="120"/>
      <c r="E75" s="120"/>
      <c r="F75" s="120"/>
      <c r="G75" s="120"/>
      <c r="H75" s="120"/>
      <c r="I75" s="120"/>
      <c r="J75" s="203"/>
    </row>
    <row r="76" ht="12.75" customHeight="1">
      <c r="B76" s="1"/>
    </row>
    <row r="77" ht="12.75" customHeight="1">
      <c r="B77" s="1"/>
    </row>
    <row r="78" ht="12.75" customHeight="1">
      <c r="B78" s="1"/>
    </row>
    <row r="79" ht="12.75" customHeight="1">
      <c r="B79" s="1"/>
    </row>
    <row r="80" spans="3:4" ht="12.75" customHeight="1">
      <c r="C80" s="1"/>
      <c r="D80" s="1"/>
    </row>
    <row r="81" spans="2:4" ht="12.75" customHeight="1">
      <c r="B81" s="1"/>
      <c r="C81" s="1"/>
      <c r="D81" s="207"/>
    </row>
    <row r="82" spans="2:4" ht="12.75" customHeight="1">
      <c r="B82" s="1"/>
      <c r="C82" s="1"/>
      <c r="D82" s="1"/>
    </row>
    <row r="83" spans="2:4" ht="12.75" customHeight="1">
      <c r="B83" s="1"/>
      <c r="C83" s="1"/>
      <c r="D83" s="1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73" ht="18.75" customHeight="1"/>
    <row r="174" ht="18.75" customHeight="1"/>
    <row r="178" ht="18.75" customHeight="1"/>
    <row r="180" ht="22.5" customHeight="1"/>
    <row r="183" ht="18" customHeight="1"/>
    <row r="188" ht="18.75" customHeight="1"/>
    <row r="200" ht="50.25" customHeight="1"/>
    <row r="211" ht="18.75" customHeight="1"/>
    <row r="220" ht="18.75" customHeight="1"/>
    <row r="231" ht="18.75" customHeight="1"/>
    <row r="236" ht="18.75" customHeight="1"/>
  </sheetData>
  <mergeCells count="6">
    <mergeCell ref="C66:E66"/>
    <mergeCell ref="C57:E57"/>
    <mergeCell ref="G57:I57"/>
    <mergeCell ref="B1:H1"/>
    <mergeCell ref="B2:I2"/>
    <mergeCell ref="B3:I3"/>
  </mergeCells>
  <printOptions/>
  <pageMargins left="0.5" right="0.5" top="0" bottom="0" header="0" footer="0"/>
  <pageSetup fitToHeight="1" fitToWidth="1" horizontalDpi="600" verticalDpi="600" orientation="portrait" pageOrder="overThenDown" scale="77" r:id="rId1"/>
  <headerFooter alignWithMargins="0">
    <oddFooter>&amp;L&amp;8&amp;A&amp;R&amp;8 4/23/2003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0"/>
  <sheetViews>
    <sheetView zoomScale="85" zoomScaleNormal="85" workbookViewId="0" topLeftCell="A1">
      <selection activeCell="B3" sqref="B3:I3"/>
    </sheetView>
  </sheetViews>
  <sheetFormatPr defaultColWidth="9.140625" defaultRowHeight="12.75"/>
  <cols>
    <col min="1" max="1" width="2.7109375" style="0" customWidth="1"/>
    <col min="2" max="5" width="15.7109375" style="0" customWidth="1"/>
    <col min="6" max="6" width="1.57421875" style="0" customWidth="1"/>
    <col min="7" max="9" width="15.7109375" style="0" customWidth="1"/>
    <col min="10" max="10" width="3.7109375" style="0" customWidth="1"/>
    <col min="11" max="11" width="15.57421875" style="0" customWidth="1"/>
    <col min="12" max="13" width="14.7109375" style="0" customWidth="1"/>
    <col min="14" max="14" width="15.57421875" style="0" customWidth="1"/>
    <col min="15" max="17" width="14.7109375" style="0" customWidth="1"/>
    <col min="18" max="18" width="14.8515625" style="0" customWidth="1"/>
    <col min="19" max="19" width="15.00390625" style="0" bestFit="1" customWidth="1"/>
    <col min="20" max="20" width="14.57421875" style="0" bestFit="1" customWidth="1"/>
    <col min="21" max="23" width="14.00390625" style="0" bestFit="1" customWidth="1"/>
  </cols>
  <sheetData>
    <row r="1" spans="2:10" ht="12.75" customHeight="1">
      <c r="B1" s="268"/>
      <c r="C1" s="268"/>
      <c r="D1" s="268"/>
      <c r="E1" s="268"/>
      <c r="F1" s="268"/>
      <c r="G1" s="268"/>
      <c r="H1" s="268"/>
      <c r="I1" s="1"/>
      <c r="J1" s="1"/>
    </row>
    <row r="2" spans="2:10" ht="18.75" customHeight="1">
      <c r="B2" s="269" t="s">
        <v>134</v>
      </c>
      <c r="C2" s="269"/>
      <c r="D2" s="269"/>
      <c r="E2" s="269"/>
      <c r="F2" s="269"/>
      <c r="G2" s="269"/>
      <c r="H2" s="269"/>
      <c r="I2" s="269"/>
      <c r="J2" s="118"/>
    </row>
    <row r="3" spans="2:10" ht="18.75" customHeight="1">
      <c r="B3" s="268" t="s">
        <v>102</v>
      </c>
      <c r="C3" s="268"/>
      <c r="D3" s="268"/>
      <c r="E3" s="268"/>
      <c r="F3" s="268"/>
      <c r="G3" s="268"/>
      <c r="H3" s="268"/>
      <c r="I3" s="268"/>
      <c r="J3" s="118"/>
    </row>
    <row r="4" spans="2:12" ht="21" customHeight="1">
      <c r="B4" s="1"/>
      <c r="C4" s="122"/>
      <c r="D4" s="122"/>
      <c r="E4" s="122"/>
      <c r="F4" s="122"/>
      <c r="G4" s="122"/>
      <c r="H4" s="122"/>
      <c r="I4" s="1"/>
      <c r="J4" s="118"/>
      <c r="L4" s="119"/>
    </row>
    <row r="5" spans="2:12" ht="12" customHeight="1">
      <c r="B5" s="120"/>
      <c r="C5" s="120"/>
      <c r="D5" s="120"/>
      <c r="E5" s="120"/>
      <c r="F5" s="120"/>
      <c r="G5" s="120"/>
      <c r="H5" s="120"/>
      <c r="I5" s="120"/>
      <c r="J5" s="118"/>
      <c r="L5" s="119"/>
    </row>
    <row r="6" spans="2:12" ht="6" customHeight="1">
      <c r="B6" s="1"/>
      <c r="C6" s="122"/>
      <c r="D6" s="122"/>
      <c r="E6" s="122"/>
      <c r="F6" s="122"/>
      <c r="G6" s="122"/>
      <c r="H6" s="122"/>
      <c r="I6" s="1"/>
      <c r="J6" s="118"/>
      <c r="L6" s="119"/>
    </row>
    <row r="7" spans="2:12" ht="12.75" customHeight="1">
      <c r="B7" s="123" t="s">
        <v>103</v>
      </c>
      <c r="D7" s="1"/>
      <c r="E7" s="124"/>
      <c r="F7" s="124"/>
      <c r="G7" s="122"/>
      <c r="H7" s="1"/>
      <c r="I7" s="1"/>
      <c r="J7" s="118"/>
      <c r="L7" s="208"/>
    </row>
    <row r="8" spans="2:10" ht="6.75" customHeight="1">
      <c r="B8" s="123"/>
      <c r="D8" s="1"/>
      <c r="E8" s="122"/>
      <c r="F8" s="122"/>
      <c r="G8" s="122"/>
      <c r="H8" s="1"/>
      <c r="I8" s="1"/>
      <c r="J8" s="118"/>
    </row>
    <row r="9" spans="2:21" ht="24">
      <c r="B9" s="125"/>
      <c r="C9" s="126" t="s">
        <v>104</v>
      </c>
      <c r="D9" s="127" t="s">
        <v>105</v>
      </c>
      <c r="E9" s="128" t="s">
        <v>106</v>
      </c>
      <c r="F9" s="127"/>
      <c r="G9" s="129" t="s">
        <v>107</v>
      </c>
      <c r="I9" s="130"/>
      <c r="J9" s="131"/>
      <c r="N9" s="59"/>
      <c r="O9" s="209"/>
      <c r="P9" s="209"/>
      <c r="Q9" s="210"/>
      <c r="R9" s="211"/>
      <c r="S9" s="212"/>
      <c r="T9" s="212"/>
      <c r="U9" s="59"/>
    </row>
    <row r="10" spans="2:21" ht="12.75" customHeight="1">
      <c r="B10" s="1" t="s">
        <v>109</v>
      </c>
      <c r="C10" s="136">
        <f>SUM(D10:G10)</f>
        <v>71578795</v>
      </c>
      <c r="D10" s="213">
        <f>'Converge Rates - MSTR 1st Year'!D10</f>
        <v>35555800</v>
      </c>
      <c r="E10" s="213">
        <f>'Converge Rates - MSTR 1st Year'!E10</f>
        <v>2775392</v>
      </c>
      <c r="F10" s="213"/>
      <c r="G10" s="213">
        <f>'Converge Rates - MSTR 1st Year'!G10</f>
        <v>33247603</v>
      </c>
      <c r="I10" s="1"/>
      <c r="J10" s="118"/>
      <c r="L10" s="138"/>
      <c r="N10" s="59"/>
      <c r="O10" s="214"/>
      <c r="P10" s="214"/>
      <c r="Q10" s="214"/>
      <c r="R10" s="214"/>
      <c r="S10" s="59"/>
      <c r="T10" s="59"/>
      <c r="U10" s="59"/>
    </row>
    <row r="11" spans="2:21" ht="12.75" customHeight="1">
      <c r="B11" s="1" t="s">
        <v>110</v>
      </c>
      <c r="C11" s="136">
        <f>SUM(D11:G11)</f>
        <v>68068831</v>
      </c>
      <c r="D11" s="213">
        <f>'Converge Rates - MSTR 1st Year'!D11</f>
        <v>34324278</v>
      </c>
      <c r="E11" s="213">
        <f>'Converge Rates - MSTR 1st Year'!E11</f>
        <v>2677468</v>
      </c>
      <c r="F11" s="213"/>
      <c r="G11" s="213">
        <f>'Converge Rates - MSTR 1st Year'!G11</f>
        <v>31067085</v>
      </c>
      <c r="I11" s="1"/>
      <c r="J11" s="118"/>
      <c r="L11" s="138"/>
      <c r="N11" s="59"/>
      <c r="O11" s="214"/>
      <c r="P11" s="214"/>
      <c r="Q11" s="214"/>
      <c r="R11" s="214"/>
      <c r="S11" s="59"/>
      <c r="T11" s="59"/>
      <c r="U11" s="59"/>
    </row>
    <row r="12" spans="2:21" ht="12.75" customHeight="1">
      <c r="B12" s="1" t="s">
        <v>111</v>
      </c>
      <c r="C12" s="136">
        <f>SUM(D12:G12)</f>
        <v>68522888</v>
      </c>
      <c r="D12" s="213">
        <f>'Converge Rates - MSTR 1st Year'!D12</f>
        <v>34649108</v>
      </c>
      <c r="E12" s="213">
        <f>'Converge Rates - MSTR 1st Year'!E12</f>
        <v>2487001</v>
      </c>
      <c r="F12" s="213"/>
      <c r="G12" s="213">
        <f>'Converge Rates - MSTR 1st Year'!G12</f>
        <v>31386779</v>
      </c>
      <c r="I12" s="1"/>
      <c r="J12" s="118"/>
      <c r="L12" s="138"/>
      <c r="N12" s="59"/>
      <c r="O12" s="214"/>
      <c r="P12" s="214"/>
      <c r="Q12" s="214"/>
      <c r="R12" s="214"/>
      <c r="S12" s="59"/>
      <c r="T12" s="59"/>
      <c r="U12" s="59"/>
    </row>
    <row r="13" spans="2:21" ht="12.75" customHeight="1">
      <c r="B13" s="1" t="s">
        <v>112</v>
      </c>
      <c r="C13" s="136">
        <f>SUM(D13:G13)</f>
        <v>66940018</v>
      </c>
      <c r="D13" s="213">
        <f>'Converge Rates - MSTR 1st Year'!D13</f>
        <v>33112036</v>
      </c>
      <c r="E13" s="213">
        <f>'Converge Rates - MSTR 1st Year'!E13</f>
        <v>2485214</v>
      </c>
      <c r="F13" s="213"/>
      <c r="G13" s="213">
        <f>'Converge Rates - MSTR 1st Year'!G13</f>
        <v>31342768</v>
      </c>
      <c r="I13" s="1"/>
      <c r="J13" s="118"/>
      <c r="L13" s="138"/>
      <c r="N13" s="59"/>
      <c r="O13" s="214"/>
      <c r="P13" s="214"/>
      <c r="Q13" s="214"/>
      <c r="R13" s="214"/>
      <c r="S13" s="59"/>
      <c r="T13" s="59"/>
      <c r="U13" s="59"/>
    </row>
    <row r="14" spans="2:21" ht="12.75" customHeight="1">
      <c r="B14" s="1" t="s">
        <v>113</v>
      </c>
      <c r="C14" s="136">
        <f>SUM(D14:G14)</f>
        <v>61287833</v>
      </c>
      <c r="D14" s="213">
        <f>'Converge Rates - MSTR 1st Year'!D14</f>
        <v>27343249</v>
      </c>
      <c r="E14" s="213">
        <f>'Converge Rates - MSTR 1st Year'!E14</f>
        <v>2616500</v>
      </c>
      <c r="F14" s="213"/>
      <c r="G14" s="213">
        <f>'Converge Rates - MSTR 1st Year'!G14</f>
        <v>31328084</v>
      </c>
      <c r="I14" s="140"/>
      <c r="J14" s="118"/>
      <c r="L14" s="138"/>
      <c r="N14" s="59"/>
      <c r="O14" s="214"/>
      <c r="P14" s="214"/>
      <c r="Q14" s="214"/>
      <c r="R14" s="214"/>
      <c r="S14" s="59"/>
      <c r="T14" s="59"/>
      <c r="U14" s="59"/>
    </row>
    <row r="15" spans="2:21" ht="6" customHeight="1">
      <c r="B15" s="1"/>
      <c r="C15" s="141"/>
      <c r="D15" s="137"/>
      <c r="E15" s="137"/>
      <c r="F15" s="137"/>
      <c r="G15" s="137"/>
      <c r="H15" s="139"/>
      <c r="I15" s="140"/>
      <c r="J15" s="118"/>
      <c r="N15" s="59"/>
      <c r="O15" s="59"/>
      <c r="P15" s="59"/>
      <c r="Q15" s="59"/>
      <c r="R15" s="59"/>
      <c r="S15" s="59"/>
      <c r="T15" s="59"/>
      <c r="U15" s="59"/>
    </row>
    <row r="16" spans="2:21" ht="12.75" customHeight="1">
      <c r="B16" s="142" t="s">
        <v>114</v>
      </c>
      <c r="C16" s="136">
        <f>SUM(C10:C14)/5</f>
        <v>67279673</v>
      </c>
      <c r="D16" s="136">
        <f>SUM(D10:D14)/5</f>
        <v>32996894.2</v>
      </c>
      <c r="E16" s="136">
        <f>SUM(E10:E14)/5</f>
        <v>2608315</v>
      </c>
      <c r="F16" s="137"/>
      <c r="G16" s="136">
        <f>SUM(G10:G14)/5</f>
        <v>31674463.8</v>
      </c>
      <c r="H16" s="139"/>
      <c r="I16" s="140"/>
      <c r="J16" s="118"/>
      <c r="L16" s="138"/>
      <c r="N16" s="215"/>
      <c r="O16" s="216"/>
      <c r="P16" s="216"/>
      <c r="Q16" s="216"/>
      <c r="R16" s="216"/>
      <c r="S16" s="216"/>
      <c r="T16" s="216"/>
      <c r="U16" s="59"/>
    </row>
    <row r="17" spans="2:21" ht="6.75" customHeight="1">
      <c r="B17" s="142"/>
      <c r="C17" s="144"/>
      <c r="D17" s="139"/>
      <c r="E17" s="139"/>
      <c r="F17" s="139"/>
      <c r="G17" s="139"/>
      <c r="H17" s="139"/>
      <c r="I17" s="140"/>
      <c r="J17" s="118"/>
      <c r="L17" s="138"/>
      <c r="N17" s="215"/>
      <c r="O17" s="216"/>
      <c r="P17" s="216"/>
      <c r="Q17" s="216"/>
      <c r="R17" s="216"/>
      <c r="S17" s="216"/>
      <c r="T17" s="216"/>
      <c r="U17" s="59"/>
    </row>
    <row r="18" spans="2:21" ht="12.75" customHeight="1">
      <c r="B18" s="120"/>
      <c r="C18" s="120"/>
      <c r="D18" s="120"/>
      <c r="E18" s="120"/>
      <c r="F18" s="120"/>
      <c r="G18" s="120"/>
      <c r="H18" s="120"/>
      <c r="I18" s="120"/>
      <c r="J18" s="118"/>
      <c r="L18" s="138"/>
      <c r="N18" s="215"/>
      <c r="O18" s="216"/>
      <c r="P18" s="216"/>
      <c r="Q18" s="216"/>
      <c r="R18" s="216"/>
      <c r="S18" s="216"/>
      <c r="T18" s="216"/>
      <c r="U18" s="59"/>
    </row>
    <row r="19" spans="2:21" ht="6" customHeight="1">
      <c r="B19" s="1"/>
      <c r="C19" s="145"/>
      <c r="D19" s="145"/>
      <c r="E19" s="145"/>
      <c r="F19" s="145"/>
      <c r="G19" s="146"/>
      <c r="H19" s="146"/>
      <c r="I19" s="146"/>
      <c r="J19" s="147"/>
      <c r="N19" s="215"/>
      <c r="O19" s="216"/>
      <c r="P19" s="216"/>
      <c r="Q19" s="216"/>
      <c r="R19" s="216"/>
      <c r="S19" s="216"/>
      <c r="T19" s="216"/>
      <c r="U19" s="59"/>
    </row>
    <row r="20" spans="2:21" ht="12.75" customHeight="1">
      <c r="B20" s="123" t="s">
        <v>135</v>
      </c>
      <c r="D20" s="1"/>
      <c r="E20" s="1"/>
      <c r="F20" s="1"/>
      <c r="G20" s="1"/>
      <c r="H20" s="1"/>
      <c r="I20" s="1"/>
      <c r="J20" s="159"/>
      <c r="K20" s="1"/>
      <c r="N20" s="59"/>
      <c r="O20" s="214"/>
      <c r="P20" s="214"/>
      <c r="Q20" s="214"/>
      <c r="R20" s="214"/>
      <c r="S20" s="59"/>
      <c r="T20" s="59"/>
      <c r="U20" s="59"/>
    </row>
    <row r="21" spans="2:21" ht="6.75" customHeight="1">
      <c r="B21" s="123"/>
      <c r="D21" s="1"/>
      <c r="E21" s="1"/>
      <c r="F21" s="1"/>
      <c r="G21" s="1"/>
      <c r="H21" s="1"/>
      <c r="I21" s="1"/>
      <c r="J21" s="159"/>
      <c r="K21" s="1"/>
      <c r="N21" s="59"/>
      <c r="O21" s="59"/>
      <c r="P21" s="59"/>
      <c r="Q21" s="59"/>
      <c r="R21" s="59"/>
      <c r="S21" s="59"/>
      <c r="T21" s="59"/>
      <c r="U21" s="59"/>
    </row>
    <row r="22" spans="2:21" ht="12.75" customHeight="1">
      <c r="B22" s="125"/>
      <c r="C22" s="126" t="s">
        <v>116</v>
      </c>
      <c r="D22" s="126" t="s">
        <v>8</v>
      </c>
      <c r="E22" s="134" t="s">
        <v>24</v>
      </c>
      <c r="F22" s="134"/>
      <c r="G22" s="149" t="s">
        <v>117</v>
      </c>
      <c r="H22" s="149" t="s">
        <v>118</v>
      </c>
      <c r="I22" s="126"/>
      <c r="J22" s="150"/>
      <c r="K22" s="134" t="s">
        <v>120</v>
      </c>
      <c r="L22" s="143"/>
      <c r="N22" s="59"/>
      <c r="O22" s="59"/>
      <c r="P22" s="59"/>
      <c r="Q22" s="59"/>
      <c r="R22" s="59"/>
      <c r="S22" s="59"/>
      <c r="T22" s="59"/>
      <c r="U22" s="59"/>
    </row>
    <row r="23" spans="2:21" ht="12.75" customHeight="1">
      <c r="B23" s="1" t="s">
        <v>109</v>
      </c>
      <c r="C23" s="151">
        <f>SUM(D23:I23)</f>
        <v>4474214.75</v>
      </c>
      <c r="D23" s="288">
        <v>2470012.9166666665</v>
      </c>
      <c r="E23" s="288">
        <v>280833.3333333333</v>
      </c>
      <c r="F23" s="155"/>
      <c r="G23" s="288">
        <v>1211368.5</v>
      </c>
      <c r="H23" s="288">
        <v>512000</v>
      </c>
      <c r="I23" s="217"/>
      <c r="J23" s="153"/>
      <c r="K23" s="151">
        <f>G23+H23</f>
        <v>1723368.5</v>
      </c>
      <c r="L23" s="285"/>
      <c r="M23" s="285"/>
      <c r="N23" s="59"/>
      <c r="O23" s="59"/>
      <c r="P23" s="59"/>
      <c r="Q23" s="59"/>
      <c r="R23" s="59"/>
      <c r="S23" s="59"/>
      <c r="T23" s="59"/>
      <c r="U23" s="59"/>
    </row>
    <row r="24" spans="2:21" ht="12.75" customHeight="1">
      <c r="B24" s="1" t="s">
        <v>110</v>
      </c>
      <c r="C24" s="151">
        <f>SUM(D24:I24)</f>
        <v>4555456.325</v>
      </c>
      <c r="D24" s="288">
        <v>2511776.991666667</v>
      </c>
      <c r="E24" s="288">
        <v>275000</v>
      </c>
      <c r="F24" s="155"/>
      <c r="G24" s="288">
        <v>1256679.3333333333</v>
      </c>
      <c r="H24" s="288">
        <v>512000</v>
      </c>
      <c r="I24" s="218"/>
      <c r="J24" s="153"/>
      <c r="K24" s="151">
        <f>G24+H24</f>
        <v>1768679.3333333333</v>
      </c>
      <c r="L24" s="285"/>
      <c r="M24" s="285"/>
      <c r="N24" s="59"/>
      <c r="O24" s="209"/>
      <c r="P24" s="209"/>
      <c r="Q24" s="210"/>
      <c r="R24" s="211"/>
      <c r="S24" s="212"/>
      <c r="T24" s="212"/>
      <c r="U24" s="59"/>
    </row>
    <row r="25" spans="2:21" ht="12.75" customHeight="1">
      <c r="B25" s="1" t="s">
        <v>111</v>
      </c>
      <c r="C25" s="151">
        <f>SUM(D25:I25)</f>
        <v>4682430.658333333</v>
      </c>
      <c r="D25" s="288">
        <v>2574318.6583333337</v>
      </c>
      <c r="E25" s="288">
        <v>275000</v>
      </c>
      <c r="F25" s="155"/>
      <c r="G25" s="288">
        <v>1321112</v>
      </c>
      <c r="H25" s="288">
        <v>512000</v>
      </c>
      <c r="I25" s="218"/>
      <c r="J25" s="153"/>
      <c r="K25" s="151">
        <f>G25+H25</f>
        <v>1833112</v>
      </c>
      <c r="L25" s="285"/>
      <c r="M25" s="285"/>
      <c r="N25" s="59"/>
      <c r="O25" s="214"/>
      <c r="P25" s="214"/>
      <c r="Q25" s="214"/>
      <c r="R25" s="214"/>
      <c r="S25" s="59"/>
      <c r="T25" s="59"/>
      <c r="U25" s="59"/>
    </row>
    <row r="26" spans="2:21" ht="12.75" customHeight="1">
      <c r="B26" s="1" t="s">
        <v>112</v>
      </c>
      <c r="C26" s="151">
        <f>SUM(D26:I26)</f>
        <v>4682430.658333333</v>
      </c>
      <c r="D26" s="288">
        <v>2574318.6583333337</v>
      </c>
      <c r="E26" s="288">
        <v>275000</v>
      </c>
      <c r="F26" s="155"/>
      <c r="G26" s="288">
        <v>1321112</v>
      </c>
      <c r="H26" s="288">
        <v>512000</v>
      </c>
      <c r="I26" s="218"/>
      <c r="J26" s="153"/>
      <c r="K26" s="151">
        <f>G26+H26</f>
        <v>1833112</v>
      </c>
      <c r="L26" s="285"/>
      <c r="M26" s="285"/>
      <c r="N26" s="59"/>
      <c r="O26" s="214"/>
      <c r="P26" s="214"/>
      <c r="Q26" s="214"/>
      <c r="R26" s="214"/>
      <c r="S26" s="59"/>
      <c r="T26" s="59"/>
      <c r="U26" s="59"/>
    </row>
    <row r="27" spans="2:11" ht="12" customHeight="1">
      <c r="B27" s="1"/>
      <c r="C27" s="146"/>
      <c r="D27" s="146"/>
      <c r="E27" s="146"/>
      <c r="F27" s="146"/>
      <c r="G27" s="219"/>
      <c r="H27" s="219"/>
      <c r="I27" s="219"/>
      <c r="J27" s="159"/>
      <c r="K27" s="146"/>
    </row>
    <row r="28" spans="2:11" ht="12" customHeight="1">
      <c r="B28" s="123" t="s">
        <v>115</v>
      </c>
      <c r="C28" s="146"/>
      <c r="D28" s="146"/>
      <c r="E28" s="146"/>
      <c r="F28" s="146"/>
      <c r="G28" s="219"/>
      <c r="H28" s="219"/>
      <c r="I28" s="219"/>
      <c r="J28" s="159"/>
      <c r="K28" s="146"/>
    </row>
    <row r="29" spans="2:11" ht="6.75" customHeight="1">
      <c r="B29" s="123"/>
      <c r="C29" s="146"/>
      <c r="D29" s="146"/>
      <c r="E29" s="146"/>
      <c r="F29" s="146"/>
      <c r="G29" s="219"/>
      <c r="H29" s="219"/>
      <c r="I29" s="219"/>
      <c r="J29" s="159"/>
      <c r="K29" s="146"/>
    </row>
    <row r="30" spans="2:11" ht="12" customHeight="1">
      <c r="B30" s="1"/>
      <c r="C30" s="126" t="s">
        <v>116</v>
      </c>
      <c r="D30" s="126" t="s">
        <v>8</v>
      </c>
      <c r="E30" s="134" t="s">
        <v>24</v>
      </c>
      <c r="F30" s="134"/>
      <c r="G30" s="149" t="s">
        <v>117</v>
      </c>
      <c r="H30" s="149" t="s">
        <v>118</v>
      </c>
      <c r="I30" s="126" t="s">
        <v>119</v>
      </c>
      <c r="J30" s="159"/>
      <c r="K30" s="134" t="s">
        <v>120</v>
      </c>
    </row>
    <row r="31" spans="2:11" ht="12.75" customHeight="1">
      <c r="B31" s="1" t="s">
        <v>113</v>
      </c>
      <c r="C31" s="151">
        <f>SUM(D31:I31)</f>
        <v>4245511.658333333</v>
      </c>
      <c r="D31" s="151">
        <f>'Converge Rates - MSTR 1st Year'!D27</f>
        <v>1731868.6583333334</v>
      </c>
      <c r="E31" s="151">
        <f>'Converge Rates - MSTR 1st Year'!E27</f>
        <v>275000</v>
      </c>
      <c r="F31" s="151"/>
      <c r="G31" s="151">
        <f>K31-H31</f>
        <v>742910</v>
      </c>
      <c r="H31" s="151">
        <f>'Converge Rates - MSTR 1st Year'!H27</f>
        <v>512000</v>
      </c>
      <c r="I31" s="151">
        <f>'Converge Rates - MSTR 1st Year'!I27</f>
        <v>983733</v>
      </c>
      <c r="J31" s="287"/>
      <c r="K31" s="151">
        <f>'Converge Rates - MSTR 1st Year'!K27</f>
        <v>1254910</v>
      </c>
    </row>
    <row r="32" spans="2:11" ht="6.75" customHeight="1">
      <c r="B32" s="1"/>
      <c r="C32" s="151"/>
      <c r="D32" s="152"/>
      <c r="E32" s="152"/>
      <c r="F32" s="152"/>
      <c r="G32" s="151"/>
      <c r="H32" s="152"/>
      <c r="I32" s="152"/>
      <c r="J32" s="153"/>
      <c r="K32" s="152"/>
    </row>
    <row r="33" spans="2:11" s="59" customFormat="1" ht="12.75" customHeight="1">
      <c r="B33" s="156" t="s">
        <v>114</v>
      </c>
      <c r="C33" s="157">
        <f>SUM(C23:C31)/5</f>
        <v>4528008.81</v>
      </c>
      <c r="D33" s="157">
        <f>SUM(D23:D31)/5</f>
        <v>2372459.1766666668</v>
      </c>
      <c r="E33" s="157">
        <f>SUM(E23:E31)/5</f>
        <v>276166.6666666666</v>
      </c>
      <c r="F33" s="157"/>
      <c r="G33" s="157">
        <f>SUM(G23:G31)/5</f>
        <v>1170636.3666666667</v>
      </c>
      <c r="H33" s="157">
        <f>SUM(H23:H31)/5</f>
        <v>512000</v>
      </c>
      <c r="I33" s="157">
        <f>SUM(I23:I31)/5</f>
        <v>196746.6</v>
      </c>
      <c r="J33" s="153"/>
      <c r="K33" s="157">
        <f>SUM(K23:K27)/5</f>
        <v>1431654.3666666667</v>
      </c>
    </row>
    <row r="34" spans="2:11" s="59" customFormat="1" ht="6.75" customHeight="1">
      <c r="B34" s="156"/>
      <c r="C34" s="158"/>
      <c r="D34" s="158"/>
      <c r="E34" s="158"/>
      <c r="F34" s="158"/>
      <c r="G34" s="158"/>
      <c r="H34" s="158"/>
      <c r="I34" s="158"/>
      <c r="J34" s="159"/>
      <c r="K34" s="158"/>
    </row>
    <row r="35" spans="2:11" s="59" customFormat="1" ht="12.75" customHeight="1">
      <c r="B35" s="120"/>
      <c r="C35" s="120"/>
      <c r="D35" s="120"/>
      <c r="E35" s="120"/>
      <c r="F35" s="120"/>
      <c r="G35" s="120"/>
      <c r="H35" s="120"/>
      <c r="I35" s="120"/>
      <c r="J35" s="159"/>
      <c r="K35" s="158"/>
    </row>
    <row r="36" spans="5:10" s="59" customFormat="1" ht="6.75" customHeight="1">
      <c r="E36" s="220"/>
      <c r="F36" s="220"/>
      <c r="H36" s="220"/>
      <c r="I36" s="220"/>
      <c r="J36" s="147"/>
    </row>
    <row r="37" spans="2:10" ht="12.75" customHeight="1">
      <c r="B37" s="163" t="s">
        <v>136</v>
      </c>
      <c r="C37" s="146"/>
      <c r="D37" s="146"/>
      <c r="E37" s="146"/>
      <c r="F37" s="146"/>
      <c r="G37" s="146"/>
      <c r="H37" s="219"/>
      <c r="I37" s="219"/>
      <c r="J37" s="221"/>
    </row>
    <row r="38" spans="2:10" ht="6" customHeight="1" thickBot="1">
      <c r="B38" s="163"/>
      <c r="C38" s="146"/>
      <c r="D38" s="146"/>
      <c r="E38" s="146"/>
      <c r="F38" s="146"/>
      <c r="G38" s="146"/>
      <c r="H38" s="219"/>
      <c r="I38" s="219"/>
      <c r="J38" s="221"/>
    </row>
    <row r="39" spans="2:12" ht="13.5" thickBot="1">
      <c r="B39" s="1"/>
      <c r="C39" s="270">
        <v>0.2</v>
      </c>
      <c r="D39" s="270"/>
      <c r="E39" s="271">
        <v>1.35</v>
      </c>
      <c r="F39" s="272"/>
      <c r="G39" s="273"/>
      <c r="I39" s="222"/>
      <c r="J39" s="118"/>
      <c r="K39" s="156"/>
      <c r="L39" s="223"/>
    </row>
    <row r="40" spans="2:10" ht="12.75" customHeight="1">
      <c r="B40" s="125"/>
      <c r="C40" s="126" t="str">
        <f>D22</f>
        <v>P-DP</v>
      </c>
      <c r="D40" s="134" t="str">
        <f>E30</f>
        <v>CAP</v>
      </c>
      <c r="E40" s="149" t="str">
        <f>G22</f>
        <v>IP 230/345-kV</v>
      </c>
      <c r="F40" s="149">
        <v>1.27</v>
      </c>
      <c r="G40" s="149" t="str">
        <f>H22</f>
        <v>IP 500-kV</v>
      </c>
      <c r="H40" s="199" t="str">
        <f>I30</f>
        <v>Multi-System</v>
      </c>
      <c r="I40" s="130"/>
      <c r="J40" s="159"/>
    </row>
    <row r="41" spans="2:10" ht="12.75" customHeight="1">
      <c r="B41" s="224" t="s">
        <v>137</v>
      </c>
      <c r="C41" s="289">
        <f>'Converge Rates - MSTR 1st Year'!C37</f>
        <v>1.08</v>
      </c>
      <c r="D41" s="289">
        <f>'Converge Rates - MSTR 1st Year'!D37</f>
        <v>0.82</v>
      </c>
      <c r="E41" s="289">
        <f>'Converge Rates - MSTR 1st Year'!E37</f>
        <v>1</v>
      </c>
      <c r="F41" s="289"/>
      <c r="G41" s="289">
        <f>'Converge Rates - MSTR 1st Year'!G37</f>
        <v>1.44</v>
      </c>
      <c r="H41" s="225" t="s">
        <v>9</v>
      </c>
      <c r="I41" s="226"/>
      <c r="J41" s="159"/>
    </row>
    <row r="42" spans="2:10" ht="12.75" customHeight="1">
      <c r="B42" s="1" t="s">
        <v>109</v>
      </c>
      <c r="C42" s="227">
        <f>IF(C41&lt;&gt;$E$39,(($E$39-$C$41)*$C$39+C41),$E$39)</f>
        <v>1.1340000000000001</v>
      </c>
      <c r="D42" s="227">
        <f>IF(D41&lt;&gt;$E$39,(($E$39-$D$41)*$C$39+D41),$E$39)</f>
        <v>0.9259999999999999</v>
      </c>
      <c r="E42" s="227">
        <f>IF(E41&lt;&gt;$E$39,(($E$39-$E$41)*$C$39+E41),$E$39)</f>
        <v>1.07</v>
      </c>
      <c r="F42" s="227"/>
      <c r="G42" s="227">
        <f>IF(G41&lt;&gt;$E$39,(($E$39-$G$41)*$C$39+G41),$E$39)</f>
        <v>1.422</v>
      </c>
      <c r="H42" s="225" t="s">
        <v>9</v>
      </c>
      <c r="I42" s="228"/>
      <c r="J42" s="159"/>
    </row>
    <row r="43" spans="2:10" ht="12.75" customHeight="1">
      <c r="B43" s="1" t="s">
        <v>110</v>
      </c>
      <c r="C43" s="227">
        <f>IF(C42&lt;&gt;$E$39,(($E$39-$C$41)*$C$39+C42),$E$39)</f>
        <v>1.1880000000000002</v>
      </c>
      <c r="D43" s="227">
        <f>IF(D42&lt;&gt;$E$39,(($E$39-$D$41)*$C$39+D42),$E$39)</f>
        <v>1.032</v>
      </c>
      <c r="E43" s="227">
        <f>IF(E42&lt;&gt;$E$39,(($E$39-$E$41)*$C$39+E42),$E$39)</f>
        <v>1.1400000000000001</v>
      </c>
      <c r="F43" s="227"/>
      <c r="G43" s="227">
        <f>IF(G42&lt;&gt;$E$39,(($E$39-$G$41)*$C$39+G42),$E$39)</f>
        <v>1.404</v>
      </c>
      <c r="H43" s="225" t="s">
        <v>9</v>
      </c>
      <c r="I43" s="228"/>
      <c r="J43" s="159"/>
    </row>
    <row r="44" spans="2:10" ht="12.75" customHeight="1">
      <c r="B44" s="1" t="s">
        <v>111</v>
      </c>
      <c r="C44" s="227">
        <f>IF(C43&lt;&gt;$E$39,(($E$39-$C$41)*$C$39+C43),$E$39)</f>
        <v>1.2420000000000002</v>
      </c>
      <c r="D44" s="227">
        <f>IF(D43&lt;&gt;$E$39,(($E$39-$D$41)*$C$39+D43),$E$39)</f>
        <v>1.1380000000000001</v>
      </c>
      <c r="E44" s="227">
        <f>IF(E43&lt;&gt;$E$39,(($E$39-$E$41)*$C$39+E43),$E$39)</f>
        <v>1.2100000000000002</v>
      </c>
      <c r="F44" s="227"/>
      <c r="G44" s="227">
        <f>IF(G43&lt;&gt;$E$39,(($E$39-$G$41)*$C$39+G43),$E$39)</f>
        <v>1.386</v>
      </c>
      <c r="H44" s="225" t="s">
        <v>9</v>
      </c>
      <c r="I44" s="228"/>
      <c r="J44" s="159"/>
    </row>
    <row r="45" spans="2:10" ht="12.75" customHeight="1">
      <c r="B45" s="1" t="s">
        <v>112</v>
      </c>
      <c r="C45" s="227">
        <f>IF(C44&lt;&gt;$E$39,(($E$39-$C$41)*$C$39+C44),$E$39)</f>
        <v>1.2960000000000003</v>
      </c>
      <c r="D45" s="227">
        <f>IF(D44&lt;&gt;$E$39,(($E$39-$D$41)*$C$39+D44),$E$39)</f>
        <v>1.2440000000000002</v>
      </c>
      <c r="E45" s="227">
        <f>IF(E44&lt;&gt;$E$39,(($E$39-$E$41)*$C$39+E44),$E$39)</f>
        <v>1.2800000000000002</v>
      </c>
      <c r="F45" s="227"/>
      <c r="G45" s="227">
        <f>IF(G44&lt;&gt;$E$39,(($E$39-$G$41)*$C$39+G44),$E$39)</f>
        <v>1.3679999999999999</v>
      </c>
      <c r="H45" s="225" t="s">
        <v>9</v>
      </c>
      <c r="I45" s="228"/>
      <c r="J45" s="159"/>
    </row>
    <row r="46" spans="2:10" ht="12.75" customHeight="1">
      <c r="B46" s="1" t="s">
        <v>113</v>
      </c>
      <c r="C46" s="227">
        <f>IF(C45&lt;&gt;$E$39,(($E$39-$C$41)*$C$39+C45),$E$39)</f>
        <v>1.3500000000000003</v>
      </c>
      <c r="D46" s="227">
        <f>IF(D45&lt;&gt;$E$39,(($E$39-$D$41)*$C$39+D45),$E$39)</f>
        <v>1.3500000000000003</v>
      </c>
      <c r="E46" s="227">
        <f>IF(E45&lt;&gt;$E$39,(($E$39-$E$41)*$C$39+E45),$E$39)</f>
        <v>1.3500000000000003</v>
      </c>
      <c r="F46" s="227"/>
      <c r="G46" s="227">
        <f>IF(G45&lt;&gt;$E$39,(($E$39-$G$41)*$C$39+G45),$E$39)</f>
        <v>1.3499999999999999</v>
      </c>
      <c r="H46" s="229">
        <f>E39</f>
        <v>1.35</v>
      </c>
      <c r="I46" s="228"/>
      <c r="J46" s="159"/>
    </row>
    <row r="47" spans="2:10" ht="6.75" customHeight="1">
      <c r="B47" s="1"/>
      <c r="C47" s="230"/>
      <c r="D47" s="230"/>
      <c r="E47" s="230"/>
      <c r="F47" s="230"/>
      <c r="G47" s="230"/>
      <c r="H47" s="231"/>
      <c r="I47" s="228"/>
      <c r="J47" s="159"/>
    </row>
    <row r="48" spans="2:10" ht="12.75" customHeight="1">
      <c r="B48" s="120"/>
      <c r="C48" s="120"/>
      <c r="D48" s="120"/>
      <c r="E48" s="120"/>
      <c r="F48" s="120"/>
      <c r="G48" s="120"/>
      <c r="H48" s="120"/>
      <c r="I48" s="120"/>
      <c r="J48" s="159"/>
    </row>
    <row r="49" spans="2:10" ht="6.75" customHeight="1">
      <c r="B49" s="1"/>
      <c r="C49" s="232"/>
      <c r="D49" s="232"/>
      <c r="E49" s="232"/>
      <c r="F49" s="232"/>
      <c r="G49" s="232"/>
      <c r="H49" s="228"/>
      <c r="I49" s="52"/>
      <c r="J49" s="159"/>
    </row>
    <row r="50" spans="2:10" ht="12.75" customHeight="1">
      <c r="B50" s="163" t="s">
        <v>138</v>
      </c>
      <c r="C50" s="177"/>
      <c r="D50" s="177"/>
      <c r="E50" s="124"/>
      <c r="F50" s="124"/>
      <c r="G50" s="124"/>
      <c r="H50" s="124"/>
      <c r="I50" s="233"/>
      <c r="J50" s="234"/>
    </row>
    <row r="51" spans="2:10" ht="6" customHeight="1">
      <c r="B51" s="163"/>
      <c r="C51" s="177"/>
      <c r="D51" s="177"/>
      <c r="E51" s="124"/>
      <c r="F51" s="124"/>
      <c r="G51" s="124"/>
      <c r="H51" s="124"/>
      <c r="I51" s="233"/>
      <c r="J51" s="234"/>
    </row>
    <row r="52" spans="2:10" ht="12.75" customHeight="1">
      <c r="B52" s="1"/>
      <c r="C52" s="126" t="str">
        <f>C40</f>
        <v>P-DP</v>
      </c>
      <c r="D52" s="134" t="str">
        <f>D40</f>
        <v>CAP</v>
      </c>
      <c r="E52" s="135" t="str">
        <f>E40</f>
        <v>IP 230/345-kV</v>
      </c>
      <c r="F52" s="135"/>
      <c r="G52" s="135" t="str">
        <f>G40</f>
        <v>IP 500-kV</v>
      </c>
      <c r="H52" s="199" t="str">
        <f>H40</f>
        <v>Multi-System</v>
      </c>
      <c r="I52" s="235" t="s">
        <v>116</v>
      </c>
      <c r="J52" s="234"/>
    </row>
    <row r="53" spans="2:10" ht="12.75" customHeight="1">
      <c r="B53" s="1" t="s">
        <v>109</v>
      </c>
      <c r="C53" s="172">
        <f aca="true" t="shared" si="0" ref="C53:D56">ROUND(C42*D23*12,0)</f>
        <v>33611936</v>
      </c>
      <c r="D53" s="236">
        <f t="shared" si="0"/>
        <v>3120620</v>
      </c>
      <c r="E53" s="236">
        <f>ROUND(E42*G23*12,0)</f>
        <v>15553972</v>
      </c>
      <c r="F53" s="236"/>
      <c r="G53" s="236">
        <f>ROUND(G42*H23*12,0)</f>
        <v>8736768</v>
      </c>
      <c r="H53" s="225" t="str">
        <f>H41</f>
        <v>n/a</v>
      </c>
      <c r="I53" s="236">
        <f>SUM(C53:H53)</f>
        <v>61023296</v>
      </c>
      <c r="J53" s="234"/>
    </row>
    <row r="54" spans="2:10" ht="12.75" customHeight="1">
      <c r="B54" s="1" t="s">
        <v>110</v>
      </c>
      <c r="C54" s="172">
        <f t="shared" si="0"/>
        <v>35807893</v>
      </c>
      <c r="D54" s="236">
        <f t="shared" si="0"/>
        <v>3405600</v>
      </c>
      <c r="E54" s="236">
        <f>ROUND(E43*G24*12,0)</f>
        <v>17191373</v>
      </c>
      <c r="F54" s="236"/>
      <c r="G54" s="236">
        <f>ROUND(G43*H24*12,0)</f>
        <v>8626176</v>
      </c>
      <c r="H54" s="225" t="str">
        <f>H42</f>
        <v>n/a</v>
      </c>
      <c r="I54" s="236">
        <f>SUM(C54:H54)</f>
        <v>65031042</v>
      </c>
      <c r="J54" s="234"/>
    </row>
    <row r="55" spans="2:10" ht="12.75" customHeight="1">
      <c r="B55" s="1" t="s">
        <v>111</v>
      </c>
      <c r="C55" s="172">
        <f t="shared" si="0"/>
        <v>38367645</v>
      </c>
      <c r="D55" s="236">
        <f t="shared" si="0"/>
        <v>3755400</v>
      </c>
      <c r="E55" s="236">
        <f>ROUND(E44*G25*12,0)</f>
        <v>19182546</v>
      </c>
      <c r="F55" s="236"/>
      <c r="G55" s="236">
        <f>ROUND(G44*H25*12,0)</f>
        <v>8515584</v>
      </c>
      <c r="H55" s="225" t="str">
        <f>H43</f>
        <v>n/a</v>
      </c>
      <c r="I55" s="236">
        <f>SUM(C55:H55)</f>
        <v>69821175</v>
      </c>
      <c r="J55" s="234"/>
    </row>
    <row r="56" spans="2:10" ht="12.75" customHeight="1">
      <c r="B56" s="1" t="s">
        <v>112</v>
      </c>
      <c r="C56" s="172">
        <f t="shared" si="0"/>
        <v>40035804</v>
      </c>
      <c r="D56" s="236">
        <f t="shared" si="0"/>
        <v>4105200</v>
      </c>
      <c r="E56" s="236">
        <f>ROUND(E45*G26*12,0)</f>
        <v>20292280</v>
      </c>
      <c r="F56" s="236"/>
      <c r="G56" s="236">
        <f>ROUND(G45*H26*12,0)</f>
        <v>8404992</v>
      </c>
      <c r="H56" s="225" t="str">
        <f>H44</f>
        <v>n/a</v>
      </c>
      <c r="I56" s="236">
        <f>SUM(C56:H56)</f>
        <v>72838276</v>
      </c>
      <c r="J56" s="234"/>
    </row>
    <row r="57" spans="2:10" ht="12.75" customHeight="1">
      <c r="B57" s="1" t="s">
        <v>113</v>
      </c>
      <c r="C57" s="172">
        <f>ROUND(C46*D31*12,0)</f>
        <v>28056272</v>
      </c>
      <c r="D57" s="236">
        <f>ROUND(D46*E31*12,0)</f>
        <v>4455000</v>
      </c>
      <c r="E57" s="236">
        <f>ROUND(E46*G31*12,0)</f>
        <v>12035142</v>
      </c>
      <c r="F57" s="236"/>
      <c r="G57" s="236">
        <f>ROUND(G46*H31*12,0)</f>
        <v>8294400</v>
      </c>
      <c r="H57" s="236">
        <f>ROUND(H46*I31*12,0)</f>
        <v>15936475</v>
      </c>
      <c r="I57" s="236">
        <f>SUM(C57:H57)</f>
        <v>68777289</v>
      </c>
      <c r="J57" s="234"/>
    </row>
    <row r="58" spans="2:10" ht="6.75" customHeight="1">
      <c r="B58" s="1"/>
      <c r="C58" s="177"/>
      <c r="D58" s="124"/>
      <c r="E58" s="124"/>
      <c r="F58" s="124"/>
      <c r="G58" s="124"/>
      <c r="H58" s="124"/>
      <c r="I58" s="124"/>
      <c r="J58" s="234"/>
    </row>
    <row r="59" spans="2:10" ht="12.75" customHeight="1">
      <c r="B59" s="120"/>
      <c r="C59" s="120"/>
      <c r="D59" s="120"/>
      <c r="E59" s="120"/>
      <c r="F59" s="120"/>
      <c r="G59" s="120"/>
      <c r="H59" s="120"/>
      <c r="I59" s="120"/>
      <c r="J59" s="234"/>
    </row>
    <row r="60" spans="3:10" ht="6.75" customHeight="1">
      <c r="C60" s="177"/>
      <c r="D60" s="177"/>
      <c r="E60" s="124"/>
      <c r="F60" s="124"/>
      <c r="G60" s="124"/>
      <c r="H60" s="124"/>
      <c r="I60" s="237"/>
      <c r="J60" s="234"/>
    </row>
    <row r="61" spans="2:14" ht="12.75" customHeight="1">
      <c r="B61" s="163" t="s">
        <v>139</v>
      </c>
      <c r="C61" s="164"/>
      <c r="D61" s="164"/>
      <c r="E61" s="164"/>
      <c r="F61" s="164"/>
      <c r="G61" s="164"/>
      <c r="H61" s="164"/>
      <c r="J61" s="159"/>
      <c r="N61" s="138"/>
    </row>
    <row r="62" spans="2:10" ht="6" customHeight="1">
      <c r="B62" s="163"/>
      <c r="C62" s="164"/>
      <c r="D62" s="164"/>
      <c r="E62" s="164"/>
      <c r="F62" s="164"/>
      <c r="G62" s="164"/>
      <c r="H62" s="164"/>
      <c r="J62" s="159"/>
    </row>
    <row r="63" spans="2:11" ht="12.75" customHeight="1">
      <c r="B63" s="164"/>
      <c r="C63" s="181" t="str">
        <f>C52</f>
        <v>P-DP</v>
      </c>
      <c r="D63" s="142" t="s">
        <v>24</v>
      </c>
      <c r="E63" s="149" t="s">
        <v>128</v>
      </c>
      <c r="F63" s="149"/>
      <c r="G63" s="149" t="s">
        <v>116</v>
      </c>
      <c r="H63" s="182"/>
      <c r="I63" s="164"/>
      <c r="J63" s="183"/>
      <c r="K63" s="139"/>
    </row>
    <row r="64" spans="2:11" ht="12.75" customHeight="1">
      <c r="B64" s="1" t="s">
        <v>109</v>
      </c>
      <c r="C64" s="184">
        <f>ROUND($D10/$C10,4)</f>
        <v>0.4967</v>
      </c>
      <c r="D64" s="184">
        <f>ROUND(E10/$C10,4)</f>
        <v>0.0388</v>
      </c>
      <c r="E64" s="184">
        <f>ROUND(G10/$C10,4)</f>
        <v>0.4645</v>
      </c>
      <c r="F64" s="184"/>
      <c r="G64" s="185">
        <f>SUM(C64:E64)</f>
        <v>1</v>
      </c>
      <c r="H64" s="164"/>
      <c r="I64" s="164"/>
      <c r="J64" s="183"/>
      <c r="K64" s="139"/>
    </row>
    <row r="65" spans="2:11" ht="12.75" customHeight="1">
      <c r="B65" s="1" t="s">
        <v>110</v>
      </c>
      <c r="C65" s="184">
        <f>ROUND($D11/$C11,4)</f>
        <v>0.5043</v>
      </c>
      <c r="D65" s="184">
        <f>ROUND(E11/$C11,4)</f>
        <v>0.0393</v>
      </c>
      <c r="E65" s="184">
        <f>ROUND(G11/$C11,4)</f>
        <v>0.4564</v>
      </c>
      <c r="F65" s="184"/>
      <c r="G65" s="185">
        <f>SUM(C65:E65)</f>
        <v>1</v>
      </c>
      <c r="H65" s="164"/>
      <c r="I65" s="164"/>
      <c r="J65" s="183"/>
      <c r="K65" s="166"/>
    </row>
    <row r="66" spans="2:11" ht="12.75" customHeight="1">
      <c r="B66" s="1" t="s">
        <v>111</v>
      </c>
      <c r="C66" s="184">
        <f>ROUND($D12/$C12,4)</f>
        <v>0.5057</v>
      </c>
      <c r="D66" s="184">
        <f>ROUND(E12/$C12,4)</f>
        <v>0.0363</v>
      </c>
      <c r="E66" s="184">
        <f>ROUND(G12/$C12,4)</f>
        <v>0.458</v>
      </c>
      <c r="F66" s="184"/>
      <c r="G66" s="185">
        <f>SUM(C66:E66)</f>
        <v>1</v>
      </c>
      <c r="H66" s="164"/>
      <c r="I66" s="164"/>
      <c r="J66" s="183"/>
      <c r="K66" s="166"/>
    </row>
    <row r="67" spans="2:11" ht="12.75" customHeight="1">
      <c r="B67" s="1" t="s">
        <v>112</v>
      </c>
      <c r="C67" s="184">
        <f>ROUND($D13/$C13,4)</f>
        <v>0.4947</v>
      </c>
      <c r="D67" s="184">
        <f>ROUND(E13/$C13,4)</f>
        <v>0.0371</v>
      </c>
      <c r="E67" s="184">
        <f>ROUND(G13/$C13,4)</f>
        <v>0.4682</v>
      </c>
      <c r="F67" s="184"/>
      <c r="G67" s="185">
        <f>SUM(C67:E67)</f>
        <v>1</v>
      </c>
      <c r="H67" s="164"/>
      <c r="I67" s="164"/>
      <c r="J67" s="183"/>
      <c r="K67" s="166"/>
    </row>
    <row r="68" spans="2:11" ht="12.75" customHeight="1">
      <c r="B68" s="1" t="s">
        <v>113</v>
      </c>
      <c r="C68" s="184">
        <f>ROUND($D14/$C14,4)</f>
        <v>0.4461</v>
      </c>
      <c r="D68" s="184">
        <f>ROUND(E14/$C14,4)</f>
        <v>0.0427</v>
      </c>
      <c r="E68" s="184">
        <f>ROUND(G14/$C14,4)</f>
        <v>0.5112</v>
      </c>
      <c r="F68" s="184"/>
      <c r="G68" s="185">
        <f>SUM(C68:E68)</f>
        <v>1</v>
      </c>
      <c r="H68" s="164"/>
      <c r="I68" s="164"/>
      <c r="J68" s="183"/>
      <c r="K68" s="166"/>
    </row>
    <row r="69" spans="2:11" ht="6.75" customHeight="1">
      <c r="B69" s="1"/>
      <c r="C69" s="184"/>
      <c r="D69" s="184"/>
      <c r="E69" s="184"/>
      <c r="F69" s="184"/>
      <c r="G69" s="185"/>
      <c r="H69" s="164"/>
      <c r="I69" s="164"/>
      <c r="J69" s="183"/>
      <c r="K69" s="166"/>
    </row>
    <row r="70" spans="2:11" ht="12.75" customHeight="1">
      <c r="B70" s="120"/>
      <c r="C70" s="120"/>
      <c r="D70" s="120"/>
      <c r="E70" s="120"/>
      <c r="F70" s="120"/>
      <c r="G70" s="120"/>
      <c r="H70" s="120"/>
      <c r="I70" s="120"/>
      <c r="J70" s="183"/>
      <c r="K70" s="166"/>
    </row>
    <row r="71" spans="2:11" ht="6.75" customHeight="1">
      <c r="B71" s="164"/>
      <c r="C71" s="1"/>
      <c r="D71" s="1"/>
      <c r="E71" s="1"/>
      <c r="F71" s="1"/>
      <c r="G71" s="1"/>
      <c r="H71" s="164"/>
      <c r="I71" s="164"/>
      <c r="J71" s="183"/>
      <c r="K71" s="166"/>
    </row>
    <row r="72" spans="2:11" ht="12.75" customHeight="1">
      <c r="B72" s="186" t="s">
        <v>140</v>
      </c>
      <c r="D72" s="187"/>
      <c r="E72" s="187"/>
      <c r="F72" s="187"/>
      <c r="G72" s="125"/>
      <c r="H72" s="125"/>
      <c r="I72" s="164"/>
      <c r="J72" s="183"/>
      <c r="K72" s="166"/>
    </row>
    <row r="73" spans="2:11" ht="6" customHeight="1">
      <c r="B73" s="186"/>
      <c r="D73" s="187"/>
      <c r="E73" s="187"/>
      <c r="F73" s="187"/>
      <c r="G73" s="125"/>
      <c r="H73" s="125"/>
      <c r="I73" s="164"/>
      <c r="J73" s="183"/>
      <c r="K73" s="166"/>
    </row>
    <row r="74" spans="3:11" ht="16.5" customHeight="1">
      <c r="C74" s="266" t="s">
        <v>105</v>
      </c>
      <c r="D74" s="266"/>
      <c r="E74" s="266"/>
      <c r="F74" s="126"/>
      <c r="G74" s="267" t="s">
        <v>130</v>
      </c>
      <c r="H74" s="267"/>
      <c r="I74" s="267"/>
      <c r="J74" s="183"/>
      <c r="K74" s="166"/>
    </row>
    <row r="75" spans="3:10" ht="24" customHeight="1">
      <c r="C75" s="188" t="s">
        <v>141</v>
      </c>
      <c r="D75" s="188" t="s">
        <v>132</v>
      </c>
      <c r="E75" s="238" t="s">
        <v>126</v>
      </c>
      <c r="F75" s="168"/>
      <c r="G75" s="188" t="s">
        <v>141</v>
      </c>
      <c r="H75" s="188" t="s">
        <v>132</v>
      </c>
      <c r="I75" s="238" t="s">
        <v>126</v>
      </c>
      <c r="J75" s="159"/>
    </row>
    <row r="76" spans="2:11" ht="12.75" customHeight="1">
      <c r="B76" s="1" t="s">
        <v>109</v>
      </c>
      <c r="C76" s="190">
        <f>ROUND(C64*I53,0)</f>
        <v>30310271</v>
      </c>
      <c r="D76" s="239">
        <f>$D10</f>
        <v>35555800</v>
      </c>
      <c r="E76" s="138">
        <f>C76-D76</f>
        <v>-5245529</v>
      </c>
      <c r="F76" s="138"/>
      <c r="G76" s="190">
        <f>ROUND(E64*I53,0)</f>
        <v>28345321</v>
      </c>
      <c r="H76" s="239">
        <f>G10</f>
        <v>33247603</v>
      </c>
      <c r="I76" s="138">
        <f>G76-H76</f>
        <v>-4902282</v>
      </c>
      <c r="J76" s="183"/>
      <c r="K76" s="240"/>
    </row>
    <row r="77" spans="2:11" ht="12.75" customHeight="1">
      <c r="B77" s="1" t="s">
        <v>110</v>
      </c>
      <c r="C77" s="190">
        <f>ROUND(C65*I54,0)</f>
        <v>32795154</v>
      </c>
      <c r="D77" s="239">
        <f>$D11</f>
        <v>34324278</v>
      </c>
      <c r="E77" s="138">
        <f>C77-D77</f>
        <v>-1529124</v>
      </c>
      <c r="F77" s="138"/>
      <c r="G77" s="190">
        <f>ROUND(E65*I54,0)</f>
        <v>29680168</v>
      </c>
      <c r="H77" s="239">
        <f>G11</f>
        <v>31067085</v>
      </c>
      <c r="I77" s="138">
        <f>G77-H77</f>
        <v>-1386917</v>
      </c>
      <c r="J77" s="183"/>
      <c r="K77" s="240"/>
    </row>
    <row r="78" spans="2:11" ht="12.75" customHeight="1">
      <c r="B78" s="1" t="s">
        <v>111</v>
      </c>
      <c r="C78" s="190">
        <f>ROUND(C66*I55,0)</f>
        <v>35308568</v>
      </c>
      <c r="D78" s="239">
        <f>$D12</f>
        <v>34649108</v>
      </c>
      <c r="E78" s="138">
        <f>C78-D78</f>
        <v>659460</v>
      </c>
      <c r="F78" s="138"/>
      <c r="G78" s="190">
        <f>ROUND(E66*I55,0)</f>
        <v>31978098</v>
      </c>
      <c r="H78" s="239">
        <f>G12</f>
        <v>31386779</v>
      </c>
      <c r="I78" s="138">
        <f>G78-H78</f>
        <v>591319</v>
      </c>
      <c r="J78" s="118"/>
      <c r="K78" s="240"/>
    </row>
    <row r="79" spans="2:11" ht="12.75" customHeight="1">
      <c r="B79" s="1" t="s">
        <v>112</v>
      </c>
      <c r="C79" s="190">
        <f>ROUND(C67*I56,0)</f>
        <v>36033095</v>
      </c>
      <c r="D79" s="239">
        <f>$D13</f>
        <v>33112036</v>
      </c>
      <c r="E79" s="138">
        <f>C79-D79</f>
        <v>2921059</v>
      </c>
      <c r="F79" s="138"/>
      <c r="G79" s="190">
        <f>ROUND(E67*I56,0)</f>
        <v>34102881</v>
      </c>
      <c r="H79" s="239">
        <f>G13</f>
        <v>31342768</v>
      </c>
      <c r="I79" s="138">
        <f>G79-H79</f>
        <v>2760113</v>
      </c>
      <c r="J79" s="192"/>
      <c r="K79" s="240"/>
    </row>
    <row r="80" spans="2:11" ht="12.75" customHeight="1">
      <c r="B80" s="1" t="s">
        <v>113</v>
      </c>
      <c r="C80" s="193">
        <f>ROUND(C68*I57,0)</f>
        <v>30681549</v>
      </c>
      <c r="D80" s="241">
        <f>$D14</f>
        <v>27343249</v>
      </c>
      <c r="E80" s="194">
        <f>C80-D80</f>
        <v>3338300</v>
      </c>
      <c r="F80" s="138"/>
      <c r="G80" s="193">
        <f>ROUND(E68*I57,0)</f>
        <v>35158950</v>
      </c>
      <c r="H80" s="241">
        <f>G14</f>
        <v>31328084</v>
      </c>
      <c r="I80" s="194">
        <f>G80-H80</f>
        <v>3830866</v>
      </c>
      <c r="J80" s="159"/>
      <c r="K80" s="240"/>
    </row>
    <row r="81" spans="2:10" ht="12.75" customHeight="1">
      <c r="B81" s="196" t="s">
        <v>116</v>
      </c>
      <c r="C81" s="190">
        <f>SUM(C76:C80)</f>
        <v>165128637</v>
      </c>
      <c r="D81" s="239">
        <f>SUM(D76:D80)</f>
        <v>164984471</v>
      </c>
      <c r="E81" s="144">
        <f>SUM(E76:E80)</f>
        <v>144166</v>
      </c>
      <c r="F81" s="138"/>
      <c r="G81" s="190">
        <f>SUM(G76:G80)</f>
        <v>159265418</v>
      </c>
      <c r="H81" s="239">
        <f>SUM(H76:H80)</f>
        <v>158372319</v>
      </c>
      <c r="I81" s="144">
        <f>SUM(I76:I80)</f>
        <v>893099</v>
      </c>
      <c r="J81" s="159"/>
    </row>
    <row r="82" spans="2:10" ht="18" customHeight="1">
      <c r="B82" s="1"/>
      <c r="C82" s="144"/>
      <c r="D82" s="138"/>
      <c r="E82" s="138"/>
      <c r="F82" s="138"/>
      <c r="J82" s="159"/>
    </row>
    <row r="83" spans="2:11" ht="15.75" customHeight="1">
      <c r="B83" s="1"/>
      <c r="C83" s="265" t="s">
        <v>106</v>
      </c>
      <c r="D83" s="265"/>
      <c r="E83" s="265"/>
      <c r="F83" s="198"/>
      <c r="J83" s="159"/>
      <c r="K83" s="199" t="s">
        <v>142</v>
      </c>
    </row>
    <row r="84" spans="3:11" ht="24" customHeight="1">
      <c r="C84" s="188" t="s">
        <v>141</v>
      </c>
      <c r="D84" s="188" t="s">
        <v>132</v>
      </c>
      <c r="E84" s="238" t="s">
        <v>126</v>
      </c>
      <c r="F84" s="200"/>
      <c r="G84" s="201"/>
      <c r="H84" s="201"/>
      <c r="I84" s="202"/>
      <c r="J84" s="203"/>
      <c r="K84" s="238" t="s">
        <v>126</v>
      </c>
    </row>
    <row r="85" spans="2:11" ht="12.75" customHeight="1">
      <c r="B85" s="1" t="s">
        <v>109</v>
      </c>
      <c r="C85" s="190">
        <f>ROUND(D64*I53,0)</f>
        <v>2367704</v>
      </c>
      <c r="D85" s="239">
        <f>E10</f>
        <v>2775392</v>
      </c>
      <c r="E85" s="144">
        <f>C85-D85</f>
        <v>-407688</v>
      </c>
      <c r="F85" s="138"/>
      <c r="G85" s="201"/>
      <c r="H85" s="201"/>
      <c r="I85" s="202"/>
      <c r="J85" s="203"/>
      <c r="K85" s="144">
        <f>E76+I76+E85</f>
        <v>-10555499</v>
      </c>
    </row>
    <row r="86" spans="2:11" ht="12.75" customHeight="1">
      <c r="B86" s="1" t="s">
        <v>110</v>
      </c>
      <c r="C86" s="190">
        <f>ROUND(D65*I54,0)</f>
        <v>2555720</v>
      </c>
      <c r="D86" s="239">
        <f>E11</f>
        <v>2677468</v>
      </c>
      <c r="E86" s="144">
        <f>C86-D86</f>
        <v>-121748</v>
      </c>
      <c r="F86" s="138"/>
      <c r="G86" s="201"/>
      <c r="H86" s="201"/>
      <c r="I86" s="202"/>
      <c r="J86" s="203"/>
      <c r="K86" s="144">
        <f>E77+I77+E86</f>
        <v>-3037789</v>
      </c>
    </row>
    <row r="87" spans="2:11" ht="12.75" customHeight="1">
      <c r="B87" s="1" t="s">
        <v>111</v>
      </c>
      <c r="C87" s="190">
        <f>ROUND(D66*I55,0)</f>
        <v>2534509</v>
      </c>
      <c r="D87" s="239">
        <f>E12</f>
        <v>2487001</v>
      </c>
      <c r="E87" s="144">
        <f>C87-D87</f>
        <v>47508</v>
      </c>
      <c r="F87" s="138"/>
      <c r="G87" s="201"/>
      <c r="H87" s="201"/>
      <c r="I87" s="202"/>
      <c r="J87" s="203"/>
      <c r="K87" s="144">
        <f>E78+I78+E87</f>
        <v>1298287</v>
      </c>
    </row>
    <row r="88" spans="2:11" ht="12.75" customHeight="1">
      <c r="B88" s="1" t="s">
        <v>112</v>
      </c>
      <c r="C88" s="190">
        <f>ROUND(D67*I56,0)</f>
        <v>2702300</v>
      </c>
      <c r="D88" s="239">
        <f>E13</f>
        <v>2485214</v>
      </c>
      <c r="E88" s="144">
        <f>C88-D88</f>
        <v>217086</v>
      </c>
      <c r="F88" s="138"/>
      <c r="G88" s="201"/>
      <c r="H88" s="201"/>
      <c r="I88" s="202"/>
      <c r="J88" s="203"/>
      <c r="K88" s="144">
        <f>E79+I79+E88</f>
        <v>5898258</v>
      </c>
    </row>
    <row r="89" spans="2:11" ht="12.75" customHeight="1">
      <c r="B89" s="1" t="s">
        <v>113</v>
      </c>
      <c r="C89" s="193">
        <f>ROUND(D68*I57,0)</f>
        <v>2936790</v>
      </c>
      <c r="D89" s="241">
        <f>E14</f>
        <v>2616500</v>
      </c>
      <c r="E89" s="205">
        <f>C89-D89</f>
        <v>320290</v>
      </c>
      <c r="F89" s="138"/>
      <c r="G89" s="201"/>
      <c r="H89" s="201"/>
      <c r="I89" s="202"/>
      <c r="J89" s="203"/>
      <c r="K89" s="205">
        <f>E80+I80+E89</f>
        <v>7489456</v>
      </c>
    </row>
    <row r="90" spans="2:11" ht="12.75" customHeight="1">
      <c r="B90" s="196" t="s">
        <v>116</v>
      </c>
      <c r="C90" s="190">
        <f>SUM(C85:C89)</f>
        <v>13097023</v>
      </c>
      <c r="D90" s="239">
        <f>SUM(D85:D89)</f>
        <v>13041575</v>
      </c>
      <c r="E90" s="144">
        <f>SUM(E85:E89)</f>
        <v>55448</v>
      </c>
      <c r="J90" s="203"/>
      <c r="K90" s="144">
        <f>SUM(K85:K89)</f>
        <v>1092713</v>
      </c>
    </row>
    <row r="91" spans="2:10" ht="6.75" customHeight="1">
      <c r="B91" s="125"/>
      <c r="J91" s="203"/>
    </row>
    <row r="92" spans="2:10" ht="12.75" customHeight="1">
      <c r="B92" s="120"/>
      <c r="C92" s="120"/>
      <c r="D92" s="120"/>
      <c r="E92" s="120"/>
      <c r="F92" s="120"/>
      <c r="G92" s="120"/>
      <c r="H92" s="120"/>
      <c r="I92" s="120"/>
      <c r="J92" s="203"/>
    </row>
    <row r="93" ht="12.75" customHeight="1">
      <c r="B93" s="1"/>
    </row>
    <row r="94" ht="12.75" customHeight="1">
      <c r="B94" s="1"/>
    </row>
    <row r="95" ht="12.75" customHeight="1">
      <c r="B95" s="1"/>
    </row>
    <row r="96" ht="12.75" customHeight="1">
      <c r="B96" s="1"/>
    </row>
    <row r="97" spans="3:4" ht="12.75" customHeight="1">
      <c r="C97" s="1"/>
      <c r="D97" s="1"/>
    </row>
    <row r="98" spans="2:4" ht="12.75" customHeight="1">
      <c r="B98" s="1"/>
      <c r="C98" s="1"/>
      <c r="D98" s="207"/>
    </row>
    <row r="99" spans="2:4" ht="12.75" customHeight="1">
      <c r="B99" s="1"/>
      <c r="C99" s="1"/>
      <c r="D99" s="1"/>
    </row>
    <row r="100" spans="2:4" ht="12.75" customHeight="1">
      <c r="B100" s="1"/>
      <c r="C100" s="1"/>
      <c r="D100" s="1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90" ht="18.75" customHeight="1"/>
    <row r="191" ht="18.75" customHeight="1"/>
    <row r="195" ht="18.75" customHeight="1"/>
    <row r="197" ht="22.5" customHeight="1"/>
    <row r="200" ht="18" customHeight="1"/>
    <row r="205" ht="18.75" customHeight="1"/>
    <row r="217" ht="50.25" customHeight="1"/>
    <row r="228" ht="18.75" customHeight="1"/>
    <row r="237" ht="18.75" customHeight="1"/>
    <row r="248" ht="18.75" customHeight="1"/>
    <row r="253" ht="18.75" customHeight="1"/>
  </sheetData>
  <mergeCells count="8">
    <mergeCell ref="C83:E83"/>
    <mergeCell ref="C74:E74"/>
    <mergeCell ref="G74:I74"/>
    <mergeCell ref="B1:H1"/>
    <mergeCell ref="C39:D39"/>
    <mergeCell ref="E39:G39"/>
    <mergeCell ref="B2:I2"/>
    <mergeCell ref="B3:I3"/>
  </mergeCells>
  <printOptions/>
  <pageMargins left="0.5" right="0.5" top="0" bottom="0" header="0" footer="0"/>
  <pageSetup fitToHeight="1" fitToWidth="1" horizontalDpi="600" verticalDpi="600" orientation="portrait" pageOrder="overThenDown" paperSize="5" scale="82" r:id="rId1"/>
  <headerFooter alignWithMargins="0">
    <oddFooter>&amp;L&amp;8&amp;A&amp;R&amp;8 4/23/2003&amp;10
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85" zoomScaleNormal="85" workbookViewId="0" topLeftCell="A1">
      <selection activeCell="G21" sqref="G21"/>
    </sheetView>
  </sheetViews>
  <sheetFormatPr defaultColWidth="9.140625" defaultRowHeight="12.75"/>
  <cols>
    <col min="1" max="1" width="2.7109375" style="0" customWidth="1"/>
    <col min="2" max="5" width="15.7109375" style="0" customWidth="1"/>
    <col min="6" max="6" width="1.57421875" style="0" customWidth="1"/>
    <col min="7" max="9" width="15.7109375" style="0" customWidth="1"/>
    <col min="10" max="10" width="3.7109375" style="0" customWidth="1"/>
    <col min="11" max="11" width="15.7109375" style="0" customWidth="1"/>
    <col min="12" max="14" width="14.7109375" style="0" customWidth="1"/>
    <col min="15" max="15" width="6.7109375" style="0" customWidth="1"/>
    <col min="16" max="16" width="15.57421875" style="0" customWidth="1"/>
    <col min="17" max="19" width="14.7109375" style="0" customWidth="1"/>
    <col min="20" max="20" width="14.8515625" style="0" customWidth="1"/>
    <col min="21" max="21" width="15.00390625" style="0" bestFit="1" customWidth="1"/>
    <col min="22" max="22" width="14.57421875" style="0" bestFit="1" customWidth="1"/>
    <col min="23" max="25" width="14.00390625" style="0" bestFit="1" customWidth="1"/>
  </cols>
  <sheetData>
    <row r="1" spans="2:10" ht="12.75" customHeight="1">
      <c r="B1" s="268"/>
      <c r="C1" s="268"/>
      <c r="D1" s="268"/>
      <c r="E1" s="268"/>
      <c r="F1" s="268"/>
      <c r="G1" s="268"/>
      <c r="H1" s="268"/>
      <c r="I1" s="1"/>
      <c r="J1" s="1"/>
    </row>
    <row r="2" spans="2:10" ht="18.75" customHeight="1">
      <c r="B2" s="269" t="s">
        <v>143</v>
      </c>
      <c r="C2" s="269"/>
      <c r="D2" s="269"/>
      <c r="E2" s="269"/>
      <c r="F2" s="269"/>
      <c r="G2" s="269"/>
      <c r="H2" s="269"/>
      <c r="I2" s="269"/>
      <c r="J2" s="118"/>
    </row>
    <row r="3" spans="2:10" ht="18.75" customHeight="1">
      <c r="B3" s="268" t="s">
        <v>102</v>
      </c>
      <c r="C3" s="268"/>
      <c r="D3" s="268"/>
      <c r="E3" s="268"/>
      <c r="F3" s="268"/>
      <c r="G3" s="268"/>
      <c r="H3" s="268"/>
      <c r="I3" s="268"/>
      <c r="J3" s="118"/>
    </row>
    <row r="4" spans="2:13" ht="21" customHeight="1">
      <c r="B4" s="1"/>
      <c r="C4" s="122"/>
      <c r="D4" s="122"/>
      <c r="E4" s="122"/>
      <c r="F4" s="122"/>
      <c r="G4" s="122"/>
      <c r="H4" s="122"/>
      <c r="I4" s="1"/>
      <c r="J4" s="118"/>
      <c r="M4" s="119"/>
    </row>
    <row r="5" spans="2:13" ht="12" customHeight="1">
      <c r="B5" s="120"/>
      <c r="C5" s="120"/>
      <c r="D5" s="120"/>
      <c r="E5" s="120"/>
      <c r="F5" s="120"/>
      <c r="G5" s="120"/>
      <c r="H5" s="120"/>
      <c r="I5" s="120"/>
      <c r="J5" s="118"/>
      <c r="M5" s="119"/>
    </row>
    <row r="6" spans="2:13" ht="6" customHeight="1">
      <c r="B6" s="1"/>
      <c r="C6" s="122"/>
      <c r="D6" s="122"/>
      <c r="E6" s="122"/>
      <c r="F6" s="122"/>
      <c r="G6" s="122"/>
      <c r="H6" s="122"/>
      <c r="I6" s="1"/>
      <c r="J6" s="118"/>
      <c r="M6" s="119"/>
    </row>
    <row r="7" spans="2:13" ht="12.75" customHeight="1">
      <c r="B7" s="123" t="s">
        <v>103</v>
      </c>
      <c r="D7" s="1"/>
      <c r="E7" s="124"/>
      <c r="F7" s="124"/>
      <c r="G7" s="122"/>
      <c r="H7" s="1"/>
      <c r="I7" s="1"/>
      <c r="J7" s="118"/>
      <c r="K7" s="199"/>
      <c r="L7" s="208"/>
      <c r="M7" s="208"/>
    </row>
    <row r="8" spans="2:10" ht="6" customHeight="1">
      <c r="B8" s="123"/>
      <c r="D8" s="1"/>
      <c r="E8" s="122"/>
      <c r="F8" s="122"/>
      <c r="G8" s="122"/>
      <c r="H8" s="1"/>
      <c r="I8" s="1"/>
      <c r="J8" s="118"/>
    </row>
    <row r="9" spans="2:23" ht="24">
      <c r="B9" s="125"/>
      <c r="C9" s="126" t="s">
        <v>104</v>
      </c>
      <c r="D9" s="127" t="s">
        <v>105</v>
      </c>
      <c r="E9" s="128" t="s">
        <v>106</v>
      </c>
      <c r="F9" s="127"/>
      <c r="G9" s="129" t="s">
        <v>107</v>
      </c>
      <c r="I9" s="130"/>
      <c r="J9" s="131"/>
      <c r="K9" s="126" t="s">
        <v>8</v>
      </c>
      <c r="L9" s="126" t="s">
        <v>108</v>
      </c>
      <c r="P9" s="52"/>
      <c r="Q9" s="209"/>
      <c r="R9" s="209"/>
      <c r="S9" s="210"/>
      <c r="T9" s="211"/>
      <c r="U9" s="256"/>
      <c r="V9" s="256"/>
      <c r="W9" s="52"/>
    </row>
    <row r="10" spans="2:23" ht="12.75" customHeight="1">
      <c r="B10" s="1" t="s">
        <v>109</v>
      </c>
      <c r="C10" s="136">
        <f>SUM(D10:G10)</f>
        <v>71578795</v>
      </c>
      <c r="D10" s="175">
        <f>K10+L10</f>
        <v>35555800</v>
      </c>
      <c r="E10" s="137">
        <v>2775392</v>
      </c>
      <c r="F10" s="137"/>
      <c r="G10" s="137">
        <v>33247603</v>
      </c>
      <c r="I10" s="1"/>
      <c r="J10" s="118"/>
      <c r="K10" s="139">
        <v>30760841</v>
      </c>
      <c r="L10" s="139">
        <v>4794959</v>
      </c>
      <c r="P10" s="52"/>
      <c r="Q10" s="214"/>
      <c r="R10" s="214"/>
      <c r="S10" s="214"/>
      <c r="T10" s="214"/>
      <c r="U10" s="52"/>
      <c r="V10" s="52"/>
      <c r="W10" s="52"/>
    </row>
    <row r="11" spans="2:23" ht="12.75" customHeight="1">
      <c r="B11" s="1" t="s">
        <v>110</v>
      </c>
      <c r="C11" s="136">
        <f>SUM(D11:G11)</f>
        <v>68068831</v>
      </c>
      <c r="D11" s="175">
        <f>K11+L11</f>
        <v>34324278</v>
      </c>
      <c r="E11" s="137">
        <v>2677468</v>
      </c>
      <c r="F11" s="137"/>
      <c r="G11" s="137">
        <v>31067085</v>
      </c>
      <c r="I11" s="1"/>
      <c r="J11" s="118"/>
      <c r="K11" s="139">
        <v>33403127</v>
      </c>
      <c r="L11" s="139">
        <v>921151</v>
      </c>
      <c r="P11" s="52"/>
      <c r="Q11" s="214"/>
      <c r="R11" s="214"/>
      <c r="S11" s="214"/>
      <c r="T11" s="214"/>
      <c r="U11" s="52"/>
      <c r="V11" s="52"/>
      <c r="W11" s="52"/>
    </row>
    <row r="12" spans="2:23" ht="12.75" customHeight="1">
      <c r="B12" s="1" t="s">
        <v>111</v>
      </c>
      <c r="C12" s="136">
        <f>SUM(D12:G12)</f>
        <v>68522888</v>
      </c>
      <c r="D12" s="175">
        <f>K12+L12</f>
        <v>34649108</v>
      </c>
      <c r="E12" s="137">
        <v>2487001</v>
      </c>
      <c r="F12" s="137"/>
      <c r="G12" s="137">
        <v>31386779</v>
      </c>
      <c r="I12" s="1"/>
      <c r="J12" s="118"/>
      <c r="K12" s="139">
        <v>34472576</v>
      </c>
      <c r="L12" s="139">
        <v>176532</v>
      </c>
      <c r="P12" s="52"/>
      <c r="Q12" s="214"/>
      <c r="R12" s="214"/>
      <c r="S12" s="214"/>
      <c r="T12" s="214"/>
      <c r="U12" s="52"/>
      <c r="V12" s="52"/>
      <c r="W12" s="52"/>
    </row>
    <row r="13" spans="2:23" ht="12.75" customHeight="1">
      <c r="B13" s="1" t="s">
        <v>112</v>
      </c>
      <c r="C13" s="136">
        <f>SUM(D13:G13)</f>
        <v>66940018</v>
      </c>
      <c r="D13" s="175">
        <f>K13+L13</f>
        <v>33112036</v>
      </c>
      <c r="E13" s="137">
        <v>2485214</v>
      </c>
      <c r="F13" s="137"/>
      <c r="G13" s="137">
        <v>31342768</v>
      </c>
      <c r="I13" s="1"/>
      <c r="J13" s="118"/>
      <c r="K13" s="139">
        <v>38392947</v>
      </c>
      <c r="L13" s="139">
        <v>-5280911</v>
      </c>
      <c r="P13" s="52"/>
      <c r="Q13" s="214"/>
      <c r="R13" s="214"/>
      <c r="S13" s="214"/>
      <c r="T13" s="214"/>
      <c r="U13" s="52"/>
      <c r="V13" s="52"/>
      <c r="W13" s="52"/>
    </row>
    <row r="14" spans="2:23" ht="12.75" customHeight="1">
      <c r="B14" s="1" t="s">
        <v>113</v>
      </c>
      <c r="C14" s="136">
        <f>SUM(D14:G14)</f>
        <v>61287833</v>
      </c>
      <c r="D14" s="175">
        <f>K14+L14</f>
        <v>27343249</v>
      </c>
      <c r="E14" s="137">
        <v>2616500</v>
      </c>
      <c r="F14" s="137"/>
      <c r="G14" s="137">
        <v>31328084</v>
      </c>
      <c r="I14" s="140"/>
      <c r="J14" s="118"/>
      <c r="K14" s="139">
        <v>41605845</v>
      </c>
      <c r="L14" s="139">
        <v>-14262596</v>
      </c>
      <c r="P14" s="52"/>
      <c r="Q14" s="214"/>
      <c r="R14" s="214"/>
      <c r="S14" s="214"/>
      <c r="T14" s="214"/>
      <c r="U14" s="52"/>
      <c r="V14" s="52"/>
      <c r="W14" s="52"/>
    </row>
    <row r="15" spans="2:23" ht="6.75" customHeight="1">
      <c r="B15" s="1"/>
      <c r="C15" s="141"/>
      <c r="D15" s="137"/>
      <c r="E15" s="137"/>
      <c r="F15" s="137"/>
      <c r="G15" s="137"/>
      <c r="H15" s="139"/>
      <c r="I15" s="140"/>
      <c r="J15" s="118"/>
      <c r="P15" s="52"/>
      <c r="Q15" s="52"/>
      <c r="R15" s="52"/>
      <c r="S15" s="52"/>
      <c r="T15" s="52"/>
      <c r="U15" s="52"/>
      <c r="V15" s="52"/>
      <c r="W15" s="52"/>
    </row>
    <row r="16" spans="2:23" ht="12.75" customHeight="1">
      <c r="B16" s="142" t="s">
        <v>114</v>
      </c>
      <c r="C16" s="136">
        <f>SUM(C10:C14)/5</f>
        <v>67279673</v>
      </c>
      <c r="D16" s="136">
        <f>SUM(D10:D14)/5</f>
        <v>32996894.2</v>
      </c>
      <c r="E16" s="136">
        <f>SUM(E10:E14)/5</f>
        <v>2608315</v>
      </c>
      <c r="F16" s="137"/>
      <c r="G16" s="136">
        <f>SUM(G10:G14)/5</f>
        <v>31674463.8</v>
      </c>
      <c r="H16" s="139"/>
      <c r="I16" s="140"/>
      <c r="J16" s="118"/>
      <c r="K16" s="138"/>
      <c r="P16" s="257"/>
      <c r="Q16" s="258"/>
      <c r="R16" s="258"/>
      <c r="S16" s="258"/>
      <c r="T16" s="258"/>
      <c r="U16" s="258"/>
      <c r="V16" s="258"/>
      <c r="W16" s="52"/>
    </row>
    <row r="17" spans="2:23" ht="6.75" customHeight="1">
      <c r="B17" s="142"/>
      <c r="C17" s="144"/>
      <c r="D17" s="139"/>
      <c r="E17" s="139"/>
      <c r="F17" s="139"/>
      <c r="G17" s="139"/>
      <c r="H17" s="139"/>
      <c r="I17" s="140"/>
      <c r="J17" s="118"/>
      <c r="K17" s="138"/>
      <c r="P17" s="257"/>
      <c r="Q17" s="258"/>
      <c r="R17" s="258"/>
      <c r="S17" s="258"/>
      <c r="T17" s="258"/>
      <c r="U17" s="258"/>
      <c r="V17" s="258"/>
      <c r="W17" s="52"/>
    </row>
    <row r="18" spans="2:23" ht="12.75" customHeight="1">
      <c r="B18" s="120"/>
      <c r="C18" s="120"/>
      <c r="D18" s="120"/>
      <c r="E18" s="120"/>
      <c r="F18" s="120"/>
      <c r="G18" s="120"/>
      <c r="H18" s="120"/>
      <c r="I18" s="120"/>
      <c r="J18" s="118"/>
      <c r="K18" s="138"/>
      <c r="P18" s="257"/>
      <c r="Q18" s="258"/>
      <c r="R18" s="258"/>
      <c r="S18" s="258"/>
      <c r="T18" s="258"/>
      <c r="U18" s="258"/>
      <c r="V18" s="258"/>
      <c r="W18" s="52"/>
    </row>
    <row r="19" spans="2:23" ht="6" customHeight="1">
      <c r="B19" s="242"/>
      <c r="C19" s="1"/>
      <c r="D19" s="145"/>
      <c r="E19" s="145"/>
      <c r="F19" s="145"/>
      <c r="G19" s="146"/>
      <c r="H19" s="146"/>
      <c r="I19" s="146"/>
      <c r="J19" s="147"/>
      <c r="P19" s="52"/>
      <c r="Q19" s="52"/>
      <c r="R19" s="52"/>
      <c r="S19" s="52"/>
      <c r="T19" s="52"/>
      <c r="U19" s="52"/>
      <c r="V19" s="52"/>
      <c r="W19" s="52"/>
    </row>
    <row r="20" spans="2:23" ht="12.75" customHeight="1">
      <c r="B20" s="123" t="s">
        <v>115</v>
      </c>
      <c r="D20" s="1"/>
      <c r="E20" s="1"/>
      <c r="F20" s="1"/>
      <c r="G20" s="1"/>
      <c r="H20" s="1"/>
      <c r="I20" s="1"/>
      <c r="J20" s="159"/>
      <c r="P20" s="257"/>
      <c r="Q20" s="258"/>
      <c r="R20" s="258"/>
      <c r="S20" s="258"/>
      <c r="T20" s="258"/>
      <c r="U20" s="258"/>
      <c r="V20" s="258"/>
      <c r="W20" s="52"/>
    </row>
    <row r="21" spans="2:23" ht="6.75" customHeight="1">
      <c r="B21" s="123"/>
      <c r="D21" s="1"/>
      <c r="E21" s="1"/>
      <c r="F21" s="1"/>
      <c r="G21" s="1"/>
      <c r="H21" s="1"/>
      <c r="I21" s="1"/>
      <c r="J21" s="159"/>
      <c r="P21" s="52"/>
      <c r="Q21" s="52"/>
      <c r="R21" s="52"/>
      <c r="S21" s="52"/>
      <c r="T21" s="52"/>
      <c r="U21" s="52"/>
      <c r="V21" s="52"/>
      <c r="W21" s="52"/>
    </row>
    <row r="22" spans="2:23" ht="12.75" customHeight="1">
      <c r="B22" s="125"/>
      <c r="C22" s="126" t="s">
        <v>116</v>
      </c>
      <c r="D22" s="126" t="str">
        <f>K9</f>
        <v>P-DP</v>
      </c>
      <c r="E22" s="134" t="s">
        <v>24</v>
      </c>
      <c r="F22" s="134"/>
      <c r="G22" s="149" t="s">
        <v>117</v>
      </c>
      <c r="H22" s="149" t="s">
        <v>118</v>
      </c>
      <c r="I22" s="126" t="s">
        <v>144</v>
      </c>
      <c r="J22" s="159"/>
      <c r="K22" s="134" t="s">
        <v>120</v>
      </c>
      <c r="L22" s="143"/>
      <c r="M22" s="143"/>
      <c r="N22" s="143"/>
      <c r="P22" s="52"/>
      <c r="Q22" s="209"/>
      <c r="R22" s="209"/>
      <c r="S22" s="210"/>
      <c r="T22" s="211"/>
      <c r="U22" s="256"/>
      <c r="V22" s="256"/>
      <c r="W22" s="52"/>
    </row>
    <row r="23" spans="2:23" ht="12.75" customHeight="1">
      <c r="B23" s="1" t="s">
        <v>109</v>
      </c>
      <c r="C23" s="151">
        <f>SUM(D23:I23)</f>
        <v>4150594.583333333</v>
      </c>
      <c r="D23" s="173">
        <v>1733318.25</v>
      </c>
      <c r="E23" s="173">
        <v>280833.3333333333</v>
      </c>
      <c r="F23" s="152"/>
      <c r="G23" s="151">
        <f>K23-H23</f>
        <v>742910</v>
      </c>
      <c r="H23" s="173">
        <v>512000</v>
      </c>
      <c r="I23" s="173">
        <v>881533</v>
      </c>
      <c r="J23" s="243"/>
      <c r="K23" s="173">
        <v>1254910</v>
      </c>
      <c r="L23" s="285"/>
      <c r="M23" s="285"/>
      <c r="P23" s="52"/>
      <c r="Q23" s="214"/>
      <c r="R23" s="214"/>
      <c r="S23" s="214"/>
      <c r="T23" s="214"/>
      <c r="U23" s="52"/>
      <c r="V23" s="52"/>
      <c r="W23" s="52"/>
    </row>
    <row r="24" spans="2:23" ht="12.75" customHeight="1">
      <c r="B24" s="1" t="s">
        <v>110</v>
      </c>
      <c r="C24" s="151">
        <f>SUM(D24:I24)</f>
        <v>4185469.9916666667</v>
      </c>
      <c r="D24" s="173">
        <v>1731826.9916666667</v>
      </c>
      <c r="E24" s="173">
        <v>275000</v>
      </c>
      <c r="F24" s="152"/>
      <c r="G24" s="151">
        <f>K24-H24</f>
        <v>742910</v>
      </c>
      <c r="H24" s="173">
        <v>512000</v>
      </c>
      <c r="I24" s="173">
        <v>923733</v>
      </c>
      <c r="J24" s="153"/>
      <c r="K24" s="173">
        <v>1254910</v>
      </c>
      <c r="L24" s="285"/>
      <c r="M24" s="285"/>
      <c r="P24" s="52"/>
      <c r="Q24" s="214"/>
      <c r="R24" s="214"/>
      <c r="S24" s="214"/>
      <c r="T24" s="214"/>
      <c r="U24" s="52"/>
      <c r="V24" s="52"/>
      <c r="W24" s="52"/>
    </row>
    <row r="25" spans="2:23" ht="12.75" customHeight="1">
      <c r="B25" s="1" t="s">
        <v>111</v>
      </c>
      <c r="C25" s="151">
        <f>SUM(D25:I25)</f>
        <v>4245511.658333333</v>
      </c>
      <c r="D25" s="173">
        <v>1731868.6583333334</v>
      </c>
      <c r="E25" s="173">
        <v>275000</v>
      </c>
      <c r="F25" s="152"/>
      <c r="G25" s="151">
        <f>K25-H25</f>
        <v>742910</v>
      </c>
      <c r="H25" s="173">
        <v>512000</v>
      </c>
      <c r="I25" s="173">
        <v>983733</v>
      </c>
      <c r="J25" s="153"/>
      <c r="K25" s="173">
        <v>1254910</v>
      </c>
      <c r="L25" s="285"/>
      <c r="M25" s="285"/>
      <c r="P25" s="52"/>
      <c r="Q25" s="214"/>
      <c r="R25" s="214"/>
      <c r="S25" s="214"/>
      <c r="T25" s="214"/>
      <c r="U25" s="52"/>
      <c r="V25" s="52"/>
      <c r="W25" s="52"/>
    </row>
    <row r="26" spans="2:23" ht="12.75" customHeight="1">
      <c r="B26" s="1" t="s">
        <v>112</v>
      </c>
      <c r="C26" s="151">
        <f>SUM(D26:I26)</f>
        <v>4245511.658333333</v>
      </c>
      <c r="D26" s="173">
        <v>1731868.6583333334</v>
      </c>
      <c r="E26" s="173">
        <v>275000</v>
      </c>
      <c r="F26" s="152"/>
      <c r="G26" s="151">
        <f>K26-H26</f>
        <v>742910</v>
      </c>
      <c r="H26" s="173">
        <v>512000</v>
      </c>
      <c r="I26" s="173">
        <v>983733</v>
      </c>
      <c r="J26" s="153"/>
      <c r="K26" s="173">
        <v>1254910</v>
      </c>
      <c r="L26" s="285"/>
      <c r="M26" s="285"/>
      <c r="P26" s="52"/>
      <c r="Q26" s="214"/>
      <c r="R26" s="214"/>
      <c r="S26" s="214"/>
      <c r="T26" s="214"/>
      <c r="U26" s="52"/>
      <c r="V26" s="52"/>
      <c r="W26" s="52"/>
    </row>
    <row r="27" spans="2:23" ht="12.75" customHeight="1">
      <c r="B27" s="1" t="s">
        <v>113</v>
      </c>
      <c r="C27" s="151">
        <f>SUM(D27:I27)</f>
        <v>4245511.658333333</v>
      </c>
      <c r="D27" s="173">
        <v>1731868.6583333334</v>
      </c>
      <c r="E27" s="173">
        <v>275000</v>
      </c>
      <c r="F27" s="152"/>
      <c r="G27" s="151">
        <f>K27-H27</f>
        <v>742910</v>
      </c>
      <c r="H27" s="173">
        <v>512000</v>
      </c>
      <c r="I27" s="173">
        <v>983733</v>
      </c>
      <c r="J27" s="153"/>
      <c r="K27" s="173">
        <v>1254910</v>
      </c>
      <c r="L27" s="285"/>
      <c r="M27" s="285"/>
      <c r="P27" s="52"/>
      <c r="Q27" s="214"/>
      <c r="R27" s="214"/>
      <c r="S27" s="214"/>
      <c r="T27" s="214"/>
      <c r="U27" s="52"/>
      <c r="V27" s="52"/>
      <c r="W27" s="52"/>
    </row>
    <row r="28" spans="2:23" ht="6.75" customHeight="1">
      <c r="B28" s="1"/>
      <c r="C28" s="154"/>
      <c r="D28" s="154"/>
      <c r="E28" s="154"/>
      <c r="F28" s="154"/>
      <c r="G28" s="155"/>
      <c r="H28" s="155"/>
      <c r="I28" s="155"/>
      <c r="J28" s="153"/>
      <c r="K28" s="154"/>
      <c r="P28" s="52"/>
      <c r="Q28" s="52"/>
      <c r="R28" s="52"/>
      <c r="S28" s="52"/>
      <c r="T28" s="52"/>
      <c r="U28" s="52"/>
      <c r="V28" s="52"/>
      <c r="W28" s="52"/>
    </row>
    <row r="29" spans="1:23" ht="12.75" customHeight="1">
      <c r="A29" s="59"/>
      <c r="B29" s="156" t="s">
        <v>114</v>
      </c>
      <c r="C29" s="157">
        <f>SUM(C23:C27)/5</f>
        <v>4214519.909999999</v>
      </c>
      <c r="D29" s="157">
        <f>SUM(D23:D27)/5</f>
        <v>1732150.2433333334</v>
      </c>
      <c r="E29" s="157">
        <f>SUM(E23:E27)/5</f>
        <v>276166.6666666666</v>
      </c>
      <c r="F29" s="157"/>
      <c r="G29" s="157">
        <f>K29-H29</f>
        <v>742910</v>
      </c>
      <c r="H29" s="157">
        <f>SUM(H23:H27)/5</f>
        <v>512000</v>
      </c>
      <c r="I29" s="157">
        <f>SUM(I23:I27)/5</f>
        <v>951293</v>
      </c>
      <c r="J29" s="153"/>
      <c r="K29" s="157">
        <f>SUM(K23:K27)/5</f>
        <v>1254910</v>
      </c>
      <c r="P29" s="257"/>
      <c r="Q29" s="258"/>
      <c r="R29" s="258"/>
      <c r="S29" s="258"/>
      <c r="T29" s="258"/>
      <c r="U29" s="258"/>
      <c r="V29" s="258"/>
      <c r="W29" s="52"/>
    </row>
    <row r="30" spans="1:23" ht="6.75" customHeight="1">
      <c r="A30" s="59"/>
      <c r="B30" s="156"/>
      <c r="C30" s="158"/>
      <c r="D30" s="158"/>
      <c r="E30" s="158"/>
      <c r="F30" s="158"/>
      <c r="G30" s="158"/>
      <c r="H30" s="158"/>
      <c r="I30" s="158"/>
      <c r="J30" s="159"/>
      <c r="K30" s="158"/>
      <c r="P30" s="257"/>
      <c r="Q30" s="258"/>
      <c r="R30" s="258"/>
      <c r="S30" s="258"/>
      <c r="T30" s="258"/>
      <c r="U30" s="258"/>
      <c r="V30" s="258"/>
      <c r="W30" s="52"/>
    </row>
    <row r="31" spans="1:23" ht="12.75" customHeight="1">
      <c r="A31" s="59"/>
      <c r="B31" s="120"/>
      <c r="C31" s="120"/>
      <c r="D31" s="120"/>
      <c r="E31" s="120"/>
      <c r="F31" s="120"/>
      <c r="G31" s="120"/>
      <c r="H31" s="120"/>
      <c r="I31" s="120"/>
      <c r="J31" s="159"/>
      <c r="K31" s="158"/>
      <c r="P31" s="257"/>
      <c r="Q31" s="258"/>
      <c r="R31" s="258"/>
      <c r="S31" s="258"/>
      <c r="T31" s="258"/>
      <c r="U31" s="258"/>
      <c r="V31" s="258"/>
      <c r="W31" s="52"/>
    </row>
    <row r="32" spans="1:23" ht="6" customHeight="1">
      <c r="A32" s="59"/>
      <c r="E32" s="220"/>
      <c r="F32" s="220"/>
      <c r="G32" s="59"/>
      <c r="H32" s="220"/>
      <c r="I32" s="220"/>
      <c r="J32" s="159"/>
      <c r="L32" s="244"/>
      <c r="P32" s="52"/>
      <c r="Q32" s="52"/>
      <c r="R32" s="52"/>
      <c r="S32" s="52"/>
      <c r="T32" s="52"/>
      <c r="U32" s="52"/>
      <c r="V32" s="52"/>
      <c r="W32" s="52"/>
    </row>
    <row r="33" spans="2:23" ht="12.75" customHeight="1">
      <c r="B33" s="163" t="s">
        <v>145</v>
      </c>
      <c r="C33" s="146"/>
      <c r="D33" s="146"/>
      <c r="E33" s="146"/>
      <c r="F33" s="146"/>
      <c r="G33" s="146"/>
      <c r="H33" s="219"/>
      <c r="I33" s="219"/>
      <c r="J33" s="221"/>
      <c r="P33" s="257"/>
      <c r="Q33" s="258"/>
      <c r="R33" s="258"/>
      <c r="S33" s="258"/>
      <c r="T33" s="258"/>
      <c r="U33" s="258"/>
      <c r="V33" s="258"/>
      <c r="W33" s="52"/>
    </row>
    <row r="34" spans="2:23" ht="6.75" customHeight="1" thickBot="1">
      <c r="B34" s="163"/>
      <c r="C34" s="146"/>
      <c r="D34" s="146"/>
      <c r="E34" s="146"/>
      <c r="F34" s="146"/>
      <c r="G34" s="146"/>
      <c r="H34" s="219"/>
      <c r="I34" s="219"/>
      <c r="J34" s="221"/>
      <c r="P34" s="52"/>
      <c r="Q34" s="52"/>
      <c r="R34" s="52"/>
      <c r="S34" s="52"/>
      <c r="T34" s="52"/>
      <c r="U34" s="52"/>
      <c r="V34" s="52"/>
      <c r="W34" s="52"/>
    </row>
    <row r="35" spans="2:22" ht="13.5" thickBot="1">
      <c r="B35" s="1"/>
      <c r="C35" s="270">
        <v>0.2</v>
      </c>
      <c r="D35" s="270"/>
      <c r="E35" s="271">
        <v>1.35</v>
      </c>
      <c r="F35" s="272"/>
      <c r="G35" s="273"/>
      <c r="I35" s="222"/>
      <c r="J35" s="221"/>
      <c r="K35" s="156"/>
      <c r="L35" s="223"/>
      <c r="P35" s="123"/>
      <c r="R35" s="1"/>
      <c r="S35" s="1"/>
      <c r="T35" s="1"/>
      <c r="U35" s="1"/>
      <c r="V35" s="1"/>
    </row>
    <row r="36" spans="2:22" ht="12.75" customHeight="1">
      <c r="B36" s="125"/>
      <c r="C36" s="126" t="str">
        <f>K9</f>
        <v>P-DP</v>
      </c>
      <c r="D36" s="134" t="s">
        <v>24</v>
      </c>
      <c r="E36" s="149" t="str">
        <f>G22</f>
        <v>IP 230/345-kV</v>
      </c>
      <c r="F36" s="149">
        <v>1.27</v>
      </c>
      <c r="G36" s="149" t="str">
        <f>H22</f>
        <v>IP 500-kV</v>
      </c>
      <c r="I36" s="130"/>
      <c r="J36" s="118"/>
      <c r="P36" s="123"/>
      <c r="R36" s="1"/>
      <c r="S36" s="1"/>
      <c r="T36" s="1"/>
      <c r="U36" s="1"/>
      <c r="V36" s="1"/>
    </row>
    <row r="37" spans="2:22" ht="12.75" customHeight="1">
      <c r="B37" s="224" t="s">
        <v>137</v>
      </c>
      <c r="C37" s="286">
        <v>1.08</v>
      </c>
      <c r="D37" s="286">
        <v>0.82</v>
      </c>
      <c r="E37" s="286">
        <v>1</v>
      </c>
      <c r="F37" s="286"/>
      <c r="G37" s="286">
        <v>1.44</v>
      </c>
      <c r="I37" s="226"/>
      <c r="J37" s="159"/>
      <c r="K37" s="274"/>
      <c r="L37" s="274"/>
      <c r="P37" s="125"/>
      <c r="Q37" s="126"/>
      <c r="R37" s="126"/>
      <c r="S37" s="134"/>
      <c r="T37" s="149"/>
      <c r="U37" s="149"/>
      <c r="V37" s="134"/>
    </row>
    <row r="38" spans="2:22" ht="12" customHeight="1">
      <c r="B38" s="1" t="s">
        <v>109</v>
      </c>
      <c r="C38" s="227">
        <f>IF(C37&lt;&gt;$E$35,(($E$35-$C$37)*$C$35+C37),$E$35)</f>
        <v>1.1340000000000001</v>
      </c>
      <c r="D38" s="227">
        <f>IF(D37&lt;&gt;$E$35,(($E$35-$D$37)*$C$35+D37),$E$35)</f>
        <v>0.9259999999999999</v>
      </c>
      <c r="E38" s="227">
        <f>IF(E37&lt;&gt;$E$35,(($E$35-$E$37)*$C$35+E37),$E$35)</f>
        <v>1.07</v>
      </c>
      <c r="F38" s="227"/>
      <c r="G38" s="227">
        <f>IF(G37&lt;&gt;$E$35,(($E$35-$G$37)*$C$35+G37),$E$35)</f>
        <v>1.422</v>
      </c>
      <c r="I38" s="228"/>
      <c r="J38" s="159"/>
      <c r="P38" s="1"/>
      <c r="Q38" s="245"/>
      <c r="R38" s="246"/>
      <c r="S38" s="246"/>
      <c r="T38" s="246"/>
      <c r="U38" s="246"/>
      <c r="V38" s="245"/>
    </row>
    <row r="39" spans="1:22" s="59" customFormat="1" ht="12.75" customHeight="1">
      <c r="A39"/>
      <c r="B39" s="1" t="s">
        <v>110</v>
      </c>
      <c r="C39" s="227">
        <f>IF(C38&lt;&gt;$E$35,(($E$35-$C$37)*$C$35+C38),$E$35)</f>
        <v>1.1880000000000002</v>
      </c>
      <c r="D39" s="227">
        <f>IF(D38&lt;&gt;$E$35,(($E$35-$D$37)*$C$35+D38),$E$35)</f>
        <v>1.032</v>
      </c>
      <c r="E39" s="227">
        <f>IF(E38&lt;&gt;$E$35,(($E$35-$E$37)*$C$35+E38),$E$35)</f>
        <v>1.1400000000000001</v>
      </c>
      <c r="F39" s="227"/>
      <c r="G39" s="227">
        <f>IF(G38&lt;&gt;$E$35,(($E$35-$G$37)*$C$35+G38),$E$35)</f>
        <v>1.404</v>
      </c>
      <c r="H39"/>
      <c r="I39" s="228"/>
      <c r="J39" s="159"/>
      <c r="P39" s="1"/>
      <c r="Q39" s="245"/>
      <c r="R39" s="246"/>
      <c r="S39" s="246"/>
      <c r="T39" s="246"/>
      <c r="U39" s="246"/>
      <c r="V39" s="245"/>
    </row>
    <row r="40" spans="1:22" s="59" customFormat="1" ht="12.75" customHeight="1">
      <c r="A40"/>
      <c r="B40" s="1" t="s">
        <v>111</v>
      </c>
      <c r="C40" s="227">
        <f>IF(C39&lt;&gt;$E$35,(($E$35-$C$37)*$C$35+C39),$E$35)</f>
        <v>1.2420000000000002</v>
      </c>
      <c r="D40" s="227">
        <f>IF(D39&lt;&gt;$E$35,(($E$35-$D$37)*$C$35+D39),$E$35)</f>
        <v>1.1380000000000001</v>
      </c>
      <c r="E40" s="227">
        <f>IF(E39&lt;&gt;$E$35,(($E$35-$E$37)*$C$35+E39),$E$35)</f>
        <v>1.2100000000000002</v>
      </c>
      <c r="F40" s="227"/>
      <c r="G40" s="227">
        <f>IF(G39&lt;&gt;$E$35,(($E$35-$G$37)*$C$35+G39),$E$35)</f>
        <v>1.386</v>
      </c>
      <c r="H40"/>
      <c r="I40" s="228"/>
      <c r="J40" s="159"/>
      <c r="K40" s="244"/>
      <c r="L40" s="244"/>
      <c r="M40" s="244"/>
      <c r="N40" s="244"/>
      <c r="P40" s="1"/>
      <c r="Q40" s="245"/>
      <c r="R40" s="246"/>
      <c r="S40" s="246"/>
      <c r="T40" s="246"/>
      <c r="U40" s="246"/>
      <c r="V40" s="245"/>
    </row>
    <row r="41" spans="2:22" ht="12.75" customHeight="1">
      <c r="B41" s="1" t="s">
        <v>112</v>
      </c>
      <c r="C41" s="227">
        <f>IF(C40&lt;&gt;$E$35,(($E$35-$C$37)*$C$35+C40),$E$35)</f>
        <v>1.2960000000000003</v>
      </c>
      <c r="D41" s="227">
        <f>IF(D40&lt;&gt;$E$35,(($E$35-$D$37)*$C$35+D40),$E$35)</f>
        <v>1.2440000000000002</v>
      </c>
      <c r="E41" s="227">
        <f>IF(E40&lt;&gt;$E$35,(($E$35-$E$37)*$C$35+E40),$E$35)</f>
        <v>1.2800000000000002</v>
      </c>
      <c r="F41" s="227"/>
      <c r="G41" s="227">
        <f>IF(G40&lt;&gt;$E$35,(($E$35-$G$37)*$C$35+G40),$E$35)</f>
        <v>1.3679999999999999</v>
      </c>
      <c r="I41" s="228"/>
      <c r="J41" s="159"/>
      <c r="L41" s="223"/>
      <c r="M41" s="223"/>
      <c r="N41" s="223"/>
      <c r="P41" s="1"/>
      <c r="Q41" s="245"/>
      <c r="R41" s="246"/>
      <c r="S41" s="246"/>
      <c r="T41" s="246"/>
      <c r="U41" s="246"/>
      <c r="V41" s="245"/>
    </row>
    <row r="42" spans="2:22" ht="12.75" customHeight="1">
      <c r="B42" s="1" t="s">
        <v>113</v>
      </c>
      <c r="C42" s="227">
        <f>IF(C41&lt;&gt;$E$35,(($E$35-$C$37)*$C$35+C41),$E$35)</f>
        <v>1.3500000000000003</v>
      </c>
      <c r="D42" s="227">
        <f>IF(D41&lt;&gt;$E$35,(($E$35-$D$37)*$C$35+D41),$E$35)</f>
        <v>1.3500000000000003</v>
      </c>
      <c r="E42" s="227">
        <f>IF(E41&lt;&gt;$E$35,(($E$35-$E$37)*$C$35+E41),$E$35)</f>
        <v>1.3500000000000003</v>
      </c>
      <c r="F42" s="227"/>
      <c r="G42" s="227">
        <f>IF(G41&lt;&gt;$E$35,(($E$35-$G$37)*$C$35+G41),$E$35)</f>
        <v>1.3499999999999999</v>
      </c>
      <c r="I42" s="228"/>
      <c r="J42" s="159"/>
      <c r="P42" s="1"/>
      <c r="Q42" s="245"/>
      <c r="R42" s="246"/>
      <c r="S42" s="246"/>
      <c r="T42" s="246"/>
      <c r="U42" s="246"/>
      <c r="V42" s="245"/>
    </row>
    <row r="43" spans="2:10" ht="6.75" customHeight="1">
      <c r="B43" s="1"/>
      <c r="C43" s="232"/>
      <c r="D43" s="232"/>
      <c r="E43" s="232"/>
      <c r="F43" s="232"/>
      <c r="G43" s="232"/>
      <c r="H43" s="228"/>
      <c r="I43" s="52"/>
      <c r="J43" s="159"/>
    </row>
    <row r="44" spans="2:10" ht="12" customHeight="1">
      <c r="B44" s="120"/>
      <c r="C44" s="120"/>
      <c r="D44" s="120"/>
      <c r="E44" s="120"/>
      <c r="F44" s="120"/>
      <c r="G44" s="120"/>
      <c r="H44" s="120"/>
      <c r="I44" s="120"/>
      <c r="J44" s="159"/>
    </row>
    <row r="45" spans="2:10" ht="6" customHeight="1">
      <c r="B45" s="1"/>
      <c r="C45" s="232"/>
      <c r="D45" s="232"/>
      <c r="E45" s="232"/>
      <c r="F45" s="232"/>
      <c r="G45" s="232"/>
      <c r="H45" s="228"/>
      <c r="I45" s="52"/>
      <c r="J45" s="159"/>
    </row>
    <row r="46" spans="2:24" ht="12.75">
      <c r="B46" s="163" t="s">
        <v>146</v>
      </c>
      <c r="C46" s="177"/>
      <c r="D46" s="177"/>
      <c r="E46" s="124"/>
      <c r="F46" s="124"/>
      <c r="G46" s="124"/>
      <c r="H46" s="124"/>
      <c r="I46" s="233"/>
      <c r="J46" s="159"/>
      <c r="L46" s="247"/>
      <c r="M46" s="247"/>
      <c r="N46" s="247"/>
      <c r="W46" s="1"/>
      <c r="X46" s="52"/>
    </row>
    <row r="47" spans="2:24" ht="6.75" customHeight="1">
      <c r="B47" s="163"/>
      <c r="C47" s="177"/>
      <c r="D47" s="177"/>
      <c r="E47" s="124"/>
      <c r="F47" s="124"/>
      <c r="G47" s="124"/>
      <c r="H47" s="124"/>
      <c r="I47" s="233"/>
      <c r="J47" s="234"/>
      <c r="W47" s="1"/>
      <c r="X47" s="52"/>
    </row>
    <row r="48" spans="2:24" ht="12.75" customHeight="1">
      <c r="B48" s="1"/>
      <c r="C48" s="126" t="str">
        <f>K9</f>
        <v>P-DP</v>
      </c>
      <c r="D48" s="134" t="s">
        <v>24</v>
      </c>
      <c r="E48" s="135" t="str">
        <f>E36</f>
        <v>IP 230/345-kV</v>
      </c>
      <c r="F48" s="135"/>
      <c r="G48" s="135" t="str">
        <f>G36</f>
        <v>IP 500-kV</v>
      </c>
      <c r="H48" s="235" t="s">
        <v>116</v>
      </c>
      <c r="I48" s="237"/>
      <c r="J48" s="234"/>
      <c r="M48" s="179"/>
      <c r="W48" s="248"/>
      <c r="X48" s="249"/>
    </row>
    <row r="49" spans="2:24" ht="12.75" customHeight="1">
      <c r="B49" s="1" t="s">
        <v>109</v>
      </c>
      <c r="C49" s="172">
        <f aca="true" t="shared" si="0" ref="C49:D53">ROUND(C38*D23*12,0)</f>
        <v>23586995</v>
      </c>
      <c r="D49" s="236">
        <f t="shared" si="0"/>
        <v>3120620</v>
      </c>
      <c r="E49" s="236">
        <f>ROUND(E38*G23*12,0)</f>
        <v>9538964</v>
      </c>
      <c r="F49" s="236"/>
      <c r="G49" s="236">
        <f>ROUND(G38*H23*12,0)</f>
        <v>8736768</v>
      </c>
      <c r="H49" s="236">
        <f>SUM(C49:G49)</f>
        <v>44983347</v>
      </c>
      <c r="I49" s="237"/>
      <c r="J49" s="234"/>
      <c r="M49" s="179"/>
      <c r="W49" s="1"/>
      <c r="X49" s="59"/>
    </row>
    <row r="50" spans="2:24" ht="12.75" customHeight="1">
      <c r="B50" s="1" t="s">
        <v>110</v>
      </c>
      <c r="C50" s="172">
        <f t="shared" si="0"/>
        <v>24688926</v>
      </c>
      <c r="D50" s="236">
        <f t="shared" si="0"/>
        <v>3405600</v>
      </c>
      <c r="E50" s="236">
        <f>ROUND(E39*G24*12,0)</f>
        <v>10163009</v>
      </c>
      <c r="F50" s="236"/>
      <c r="G50" s="236">
        <f>ROUND(G39*H24*12,0)</f>
        <v>8626176</v>
      </c>
      <c r="H50" s="236">
        <f>SUM(C50:G50)</f>
        <v>46883711</v>
      </c>
      <c r="I50" s="237"/>
      <c r="J50" s="234"/>
      <c r="M50" s="179"/>
      <c r="W50" s="1"/>
      <c r="X50" s="59"/>
    </row>
    <row r="51" spans="2:24" ht="12.75" customHeight="1">
      <c r="B51" s="1" t="s">
        <v>111</v>
      </c>
      <c r="C51" s="172">
        <f t="shared" si="0"/>
        <v>25811770</v>
      </c>
      <c r="D51" s="236">
        <f t="shared" si="0"/>
        <v>3755400</v>
      </c>
      <c r="E51" s="236">
        <f>ROUND(E40*G25*12,0)</f>
        <v>10787053</v>
      </c>
      <c r="F51" s="236"/>
      <c r="G51" s="236">
        <f>ROUND(G40*H25*12,0)</f>
        <v>8515584</v>
      </c>
      <c r="H51" s="236">
        <f>SUM(C51:G51)</f>
        <v>48869807</v>
      </c>
      <c r="I51" s="237"/>
      <c r="J51" s="234"/>
      <c r="M51" s="179"/>
      <c r="W51" s="1"/>
      <c r="X51" s="59"/>
    </row>
    <row r="52" spans="2:24" ht="12.75" customHeight="1">
      <c r="B52" s="1" t="s">
        <v>112</v>
      </c>
      <c r="C52" s="172">
        <f t="shared" si="0"/>
        <v>26934021</v>
      </c>
      <c r="D52" s="236">
        <f t="shared" si="0"/>
        <v>4105200</v>
      </c>
      <c r="E52" s="236">
        <f>ROUND(E41*G26*12,0)</f>
        <v>11411098</v>
      </c>
      <c r="F52" s="236"/>
      <c r="G52" s="236">
        <f>ROUND(G41*H26*12,0)</f>
        <v>8404992</v>
      </c>
      <c r="H52" s="236">
        <f>SUM(C52:G52)</f>
        <v>50855311</v>
      </c>
      <c r="I52" s="237"/>
      <c r="J52" s="234"/>
      <c r="M52" s="179"/>
      <c r="W52" s="1"/>
      <c r="X52" s="59"/>
    </row>
    <row r="53" spans="2:24" ht="12.75" customHeight="1">
      <c r="B53" s="1" t="s">
        <v>113</v>
      </c>
      <c r="C53" s="172">
        <f t="shared" si="0"/>
        <v>28056272</v>
      </c>
      <c r="D53" s="236">
        <f t="shared" si="0"/>
        <v>4455000</v>
      </c>
      <c r="E53" s="236">
        <f>ROUND(E42*G27*12,0)</f>
        <v>12035142</v>
      </c>
      <c r="F53" s="236"/>
      <c r="G53" s="236">
        <f>ROUND(G42*H27*12,0)</f>
        <v>8294400</v>
      </c>
      <c r="H53" s="236">
        <f>SUM(C53:G53)</f>
        <v>52840814</v>
      </c>
      <c r="I53" s="237"/>
      <c r="J53" s="234"/>
      <c r="W53" s="1"/>
      <c r="X53" s="59"/>
    </row>
    <row r="54" spans="3:24" ht="6.75" customHeight="1">
      <c r="C54" s="177"/>
      <c r="D54" s="177"/>
      <c r="E54" s="124"/>
      <c r="F54" s="124"/>
      <c r="G54" s="124"/>
      <c r="H54" s="124"/>
      <c r="I54" s="237"/>
      <c r="J54" s="234"/>
      <c r="X54" s="59"/>
    </row>
    <row r="55" spans="2:24" ht="12.75" customHeight="1">
      <c r="B55" s="120"/>
      <c r="C55" s="120"/>
      <c r="D55" s="120"/>
      <c r="E55" s="120"/>
      <c r="F55" s="120"/>
      <c r="G55" s="120"/>
      <c r="H55" s="120"/>
      <c r="I55" s="120"/>
      <c r="J55" s="234"/>
      <c r="X55" s="59"/>
    </row>
    <row r="56" spans="3:24" ht="6.75" customHeight="1">
      <c r="C56" s="177"/>
      <c r="D56" s="177"/>
      <c r="E56" s="124"/>
      <c r="F56" s="124"/>
      <c r="G56" s="124"/>
      <c r="H56" s="124"/>
      <c r="I56" s="237"/>
      <c r="J56" s="234"/>
      <c r="X56" s="59"/>
    </row>
    <row r="57" spans="2:16" ht="12.75" customHeight="1">
      <c r="B57" s="163" t="s">
        <v>147</v>
      </c>
      <c r="C57" s="164"/>
      <c r="I57" s="164"/>
      <c r="J57" s="234"/>
      <c r="L57" s="138"/>
      <c r="P57" s="1"/>
    </row>
    <row r="58" spans="2:16" ht="6.75" customHeight="1" thickBot="1">
      <c r="B58" s="163"/>
      <c r="C58" s="164"/>
      <c r="I58" s="164"/>
      <c r="J58" s="165"/>
      <c r="P58" s="1"/>
    </row>
    <row r="59" spans="1:16" ht="48.75" thickBot="1">
      <c r="A59" s="10"/>
      <c r="B59" s="167"/>
      <c r="C59" s="127" t="s">
        <v>148</v>
      </c>
      <c r="D59" s="168" t="s">
        <v>149</v>
      </c>
      <c r="E59" s="129" t="s">
        <v>150</v>
      </c>
      <c r="F59" s="129"/>
      <c r="G59" s="169" t="s">
        <v>151</v>
      </c>
      <c r="H59" s="170" t="s">
        <v>125</v>
      </c>
      <c r="J59" s="165"/>
      <c r="K59" s="250">
        <v>0.0875</v>
      </c>
      <c r="L59" s="119"/>
      <c r="N59" s="168"/>
      <c r="P59" s="251"/>
    </row>
    <row r="60" spans="2:16" ht="12.75" customHeight="1">
      <c r="B60" s="1" t="s">
        <v>109</v>
      </c>
      <c r="C60" s="172">
        <f>C10</f>
        <v>71578795</v>
      </c>
      <c r="D60" s="175">
        <f>H49</f>
        <v>44983347</v>
      </c>
      <c r="E60" s="136">
        <f>C60-D60</f>
        <v>26595448</v>
      </c>
      <c r="F60" s="136"/>
      <c r="G60" s="174">
        <f>ROUND($G61/(1-$K$59),2)</f>
        <v>1.95</v>
      </c>
      <c r="H60" s="175">
        <f>ROUND($G60*$I23*12,0)</f>
        <v>20627872</v>
      </c>
      <c r="J60" s="171"/>
      <c r="K60" s="138"/>
      <c r="L60" s="138"/>
      <c r="N60" s="138"/>
      <c r="P60" s="179"/>
    </row>
    <row r="61" spans="2:16" ht="12.75" customHeight="1">
      <c r="B61" s="1" t="s">
        <v>110</v>
      </c>
      <c r="C61" s="172">
        <f>C11</f>
        <v>68068831</v>
      </c>
      <c r="D61" s="175">
        <f>H50</f>
        <v>46883711</v>
      </c>
      <c r="E61" s="136">
        <f>C61-D61</f>
        <v>21185120</v>
      </c>
      <c r="F61" s="136"/>
      <c r="G61" s="174">
        <f>ROUND($G62/(1-$K$59),2)</f>
        <v>1.78</v>
      </c>
      <c r="H61" s="175">
        <f>ROUND($G61*$I24*12,0)</f>
        <v>19730937</v>
      </c>
      <c r="J61" s="159"/>
      <c r="K61" s="138"/>
      <c r="L61" s="138"/>
      <c r="M61" s="180"/>
      <c r="N61" s="138"/>
      <c r="P61" s="179"/>
    </row>
    <row r="62" spans="2:16" ht="12.75" customHeight="1">
      <c r="B62" s="1" t="s">
        <v>111</v>
      </c>
      <c r="C62" s="172">
        <f>C12</f>
        <v>68522888</v>
      </c>
      <c r="D62" s="175">
        <f>H51</f>
        <v>48869807</v>
      </c>
      <c r="E62" s="136">
        <f>C62-D62</f>
        <v>19653081</v>
      </c>
      <c r="F62" s="136"/>
      <c r="G62" s="174">
        <f>ROUND($G63/(1-$K$59),2)</f>
        <v>1.62</v>
      </c>
      <c r="H62" s="175">
        <f>ROUND($G62*$I25*12,0)</f>
        <v>19123770</v>
      </c>
      <c r="J62" s="159"/>
      <c r="K62" s="138"/>
      <c r="L62" s="138"/>
      <c r="M62" s="180"/>
      <c r="N62" s="138"/>
      <c r="P62" s="179"/>
    </row>
    <row r="63" spans="2:16" ht="12.75" customHeight="1">
      <c r="B63" s="1" t="s">
        <v>112</v>
      </c>
      <c r="C63" s="172">
        <f>C13</f>
        <v>66940018</v>
      </c>
      <c r="D63" s="175">
        <f>H52</f>
        <v>50855311</v>
      </c>
      <c r="E63" s="136">
        <f>C63-D63</f>
        <v>16084707</v>
      </c>
      <c r="F63" s="136"/>
      <c r="G63" s="174">
        <f>ROUND($G64/(1-$K$59),2)</f>
        <v>1.48</v>
      </c>
      <c r="H63" s="175">
        <f>ROUND($G63*$I26*12,0)</f>
        <v>17471098</v>
      </c>
      <c r="J63" s="159"/>
      <c r="K63" s="138"/>
      <c r="L63" s="138"/>
      <c r="M63" s="180"/>
      <c r="N63" s="138"/>
      <c r="P63" s="179"/>
    </row>
    <row r="64" spans="2:16" ht="12.75" customHeight="1" thickBot="1">
      <c r="B64" s="1" t="s">
        <v>113</v>
      </c>
      <c r="C64" s="172">
        <f>C14</f>
        <v>61287833</v>
      </c>
      <c r="D64" s="175">
        <f>H53</f>
        <v>52840814</v>
      </c>
      <c r="E64" s="136">
        <f>C64-D64</f>
        <v>8447019</v>
      </c>
      <c r="F64" s="136"/>
      <c r="G64" s="176">
        <f>$E$35</f>
        <v>1.35</v>
      </c>
      <c r="H64" s="175">
        <f>ROUND($G64*$I27*12,0)</f>
        <v>15936475</v>
      </c>
      <c r="J64" s="159"/>
      <c r="K64" s="138"/>
      <c r="L64" s="144"/>
      <c r="M64" s="180"/>
      <c r="N64" s="138"/>
      <c r="P64" s="179"/>
    </row>
    <row r="65" spans="3:16" ht="6.75" customHeight="1">
      <c r="C65" s="164"/>
      <c r="D65" s="164"/>
      <c r="E65" s="164"/>
      <c r="F65" s="164"/>
      <c r="G65" s="1"/>
      <c r="J65" s="159"/>
      <c r="L65" s="252"/>
      <c r="P65" s="1"/>
    </row>
    <row r="66" spans="2:16" ht="12.75" customHeight="1">
      <c r="B66" s="120"/>
      <c r="C66" s="120"/>
      <c r="D66" s="120"/>
      <c r="E66" s="120"/>
      <c r="F66" s="120"/>
      <c r="G66" s="120"/>
      <c r="H66" s="120"/>
      <c r="I66" s="120"/>
      <c r="J66" s="159"/>
      <c r="L66" s="252"/>
      <c r="N66" s="138"/>
      <c r="P66" s="1"/>
    </row>
    <row r="67" spans="3:16" ht="6.75" customHeight="1">
      <c r="C67" s="164"/>
      <c r="D67" s="164"/>
      <c r="E67" s="164"/>
      <c r="F67" s="164"/>
      <c r="G67" s="1"/>
      <c r="J67" s="159"/>
      <c r="L67" s="252"/>
      <c r="P67" s="1"/>
    </row>
    <row r="68" spans="2:16" ht="12.75" customHeight="1">
      <c r="B68" s="163" t="s">
        <v>139</v>
      </c>
      <c r="C68" s="164"/>
      <c r="D68" s="164"/>
      <c r="E68" s="164"/>
      <c r="F68" s="164"/>
      <c r="G68" s="164"/>
      <c r="H68" s="164"/>
      <c r="J68" s="159"/>
      <c r="P68" s="1"/>
    </row>
    <row r="69" spans="2:16" ht="6" customHeight="1">
      <c r="B69" s="163"/>
      <c r="C69" s="164"/>
      <c r="D69" s="164"/>
      <c r="E69" s="164"/>
      <c r="F69" s="164"/>
      <c r="G69" s="164"/>
      <c r="H69" s="164"/>
      <c r="J69" s="159"/>
      <c r="K69" s="166"/>
      <c r="P69" s="1"/>
    </row>
    <row r="70" spans="1:10" s="10" customFormat="1" ht="12" customHeight="1">
      <c r="A70"/>
      <c r="B70" s="164"/>
      <c r="C70" s="181" t="str">
        <f>K9</f>
        <v>P-DP</v>
      </c>
      <c r="D70" s="142" t="s">
        <v>24</v>
      </c>
      <c r="E70" s="149" t="s">
        <v>128</v>
      </c>
      <c r="F70" s="149"/>
      <c r="G70" s="149" t="s">
        <v>116</v>
      </c>
      <c r="H70" s="182"/>
      <c r="I70" s="164"/>
      <c r="J70" s="159"/>
    </row>
    <row r="71" spans="2:10" ht="12.75" customHeight="1">
      <c r="B71" s="1" t="s">
        <v>109</v>
      </c>
      <c r="C71" s="184">
        <f>ROUND($D10/$C10,4)</f>
        <v>0.4967</v>
      </c>
      <c r="D71" s="184">
        <f>ROUND(E10/$C10,4)</f>
        <v>0.0388</v>
      </c>
      <c r="E71" s="184">
        <f>ROUND(G10/$C10,4)</f>
        <v>0.4645</v>
      </c>
      <c r="F71" s="184"/>
      <c r="G71" s="185">
        <f>SUM(C71:E71)</f>
        <v>1</v>
      </c>
      <c r="H71" s="164"/>
      <c r="I71" s="164"/>
      <c r="J71" s="183"/>
    </row>
    <row r="72" spans="2:10" ht="12.75" customHeight="1">
      <c r="B72" s="1" t="s">
        <v>110</v>
      </c>
      <c r="C72" s="184">
        <f>ROUND($D11/$C11,4)</f>
        <v>0.5043</v>
      </c>
      <c r="D72" s="184">
        <f>ROUND(E11/$C11,4)</f>
        <v>0.0393</v>
      </c>
      <c r="E72" s="184">
        <f>ROUND(G11/$C11,4)</f>
        <v>0.4564</v>
      </c>
      <c r="F72" s="184"/>
      <c r="G72" s="185">
        <f>SUM(C72:E72)</f>
        <v>1</v>
      </c>
      <c r="H72" s="164"/>
      <c r="I72" s="164"/>
      <c r="J72" s="183"/>
    </row>
    <row r="73" spans="2:10" ht="12.75" customHeight="1">
      <c r="B73" s="1" t="s">
        <v>111</v>
      </c>
      <c r="C73" s="184">
        <f>ROUND($D12/$C12,4)</f>
        <v>0.5057</v>
      </c>
      <c r="D73" s="184">
        <f>ROUND(E12/$C12,4)</f>
        <v>0.0363</v>
      </c>
      <c r="E73" s="184">
        <f>ROUND(G12/$C12,4)</f>
        <v>0.458</v>
      </c>
      <c r="F73" s="184"/>
      <c r="G73" s="185">
        <f>SUM(C73:E73)</f>
        <v>1</v>
      </c>
      <c r="H73" s="164"/>
      <c r="I73" s="164"/>
      <c r="J73" s="183"/>
    </row>
    <row r="74" spans="2:10" ht="12.75" customHeight="1">
      <c r="B74" s="1" t="s">
        <v>112</v>
      </c>
      <c r="C74" s="184">
        <f>ROUND($D13/$C13,4)</f>
        <v>0.4947</v>
      </c>
      <c r="D74" s="184">
        <f>ROUND(E13/$C13,4)</f>
        <v>0.0371</v>
      </c>
      <c r="E74" s="184">
        <f>ROUND(G13/$C13,4)</f>
        <v>0.4682</v>
      </c>
      <c r="F74" s="184"/>
      <c r="G74" s="185">
        <f>SUM(C74:E74)</f>
        <v>1</v>
      </c>
      <c r="H74" s="164"/>
      <c r="I74" s="164"/>
      <c r="J74" s="183"/>
    </row>
    <row r="75" spans="2:10" ht="12.75" customHeight="1">
      <c r="B75" s="1" t="s">
        <v>113</v>
      </c>
      <c r="C75" s="184">
        <f>ROUND($D14/$C14,4)</f>
        <v>0.4461</v>
      </c>
      <c r="D75" s="184">
        <f>ROUND(E14/$C14,4)</f>
        <v>0.0427</v>
      </c>
      <c r="E75" s="184">
        <f>ROUND(G14/$C14,4)</f>
        <v>0.5112</v>
      </c>
      <c r="F75" s="184"/>
      <c r="G75" s="185">
        <f>SUM(C75:E75)</f>
        <v>1</v>
      </c>
      <c r="H75" s="164"/>
      <c r="I75" s="164"/>
      <c r="J75" s="183"/>
    </row>
    <row r="76" spans="2:10" ht="6.75" customHeight="1">
      <c r="B76" s="1"/>
      <c r="C76" s="184"/>
      <c r="D76" s="184"/>
      <c r="E76" s="184"/>
      <c r="F76" s="184"/>
      <c r="G76" s="185"/>
      <c r="H76" s="164"/>
      <c r="I76" s="164"/>
      <c r="J76" s="183"/>
    </row>
    <row r="77" spans="2:10" ht="12.75" customHeight="1">
      <c r="B77" s="120"/>
      <c r="C77" s="120"/>
      <c r="D77" s="120"/>
      <c r="E77" s="120"/>
      <c r="F77" s="120"/>
      <c r="G77" s="120"/>
      <c r="H77" s="120"/>
      <c r="I77" s="120"/>
      <c r="J77" s="183"/>
    </row>
    <row r="78" spans="2:10" ht="6.75" customHeight="1">
      <c r="B78" s="164"/>
      <c r="C78" s="1"/>
      <c r="D78" s="1"/>
      <c r="E78" s="1"/>
      <c r="F78" s="1"/>
      <c r="G78" s="1"/>
      <c r="H78" s="164"/>
      <c r="I78" s="164"/>
      <c r="J78" s="183"/>
    </row>
    <row r="79" spans="2:10" ht="12.75" customHeight="1">
      <c r="B79" s="186" t="s">
        <v>140</v>
      </c>
      <c r="D79" s="187"/>
      <c r="E79" s="187"/>
      <c r="F79" s="187"/>
      <c r="G79" s="125"/>
      <c r="H79" s="125"/>
      <c r="I79" s="164"/>
      <c r="J79" s="183"/>
    </row>
    <row r="80" spans="2:10" ht="6.75" customHeight="1">
      <c r="B80" s="186"/>
      <c r="D80" s="187"/>
      <c r="E80" s="187"/>
      <c r="F80" s="187"/>
      <c r="G80" s="125"/>
      <c r="H80" s="125"/>
      <c r="I80" s="164"/>
      <c r="J80" s="183"/>
    </row>
    <row r="81" spans="3:11" ht="12.75" customHeight="1">
      <c r="C81" s="266" t="s">
        <v>105</v>
      </c>
      <c r="D81" s="266"/>
      <c r="E81" s="266"/>
      <c r="F81" s="126"/>
      <c r="G81" s="267" t="s">
        <v>130</v>
      </c>
      <c r="H81" s="267"/>
      <c r="I81" s="267"/>
      <c r="J81" s="183"/>
      <c r="K81" s="139"/>
    </row>
    <row r="82" spans="3:11" ht="24" customHeight="1">
      <c r="C82" s="188" t="s">
        <v>131</v>
      </c>
      <c r="D82" s="188" t="s">
        <v>132</v>
      </c>
      <c r="E82" s="238" t="s">
        <v>126</v>
      </c>
      <c r="F82" s="168"/>
      <c r="G82" s="188" t="s">
        <v>131</v>
      </c>
      <c r="H82" s="188" t="s">
        <v>132</v>
      </c>
      <c r="I82" s="238" t="s">
        <v>126</v>
      </c>
      <c r="J82" s="183"/>
      <c r="K82" s="139"/>
    </row>
    <row r="83" spans="2:11" ht="12.75" customHeight="1">
      <c r="B83" s="1" t="s">
        <v>109</v>
      </c>
      <c r="C83" s="190">
        <f>ROUND(C71*(H49+H60),0)</f>
        <v>32589092</v>
      </c>
      <c r="D83" s="239">
        <f>D10</f>
        <v>35555800</v>
      </c>
      <c r="E83" s="138">
        <f>C83-D83</f>
        <v>-2966708</v>
      </c>
      <c r="F83" s="138"/>
      <c r="G83" s="190">
        <f>ROUND(E71*(H49+E60),0)</f>
        <v>33248350</v>
      </c>
      <c r="H83" s="239">
        <f>G10</f>
        <v>33247603</v>
      </c>
      <c r="I83" s="138">
        <f>G83-H83</f>
        <v>747</v>
      </c>
      <c r="J83" s="159"/>
      <c r="K83" s="166"/>
    </row>
    <row r="84" spans="2:11" ht="12.75" customHeight="1">
      <c r="B84" s="1" t="s">
        <v>110</v>
      </c>
      <c r="C84" s="190">
        <f>ROUND(C72*(H50+H61),0)</f>
        <v>33593767</v>
      </c>
      <c r="D84" s="239">
        <f>D11</f>
        <v>34324278</v>
      </c>
      <c r="E84" s="138">
        <f>C84-D84</f>
        <v>-730511</v>
      </c>
      <c r="F84" s="138"/>
      <c r="G84" s="190">
        <f>ROUND(E72*(H50+E61),0)</f>
        <v>31066614</v>
      </c>
      <c r="H84" s="239">
        <f>G11</f>
        <v>31067085</v>
      </c>
      <c r="I84" s="138">
        <f>G84-H84</f>
        <v>-471</v>
      </c>
      <c r="J84" s="183"/>
      <c r="K84" s="166"/>
    </row>
    <row r="85" spans="2:11" ht="12.75" customHeight="1">
      <c r="B85" s="1" t="s">
        <v>111</v>
      </c>
      <c r="C85" s="190">
        <f>ROUND(C73*(H51+H62),0)</f>
        <v>34384352</v>
      </c>
      <c r="D85" s="239">
        <f>D12</f>
        <v>34649108</v>
      </c>
      <c r="E85" s="138">
        <f>C85-D85</f>
        <v>-264756</v>
      </c>
      <c r="F85" s="138"/>
      <c r="G85" s="190">
        <f>ROUND(E73*(H51+E62),0)</f>
        <v>31383483</v>
      </c>
      <c r="H85" s="239">
        <f>G12</f>
        <v>31386779</v>
      </c>
      <c r="I85" s="138">
        <f>G85-H85</f>
        <v>-3296</v>
      </c>
      <c r="J85" s="183"/>
      <c r="K85" s="166"/>
    </row>
    <row r="86" spans="2:11" ht="12.75" customHeight="1">
      <c r="B86" s="1" t="s">
        <v>112</v>
      </c>
      <c r="C86" s="190">
        <f>ROUND(C74*(H52+H63),0)</f>
        <v>33801075</v>
      </c>
      <c r="D86" s="239">
        <f>D13</f>
        <v>33112036</v>
      </c>
      <c r="E86" s="138">
        <f>C86-D86</f>
        <v>689039</v>
      </c>
      <c r="F86" s="138"/>
      <c r="G86" s="190">
        <f>ROUND(E74*(H52+E63),0)</f>
        <v>31341316</v>
      </c>
      <c r="H86" s="239">
        <f>G13</f>
        <v>31342768</v>
      </c>
      <c r="I86" s="138">
        <f>G86-H86</f>
        <v>-1452</v>
      </c>
      <c r="J86" s="118"/>
      <c r="K86" s="166"/>
    </row>
    <row r="87" spans="2:11" ht="12.75" customHeight="1">
      <c r="B87" s="1" t="s">
        <v>113</v>
      </c>
      <c r="C87" s="193">
        <f>ROUND(C75*(H53+H64),0)</f>
        <v>30681549</v>
      </c>
      <c r="D87" s="241">
        <f>D14</f>
        <v>27343249</v>
      </c>
      <c r="E87" s="194">
        <f>C87-D87</f>
        <v>3338300</v>
      </c>
      <c r="F87" s="138"/>
      <c r="G87" s="193">
        <f>ROUND(E75*(H53+E64),0)</f>
        <v>31330340</v>
      </c>
      <c r="H87" s="241">
        <f>G14</f>
        <v>31328084</v>
      </c>
      <c r="I87" s="194">
        <f>G87-H87</f>
        <v>2256</v>
      </c>
      <c r="J87" s="192"/>
      <c r="K87" s="166"/>
    </row>
    <row r="88" spans="2:11" ht="12.75" customHeight="1">
      <c r="B88" s="196" t="s">
        <v>116</v>
      </c>
      <c r="C88" s="190">
        <f>SUM(C83:C87)</f>
        <v>165049835</v>
      </c>
      <c r="D88" s="239">
        <f>SUM(D83:D87)</f>
        <v>164984471</v>
      </c>
      <c r="E88" s="144">
        <f>SUM(E83:E87)</f>
        <v>65364</v>
      </c>
      <c r="F88" s="138"/>
      <c r="G88" s="190">
        <f>SUM(G83:G87)</f>
        <v>158370103</v>
      </c>
      <c r="H88" s="239">
        <f>SUM(H83:H87)</f>
        <v>158372319</v>
      </c>
      <c r="I88" s="144">
        <f>SUM(I83:I87)</f>
        <v>-2216</v>
      </c>
      <c r="J88" s="192"/>
      <c r="K88" s="166"/>
    </row>
    <row r="89" spans="2:11" ht="18" customHeight="1">
      <c r="B89" s="1"/>
      <c r="C89" s="144"/>
      <c r="D89" s="138"/>
      <c r="E89" s="138"/>
      <c r="F89" s="138"/>
      <c r="J89" s="159"/>
      <c r="K89" s="166"/>
    </row>
    <row r="90" spans="2:11" ht="12.75" customHeight="1">
      <c r="B90" s="1"/>
      <c r="C90" s="265" t="s">
        <v>106</v>
      </c>
      <c r="D90" s="265"/>
      <c r="E90" s="265"/>
      <c r="F90" s="198"/>
      <c r="J90" s="159"/>
      <c r="K90" s="199" t="s">
        <v>142</v>
      </c>
    </row>
    <row r="91" spans="3:11" ht="24" customHeight="1">
      <c r="C91" s="188" t="s">
        <v>131</v>
      </c>
      <c r="D91" s="188" t="s">
        <v>132</v>
      </c>
      <c r="E91" s="238" t="s">
        <v>126</v>
      </c>
      <c r="F91" s="200"/>
      <c r="G91" s="201"/>
      <c r="H91" s="201"/>
      <c r="I91" s="202"/>
      <c r="J91" s="159"/>
      <c r="K91" s="238" t="s">
        <v>126</v>
      </c>
    </row>
    <row r="92" spans="2:11" ht="12.75" customHeight="1">
      <c r="B92" s="1" t="s">
        <v>109</v>
      </c>
      <c r="C92" s="190">
        <f>ROUND(D71*(H49+E60),0)</f>
        <v>2777257</v>
      </c>
      <c r="D92" s="239">
        <f>E10</f>
        <v>2775392</v>
      </c>
      <c r="E92" s="144">
        <f>C92-D92</f>
        <v>1865</v>
      </c>
      <c r="F92" s="138"/>
      <c r="G92" s="201"/>
      <c r="H92" s="201"/>
      <c r="I92" s="202"/>
      <c r="J92" s="203"/>
      <c r="K92" s="144">
        <f>E83+I83+E92</f>
        <v>-2964096</v>
      </c>
    </row>
    <row r="93" spans="2:11" ht="12.75" customHeight="1">
      <c r="B93" s="1" t="s">
        <v>110</v>
      </c>
      <c r="C93" s="190">
        <f>ROUND(D72*(H50+E61),0)</f>
        <v>2675105</v>
      </c>
      <c r="D93" s="239">
        <f>E11</f>
        <v>2677468</v>
      </c>
      <c r="E93" s="144">
        <f>C93-D93</f>
        <v>-2363</v>
      </c>
      <c r="F93" s="138"/>
      <c r="G93" s="201"/>
      <c r="H93" s="201"/>
      <c r="I93" s="202"/>
      <c r="J93" s="203"/>
      <c r="K93" s="144">
        <f>E84+I84+E93</f>
        <v>-733345</v>
      </c>
    </row>
    <row r="94" spans="2:11" ht="12.75" customHeight="1">
      <c r="B94" s="1" t="s">
        <v>111</v>
      </c>
      <c r="C94" s="190">
        <f>ROUND(D73*(H51+E62),0)</f>
        <v>2487381</v>
      </c>
      <c r="D94" s="239">
        <f>E12</f>
        <v>2487001</v>
      </c>
      <c r="E94" s="144">
        <f>C94-D94</f>
        <v>380</v>
      </c>
      <c r="F94" s="138"/>
      <c r="G94" s="201"/>
      <c r="H94" s="201"/>
      <c r="I94" s="202"/>
      <c r="J94" s="203"/>
      <c r="K94" s="144">
        <f>E85+I85+E94</f>
        <v>-267672</v>
      </c>
    </row>
    <row r="95" spans="2:11" ht="12.75" customHeight="1">
      <c r="B95" s="1" t="s">
        <v>112</v>
      </c>
      <c r="C95" s="190">
        <f>ROUND(D74*(H52+E63),0)</f>
        <v>2483475</v>
      </c>
      <c r="D95" s="239">
        <f>E13</f>
        <v>2485214</v>
      </c>
      <c r="E95" s="144">
        <f>C95-D95</f>
        <v>-1739</v>
      </c>
      <c r="F95" s="138"/>
      <c r="G95" s="201"/>
      <c r="H95" s="201"/>
      <c r="I95" s="202"/>
      <c r="J95" s="203"/>
      <c r="K95" s="144">
        <f>E86+I86+E95</f>
        <v>685848</v>
      </c>
    </row>
    <row r="96" spans="2:11" ht="12.75" customHeight="1">
      <c r="B96" s="1" t="s">
        <v>113</v>
      </c>
      <c r="C96" s="193">
        <f>ROUND(D75*(H53+E64),0)</f>
        <v>2616990</v>
      </c>
      <c r="D96" s="241">
        <f>E14</f>
        <v>2616500</v>
      </c>
      <c r="E96" s="205">
        <f>C96-D96</f>
        <v>490</v>
      </c>
      <c r="F96" s="138"/>
      <c r="G96" s="201"/>
      <c r="H96" s="201"/>
      <c r="I96" s="202"/>
      <c r="J96" s="203"/>
      <c r="K96" s="205">
        <f>E87+I87+E96</f>
        <v>3341046</v>
      </c>
    </row>
    <row r="97" spans="2:11" ht="12.75" customHeight="1">
      <c r="B97" s="196" t="s">
        <v>116</v>
      </c>
      <c r="C97" s="190">
        <f>SUM(C92:C96)</f>
        <v>13040208</v>
      </c>
      <c r="D97" s="239">
        <f>SUM(D92:D96)</f>
        <v>13041575</v>
      </c>
      <c r="E97" s="144">
        <f>SUM(E92:E96)</f>
        <v>-1367</v>
      </c>
      <c r="G97" s="144"/>
      <c r="J97" s="203"/>
      <c r="K97" s="144">
        <f>SUM(K92:K96)</f>
        <v>61781</v>
      </c>
    </row>
    <row r="98" spans="2:10" ht="6.75" customHeight="1">
      <c r="B98" s="125"/>
      <c r="J98" s="203"/>
    </row>
    <row r="99" spans="2:10" ht="15.75" customHeight="1">
      <c r="B99" s="120"/>
      <c r="C99" s="120"/>
      <c r="D99" s="120"/>
      <c r="E99" s="120"/>
      <c r="F99" s="120"/>
      <c r="G99" s="120"/>
      <c r="H99" s="120"/>
      <c r="I99" s="120"/>
      <c r="J99" s="203"/>
    </row>
    <row r="100" ht="24" customHeight="1">
      <c r="B100" s="1"/>
    </row>
    <row r="101" ht="12.75" customHeight="1">
      <c r="B101" s="1"/>
    </row>
    <row r="102" ht="12.75" customHeight="1">
      <c r="B102" s="1"/>
    </row>
    <row r="103" ht="12.75" customHeight="1">
      <c r="B103" s="1"/>
    </row>
    <row r="104" spans="3:4" ht="12.75" customHeight="1">
      <c r="C104" s="1"/>
      <c r="D104" s="1"/>
    </row>
    <row r="105" spans="2:4" ht="12.75" customHeight="1">
      <c r="B105" s="1"/>
      <c r="C105" s="1"/>
      <c r="D105" s="207"/>
    </row>
    <row r="106" spans="2:4" ht="12.75" customHeight="1">
      <c r="B106" s="1"/>
      <c r="C106" s="1"/>
      <c r="D106" s="1"/>
    </row>
    <row r="107" spans="2:4" ht="12.75" customHeight="1">
      <c r="B107" s="1"/>
      <c r="C107" s="1"/>
      <c r="D107" s="1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206" ht="18.75" customHeight="1"/>
    <row r="207" ht="18.75" customHeight="1"/>
    <row r="211" ht="18.75" customHeight="1"/>
    <row r="213" ht="22.5" customHeight="1"/>
    <row r="216" ht="18" customHeight="1"/>
    <row r="221" ht="18.75" customHeight="1"/>
    <row r="233" ht="50.25" customHeight="1"/>
    <row r="244" ht="18.75" customHeight="1"/>
    <row r="253" ht="18.75" customHeight="1"/>
    <row r="264" ht="18.75" customHeight="1"/>
    <row r="269" ht="18.75" customHeight="1"/>
  </sheetData>
  <mergeCells count="9">
    <mergeCell ref="B1:H1"/>
    <mergeCell ref="C35:D35"/>
    <mergeCell ref="E35:G35"/>
    <mergeCell ref="B2:I2"/>
    <mergeCell ref="B3:I3"/>
    <mergeCell ref="K37:L37"/>
    <mergeCell ref="C90:E90"/>
    <mergeCell ref="C81:E81"/>
    <mergeCell ref="G81:I81"/>
  </mergeCells>
  <printOptions/>
  <pageMargins left="0.5" right="0.5" top="0" bottom="0" header="0" footer="0"/>
  <pageSetup fitToHeight="1" fitToWidth="1" horizontalDpi="600" verticalDpi="600" orientation="portrait" pageOrder="overThenDown" paperSize="5" scale="79" r:id="rId3"/>
  <headerFooter alignWithMargins="0">
    <oddFooter>&amp;L&amp;8&amp;A&amp;R&amp;8 4/23/2003</oddFooter>
  </headerFooter>
  <rowBreaks count="1" manualBreakCount="1">
    <brk id="8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76"/>
  <sheetViews>
    <sheetView zoomScale="85" zoomScaleNormal="85" workbookViewId="0" topLeftCell="A1">
      <selection activeCell="D20" sqref="D20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8" width="14.7109375" style="7" customWidth="1"/>
    <col min="9" max="9" width="2.7109375" style="75" customWidth="1"/>
    <col min="10" max="10" width="14.00390625" style="7" customWidth="1"/>
    <col min="11" max="11" width="5.7109375" style="80" customWidth="1"/>
    <col min="12" max="12" width="1.7109375" style="80" customWidth="1"/>
    <col min="13" max="13" width="12.7109375" style="88" customWidth="1"/>
    <col min="14" max="14" width="6.7109375" style="80" customWidth="1"/>
    <col min="15" max="15" width="1.7109375" style="7" customWidth="1"/>
    <col min="16" max="16" width="12.7109375" style="6" customWidth="1"/>
    <col min="17" max="17" width="6.7109375" style="5" customWidth="1"/>
    <col min="18" max="18" width="1.7109375" style="2" customWidth="1"/>
    <col min="19" max="19" width="12.7109375" style="6" customWidth="1"/>
    <col min="20" max="20" width="6.7109375" style="5" customWidth="1"/>
    <col min="21" max="21" width="1.7109375" style="2" customWidth="1"/>
    <col min="22" max="22" width="12.7109375" style="6" customWidth="1"/>
    <col min="23" max="23" width="6.7109375" style="5" customWidth="1"/>
    <col min="24" max="24" width="1.57421875" style="2" customWidth="1"/>
    <col min="25" max="25" width="12.7109375" style="7" customWidth="1"/>
    <col min="26" max="26" width="6.7109375" style="7" customWidth="1"/>
    <col min="27" max="27" width="1.7109375" style="7" customWidth="1"/>
    <col min="28" max="28" width="19.8515625" style="7" customWidth="1"/>
    <col min="29" max="29" width="20.28125" style="7" customWidth="1"/>
    <col min="30" max="31" width="12.7109375" style="2" customWidth="1"/>
    <col min="32" max="34" width="12.7109375" style="7" customWidth="1"/>
    <col min="35" max="36" width="16.7109375" style="7" customWidth="1"/>
    <col min="37" max="37" width="20.28125" style="7" customWidth="1"/>
    <col min="38" max="39" width="20.28125" style="2" customWidth="1"/>
    <col min="40" max="40" width="20.28125" style="7" customWidth="1"/>
    <col min="41" max="44" width="16.7109375" style="7" customWidth="1"/>
    <col min="45" max="45" width="20.28125" style="7" customWidth="1"/>
    <col min="46" max="47" width="20.28125" style="2" customWidth="1"/>
    <col min="48" max="48" width="20.28125" style="7" customWidth="1"/>
    <col min="49" max="52" width="16.7109375" style="7" customWidth="1"/>
    <col min="53" max="53" width="20.28125" style="7" customWidth="1"/>
    <col min="54" max="55" width="20.28125" style="2" customWidth="1"/>
    <col min="56" max="56" width="20.28125" style="7" customWidth="1"/>
  </cols>
  <sheetData>
    <row r="1" spans="1:15" ht="12.75">
      <c r="A1" s="1"/>
      <c r="B1" s="1"/>
      <c r="C1" s="2"/>
      <c r="D1" s="3"/>
      <c r="E1" s="3"/>
      <c r="F1" s="3"/>
      <c r="G1" s="3"/>
      <c r="H1" s="2"/>
      <c r="I1" s="4"/>
      <c r="J1" s="2"/>
      <c r="K1" s="5"/>
      <c r="L1" s="5"/>
      <c r="M1" s="6"/>
      <c r="N1" s="5"/>
      <c r="O1" s="2"/>
    </row>
    <row r="2" spans="1:56" ht="23.25">
      <c r="A2" s="1"/>
      <c r="B2" s="275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24" s="10" customFormat="1" ht="17.25" customHeight="1" thickBot="1">
      <c r="A3" s="8"/>
      <c r="B3" s="8"/>
      <c r="C3" s="9"/>
      <c r="H3" s="11"/>
      <c r="I3" s="12"/>
      <c r="J3" s="9"/>
      <c r="K3" s="13"/>
      <c r="L3" s="13"/>
      <c r="M3" s="14"/>
      <c r="N3" s="13"/>
      <c r="O3" s="9"/>
      <c r="P3" s="14"/>
      <c r="Q3" s="13"/>
      <c r="R3" s="9"/>
      <c r="S3" s="14"/>
      <c r="T3" s="13"/>
      <c r="U3" s="9"/>
      <c r="V3" s="14"/>
      <c r="W3" s="13"/>
      <c r="X3" s="9"/>
    </row>
    <row r="4" spans="1:34" s="23" customFormat="1" ht="15">
      <c r="A4" s="15"/>
      <c r="B4" s="16"/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19"/>
      <c r="J4" s="15"/>
      <c r="K4" s="20"/>
      <c r="L4" s="20"/>
      <c r="M4" s="21"/>
      <c r="N4" s="22"/>
      <c r="O4" s="11"/>
      <c r="P4" s="21"/>
      <c r="Q4" s="22"/>
      <c r="R4" s="11"/>
      <c r="S4" s="21"/>
      <c r="T4" s="22"/>
      <c r="U4" s="11"/>
      <c r="V4" s="21"/>
      <c r="W4" s="22"/>
      <c r="X4" s="11"/>
      <c r="AB4" s="8"/>
      <c r="AC4" s="11"/>
      <c r="AD4" s="276"/>
      <c r="AE4" s="276"/>
      <c r="AF4" s="276"/>
      <c r="AG4" s="276"/>
      <c r="AH4" s="276"/>
    </row>
    <row r="5" spans="1:27" s="23" customFormat="1" ht="15">
      <c r="A5" s="15"/>
      <c r="B5" s="24"/>
      <c r="C5" s="25" t="s">
        <v>7</v>
      </c>
      <c r="D5" s="25" t="s">
        <v>7</v>
      </c>
      <c r="E5" s="25" t="s">
        <v>7</v>
      </c>
      <c r="F5" s="25" t="s">
        <v>7</v>
      </c>
      <c r="G5" s="25" t="s">
        <v>7</v>
      </c>
      <c r="H5" s="26" t="s">
        <v>7</v>
      </c>
      <c r="I5" s="12"/>
      <c r="J5" s="27"/>
      <c r="K5" s="28"/>
      <c r="L5" s="28"/>
      <c r="M5" s="29"/>
      <c r="N5" s="28"/>
      <c r="O5" s="27"/>
      <c r="P5" s="29"/>
      <c r="Q5" s="28"/>
      <c r="R5" s="27"/>
      <c r="S5" s="29"/>
      <c r="T5" s="28"/>
      <c r="U5" s="27"/>
      <c r="V5" s="29"/>
      <c r="W5" s="28"/>
      <c r="X5" s="27"/>
      <c r="Y5" s="30"/>
      <c r="Z5" s="30"/>
      <c r="AA5" s="30"/>
    </row>
    <row r="6" spans="1:24" s="23" customFormat="1" ht="12.75">
      <c r="A6" s="15"/>
      <c r="B6" s="31" t="s">
        <v>8</v>
      </c>
      <c r="C6" s="32">
        <f>'Converge Rates - MSTR 1st Year'!C37</f>
        <v>1.08</v>
      </c>
      <c r="D6" s="32" t="s">
        <v>9</v>
      </c>
      <c r="E6" s="32" t="s">
        <v>9</v>
      </c>
      <c r="F6" s="32" t="s">
        <v>9</v>
      </c>
      <c r="G6" s="32" t="s">
        <v>9</v>
      </c>
      <c r="H6" s="33" t="s">
        <v>9</v>
      </c>
      <c r="I6" s="12"/>
      <c r="K6" s="34"/>
      <c r="L6" s="34"/>
      <c r="M6" s="21"/>
      <c r="N6" s="22"/>
      <c r="O6" s="11"/>
      <c r="P6" s="21"/>
      <c r="Q6" s="22"/>
      <c r="R6" s="11"/>
      <c r="S6" s="21"/>
      <c r="T6" s="22"/>
      <c r="U6" s="11"/>
      <c r="V6" s="21"/>
      <c r="W6" s="22"/>
      <c r="X6" s="11"/>
    </row>
    <row r="7" spans="1:27" s="23" customFormat="1" ht="12.75">
      <c r="A7" s="15"/>
      <c r="B7" s="31" t="s">
        <v>10</v>
      </c>
      <c r="C7" s="32">
        <f>'Converge Rates - MSTR 1st Year'!E37</f>
        <v>1</v>
      </c>
      <c r="D7" s="32" t="s">
        <v>9</v>
      </c>
      <c r="E7" s="32" t="s">
        <v>9</v>
      </c>
      <c r="F7" s="32" t="s">
        <v>9</v>
      </c>
      <c r="G7" s="32" t="s">
        <v>9</v>
      </c>
      <c r="H7" s="33" t="s">
        <v>9</v>
      </c>
      <c r="I7" s="12"/>
      <c r="J7" s="276" t="s">
        <v>11</v>
      </c>
      <c r="K7" s="276"/>
      <c r="L7" s="11"/>
      <c r="M7" s="276" t="s">
        <v>12</v>
      </c>
      <c r="N7" s="276"/>
      <c r="O7" s="11"/>
      <c r="P7" s="276" t="s">
        <v>13</v>
      </c>
      <c r="Q7" s="276"/>
      <c r="R7" s="11"/>
      <c r="S7" s="276" t="s">
        <v>14</v>
      </c>
      <c r="T7" s="276"/>
      <c r="U7" s="11"/>
      <c r="V7" s="276" t="s">
        <v>15</v>
      </c>
      <c r="W7" s="276"/>
      <c r="X7" s="11"/>
      <c r="Y7" s="281" t="s">
        <v>16</v>
      </c>
      <c r="Z7" s="281"/>
      <c r="AA7" s="36"/>
    </row>
    <row r="8" spans="1:27" s="23" customFormat="1" ht="12.75">
      <c r="A8" s="15"/>
      <c r="B8" s="31" t="s">
        <v>17</v>
      </c>
      <c r="C8" s="32">
        <f>'Converge Rates - MSTR 1st Year'!G37</f>
        <v>1.44</v>
      </c>
      <c r="D8" s="32" t="s">
        <v>9</v>
      </c>
      <c r="E8" s="32" t="s">
        <v>9</v>
      </c>
      <c r="F8" s="32" t="s">
        <v>9</v>
      </c>
      <c r="G8" s="32" t="s">
        <v>9</v>
      </c>
      <c r="H8" s="33" t="s">
        <v>9</v>
      </c>
      <c r="I8" s="12"/>
      <c r="J8" s="276" t="s">
        <v>18</v>
      </c>
      <c r="K8" s="276"/>
      <c r="L8" s="11"/>
      <c r="M8" s="276" t="s">
        <v>19</v>
      </c>
      <c r="N8" s="276"/>
      <c r="O8" s="11"/>
      <c r="P8" s="276" t="s">
        <v>20</v>
      </c>
      <c r="Q8" s="276"/>
      <c r="R8" s="11"/>
      <c r="S8" s="276" t="s">
        <v>21</v>
      </c>
      <c r="T8" s="276"/>
      <c r="U8" s="11"/>
      <c r="V8" s="276" t="s">
        <v>22</v>
      </c>
      <c r="W8" s="276"/>
      <c r="X8" s="11"/>
      <c r="Y8" s="281" t="s">
        <v>23</v>
      </c>
      <c r="Z8" s="281"/>
      <c r="AA8" s="36"/>
    </row>
    <row r="9" spans="1:27" s="23" customFormat="1" ht="12.75">
      <c r="A9" s="15"/>
      <c r="B9" s="31" t="s">
        <v>24</v>
      </c>
      <c r="C9" s="32">
        <f>'Converge Rates - MSTR 1st Year'!D37</f>
        <v>0.82</v>
      </c>
      <c r="D9" s="32" t="s">
        <v>9</v>
      </c>
      <c r="E9" s="32" t="s">
        <v>9</v>
      </c>
      <c r="F9" s="32" t="s">
        <v>9</v>
      </c>
      <c r="G9" s="32" t="s">
        <v>9</v>
      </c>
      <c r="H9" s="33" t="s">
        <v>9</v>
      </c>
      <c r="I9" s="12"/>
      <c r="J9" s="27"/>
      <c r="K9" s="28"/>
      <c r="L9" s="28"/>
      <c r="M9" s="29"/>
      <c r="N9" s="28"/>
      <c r="O9" s="27"/>
      <c r="P9" s="29"/>
      <c r="Q9" s="28"/>
      <c r="R9" s="27"/>
      <c r="S9" s="29"/>
      <c r="T9" s="28"/>
      <c r="U9" s="27"/>
      <c r="V9" s="29"/>
      <c r="W9" s="28"/>
      <c r="X9" s="27"/>
      <c r="Y9" s="36"/>
      <c r="Z9" s="36"/>
      <c r="AA9" s="36"/>
    </row>
    <row r="10" spans="1:27" s="23" customFormat="1" ht="13.5" thickBot="1">
      <c r="A10" s="15"/>
      <c r="B10" s="37" t="s">
        <v>25</v>
      </c>
      <c r="C10" s="38"/>
      <c r="D10" s="38">
        <f>'Multi-System Rate Only '!$G36</f>
        <v>1.44</v>
      </c>
      <c r="E10" s="38">
        <f>'Multi-System Rate Only '!$G37</f>
        <v>1.36</v>
      </c>
      <c r="F10" s="38">
        <f>'Multi-System Rate Only '!$G38</f>
        <v>1.35</v>
      </c>
      <c r="G10" s="38">
        <f>'Multi-System Rate Only '!$G39</f>
        <v>1.31</v>
      </c>
      <c r="H10" s="39">
        <f>'Multi-System Rate Only '!$G40</f>
        <v>1.2</v>
      </c>
      <c r="I10" s="40"/>
      <c r="J10" s="279" t="s">
        <v>26</v>
      </c>
      <c r="K10" s="279"/>
      <c r="L10" s="41"/>
      <c r="M10" s="279" t="s">
        <v>26</v>
      </c>
      <c r="N10" s="279"/>
      <c r="O10" s="41"/>
      <c r="P10" s="279" t="s">
        <v>26</v>
      </c>
      <c r="Q10" s="279"/>
      <c r="R10" s="41"/>
      <c r="S10" s="279" t="s">
        <v>26</v>
      </c>
      <c r="T10" s="279"/>
      <c r="U10" s="41"/>
      <c r="V10" s="279" t="s">
        <v>26</v>
      </c>
      <c r="W10" s="279"/>
      <c r="X10" s="41"/>
      <c r="Y10" s="279" t="s">
        <v>26</v>
      </c>
      <c r="Z10" s="279"/>
      <c r="AA10" s="41"/>
    </row>
    <row r="11" spans="1:24" s="23" customFormat="1" ht="6.75" customHeight="1">
      <c r="A11" s="15"/>
      <c r="B11" s="42"/>
      <c r="C11" s="11"/>
      <c r="D11" s="11"/>
      <c r="E11" s="11"/>
      <c r="F11" s="11"/>
      <c r="G11" s="11"/>
      <c r="H11" s="43"/>
      <c r="I11" s="40"/>
      <c r="J11" s="27"/>
      <c r="K11" s="28"/>
      <c r="L11" s="28"/>
      <c r="M11" s="29"/>
      <c r="N11" s="28"/>
      <c r="O11" s="27"/>
      <c r="P11" s="29"/>
      <c r="Q11" s="28"/>
      <c r="R11" s="27"/>
      <c r="S11" s="29"/>
      <c r="T11" s="28"/>
      <c r="U11" s="27"/>
      <c r="V11" s="29"/>
      <c r="W11" s="28"/>
      <c r="X11" s="27"/>
    </row>
    <row r="12" spans="1:27" s="50" customFormat="1" ht="15.75">
      <c r="A12" s="44"/>
      <c r="B12" s="45"/>
      <c r="C12" s="46" t="s">
        <v>27</v>
      </c>
      <c r="D12" s="46" t="s">
        <v>28</v>
      </c>
      <c r="E12" s="46" t="s">
        <v>29</v>
      </c>
      <c r="F12" s="46" t="s">
        <v>30</v>
      </c>
      <c r="G12" s="46" t="s">
        <v>31</v>
      </c>
      <c r="H12" s="46" t="s">
        <v>32</v>
      </c>
      <c r="I12" s="47"/>
      <c r="J12" s="277" t="s">
        <v>33</v>
      </c>
      <c r="K12" s="277"/>
      <c r="L12" s="48"/>
      <c r="M12" s="278" t="s">
        <v>34</v>
      </c>
      <c r="N12" s="278"/>
      <c r="O12" s="46"/>
      <c r="P12" s="278" t="s">
        <v>35</v>
      </c>
      <c r="Q12" s="278"/>
      <c r="R12" s="46"/>
      <c r="S12" s="278" t="s">
        <v>36</v>
      </c>
      <c r="T12" s="278"/>
      <c r="U12" s="46"/>
      <c r="V12" s="278" t="s">
        <v>37</v>
      </c>
      <c r="W12" s="278"/>
      <c r="X12" s="46"/>
      <c r="Y12" s="278" t="s">
        <v>38</v>
      </c>
      <c r="Z12" s="278"/>
      <c r="AA12" s="49"/>
    </row>
    <row r="13" spans="1:24" s="10" customFormat="1" ht="6.75" customHeight="1">
      <c r="A13" s="8"/>
      <c r="B13" s="51"/>
      <c r="C13" s="11"/>
      <c r="D13" s="11"/>
      <c r="E13" s="11"/>
      <c r="F13" s="11"/>
      <c r="G13" s="11"/>
      <c r="H13" s="11"/>
      <c r="I13" s="47"/>
      <c r="J13" s="11"/>
      <c r="K13" s="22"/>
      <c r="L13" s="22"/>
      <c r="M13" s="21"/>
      <c r="N13" s="22"/>
      <c r="O13" s="11"/>
      <c r="P13" s="21"/>
      <c r="Q13" s="22"/>
      <c r="R13" s="11"/>
      <c r="S13" s="21"/>
      <c r="T13" s="22"/>
      <c r="U13" s="11"/>
      <c r="V13" s="21"/>
      <c r="W13" s="22"/>
      <c r="X13" s="11"/>
    </row>
    <row r="14" spans="1:27" s="59" customFormat="1" ht="12.75">
      <c r="A14" s="52"/>
      <c r="B14" s="53" t="s">
        <v>39</v>
      </c>
      <c r="C14" s="54">
        <v>64800</v>
      </c>
      <c r="D14" s="47">
        <v>86400</v>
      </c>
      <c r="E14" s="47">
        <v>81600</v>
      </c>
      <c r="F14" s="47">
        <v>81000</v>
      </c>
      <c r="G14" s="47">
        <v>78600</v>
      </c>
      <c r="H14" s="47">
        <v>72000</v>
      </c>
      <c r="I14" s="47"/>
      <c r="J14" s="47">
        <f aca="true" t="shared" si="0" ref="J14:J45">D14-C14</f>
        <v>21600</v>
      </c>
      <c r="K14" s="55">
        <f aca="true" t="shared" si="1" ref="K14:K45">IF(J14=0," ",J14/C14)</f>
        <v>0.3333333333333333</v>
      </c>
      <c r="L14" s="55"/>
      <c r="M14" s="47">
        <f aca="true" t="shared" si="2" ref="M14:M45">E14-D14</f>
        <v>-4800</v>
      </c>
      <c r="N14" s="55">
        <f aca="true" t="shared" si="3" ref="N14:N45">IF(M14=0," ",M14/D14)</f>
        <v>-0.05555555555555555</v>
      </c>
      <c r="O14" s="55"/>
      <c r="P14" s="47">
        <f aca="true" t="shared" si="4" ref="P14:P45">F14-E14</f>
        <v>-600</v>
      </c>
      <c r="Q14" s="55">
        <f aca="true" t="shared" si="5" ref="Q14:Q45">IF(P14=0," ",P14/E14)</f>
        <v>-0.007352941176470588</v>
      </c>
      <c r="R14" s="55"/>
      <c r="S14" s="47">
        <f aca="true" t="shared" si="6" ref="S14:S45">G14-F14</f>
        <v>-2400</v>
      </c>
      <c r="T14" s="55">
        <f aca="true" t="shared" si="7" ref="T14:T45">IF(S14=0," ",S14/F14)</f>
        <v>-0.02962962962962963</v>
      </c>
      <c r="U14" s="55"/>
      <c r="V14" s="47">
        <f aca="true" t="shared" si="8" ref="V14:V45">H14-G14</f>
        <v>-6600</v>
      </c>
      <c r="W14" s="55">
        <f aca="true" t="shared" si="9" ref="W14:W45">IF(V14=0," ",V14/G14)</f>
        <v>-0.08396946564885496</v>
      </c>
      <c r="X14" s="55"/>
      <c r="Y14" s="56">
        <f>J14+M14+P14+S14+V14</f>
        <v>7200</v>
      </c>
      <c r="Z14" s="57">
        <f>ROUND((Y14/C14)/5,2)</f>
        <v>0.02</v>
      </c>
      <c r="AA14" s="58"/>
    </row>
    <row r="15" spans="1:26" s="59" customFormat="1" ht="12.75">
      <c r="A15" s="52"/>
      <c r="B15" s="53" t="s">
        <v>40</v>
      </c>
      <c r="C15" s="60">
        <v>34920</v>
      </c>
      <c r="D15" s="60">
        <v>50284.8</v>
      </c>
      <c r="E15" s="60">
        <v>47491.2</v>
      </c>
      <c r="F15" s="60">
        <v>47142</v>
      </c>
      <c r="G15" s="61">
        <v>45745.2</v>
      </c>
      <c r="H15" s="61">
        <v>41904</v>
      </c>
      <c r="I15" s="47"/>
      <c r="J15" s="60">
        <f t="shared" si="0"/>
        <v>15364.800000000003</v>
      </c>
      <c r="K15" s="55">
        <f t="shared" si="1"/>
        <v>0.44000000000000006</v>
      </c>
      <c r="L15" s="55"/>
      <c r="M15" s="60">
        <f t="shared" si="2"/>
        <v>-2793.600000000006</v>
      </c>
      <c r="N15" s="55">
        <f t="shared" si="3"/>
        <v>-0.05555555555555567</v>
      </c>
      <c r="O15" s="55"/>
      <c r="P15" s="60">
        <f t="shared" si="4"/>
        <v>-349.1999999999971</v>
      </c>
      <c r="Q15" s="55">
        <f t="shared" si="5"/>
        <v>-0.007352941176470527</v>
      </c>
      <c r="R15" s="55"/>
      <c r="S15" s="60">
        <f t="shared" si="6"/>
        <v>-1396.800000000003</v>
      </c>
      <c r="T15" s="55">
        <f t="shared" si="7"/>
        <v>-0.02962962962962969</v>
      </c>
      <c r="U15" s="55"/>
      <c r="V15" s="60">
        <f t="shared" si="8"/>
        <v>-3841.199999999997</v>
      </c>
      <c r="W15" s="55">
        <f t="shared" si="9"/>
        <v>-0.08396946564885491</v>
      </c>
      <c r="X15" s="55"/>
      <c r="Y15" s="62">
        <f aca="true" t="shared" si="10" ref="Y15:Y62">$J15+$M15+$P15+$S15+$V15</f>
        <v>6984</v>
      </c>
      <c r="Z15" s="57">
        <f aca="true" t="shared" si="11" ref="Z15:Z62">ROUND(($Y15/$C15)/5,2)</f>
        <v>0.04</v>
      </c>
    </row>
    <row r="16" spans="1:26" s="59" customFormat="1" ht="12.75">
      <c r="A16" s="52"/>
      <c r="B16" s="53" t="s">
        <v>41</v>
      </c>
      <c r="C16" s="60">
        <v>38342.16</v>
      </c>
      <c r="D16" s="60">
        <v>51122.88</v>
      </c>
      <c r="E16" s="60">
        <v>48282.72</v>
      </c>
      <c r="F16" s="60">
        <v>47927.7</v>
      </c>
      <c r="G16" s="60">
        <v>46507.62</v>
      </c>
      <c r="H16" s="60">
        <v>42602.4</v>
      </c>
      <c r="I16" s="47"/>
      <c r="J16" s="60">
        <f t="shared" si="0"/>
        <v>12780.719999999994</v>
      </c>
      <c r="K16" s="55">
        <f t="shared" si="1"/>
        <v>0.33333333333333315</v>
      </c>
      <c r="L16" s="55"/>
      <c r="M16" s="60">
        <f t="shared" si="2"/>
        <v>-2840.159999999996</v>
      </c>
      <c r="N16" s="55">
        <f t="shared" si="3"/>
        <v>-0.05555555555555548</v>
      </c>
      <c r="O16" s="55"/>
      <c r="P16" s="60">
        <f t="shared" si="4"/>
        <v>-355.0200000000041</v>
      </c>
      <c r="Q16" s="55">
        <f t="shared" si="5"/>
        <v>-0.007352941176470672</v>
      </c>
      <c r="R16" s="55"/>
      <c r="S16" s="60">
        <f t="shared" si="6"/>
        <v>-1420.0799999999945</v>
      </c>
      <c r="T16" s="55">
        <f t="shared" si="7"/>
        <v>-0.029629629629629516</v>
      </c>
      <c r="U16" s="55"/>
      <c r="V16" s="60">
        <f t="shared" si="8"/>
        <v>-3905.220000000001</v>
      </c>
      <c r="W16" s="55">
        <f t="shared" si="9"/>
        <v>-0.08396946564885498</v>
      </c>
      <c r="X16" s="55"/>
      <c r="Y16" s="62">
        <f t="shared" si="10"/>
        <v>4260.239999999998</v>
      </c>
      <c r="Z16" s="57">
        <f t="shared" si="11"/>
        <v>0.02</v>
      </c>
    </row>
    <row r="17" spans="1:27" s="65" customFormat="1" ht="12.75">
      <c r="A17" s="63"/>
      <c r="B17" s="64" t="s">
        <v>42</v>
      </c>
      <c r="C17" s="60">
        <v>5166603.6</v>
      </c>
      <c r="D17" s="60">
        <v>6253977.6</v>
      </c>
      <c r="E17" s="60">
        <v>5906534.4</v>
      </c>
      <c r="F17" s="60">
        <v>5863104</v>
      </c>
      <c r="G17" s="60">
        <v>5689382.400000001</v>
      </c>
      <c r="H17" s="60">
        <v>5211648</v>
      </c>
      <c r="I17" s="47"/>
      <c r="J17" s="60">
        <f t="shared" si="0"/>
        <v>1087374</v>
      </c>
      <c r="K17" s="55">
        <f t="shared" si="1"/>
        <v>0.21046205286583242</v>
      </c>
      <c r="L17" s="55"/>
      <c r="M17" s="60">
        <f t="shared" si="2"/>
        <v>-347443.19999999925</v>
      </c>
      <c r="N17" s="55">
        <f t="shared" si="3"/>
        <v>-0.05555555555555544</v>
      </c>
      <c r="O17" s="55"/>
      <c r="P17" s="60">
        <f t="shared" si="4"/>
        <v>-43430.40000000037</v>
      </c>
      <c r="Q17" s="55">
        <f t="shared" si="5"/>
        <v>-0.007352941176470651</v>
      </c>
      <c r="R17" s="55"/>
      <c r="S17" s="60">
        <f t="shared" si="6"/>
        <v>-173721.5999999987</v>
      </c>
      <c r="T17" s="55">
        <f t="shared" si="7"/>
        <v>-0.02962962962962941</v>
      </c>
      <c r="U17" s="55"/>
      <c r="V17" s="60">
        <f t="shared" si="8"/>
        <v>-477734.4000000013</v>
      </c>
      <c r="W17" s="55">
        <f t="shared" si="9"/>
        <v>-0.08396946564885517</v>
      </c>
      <c r="X17" s="55"/>
      <c r="Y17" s="62">
        <f t="shared" si="10"/>
        <v>45044.40000000037</v>
      </c>
      <c r="Z17" s="57">
        <f t="shared" si="11"/>
        <v>0</v>
      </c>
      <c r="AA17" s="64"/>
    </row>
    <row r="18" spans="1:27" s="65" customFormat="1" ht="12.75">
      <c r="A18" s="63"/>
      <c r="B18" s="64" t="s">
        <v>43</v>
      </c>
      <c r="C18" s="60">
        <v>3695812</v>
      </c>
      <c r="D18" s="60">
        <v>3726432</v>
      </c>
      <c r="E18" s="60">
        <v>3522672</v>
      </c>
      <c r="F18" s="60">
        <v>3496770</v>
      </c>
      <c r="G18" s="60">
        <v>3393162</v>
      </c>
      <c r="H18" s="60">
        <v>3108240</v>
      </c>
      <c r="I18" s="47"/>
      <c r="J18" s="60">
        <f t="shared" si="0"/>
        <v>30620</v>
      </c>
      <c r="K18" s="55">
        <f t="shared" si="1"/>
        <v>0.00828505346051152</v>
      </c>
      <c r="L18" s="55"/>
      <c r="M18" s="60">
        <f t="shared" si="2"/>
        <v>-203760</v>
      </c>
      <c r="N18" s="55">
        <f t="shared" si="3"/>
        <v>-0.054679650668521526</v>
      </c>
      <c r="O18" s="55"/>
      <c r="P18" s="60">
        <f t="shared" si="4"/>
        <v>-25902</v>
      </c>
      <c r="Q18" s="55">
        <f t="shared" si="5"/>
        <v>-0.007352941176470588</v>
      </c>
      <c r="R18" s="55"/>
      <c r="S18" s="60">
        <f t="shared" si="6"/>
        <v>-103608</v>
      </c>
      <c r="T18" s="55">
        <f t="shared" si="7"/>
        <v>-0.02962962962962963</v>
      </c>
      <c r="U18" s="55"/>
      <c r="V18" s="60">
        <f t="shared" si="8"/>
        <v>-284922</v>
      </c>
      <c r="W18" s="55">
        <f t="shared" si="9"/>
        <v>-0.08396946564885496</v>
      </c>
      <c r="X18" s="55"/>
      <c r="Y18" s="62">
        <f t="shared" si="10"/>
        <v>-587572</v>
      </c>
      <c r="Z18" s="57">
        <f t="shared" si="11"/>
        <v>-0.03</v>
      </c>
      <c r="AA18" s="64"/>
    </row>
    <row r="19" spans="1:27" s="65" customFormat="1" ht="12.75">
      <c r="A19" s="63"/>
      <c r="B19" s="64" t="s">
        <v>44</v>
      </c>
      <c r="C19" s="66">
        <v>1927892.4</v>
      </c>
      <c r="D19" s="60">
        <v>2261419.2</v>
      </c>
      <c r="E19" s="60">
        <v>2135784.8</v>
      </c>
      <c r="F19" s="60">
        <v>2120080.5</v>
      </c>
      <c r="G19" s="60">
        <v>2057263.3</v>
      </c>
      <c r="H19" s="60">
        <v>1884516</v>
      </c>
      <c r="I19" s="47"/>
      <c r="J19" s="60">
        <f t="shared" si="0"/>
        <v>333526.8000000003</v>
      </c>
      <c r="K19" s="55">
        <f t="shared" si="1"/>
        <v>0.17300073385838355</v>
      </c>
      <c r="L19" s="55"/>
      <c r="M19" s="60">
        <f t="shared" si="2"/>
        <v>-125634.40000000037</v>
      </c>
      <c r="N19" s="55">
        <f t="shared" si="3"/>
        <v>-0.05555555555555572</v>
      </c>
      <c r="O19" s="55"/>
      <c r="P19" s="60">
        <f t="shared" si="4"/>
        <v>-15704.299999999814</v>
      </c>
      <c r="Q19" s="55">
        <f t="shared" si="5"/>
        <v>-0.007352941176470501</v>
      </c>
      <c r="R19" s="55"/>
      <c r="S19" s="60">
        <f t="shared" si="6"/>
        <v>-62817.19999999995</v>
      </c>
      <c r="T19" s="55">
        <f t="shared" si="7"/>
        <v>-0.029629629629629606</v>
      </c>
      <c r="U19" s="55"/>
      <c r="V19" s="60">
        <f t="shared" si="8"/>
        <v>-172747.30000000005</v>
      </c>
      <c r="W19" s="55">
        <f t="shared" si="9"/>
        <v>-0.08396946564885498</v>
      </c>
      <c r="X19" s="55"/>
      <c r="Y19" s="62">
        <f t="shared" si="10"/>
        <v>-43376.39999999991</v>
      </c>
      <c r="Z19" s="57">
        <f t="shared" si="11"/>
        <v>0</v>
      </c>
      <c r="AA19" s="64"/>
    </row>
    <row r="20" spans="1:27" s="59" customFormat="1" ht="12.75">
      <c r="A20" s="52"/>
      <c r="B20" s="53" t="s">
        <v>45</v>
      </c>
      <c r="C20" s="60">
        <v>2392914.56</v>
      </c>
      <c r="D20" s="60">
        <v>2882937.6</v>
      </c>
      <c r="E20" s="60">
        <v>2635734.4</v>
      </c>
      <c r="F20" s="60">
        <v>2617029</v>
      </c>
      <c r="G20" s="60">
        <v>2539487.4</v>
      </c>
      <c r="H20" s="61">
        <v>2326248</v>
      </c>
      <c r="I20" s="47"/>
      <c r="J20" s="60">
        <f t="shared" si="0"/>
        <v>490023.04000000004</v>
      </c>
      <c r="K20" s="55">
        <f t="shared" si="1"/>
        <v>0.20478083429773608</v>
      </c>
      <c r="L20" s="55"/>
      <c r="M20" s="60">
        <f t="shared" si="2"/>
        <v>-247203.2000000002</v>
      </c>
      <c r="N20" s="55">
        <f t="shared" si="3"/>
        <v>-0.0857469825222718</v>
      </c>
      <c r="O20" s="55"/>
      <c r="P20" s="60">
        <f t="shared" si="4"/>
        <v>-18705.399999999907</v>
      </c>
      <c r="Q20" s="55">
        <f t="shared" si="5"/>
        <v>-0.007096845569872255</v>
      </c>
      <c r="R20" s="55"/>
      <c r="S20" s="60">
        <f t="shared" si="6"/>
        <v>-77541.6000000001</v>
      </c>
      <c r="T20" s="55">
        <f t="shared" si="7"/>
        <v>-0.029629629629629665</v>
      </c>
      <c r="U20" s="55"/>
      <c r="V20" s="60">
        <f t="shared" si="8"/>
        <v>-213239.3999999999</v>
      </c>
      <c r="W20" s="55">
        <f t="shared" si="9"/>
        <v>-0.08396946564885494</v>
      </c>
      <c r="X20" s="55"/>
      <c r="Y20" s="62">
        <f t="shared" si="10"/>
        <v>-66666.56000000006</v>
      </c>
      <c r="Z20" s="57">
        <f t="shared" si="11"/>
        <v>-0.01</v>
      </c>
      <c r="AA20" s="58"/>
    </row>
    <row r="21" spans="1:26" s="59" customFormat="1" ht="12.75">
      <c r="A21" s="52"/>
      <c r="B21" s="53" t="s">
        <v>46</v>
      </c>
      <c r="C21" s="60">
        <v>2301600</v>
      </c>
      <c r="D21" s="60">
        <v>3196800</v>
      </c>
      <c r="E21" s="60">
        <v>3019200</v>
      </c>
      <c r="F21" s="60">
        <v>2997000</v>
      </c>
      <c r="G21" s="60">
        <v>2908200</v>
      </c>
      <c r="H21" s="60">
        <v>2664000</v>
      </c>
      <c r="I21" s="47"/>
      <c r="J21" s="60">
        <f t="shared" si="0"/>
        <v>895200</v>
      </c>
      <c r="K21" s="55">
        <f t="shared" si="1"/>
        <v>0.38894681960375393</v>
      </c>
      <c r="L21" s="55"/>
      <c r="M21" s="60">
        <f t="shared" si="2"/>
        <v>-177600</v>
      </c>
      <c r="N21" s="55">
        <f t="shared" si="3"/>
        <v>-0.05555555555555555</v>
      </c>
      <c r="O21" s="55"/>
      <c r="P21" s="60">
        <f t="shared" si="4"/>
        <v>-22200</v>
      </c>
      <c r="Q21" s="55">
        <f t="shared" si="5"/>
        <v>-0.007352941176470588</v>
      </c>
      <c r="R21" s="55"/>
      <c r="S21" s="60">
        <f t="shared" si="6"/>
        <v>-88800</v>
      </c>
      <c r="T21" s="55">
        <f t="shared" si="7"/>
        <v>-0.02962962962962963</v>
      </c>
      <c r="U21" s="55"/>
      <c r="V21" s="60">
        <f t="shared" si="8"/>
        <v>-244200</v>
      </c>
      <c r="W21" s="55">
        <f t="shared" si="9"/>
        <v>-0.08396946564885496</v>
      </c>
      <c r="X21" s="55"/>
      <c r="Y21" s="62">
        <f t="shared" si="10"/>
        <v>362400</v>
      </c>
      <c r="Z21" s="57">
        <f t="shared" si="11"/>
        <v>0.03</v>
      </c>
    </row>
    <row r="22" spans="1:27" s="59" customFormat="1" ht="12.75">
      <c r="A22" s="52"/>
      <c r="B22" s="53" t="s">
        <v>47</v>
      </c>
      <c r="C22" s="60">
        <v>1416960</v>
      </c>
      <c r="D22" s="60">
        <v>1313280</v>
      </c>
      <c r="E22" s="60">
        <v>1240320</v>
      </c>
      <c r="F22" s="60">
        <v>1231200</v>
      </c>
      <c r="G22" s="60">
        <v>1194720</v>
      </c>
      <c r="H22" s="60">
        <v>1094400</v>
      </c>
      <c r="I22" s="47"/>
      <c r="J22" s="60">
        <f t="shared" si="0"/>
        <v>-103680</v>
      </c>
      <c r="K22" s="55">
        <f t="shared" si="1"/>
        <v>-0.07317073170731707</v>
      </c>
      <c r="L22" s="55"/>
      <c r="M22" s="60">
        <f t="shared" si="2"/>
        <v>-72960</v>
      </c>
      <c r="N22" s="55">
        <f t="shared" si="3"/>
        <v>-0.05555555555555555</v>
      </c>
      <c r="O22" s="55"/>
      <c r="P22" s="60">
        <f t="shared" si="4"/>
        <v>-9120</v>
      </c>
      <c r="Q22" s="55">
        <f t="shared" si="5"/>
        <v>-0.007352941176470588</v>
      </c>
      <c r="R22" s="55"/>
      <c r="S22" s="60">
        <f t="shared" si="6"/>
        <v>-36480</v>
      </c>
      <c r="T22" s="55">
        <f t="shared" si="7"/>
        <v>-0.02962962962962963</v>
      </c>
      <c r="U22" s="55"/>
      <c r="V22" s="60">
        <f t="shared" si="8"/>
        <v>-100320</v>
      </c>
      <c r="W22" s="55">
        <f t="shared" si="9"/>
        <v>-0.08396946564885496</v>
      </c>
      <c r="X22" s="55"/>
      <c r="Y22" s="62">
        <f t="shared" si="10"/>
        <v>-322560</v>
      </c>
      <c r="Z22" s="57">
        <f t="shared" si="11"/>
        <v>-0.05</v>
      </c>
      <c r="AA22" s="58"/>
    </row>
    <row r="23" spans="1:27" s="65" customFormat="1" ht="12.75">
      <c r="A23" s="63"/>
      <c r="B23" s="64" t="s">
        <v>48</v>
      </c>
      <c r="C23" s="66">
        <v>278835.72</v>
      </c>
      <c r="D23" s="60">
        <v>317952</v>
      </c>
      <c r="E23" s="60">
        <v>985728</v>
      </c>
      <c r="F23" s="60">
        <v>1950480</v>
      </c>
      <c r="G23" s="60">
        <v>1892688</v>
      </c>
      <c r="H23" s="60">
        <v>1733760</v>
      </c>
      <c r="I23" s="47"/>
      <c r="J23" s="60">
        <f t="shared" si="0"/>
        <v>39116.28000000003</v>
      </c>
      <c r="K23" s="55">
        <f t="shared" si="1"/>
        <v>0.14028432225254364</v>
      </c>
      <c r="L23" s="55"/>
      <c r="M23" s="60">
        <f t="shared" si="2"/>
        <v>667776</v>
      </c>
      <c r="N23" s="55">
        <f t="shared" si="3"/>
        <v>2.1002415458937196</v>
      </c>
      <c r="O23" s="55"/>
      <c r="P23" s="60">
        <f t="shared" si="4"/>
        <v>964752</v>
      </c>
      <c r="Q23" s="55">
        <f t="shared" si="5"/>
        <v>0.9787202960654461</v>
      </c>
      <c r="R23" s="55"/>
      <c r="S23" s="60">
        <f t="shared" si="6"/>
        <v>-57792</v>
      </c>
      <c r="T23" s="55">
        <f t="shared" si="7"/>
        <v>-0.02962962962962963</v>
      </c>
      <c r="U23" s="55"/>
      <c r="V23" s="60">
        <f t="shared" si="8"/>
        <v>-158928</v>
      </c>
      <c r="W23" s="55">
        <f t="shared" si="9"/>
        <v>-0.08396946564885496</v>
      </c>
      <c r="X23" s="55"/>
      <c r="Y23" s="62">
        <f t="shared" si="10"/>
        <v>1454924.28</v>
      </c>
      <c r="Z23" s="57">
        <f t="shared" si="11"/>
        <v>1.04</v>
      </c>
      <c r="AA23" s="64"/>
    </row>
    <row r="24" spans="1:26" s="59" customFormat="1" ht="12.75">
      <c r="A24" s="52"/>
      <c r="B24" s="53" t="s">
        <v>49</v>
      </c>
      <c r="C24" s="60">
        <v>6055200</v>
      </c>
      <c r="D24" s="60">
        <v>9072000</v>
      </c>
      <c r="E24" s="60">
        <v>8568000</v>
      </c>
      <c r="F24" s="60">
        <v>8505000</v>
      </c>
      <c r="G24" s="60">
        <v>8253000</v>
      </c>
      <c r="H24" s="60">
        <v>7560000</v>
      </c>
      <c r="I24" s="47"/>
      <c r="J24" s="60">
        <f t="shared" si="0"/>
        <v>3016800</v>
      </c>
      <c r="K24" s="55">
        <f t="shared" si="1"/>
        <v>0.4982164090368609</v>
      </c>
      <c r="L24" s="55"/>
      <c r="M24" s="60">
        <f t="shared" si="2"/>
        <v>-504000</v>
      </c>
      <c r="N24" s="55">
        <f t="shared" si="3"/>
        <v>-0.05555555555555555</v>
      </c>
      <c r="O24" s="55"/>
      <c r="P24" s="60">
        <f t="shared" si="4"/>
        <v>-63000</v>
      </c>
      <c r="Q24" s="55">
        <f t="shared" si="5"/>
        <v>-0.007352941176470588</v>
      </c>
      <c r="R24" s="55"/>
      <c r="S24" s="60">
        <f t="shared" si="6"/>
        <v>-252000</v>
      </c>
      <c r="T24" s="55">
        <f t="shared" si="7"/>
        <v>-0.02962962962962963</v>
      </c>
      <c r="U24" s="55"/>
      <c r="V24" s="60">
        <f t="shared" si="8"/>
        <v>-693000</v>
      </c>
      <c r="W24" s="55">
        <f t="shared" si="9"/>
        <v>-0.08396946564885496</v>
      </c>
      <c r="X24" s="55"/>
      <c r="Y24" s="62">
        <f t="shared" si="10"/>
        <v>1504800</v>
      </c>
      <c r="Z24" s="57">
        <f t="shared" si="11"/>
        <v>0.05</v>
      </c>
    </row>
    <row r="25" spans="1:26" s="59" customFormat="1" ht="12.75">
      <c r="A25" s="52"/>
      <c r="B25" s="53" t="s">
        <v>50</v>
      </c>
      <c r="C25" s="60">
        <v>237189.6</v>
      </c>
      <c r="D25" s="60">
        <v>316252.8</v>
      </c>
      <c r="E25" s="60">
        <v>298683.2</v>
      </c>
      <c r="F25" s="60">
        <v>296487</v>
      </c>
      <c r="G25" s="60">
        <v>287702.2</v>
      </c>
      <c r="H25" s="60">
        <v>263544</v>
      </c>
      <c r="I25" s="47"/>
      <c r="J25" s="60">
        <f t="shared" si="0"/>
        <v>79063.19999999998</v>
      </c>
      <c r="K25" s="55">
        <f t="shared" si="1"/>
        <v>0.33333333333333326</v>
      </c>
      <c r="L25" s="55"/>
      <c r="M25" s="60">
        <f t="shared" si="2"/>
        <v>-17569.599999999977</v>
      </c>
      <c r="N25" s="55">
        <f t="shared" si="3"/>
        <v>-0.05555555555555548</v>
      </c>
      <c r="O25" s="55"/>
      <c r="P25" s="60">
        <f t="shared" si="4"/>
        <v>-2196.2000000000116</v>
      </c>
      <c r="Q25" s="55">
        <f t="shared" si="5"/>
        <v>-0.007352941176470627</v>
      </c>
      <c r="R25" s="55"/>
      <c r="S25" s="60">
        <f t="shared" si="6"/>
        <v>-8784.799999999988</v>
      </c>
      <c r="T25" s="55">
        <f t="shared" si="7"/>
        <v>-0.02962962962962959</v>
      </c>
      <c r="U25" s="55"/>
      <c r="V25" s="60">
        <f t="shared" si="8"/>
        <v>-24158.20000000001</v>
      </c>
      <c r="W25" s="55">
        <f t="shared" si="9"/>
        <v>-0.083969465648855</v>
      </c>
      <c r="X25" s="55"/>
      <c r="Y25" s="62">
        <f t="shared" si="10"/>
        <v>26354.399999999994</v>
      </c>
      <c r="Z25" s="57">
        <f t="shared" si="11"/>
        <v>0.02</v>
      </c>
    </row>
    <row r="26" spans="1:26" s="59" customFormat="1" ht="12.75">
      <c r="A26" s="52"/>
      <c r="B26" s="53" t="s">
        <v>51</v>
      </c>
      <c r="C26" s="60">
        <v>974836.08</v>
      </c>
      <c r="D26" s="60">
        <v>1299781.44</v>
      </c>
      <c r="E26" s="60">
        <v>1199113.6</v>
      </c>
      <c r="F26" s="60">
        <v>1190296.62</v>
      </c>
      <c r="G26" s="60">
        <v>1155028.52</v>
      </c>
      <c r="H26" s="60">
        <v>1058041.44</v>
      </c>
      <c r="I26" s="47"/>
      <c r="J26" s="60">
        <f t="shared" si="0"/>
        <v>324945.36</v>
      </c>
      <c r="K26" s="55">
        <f t="shared" si="1"/>
        <v>0.3333333333333333</v>
      </c>
      <c r="L26" s="55"/>
      <c r="M26" s="60">
        <f t="shared" si="2"/>
        <v>-100667.83999999985</v>
      </c>
      <c r="N26" s="55">
        <f t="shared" si="3"/>
        <v>-0.07744982110223074</v>
      </c>
      <c r="O26" s="55"/>
      <c r="P26" s="60">
        <f t="shared" si="4"/>
        <v>-8816.979999999981</v>
      </c>
      <c r="Q26" s="55">
        <f t="shared" si="5"/>
        <v>-0.007352914686314942</v>
      </c>
      <c r="R26" s="55"/>
      <c r="S26" s="60">
        <f t="shared" si="6"/>
        <v>-35268.10000000009</v>
      </c>
      <c r="T26" s="55">
        <f t="shared" si="7"/>
        <v>-0.029629673316219355</v>
      </c>
      <c r="U26" s="55"/>
      <c r="V26" s="60">
        <f t="shared" si="8"/>
        <v>-96987.08000000007</v>
      </c>
      <c r="W26" s="55">
        <f t="shared" si="9"/>
        <v>-0.0839694244086718</v>
      </c>
      <c r="X26" s="55"/>
      <c r="Y26" s="62">
        <f t="shared" si="10"/>
        <v>83205.35999999999</v>
      </c>
      <c r="Z26" s="57">
        <f t="shared" si="11"/>
        <v>0.02</v>
      </c>
    </row>
    <row r="27" spans="1:27" s="65" customFormat="1" ht="12.75">
      <c r="A27" s="63"/>
      <c r="B27" s="64" t="s">
        <v>52</v>
      </c>
      <c r="C27" s="60">
        <v>5702899.510000001</v>
      </c>
      <c r="D27" s="60">
        <v>7419363.84</v>
      </c>
      <c r="E27" s="60">
        <v>7028697.599999999</v>
      </c>
      <c r="F27" s="60">
        <v>6977016</v>
      </c>
      <c r="G27" s="60">
        <v>6770289.599999999</v>
      </c>
      <c r="H27" s="61">
        <v>6201792</v>
      </c>
      <c r="I27" s="47"/>
      <c r="J27" s="60">
        <f t="shared" si="0"/>
        <v>1716464.3299999991</v>
      </c>
      <c r="K27" s="55">
        <f t="shared" si="1"/>
        <v>0.30098098817806435</v>
      </c>
      <c r="L27" s="55"/>
      <c r="M27" s="60">
        <f t="shared" si="2"/>
        <v>-390666.24000000115</v>
      </c>
      <c r="N27" s="55">
        <f t="shared" si="3"/>
        <v>-0.05265495107461951</v>
      </c>
      <c r="O27" s="55"/>
      <c r="P27" s="60">
        <f t="shared" si="4"/>
        <v>-51681.599999998696</v>
      </c>
      <c r="Q27" s="55">
        <f t="shared" si="5"/>
        <v>-0.007352941176470404</v>
      </c>
      <c r="R27" s="55"/>
      <c r="S27" s="60">
        <f t="shared" si="6"/>
        <v>-206726.4000000013</v>
      </c>
      <c r="T27" s="55">
        <f t="shared" si="7"/>
        <v>-0.029629629629629818</v>
      </c>
      <c r="U27" s="55"/>
      <c r="V27" s="60">
        <f t="shared" si="8"/>
        <v>-568497.5999999987</v>
      </c>
      <c r="W27" s="55">
        <f t="shared" si="9"/>
        <v>-0.08396946564885478</v>
      </c>
      <c r="X27" s="55"/>
      <c r="Y27" s="62">
        <f t="shared" si="10"/>
        <v>498892.4899999993</v>
      </c>
      <c r="Z27" s="57">
        <f t="shared" si="11"/>
        <v>0.02</v>
      </c>
      <c r="AA27" s="64"/>
    </row>
    <row r="28" spans="1:26" s="59" customFormat="1" ht="12.75">
      <c r="A28" s="52"/>
      <c r="B28" s="53" t="s">
        <v>53</v>
      </c>
      <c r="C28" s="66">
        <v>518400</v>
      </c>
      <c r="D28" s="60">
        <v>691200</v>
      </c>
      <c r="E28" s="60">
        <v>652800</v>
      </c>
      <c r="F28" s="60">
        <v>648000</v>
      </c>
      <c r="G28" s="60">
        <v>628800</v>
      </c>
      <c r="H28" s="60">
        <v>576000</v>
      </c>
      <c r="I28" s="47"/>
      <c r="J28" s="60">
        <f t="shared" si="0"/>
        <v>172800</v>
      </c>
      <c r="K28" s="55">
        <f t="shared" si="1"/>
        <v>0.3333333333333333</v>
      </c>
      <c r="L28" s="55"/>
      <c r="M28" s="60">
        <f t="shared" si="2"/>
        <v>-38400</v>
      </c>
      <c r="N28" s="55">
        <f t="shared" si="3"/>
        <v>-0.05555555555555555</v>
      </c>
      <c r="O28" s="55"/>
      <c r="P28" s="60">
        <f t="shared" si="4"/>
        <v>-4800</v>
      </c>
      <c r="Q28" s="55">
        <f t="shared" si="5"/>
        <v>-0.007352941176470588</v>
      </c>
      <c r="R28" s="55"/>
      <c r="S28" s="60">
        <f t="shared" si="6"/>
        <v>-19200</v>
      </c>
      <c r="T28" s="55">
        <f t="shared" si="7"/>
        <v>-0.02962962962962963</v>
      </c>
      <c r="U28" s="55"/>
      <c r="V28" s="60">
        <f t="shared" si="8"/>
        <v>-52800</v>
      </c>
      <c r="W28" s="55">
        <f t="shared" si="9"/>
        <v>-0.08396946564885496</v>
      </c>
      <c r="X28" s="55"/>
      <c r="Y28" s="62">
        <f t="shared" si="10"/>
        <v>57600</v>
      </c>
      <c r="Z28" s="57">
        <f t="shared" si="11"/>
        <v>0.02</v>
      </c>
    </row>
    <row r="29" spans="1:26" s="59" customFormat="1" ht="12.75">
      <c r="A29" s="52"/>
      <c r="B29" s="53" t="s">
        <v>54</v>
      </c>
      <c r="C29" s="60">
        <v>133764.48</v>
      </c>
      <c r="D29" s="60">
        <v>178352.64</v>
      </c>
      <c r="E29" s="60">
        <v>162131.8</v>
      </c>
      <c r="F29" s="60">
        <v>160939.68</v>
      </c>
      <c r="G29" s="60">
        <v>156171.08</v>
      </c>
      <c r="H29" s="60">
        <v>143057.52</v>
      </c>
      <c r="I29" s="47"/>
      <c r="J29" s="60">
        <f t="shared" si="0"/>
        <v>44588.16</v>
      </c>
      <c r="K29" s="55">
        <f t="shared" si="1"/>
        <v>0.3333333333333333</v>
      </c>
      <c r="L29" s="55"/>
      <c r="M29" s="60">
        <f t="shared" si="2"/>
        <v>-16220.840000000026</v>
      </c>
      <c r="N29" s="55">
        <f t="shared" si="3"/>
        <v>-0.09094813511030744</v>
      </c>
      <c r="O29" s="55"/>
      <c r="P29" s="60">
        <f t="shared" si="4"/>
        <v>-1192.1199999999953</v>
      </c>
      <c r="Q29" s="55">
        <f t="shared" si="5"/>
        <v>-0.007352783352803062</v>
      </c>
      <c r="R29" s="55"/>
      <c r="S29" s="60">
        <f t="shared" si="6"/>
        <v>-4768.600000000006</v>
      </c>
      <c r="T29" s="55">
        <f t="shared" si="7"/>
        <v>-0.029629734568877023</v>
      </c>
      <c r="U29" s="55"/>
      <c r="V29" s="60">
        <f t="shared" si="8"/>
        <v>-13113.559999999998</v>
      </c>
      <c r="W29" s="55">
        <f t="shared" si="9"/>
        <v>-0.08396919583318499</v>
      </c>
      <c r="X29" s="55"/>
      <c r="Y29" s="62">
        <f t="shared" si="10"/>
        <v>9293.039999999979</v>
      </c>
      <c r="Z29" s="57">
        <f t="shared" si="11"/>
        <v>0.01</v>
      </c>
    </row>
    <row r="30" spans="1:26" s="59" customFormat="1" ht="12.75">
      <c r="A30" s="52"/>
      <c r="B30" s="53" t="s">
        <v>55</v>
      </c>
      <c r="C30" s="60">
        <v>53356.32</v>
      </c>
      <c r="D30" s="60">
        <v>71141.76</v>
      </c>
      <c r="E30" s="60">
        <v>62486.16</v>
      </c>
      <c r="F30" s="60">
        <v>62026.74</v>
      </c>
      <c r="G30" s="60">
        <v>60188.88</v>
      </c>
      <c r="H30" s="60">
        <v>55134.9</v>
      </c>
      <c r="I30" s="47"/>
      <c r="J30" s="60">
        <f t="shared" si="0"/>
        <v>17785.439999999995</v>
      </c>
      <c r="K30" s="55">
        <f t="shared" si="1"/>
        <v>0.33333333333333326</v>
      </c>
      <c r="L30" s="55"/>
      <c r="M30" s="60">
        <f t="shared" si="2"/>
        <v>-8655.599999999991</v>
      </c>
      <c r="N30" s="55">
        <f t="shared" si="3"/>
        <v>-0.12166693655034669</v>
      </c>
      <c r="O30" s="55"/>
      <c r="P30" s="60">
        <f t="shared" si="4"/>
        <v>-459.42000000000553</v>
      </c>
      <c r="Q30" s="55">
        <f t="shared" si="5"/>
        <v>-0.00735234810396423</v>
      </c>
      <c r="R30" s="55"/>
      <c r="S30" s="60">
        <f t="shared" si="6"/>
        <v>-1837.8600000000006</v>
      </c>
      <c r="T30" s="55">
        <f t="shared" si="7"/>
        <v>-0.029630124040051123</v>
      </c>
      <c r="U30" s="55"/>
      <c r="V30" s="60">
        <f t="shared" si="8"/>
        <v>-5053.979999999996</v>
      </c>
      <c r="W30" s="55">
        <f t="shared" si="9"/>
        <v>-0.08396866663742532</v>
      </c>
      <c r="X30" s="55"/>
      <c r="Y30" s="62">
        <f t="shared" si="10"/>
        <v>1778.5800000000017</v>
      </c>
      <c r="Z30" s="57">
        <f t="shared" si="11"/>
        <v>0.01</v>
      </c>
    </row>
    <row r="31" spans="1:26" s="59" customFormat="1" ht="12.75">
      <c r="A31" s="52"/>
      <c r="B31" s="53" t="s">
        <v>56</v>
      </c>
      <c r="C31" s="60">
        <v>34719.84</v>
      </c>
      <c r="D31" s="60">
        <v>46293.12</v>
      </c>
      <c r="E31" s="60">
        <v>40660.74</v>
      </c>
      <c r="F31" s="60">
        <v>40361.82</v>
      </c>
      <c r="G31" s="60">
        <v>39165.9</v>
      </c>
      <c r="H31" s="60">
        <v>35877.18</v>
      </c>
      <c r="I31" s="47"/>
      <c r="J31" s="60">
        <f t="shared" si="0"/>
        <v>11573.280000000006</v>
      </c>
      <c r="K31" s="55">
        <f t="shared" si="1"/>
        <v>0.33333333333333354</v>
      </c>
      <c r="L31" s="55"/>
      <c r="M31" s="60">
        <f t="shared" si="2"/>
        <v>-5632.380000000005</v>
      </c>
      <c r="N31" s="55">
        <f t="shared" si="3"/>
        <v>-0.12166775538136129</v>
      </c>
      <c r="O31" s="55"/>
      <c r="P31" s="60">
        <f t="shared" si="4"/>
        <v>-298.91999999999825</v>
      </c>
      <c r="Q31" s="55">
        <f t="shared" si="5"/>
        <v>-0.007351563203227444</v>
      </c>
      <c r="R31" s="55"/>
      <c r="S31" s="60">
        <f t="shared" si="6"/>
        <v>-1195.9199999999983</v>
      </c>
      <c r="T31" s="55">
        <f t="shared" si="7"/>
        <v>-0.02962998199783851</v>
      </c>
      <c r="U31" s="55"/>
      <c r="V31" s="60">
        <f t="shared" si="8"/>
        <v>-3288.720000000001</v>
      </c>
      <c r="W31" s="55">
        <f t="shared" si="9"/>
        <v>-0.0839689627967186</v>
      </c>
      <c r="X31" s="55"/>
      <c r="Y31" s="62">
        <f t="shared" si="10"/>
        <v>1157.3400000000038</v>
      </c>
      <c r="Z31" s="57">
        <f t="shared" si="11"/>
        <v>0.01</v>
      </c>
    </row>
    <row r="32" spans="1:26" s="59" customFormat="1" ht="12.75">
      <c r="A32" s="52"/>
      <c r="B32" s="53" t="s">
        <v>57</v>
      </c>
      <c r="C32" s="60">
        <v>34441.2</v>
      </c>
      <c r="D32" s="60">
        <v>45921.6</v>
      </c>
      <c r="E32" s="60">
        <v>40334.46</v>
      </c>
      <c r="F32" s="60">
        <v>40037.88</v>
      </c>
      <c r="G32" s="60">
        <v>38851.56</v>
      </c>
      <c r="H32" s="60">
        <v>35589.24</v>
      </c>
      <c r="I32" s="47"/>
      <c r="J32" s="60">
        <f t="shared" si="0"/>
        <v>11480.400000000001</v>
      </c>
      <c r="K32" s="55">
        <f t="shared" si="1"/>
        <v>0.3333333333333334</v>
      </c>
      <c r="L32" s="55"/>
      <c r="M32" s="60">
        <f t="shared" si="2"/>
        <v>-5587.139999999999</v>
      </c>
      <c r="N32" s="55">
        <f t="shared" si="3"/>
        <v>-0.12166692798160342</v>
      </c>
      <c r="O32" s="55"/>
      <c r="P32" s="60">
        <f t="shared" si="4"/>
        <v>-296.58000000000175</v>
      </c>
      <c r="Q32" s="55">
        <f t="shared" si="5"/>
        <v>-0.007353017742149064</v>
      </c>
      <c r="R32" s="55"/>
      <c r="S32" s="60">
        <f t="shared" si="6"/>
        <v>-1186.3199999999997</v>
      </c>
      <c r="T32" s="55">
        <f t="shared" si="7"/>
        <v>-0.029629940446397256</v>
      </c>
      <c r="U32" s="55"/>
      <c r="V32" s="60">
        <f t="shared" si="8"/>
        <v>-3262.3199999999997</v>
      </c>
      <c r="W32" s="55">
        <f t="shared" si="9"/>
        <v>-0.08396882905087981</v>
      </c>
      <c r="X32" s="55"/>
      <c r="Y32" s="62">
        <f t="shared" si="10"/>
        <v>1148.0400000000009</v>
      </c>
      <c r="Z32" s="57">
        <f t="shared" si="11"/>
        <v>0.01</v>
      </c>
    </row>
    <row r="33" spans="1:26" s="59" customFormat="1" ht="12.75">
      <c r="A33" s="52"/>
      <c r="B33" s="53" t="s">
        <v>58</v>
      </c>
      <c r="C33" s="60">
        <v>217236.6</v>
      </c>
      <c r="D33" s="60">
        <v>289648.8</v>
      </c>
      <c r="E33" s="60">
        <v>273557.2</v>
      </c>
      <c r="F33" s="60">
        <v>271545.75</v>
      </c>
      <c r="G33" s="60">
        <v>263499.95</v>
      </c>
      <c r="H33" s="60">
        <v>241374</v>
      </c>
      <c r="I33" s="47"/>
      <c r="J33" s="60">
        <f t="shared" si="0"/>
        <v>72412.19999999998</v>
      </c>
      <c r="K33" s="55">
        <f t="shared" si="1"/>
        <v>0.33333333333333326</v>
      </c>
      <c r="L33" s="55"/>
      <c r="M33" s="60">
        <f t="shared" si="2"/>
        <v>-16091.599999999977</v>
      </c>
      <c r="N33" s="55">
        <f t="shared" si="3"/>
        <v>-0.055555555555555476</v>
      </c>
      <c r="O33" s="55"/>
      <c r="P33" s="60">
        <f t="shared" si="4"/>
        <v>-2011.4500000000116</v>
      </c>
      <c r="Q33" s="55">
        <f t="shared" si="5"/>
        <v>-0.007352941176470631</v>
      </c>
      <c r="R33" s="55"/>
      <c r="S33" s="60">
        <f t="shared" si="6"/>
        <v>-8045.799999999988</v>
      </c>
      <c r="T33" s="55">
        <f t="shared" si="7"/>
        <v>-0.029629629629629586</v>
      </c>
      <c r="U33" s="55"/>
      <c r="V33" s="60">
        <f t="shared" si="8"/>
        <v>-22125.95000000001</v>
      </c>
      <c r="W33" s="55">
        <f t="shared" si="9"/>
        <v>-0.083969465648855</v>
      </c>
      <c r="X33" s="55"/>
      <c r="Y33" s="62">
        <f t="shared" si="10"/>
        <v>24137.399999999994</v>
      </c>
      <c r="Z33" s="57">
        <f t="shared" si="11"/>
        <v>0.02</v>
      </c>
    </row>
    <row r="34" spans="1:26" s="59" customFormat="1" ht="12.75">
      <c r="A34" s="52"/>
      <c r="B34" s="53" t="s">
        <v>59</v>
      </c>
      <c r="C34" s="60">
        <v>21373.2</v>
      </c>
      <c r="D34" s="60">
        <v>28497.6</v>
      </c>
      <c r="E34" s="60">
        <v>26914.4</v>
      </c>
      <c r="F34" s="60">
        <v>26716.5</v>
      </c>
      <c r="G34" s="60">
        <v>25924.9</v>
      </c>
      <c r="H34" s="60">
        <v>23748</v>
      </c>
      <c r="I34" s="47"/>
      <c r="J34" s="60">
        <f t="shared" si="0"/>
        <v>7124.399999999998</v>
      </c>
      <c r="K34" s="55">
        <f t="shared" si="1"/>
        <v>0.3333333333333332</v>
      </c>
      <c r="L34" s="55"/>
      <c r="M34" s="60">
        <f t="shared" si="2"/>
        <v>-1583.199999999997</v>
      </c>
      <c r="N34" s="55">
        <f t="shared" si="3"/>
        <v>-0.055555555555555455</v>
      </c>
      <c r="O34" s="55"/>
      <c r="P34" s="60">
        <f t="shared" si="4"/>
        <v>-197.90000000000146</v>
      </c>
      <c r="Q34" s="55">
        <f t="shared" si="5"/>
        <v>-0.007352941176470642</v>
      </c>
      <c r="R34" s="55"/>
      <c r="S34" s="60">
        <f t="shared" si="6"/>
        <v>-791.5999999999985</v>
      </c>
      <c r="T34" s="55">
        <f t="shared" si="7"/>
        <v>-0.029629629629629575</v>
      </c>
      <c r="U34" s="55"/>
      <c r="V34" s="60">
        <f t="shared" si="8"/>
        <v>-2176.9000000000015</v>
      </c>
      <c r="W34" s="55">
        <f t="shared" si="9"/>
        <v>-0.08396946564885502</v>
      </c>
      <c r="X34" s="55"/>
      <c r="Y34" s="62">
        <f t="shared" si="10"/>
        <v>2374.7999999999993</v>
      </c>
      <c r="Z34" s="57">
        <f t="shared" si="11"/>
        <v>0.02</v>
      </c>
    </row>
    <row r="35" spans="1:26" s="59" customFormat="1" ht="12.75">
      <c r="A35" s="52"/>
      <c r="B35" s="53" t="s">
        <v>60</v>
      </c>
      <c r="C35" s="60">
        <v>19168.92</v>
      </c>
      <c r="D35" s="60">
        <v>25558.56</v>
      </c>
      <c r="E35" s="60">
        <v>24138.64</v>
      </c>
      <c r="F35" s="60">
        <v>23961.15</v>
      </c>
      <c r="G35" s="60">
        <v>23251.19</v>
      </c>
      <c r="H35" s="60">
        <v>21298.8</v>
      </c>
      <c r="I35" s="47"/>
      <c r="J35" s="60">
        <f t="shared" si="0"/>
        <v>6389.640000000003</v>
      </c>
      <c r="K35" s="55">
        <f t="shared" si="1"/>
        <v>0.33333333333333354</v>
      </c>
      <c r="L35" s="55"/>
      <c r="M35" s="60">
        <f t="shared" si="2"/>
        <v>-1419.920000000002</v>
      </c>
      <c r="N35" s="55">
        <f t="shared" si="3"/>
        <v>-0.05555555555555563</v>
      </c>
      <c r="O35" s="55"/>
      <c r="P35" s="60">
        <f t="shared" si="4"/>
        <v>-177.48999999999796</v>
      </c>
      <c r="Q35" s="55">
        <f t="shared" si="5"/>
        <v>-0.007352941176470504</v>
      </c>
      <c r="R35" s="55"/>
      <c r="S35" s="60">
        <f t="shared" si="6"/>
        <v>-709.9600000000028</v>
      </c>
      <c r="T35" s="55">
        <f t="shared" si="7"/>
        <v>-0.029629629629629742</v>
      </c>
      <c r="U35" s="55"/>
      <c r="V35" s="60">
        <f t="shared" si="8"/>
        <v>-1952.3899999999994</v>
      </c>
      <c r="W35" s="55">
        <f t="shared" si="9"/>
        <v>-0.08396946564885494</v>
      </c>
      <c r="X35" s="55"/>
      <c r="Y35" s="62">
        <f t="shared" si="10"/>
        <v>2129.880000000001</v>
      </c>
      <c r="Z35" s="57">
        <f t="shared" si="11"/>
        <v>0.02</v>
      </c>
    </row>
    <row r="36" spans="1:26" s="59" customFormat="1" ht="12.75">
      <c r="A36" s="52"/>
      <c r="B36" s="53" t="s">
        <v>61</v>
      </c>
      <c r="C36" s="60">
        <v>5111.64</v>
      </c>
      <c r="D36" s="60">
        <v>6815.52</v>
      </c>
      <c r="E36" s="60">
        <v>6436.88</v>
      </c>
      <c r="F36" s="60">
        <v>6389.55</v>
      </c>
      <c r="G36" s="60">
        <v>6200.23</v>
      </c>
      <c r="H36" s="60">
        <v>5679.6</v>
      </c>
      <c r="I36" s="47"/>
      <c r="J36" s="60">
        <f t="shared" si="0"/>
        <v>1703.88</v>
      </c>
      <c r="K36" s="55">
        <f t="shared" si="1"/>
        <v>0.3333333333333333</v>
      </c>
      <c r="L36" s="55"/>
      <c r="M36" s="60">
        <f t="shared" si="2"/>
        <v>-378.6400000000003</v>
      </c>
      <c r="N36" s="55">
        <f t="shared" si="3"/>
        <v>-0.0555555555555556</v>
      </c>
      <c r="O36" s="55"/>
      <c r="P36" s="60">
        <f t="shared" si="4"/>
        <v>-47.32999999999993</v>
      </c>
      <c r="Q36" s="55">
        <f t="shared" si="5"/>
        <v>-0.007352941176470577</v>
      </c>
      <c r="R36" s="55"/>
      <c r="S36" s="60">
        <f t="shared" si="6"/>
        <v>-189.32000000000062</v>
      </c>
      <c r="T36" s="55">
        <f t="shared" si="7"/>
        <v>-0.029629629629629724</v>
      </c>
      <c r="U36" s="55"/>
      <c r="V36" s="60">
        <f t="shared" si="8"/>
        <v>-520.6299999999992</v>
      </c>
      <c r="W36" s="55">
        <f t="shared" si="9"/>
        <v>-0.08396946564885484</v>
      </c>
      <c r="X36" s="55"/>
      <c r="Y36" s="62">
        <f t="shared" si="10"/>
        <v>567.96</v>
      </c>
      <c r="Z36" s="57">
        <f t="shared" si="11"/>
        <v>0.02</v>
      </c>
    </row>
    <row r="37" spans="1:26" s="59" customFormat="1" ht="12.75">
      <c r="A37" s="52"/>
      <c r="B37" s="53" t="s">
        <v>62</v>
      </c>
      <c r="C37" s="60">
        <v>9315360</v>
      </c>
      <c r="D37" s="60">
        <v>10281600</v>
      </c>
      <c r="E37" s="60">
        <v>9710400</v>
      </c>
      <c r="F37" s="60">
        <v>9639000</v>
      </c>
      <c r="G37" s="60">
        <v>9353400</v>
      </c>
      <c r="H37" s="60">
        <v>8568000</v>
      </c>
      <c r="I37" s="47"/>
      <c r="J37" s="60">
        <f t="shared" si="0"/>
        <v>966240</v>
      </c>
      <c r="K37" s="55">
        <f t="shared" si="1"/>
        <v>0.10372545988560829</v>
      </c>
      <c r="L37" s="55"/>
      <c r="M37" s="60">
        <f t="shared" si="2"/>
        <v>-571200</v>
      </c>
      <c r="N37" s="55">
        <f t="shared" si="3"/>
        <v>-0.05555555555555555</v>
      </c>
      <c r="O37" s="55"/>
      <c r="P37" s="60">
        <f t="shared" si="4"/>
        <v>-71400</v>
      </c>
      <c r="Q37" s="55">
        <f t="shared" si="5"/>
        <v>-0.007352941176470588</v>
      </c>
      <c r="R37" s="55"/>
      <c r="S37" s="60">
        <f t="shared" si="6"/>
        <v>-285600</v>
      </c>
      <c r="T37" s="55">
        <f t="shared" si="7"/>
        <v>-0.02962962962962963</v>
      </c>
      <c r="U37" s="55"/>
      <c r="V37" s="60">
        <f t="shared" si="8"/>
        <v>-785400</v>
      </c>
      <c r="W37" s="55">
        <f t="shared" si="9"/>
        <v>-0.08396946564885496</v>
      </c>
      <c r="X37" s="55"/>
      <c r="Y37" s="62">
        <f t="shared" si="10"/>
        <v>-747360</v>
      </c>
      <c r="Z37" s="57">
        <f t="shared" si="11"/>
        <v>-0.02</v>
      </c>
    </row>
    <row r="38" spans="1:27" s="65" customFormat="1" ht="12.75">
      <c r="A38" s="63"/>
      <c r="B38" s="64" t="s">
        <v>63</v>
      </c>
      <c r="C38" s="60">
        <v>3961698</v>
      </c>
      <c r="D38" s="60">
        <v>3282264</v>
      </c>
      <c r="E38" s="61">
        <v>3099916</v>
      </c>
      <c r="F38" s="61">
        <v>3077122.5</v>
      </c>
      <c r="G38" s="61">
        <v>2985948.5</v>
      </c>
      <c r="H38" s="61">
        <v>2735220</v>
      </c>
      <c r="I38" s="47"/>
      <c r="J38" s="60">
        <f t="shared" si="0"/>
        <v>-679434</v>
      </c>
      <c r="K38" s="55">
        <f t="shared" si="1"/>
        <v>-0.17150070500073453</v>
      </c>
      <c r="L38" s="55"/>
      <c r="M38" s="60">
        <f t="shared" si="2"/>
        <v>-182348</v>
      </c>
      <c r="N38" s="55">
        <f t="shared" si="3"/>
        <v>-0.05555555555555555</v>
      </c>
      <c r="O38" s="55"/>
      <c r="P38" s="60">
        <f t="shared" si="4"/>
        <v>-22793.5</v>
      </c>
      <c r="Q38" s="55">
        <f t="shared" si="5"/>
        <v>-0.007352941176470588</v>
      </c>
      <c r="R38" s="55"/>
      <c r="S38" s="60">
        <f t="shared" si="6"/>
        <v>-91174</v>
      </c>
      <c r="T38" s="55">
        <f t="shared" si="7"/>
        <v>-0.02962962962962963</v>
      </c>
      <c r="U38" s="55"/>
      <c r="V38" s="60">
        <f t="shared" si="8"/>
        <v>-250728.5</v>
      </c>
      <c r="W38" s="55">
        <f t="shared" si="9"/>
        <v>-0.08396946564885496</v>
      </c>
      <c r="X38" s="55"/>
      <c r="Y38" s="62">
        <f t="shared" si="10"/>
        <v>-1226478</v>
      </c>
      <c r="Z38" s="57">
        <f t="shared" si="11"/>
        <v>-0.06</v>
      </c>
      <c r="AA38" s="64"/>
    </row>
    <row r="39" spans="1:26" s="59" customFormat="1" ht="12.75">
      <c r="A39" s="52"/>
      <c r="B39" s="53" t="s">
        <v>64</v>
      </c>
      <c r="C39" s="60">
        <v>28905.12</v>
      </c>
      <c r="D39" s="60">
        <v>38540.16</v>
      </c>
      <c r="E39" s="60">
        <v>36399.04</v>
      </c>
      <c r="F39" s="60">
        <v>36131.4</v>
      </c>
      <c r="G39" s="60">
        <v>35060.84</v>
      </c>
      <c r="H39" s="60">
        <v>32116.8</v>
      </c>
      <c r="I39" s="47"/>
      <c r="J39" s="60">
        <f t="shared" si="0"/>
        <v>9635.040000000005</v>
      </c>
      <c r="K39" s="55">
        <f t="shared" si="1"/>
        <v>0.3333333333333335</v>
      </c>
      <c r="L39" s="55"/>
      <c r="M39" s="60">
        <f t="shared" si="2"/>
        <v>-2141.1200000000026</v>
      </c>
      <c r="N39" s="55">
        <f t="shared" si="3"/>
        <v>-0.05555555555555562</v>
      </c>
      <c r="O39" s="55"/>
      <c r="P39" s="60">
        <f t="shared" si="4"/>
        <v>-267.6399999999994</v>
      </c>
      <c r="Q39" s="55">
        <f t="shared" si="5"/>
        <v>-0.007352941176470572</v>
      </c>
      <c r="R39" s="55"/>
      <c r="S39" s="60">
        <f t="shared" si="6"/>
        <v>-1070.560000000005</v>
      </c>
      <c r="T39" s="55">
        <f t="shared" si="7"/>
        <v>-0.029629629629629766</v>
      </c>
      <c r="U39" s="55"/>
      <c r="V39" s="60">
        <f t="shared" si="8"/>
        <v>-2944.0399999999972</v>
      </c>
      <c r="W39" s="55">
        <f t="shared" si="9"/>
        <v>-0.0839694656488549</v>
      </c>
      <c r="X39" s="55"/>
      <c r="Y39" s="62">
        <f t="shared" si="10"/>
        <v>3211.6800000000003</v>
      </c>
      <c r="Z39" s="57">
        <f t="shared" si="11"/>
        <v>0.02</v>
      </c>
    </row>
    <row r="40" spans="1:26" s="59" customFormat="1" ht="12.75">
      <c r="A40" s="52"/>
      <c r="B40" s="53" t="s">
        <v>65</v>
      </c>
      <c r="C40" s="60">
        <v>56759.4</v>
      </c>
      <c r="D40" s="60">
        <v>75679.2</v>
      </c>
      <c r="E40" s="60">
        <v>71474.8</v>
      </c>
      <c r="F40" s="60">
        <v>70949.25</v>
      </c>
      <c r="G40" s="60">
        <v>68847.05</v>
      </c>
      <c r="H40" s="60">
        <v>63066</v>
      </c>
      <c r="I40" s="47"/>
      <c r="J40" s="60">
        <f t="shared" si="0"/>
        <v>18919.799999999996</v>
      </c>
      <c r="K40" s="55">
        <f t="shared" si="1"/>
        <v>0.33333333333333326</v>
      </c>
      <c r="L40" s="55"/>
      <c r="M40" s="60">
        <f t="shared" si="2"/>
        <v>-4204.399999999994</v>
      </c>
      <c r="N40" s="55">
        <f t="shared" si="3"/>
        <v>-0.05555555555555548</v>
      </c>
      <c r="O40" s="55"/>
      <c r="P40" s="60">
        <f t="shared" si="4"/>
        <v>-525.5500000000029</v>
      </c>
      <c r="Q40" s="55">
        <f t="shared" si="5"/>
        <v>-0.007352941176470629</v>
      </c>
      <c r="R40" s="55"/>
      <c r="S40" s="60">
        <f t="shared" si="6"/>
        <v>-2102.199999999997</v>
      </c>
      <c r="T40" s="55">
        <f t="shared" si="7"/>
        <v>-0.02962962962962959</v>
      </c>
      <c r="U40" s="55"/>
      <c r="V40" s="60">
        <f t="shared" si="8"/>
        <v>-5781.050000000003</v>
      </c>
      <c r="W40" s="55">
        <f t="shared" si="9"/>
        <v>-0.083969465648855</v>
      </c>
      <c r="X40" s="55"/>
      <c r="Y40" s="62">
        <f t="shared" si="10"/>
        <v>6306.5999999999985</v>
      </c>
      <c r="Z40" s="57">
        <f t="shared" si="11"/>
        <v>0.02</v>
      </c>
    </row>
    <row r="41" spans="1:26" s="59" customFormat="1" ht="12.75">
      <c r="A41" s="52"/>
      <c r="B41" s="53" t="s">
        <v>66</v>
      </c>
      <c r="C41" s="60">
        <v>25999.92</v>
      </c>
      <c r="D41" s="60">
        <v>34666.56</v>
      </c>
      <c r="E41" s="60">
        <v>32740.64</v>
      </c>
      <c r="F41" s="60">
        <v>32499.9</v>
      </c>
      <c r="G41" s="60">
        <v>31536.94</v>
      </c>
      <c r="H41" s="60">
        <v>28888.8</v>
      </c>
      <c r="I41" s="47"/>
      <c r="J41" s="60">
        <f t="shared" si="0"/>
        <v>8666.64</v>
      </c>
      <c r="K41" s="55">
        <f t="shared" si="1"/>
        <v>0.3333333333333333</v>
      </c>
      <c r="L41" s="55"/>
      <c r="M41" s="60">
        <f t="shared" si="2"/>
        <v>-1925.9199999999983</v>
      </c>
      <c r="N41" s="55">
        <f t="shared" si="3"/>
        <v>-0.05555555555555551</v>
      </c>
      <c r="O41" s="55"/>
      <c r="P41" s="60">
        <f t="shared" si="4"/>
        <v>-240.73999999999796</v>
      </c>
      <c r="Q41" s="55">
        <f t="shared" si="5"/>
        <v>-0.0073529411764705266</v>
      </c>
      <c r="R41" s="55"/>
      <c r="S41" s="60">
        <f t="shared" si="6"/>
        <v>-962.9600000000028</v>
      </c>
      <c r="T41" s="55">
        <f t="shared" si="7"/>
        <v>-0.029629629629629714</v>
      </c>
      <c r="U41" s="55"/>
      <c r="V41" s="60">
        <f t="shared" si="8"/>
        <v>-2648.1399999999994</v>
      </c>
      <c r="W41" s="55">
        <f t="shared" si="9"/>
        <v>-0.08396946564885495</v>
      </c>
      <c r="X41" s="55"/>
      <c r="Y41" s="62">
        <f t="shared" si="10"/>
        <v>2888.880000000001</v>
      </c>
      <c r="Z41" s="57">
        <f t="shared" si="11"/>
        <v>0.02</v>
      </c>
    </row>
    <row r="42" spans="1:26" s="59" customFormat="1" ht="12.75">
      <c r="A42" s="52"/>
      <c r="B42" s="53" t="s">
        <v>67</v>
      </c>
      <c r="C42" s="60">
        <v>61636.88</v>
      </c>
      <c r="D42" s="60">
        <v>67530.24</v>
      </c>
      <c r="E42" s="60">
        <v>59314.02</v>
      </c>
      <c r="F42" s="60">
        <v>58877.88</v>
      </c>
      <c r="G42" s="60">
        <v>57133.38</v>
      </c>
      <c r="H42" s="60">
        <v>52335.96</v>
      </c>
      <c r="I42" s="47"/>
      <c r="J42" s="60">
        <f t="shared" si="0"/>
        <v>5893.360000000008</v>
      </c>
      <c r="K42" s="55">
        <f t="shared" si="1"/>
        <v>0.09561418423515285</v>
      </c>
      <c r="L42" s="55"/>
      <c r="M42" s="60">
        <f t="shared" si="2"/>
        <v>-8216.220000000008</v>
      </c>
      <c r="N42" s="55">
        <f t="shared" si="3"/>
        <v>-0.12166727084044138</v>
      </c>
      <c r="O42" s="55"/>
      <c r="P42" s="60">
        <f t="shared" si="4"/>
        <v>-436.1399999999994</v>
      </c>
      <c r="Q42" s="55">
        <f t="shared" si="5"/>
        <v>-0.0073530676221237315</v>
      </c>
      <c r="R42" s="55"/>
      <c r="S42" s="60">
        <f t="shared" si="6"/>
        <v>-1744.5</v>
      </c>
      <c r="T42" s="55">
        <f t="shared" si="7"/>
        <v>-0.02962912387470473</v>
      </c>
      <c r="U42" s="55"/>
      <c r="V42" s="60">
        <f t="shared" si="8"/>
        <v>-4797.419999999998</v>
      </c>
      <c r="W42" s="55">
        <f t="shared" si="9"/>
        <v>-0.08396877622153631</v>
      </c>
      <c r="X42" s="55"/>
      <c r="Y42" s="62">
        <f t="shared" si="10"/>
        <v>-9300.919999999998</v>
      </c>
      <c r="Z42" s="57">
        <f t="shared" si="11"/>
        <v>-0.03</v>
      </c>
    </row>
    <row r="43" spans="1:27" s="59" customFormat="1" ht="12.75">
      <c r="A43" s="52"/>
      <c r="B43" s="53" t="s">
        <v>68</v>
      </c>
      <c r="C43" s="66">
        <v>1036800</v>
      </c>
      <c r="D43" s="60">
        <v>1382400</v>
      </c>
      <c r="E43" s="60">
        <v>1305600</v>
      </c>
      <c r="F43" s="60">
        <v>1296000</v>
      </c>
      <c r="G43" s="60">
        <v>1257600</v>
      </c>
      <c r="H43" s="60">
        <v>1152000</v>
      </c>
      <c r="I43" s="47"/>
      <c r="J43" s="60">
        <f t="shared" si="0"/>
        <v>345600</v>
      </c>
      <c r="K43" s="55">
        <f t="shared" si="1"/>
        <v>0.3333333333333333</v>
      </c>
      <c r="L43" s="55"/>
      <c r="M43" s="60">
        <f t="shared" si="2"/>
        <v>-76800</v>
      </c>
      <c r="N43" s="55">
        <f t="shared" si="3"/>
        <v>-0.05555555555555555</v>
      </c>
      <c r="O43" s="55"/>
      <c r="P43" s="60">
        <f t="shared" si="4"/>
        <v>-9600</v>
      </c>
      <c r="Q43" s="55">
        <f t="shared" si="5"/>
        <v>-0.007352941176470588</v>
      </c>
      <c r="R43" s="55"/>
      <c r="S43" s="60">
        <f t="shared" si="6"/>
        <v>-38400</v>
      </c>
      <c r="T43" s="55">
        <f t="shared" si="7"/>
        <v>-0.02962962962962963</v>
      </c>
      <c r="U43" s="55"/>
      <c r="V43" s="60">
        <f t="shared" si="8"/>
        <v>-105600</v>
      </c>
      <c r="W43" s="55">
        <f t="shared" si="9"/>
        <v>-0.08396946564885496</v>
      </c>
      <c r="X43" s="55"/>
      <c r="Y43" s="62">
        <f t="shared" si="10"/>
        <v>115200</v>
      </c>
      <c r="Z43" s="57">
        <f t="shared" si="11"/>
        <v>0.02</v>
      </c>
      <c r="AA43" s="58"/>
    </row>
    <row r="44" spans="1:26" s="59" customFormat="1" ht="12.75">
      <c r="A44" s="52"/>
      <c r="B44" s="53" t="s">
        <v>69</v>
      </c>
      <c r="C44" s="60">
        <v>60501.6</v>
      </c>
      <c r="D44" s="60">
        <v>80668.8</v>
      </c>
      <c r="E44" s="60">
        <v>76187.2</v>
      </c>
      <c r="F44" s="60">
        <v>75627</v>
      </c>
      <c r="G44" s="60">
        <v>73386.2</v>
      </c>
      <c r="H44" s="60">
        <v>67224</v>
      </c>
      <c r="I44" s="47"/>
      <c r="J44" s="60">
        <f t="shared" si="0"/>
        <v>20167.200000000004</v>
      </c>
      <c r="K44" s="55">
        <f t="shared" si="1"/>
        <v>0.3333333333333334</v>
      </c>
      <c r="L44" s="55"/>
      <c r="M44" s="60">
        <f t="shared" si="2"/>
        <v>-4481.600000000006</v>
      </c>
      <c r="N44" s="55">
        <f t="shared" si="3"/>
        <v>-0.05555555555555563</v>
      </c>
      <c r="O44" s="55"/>
      <c r="P44" s="60">
        <f t="shared" si="4"/>
        <v>-560.1999999999971</v>
      </c>
      <c r="Q44" s="55">
        <f t="shared" si="5"/>
        <v>-0.00735294117647055</v>
      </c>
      <c r="R44" s="55"/>
      <c r="S44" s="60">
        <f t="shared" si="6"/>
        <v>-2240.800000000003</v>
      </c>
      <c r="T44" s="55">
        <f t="shared" si="7"/>
        <v>-0.02962962962962967</v>
      </c>
      <c r="U44" s="55"/>
      <c r="V44" s="60">
        <f t="shared" si="8"/>
        <v>-6162.199999999997</v>
      </c>
      <c r="W44" s="55">
        <f t="shared" si="9"/>
        <v>-0.08396946564885492</v>
      </c>
      <c r="X44" s="55"/>
      <c r="Y44" s="62">
        <f t="shared" si="10"/>
        <v>6722.4000000000015</v>
      </c>
      <c r="Z44" s="57">
        <f t="shared" si="11"/>
        <v>0.02</v>
      </c>
    </row>
    <row r="45" spans="1:26" s="59" customFormat="1" ht="12.75">
      <c r="A45" s="52"/>
      <c r="B45" s="53" t="s">
        <v>70</v>
      </c>
      <c r="C45" s="60">
        <v>36027.72</v>
      </c>
      <c r="D45" s="60">
        <v>48036.96</v>
      </c>
      <c r="E45" s="60">
        <v>45368.24</v>
      </c>
      <c r="F45" s="60">
        <v>45034.65</v>
      </c>
      <c r="G45" s="60">
        <v>43700.29</v>
      </c>
      <c r="H45" s="60">
        <v>40030.8</v>
      </c>
      <c r="I45" s="47"/>
      <c r="J45" s="60">
        <f t="shared" si="0"/>
        <v>12009.239999999998</v>
      </c>
      <c r="K45" s="55">
        <f t="shared" si="1"/>
        <v>0.33333333333333326</v>
      </c>
      <c r="L45" s="55"/>
      <c r="M45" s="60">
        <f t="shared" si="2"/>
        <v>-2668.720000000001</v>
      </c>
      <c r="N45" s="55">
        <f t="shared" si="3"/>
        <v>-0.05555555555555558</v>
      </c>
      <c r="O45" s="55"/>
      <c r="P45" s="60">
        <f t="shared" si="4"/>
        <v>-333.5899999999965</v>
      </c>
      <c r="Q45" s="55">
        <f t="shared" si="5"/>
        <v>-0.007352941176470512</v>
      </c>
      <c r="R45" s="55"/>
      <c r="S45" s="60">
        <f t="shared" si="6"/>
        <v>-1334.3600000000006</v>
      </c>
      <c r="T45" s="55">
        <f t="shared" si="7"/>
        <v>-0.02962962962962964</v>
      </c>
      <c r="U45" s="55"/>
      <c r="V45" s="60">
        <f t="shared" si="8"/>
        <v>-3669.489999999998</v>
      </c>
      <c r="W45" s="55">
        <f t="shared" si="9"/>
        <v>-0.08396946564885491</v>
      </c>
      <c r="X45" s="55"/>
      <c r="Y45" s="62">
        <f t="shared" si="10"/>
        <v>4003.0800000000017</v>
      </c>
      <c r="Z45" s="57">
        <f t="shared" si="11"/>
        <v>0.02</v>
      </c>
    </row>
    <row r="46" spans="1:26" s="59" customFormat="1" ht="12.75">
      <c r="A46" s="52"/>
      <c r="B46" s="53" t="s">
        <v>71</v>
      </c>
      <c r="C46" s="60">
        <v>28725.84</v>
      </c>
      <c r="D46" s="60">
        <v>38301.12</v>
      </c>
      <c r="E46" s="60">
        <v>36173.28</v>
      </c>
      <c r="F46" s="60">
        <v>35907.3</v>
      </c>
      <c r="G46" s="60">
        <v>34843.38</v>
      </c>
      <c r="H46" s="60">
        <v>31917.6</v>
      </c>
      <c r="I46" s="47"/>
      <c r="J46" s="60">
        <f aca="true" t="shared" si="12" ref="J46:J62">D46-C46</f>
        <v>9575.280000000002</v>
      </c>
      <c r="K46" s="55">
        <f aca="true" t="shared" si="13" ref="K46:K77">IF(J46=0," ",J46/C46)</f>
        <v>0.3333333333333334</v>
      </c>
      <c r="L46" s="55"/>
      <c r="M46" s="60">
        <f aca="true" t="shared" si="14" ref="M46:M62">E46-D46</f>
        <v>-2127.840000000004</v>
      </c>
      <c r="N46" s="55">
        <f aca="true" t="shared" si="15" ref="N46:N77">IF(M46=0," ",M46/D46)</f>
        <v>-0.05555555555555565</v>
      </c>
      <c r="O46" s="55"/>
      <c r="P46" s="60">
        <f aca="true" t="shared" si="16" ref="P46:P62">F46-E46</f>
        <v>-265.9799999999959</v>
      </c>
      <c r="Q46" s="55">
        <f aca="true" t="shared" si="17" ref="Q46:Q77">IF(P46=0," ",P46/E46)</f>
        <v>-0.007352941176470476</v>
      </c>
      <c r="R46" s="55"/>
      <c r="S46" s="60">
        <f aca="true" t="shared" si="18" ref="S46:S62">G46-F46</f>
        <v>-1063.9200000000055</v>
      </c>
      <c r="T46" s="55">
        <f aca="true" t="shared" si="19" ref="T46:T77">IF(S46=0," ",S46/F46)</f>
        <v>-0.02962962962962978</v>
      </c>
      <c r="U46" s="55"/>
      <c r="V46" s="60">
        <f aca="true" t="shared" si="20" ref="V46:V62">H46-G46</f>
        <v>-2925.779999999999</v>
      </c>
      <c r="W46" s="55">
        <f aca="true" t="shared" si="21" ref="W46:W77">IF(V46=0," ",V46/G46)</f>
        <v>-0.08396946564885494</v>
      </c>
      <c r="X46" s="55"/>
      <c r="Y46" s="62">
        <f t="shared" si="10"/>
        <v>3191.7599999999984</v>
      </c>
      <c r="Z46" s="57">
        <f t="shared" si="11"/>
        <v>0.02</v>
      </c>
    </row>
    <row r="47" spans="1:27" s="59" customFormat="1" ht="24" customHeight="1">
      <c r="A47" s="52"/>
      <c r="B47" s="67" t="s">
        <v>72</v>
      </c>
      <c r="C47" s="60">
        <v>1736640</v>
      </c>
      <c r="D47" s="60">
        <v>1728000</v>
      </c>
      <c r="E47" s="61">
        <v>1632000</v>
      </c>
      <c r="F47" s="61">
        <v>1620000</v>
      </c>
      <c r="G47" s="61">
        <v>1572000</v>
      </c>
      <c r="H47" s="61">
        <v>1440000</v>
      </c>
      <c r="I47" s="47"/>
      <c r="J47" s="60">
        <f t="shared" si="12"/>
        <v>-8640</v>
      </c>
      <c r="K47" s="55">
        <f t="shared" si="13"/>
        <v>-0.004975124378109453</v>
      </c>
      <c r="L47" s="55"/>
      <c r="M47" s="60">
        <f t="shared" si="14"/>
        <v>-96000</v>
      </c>
      <c r="N47" s="55">
        <f t="shared" si="15"/>
        <v>-0.05555555555555555</v>
      </c>
      <c r="O47" s="55"/>
      <c r="P47" s="60">
        <f t="shared" si="16"/>
        <v>-12000</v>
      </c>
      <c r="Q47" s="55">
        <f t="shared" si="17"/>
        <v>-0.007352941176470588</v>
      </c>
      <c r="R47" s="55"/>
      <c r="S47" s="60">
        <f t="shared" si="18"/>
        <v>-48000</v>
      </c>
      <c r="T47" s="55">
        <f t="shared" si="19"/>
        <v>-0.02962962962962963</v>
      </c>
      <c r="U47" s="55"/>
      <c r="V47" s="60">
        <f t="shared" si="20"/>
        <v>-132000</v>
      </c>
      <c r="W47" s="55">
        <f t="shared" si="21"/>
        <v>-0.08396946564885496</v>
      </c>
      <c r="X47" s="55"/>
      <c r="Y47" s="62">
        <f t="shared" si="10"/>
        <v>-296640</v>
      </c>
      <c r="Z47" s="57">
        <f t="shared" si="11"/>
        <v>-0.03</v>
      </c>
      <c r="AA47" s="58"/>
    </row>
    <row r="48" spans="1:26" s="59" customFormat="1" ht="12.75">
      <c r="A48" s="52"/>
      <c r="B48" s="53" t="s">
        <v>73</v>
      </c>
      <c r="C48" s="60">
        <v>11119.68</v>
      </c>
      <c r="D48" s="60">
        <v>14826.24</v>
      </c>
      <c r="E48" s="60">
        <v>13022.34</v>
      </c>
      <c r="F48" s="60">
        <v>12926.64</v>
      </c>
      <c r="G48" s="60">
        <v>12543.66</v>
      </c>
      <c r="H48" s="60">
        <v>11490.36</v>
      </c>
      <c r="I48" s="47"/>
      <c r="J48" s="60">
        <f t="shared" si="12"/>
        <v>3706.5599999999995</v>
      </c>
      <c r="K48" s="55">
        <f t="shared" si="13"/>
        <v>0.33333333333333326</v>
      </c>
      <c r="L48" s="55"/>
      <c r="M48" s="60">
        <f t="shared" si="14"/>
        <v>-1803.8999999999996</v>
      </c>
      <c r="N48" s="55">
        <f t="shared" si="15"/>
        <v>-0.12166941854441853</v>
      </c>
      <c r="O48" s="55"/>
      <c r="P48" s="60">
        <f t="shared" si="16"/>
        <v>-95.70000000000073</v>
      </c>
      <c r="Q48" s="55">
        <f t="shared" si="17"/>
        <v>-0.007348909642967449</v>
      </c>
      <c r="R48" s="55"/>
      <c r="S48" s="60">
        <f t="shared" si="18"/>
        <v>-382.97999999999956</v>
      </c>
      <c r="T48" s="55">
        <f t="shared" si="19"/>
        <v>-0.02962718850374108</v>
      </c>
      <c r="U48" s="55"/>
      <c r="V48" s="60">
        <f t="shared" si="20"/>
        <v>-1053.2999999999993</v>
      </c>
      <c r="W48" s="55">
        <f t="shared" si="21"/>
        <v>-0.0839707071141915</v>
      </c>
      <c r="X48" s="55"/>
      <c r="Y48" s="62">
        <f t="shared" si="10"/>
        <v>370.6800000000003</v>
      </c>
      <c r="Z48" s="57">
        <f t="shared" si="11"/>
        <v>0.01</v>
      </c>
    </row>
    <row r="49" spans="1:26" s="59" customFormat="1" ht="12.75">
      <c r="A49" s="52"/>
      <c r="B49" s="53" t="s">
        <v>74</v>
      </c>
      <c r="C49" s="60">
        <v>946519.56</v>
      </c>
      <c r="D49" s="60">
        <v>1296586.08</v>
      </c>
      <c r="E49" s="60">
        <v>1222795.94</v>
      </c>
      <c r="F49" s="60">
        <v>1213804.77</v>
      </c>
      <c r="G49" s="60">
        <v>1177840.21</v>
      </c>
      <c r="H49" s="60">
        <v>1078937.64</v>
      </c>
      <c r="I49" s="47"/>
      <c r="J49" s="60">
        <f t="shared" si="12"/>
        <v>350066.52</v>
      </c>
      <c r="K49" s="55">
        <f t="shared" si="13"/>
        <v>0.36984604945723465</v>
      </c>
      <c r="L49" s="55"/>
      <c r="M49" s="60">
        <f t="shared" si="14"/>
        <v>-73790.14000000013</v>
      </c>
      <c r="N49" s="55">
        <f t="shared" si="15"/>
        <v>-0.056911099955662126</v>
      </c>
      <c r="O49" s="55"/>
      <c r="P49" s="60">
        <f t="shared" si="16"/>
        <v>-8991.169999999925</v>
      </c>
      <c r="Q49" s="55">
        <f t="shared" si="17"/>
        <v>-0.00735296029851058</v>
      </c>
      <c r="R49" s="55"/>
      <c r="S49" s="60">
        <f t="shared" si="18"/>
        <v>-35964.560000000056</v>
      </c>
      <c r="T49" s="55">
        <f t="shared" si="19"/>
        <v>-0.029629608392460063</v>
      </c>
      <c r="U49" s="55"/>
      <c r="V49" s="60">
        <f t="shared" si="20"/>
        <v>-98902.57000000007</v>
      </c>
      <c r="W49" s="55">
        <f t="shared" si="21"/>
        <v>-0.08396942909598923</v>
      </c>
      <c r="X49" s="55"/>
      <c r="Y49" s="62">
        <f t="shared" si="10"/>
        <v>132418.07999999984</v>
      </c>
      <c r="Z49" s="57">
        <f t="shared" si="11"/>
        <v>0.03</v>
      </c>
    </row>
    <row r="50" spans="1:26" s="59" customFormat="1" ht="12.75">
      <c r="A50" s="52"/>
      <c r="B50" s="53" t="s">
        <v>75</v>
      </c>
      <c r="C50" s="60">
        <v>116640</v>
      </c>
      <c r="D50" s="60">
        <v>155520</v>
      </c>
      <c r="E50" s="61">
        <v>146880</v>
      </c>
      <c r="F50" s="61">
        <v>145800</v>
      </c>
      <c r="G50" s="61">
        <v>141480</v>
      </c>
      <c r="H50" s="61">
        <v>129600</v>
      </c>
      <c r="I50" s="47"/>
      <c r="J50" s="60">
        <f t="shared" si="12"/>
        <v>38880</v>
      </c>
      <c r="K50" s="55">
        <f t="shared" si="13"/>
        <v>0.3333333333333333</v>
      </c>
      <c r="L50" s="55"/>
      <c r="M50" s="60">
        <f t="shared" si="14"/>
        <v>-8640</v>
      </c>
      <c r="N50" s="55">
        <f t="shared" si="15"/>
        <v>-0.05555555555555555</v>
      </c>
      <c r="O50" s="55"/>
      <c r="P50" s="60">
        <f t="shared" si="16"/>
        <v>-1080</v>
      </c>
      <c r="Q50" s="55">
        <f t="shared" si="17"/>
        <v>-0.007352941176470588</v>
      </c>
      <c r="R50" s="55"/>
      <c r="S50" s="60">
        <f t="shared" si="18"/>
        <v>-4320</v>
      </c>
      <c r="T50" s="55">
        <f t="shared" si="19"/>
        <v>-0.02962962962962963</v>
      </c>
      <c r="U50" s="55"/>
      <c r="V50" s="60">
        <f t="shared" si="20"/>
        <v>-11880</v>
      </c>
      <c r="W50" s="55">
        <f t="shared" si="21"/>
        <v>-0.08396946564885496</v>
      </c>
      <c r="X50" s="55"/>
      <c r="Y50" s="62">
        <f t="shared" si="10"/>
        <v>12960</v>
      </c>
      <c r="Z50" s="57">
        <f t="shared" si="11"/>
        <v>0.02</v>
      </c>
    </row>
    <row r="51" spans="1:27" s="59" customFormat="1" ht="24" customHeight="1">
      <c r="A51" s="52"/>
      <c r="B51" s="67" t="s">
        <v>76</v>
      </c>
      <c r="C51" s="66">
        <v>624000</v>
      </c>
      <c r="D51" s="60">
        <v>898560</v>
      </c>
      <c r="E51" s="60">
        <v>848640</v>
      </c>
      <c r="F51" s="61">
        <v>842400</v>
      </c>
      <c r="G51" s="61">
        <v>817440</v>
      </c>
      <c r="H51" s="61">
        <v>748800</v>
      </c>
      <c r="I51" s="47"/>
      <c r="J51" s="60">
        <f t="shared" si="12"/>
        <v>274560</v>
      </c>
      <c r="K51" s="55">
        <f t="shared" si="13"/>
        <v>0.44</v>
      </c>
      <c r="L51" s="55"/>
      <c r="M51" s="60">
        <f t="shared" si="14"/>
        <v>-49920</v>
      </c>
      <c r="N51" s="55">
        <f t="shared" si="15"/>
        <v>-0.05555555555555555</v>
      </c>
      <c r="O51" s="55"/>
      <c r="P51" s="60">
        <f t="shared" si="16"/>
        <v>-6240</v>
      </c>
      <c r="Q51" s="55">
        <f t="shared" si="17"/>
        <v>-0.007352941176470588</v>
      </c>
      <c r="R51" s="55"/>
      <c r="S51" s="60">
        <f t="shared" si="18"/>
        <v>-24960</v>
      </c>
      <c r="T51" s="55">
        <f t="shared" si="19"/>
        <v>-0.02962962962962963</v>
      </c>
      <c r="U51" s="55"/>
      <c r="V51" s="60">
        <f t="shared" si="20"/>
        <v>-68640</v>
      </c>
      <c r="W51" s="55">
        <f t="shared" si="21"/>
        <v>-0.08396946564885496</v>
      </c>
      <c r="X51" s="55"/>
      <c r="Y51" s="62">
        <f t="shared" si="10"/>
        <v>124800</v>
      </c>
      <c r="Z51" s="57">
        <f t="shared" si="11"/>
        <v>0.04</v>
      </c>
      <c r="AA51" s="58"/>
    </row>
    <row r="52" spans="1:26" s="59" customFormat="1" ht="12.75">
      <c r="A52" s="52"/>
      <c r="B52" s="53" t="s">
        <v>77</v>
      </c>
      <c r="C52" s="60">
        <v>2281152</v>
      </c>
      <c r="D52" s="60">
        <v>3246336</v>
      </c>
      <c r="E52" s="60">
        <v>3065984</v>
      </c>
      <c r="F52" s="60">
        <v>3043440</v>
      </c>
      <c r="G52" s="60">
        <v>2953264</v>
      </c>
      <c r="H52" s="60">
        <v>2705280</v>
      </c>
      <c r="I52" s="47"/>
      <c r="J52" s="60">
        <f t="shared" si="12"/>
        <v>965184</v>
      </c>
      <c r="K52" s="55">
        <f t="shared" si="13"/>
        <v>0.42311253261509973</v>
      </c>
      <c r="L52" s="55"/>
      <c r="M52" s="60">
        <f t="shared" si="14"/>
        <v>-180352</v>
      </c>
      <c r="N52" s="55">
        <f t="shared" si="15"/>
        <v>-0.05555555555555555</v>
      </c>
      <c r="O52" s="55"/>
      <c r="P52" s="60">
        <f t="shared" si="16"/>
        <v>-22544</v>
      </c>
      <c r="Q52" s="55">
        <f t="shared" si="17"/>
        <v>-0.007352941176470588</v>
      </c>
      <c r="R52" s="55"/>
      <c r="S52" s="60">
        <f t="shared" si="18"/>
        <v>-90176</v>
      </c>
      <c r="T52" s="55">
        <f t="shared" si="19"/>
        <v>-0.02962962962962963</v>
      </c>
      <c r="U52" s="55"/>
      <c r="V52" s="60">
        <f t="shared" si="20"/>
        <v>-247984</v>
      </c>
      <c r="W52" s="55">
        <f t="shared" si="21"/>
        <v>-0.08396946564885496</v>
      </c>
      <c r="X52" s="55"/>
      <c r="Y52" s="62">
        <f t="shared" si="10"/>
        <v>424128</v>
      </c>
      <c r="Z52" s="57">
        <f t="shared" si="11"/>
        <v>0.04</v>
      </c>
    </row>
    <row r="53" spans="1:27" s="59" customFormat="1" ht="12.75">
      <c r="A53" s="52"/>
      <c r="B53" s="53" t="s">
        <v>78</v>
      </c>
      <c r="C53" s="60">
        <v>4147200</v>
      </c>
      <c r="D53" s="60">
        <v>5529600</v>
      </c>
      <c r="E53" s="60">
        <v>5222400</v>
      </c>
      <c r="F53" s="60">
        <v>5184000</v>
      </c>
      <c r="G53" s="61">
        <v>5030400</v>
      </c>
      <c r="H53" s="61">
        <v>4608000</v>
      </c>
      <c r="I53" s="47"/>
      <c r="J53" s="60">
        <f t="shared" si="12"/>
        <v>1382400</v>
      </c>
      <c r="K53" s="55">
        <f t="shared" si="13"/>
        <v>0.3333333333333333</v>
      </c>
      <c r="L53" s="55"/>
      <c r="M53" s="60">
        <f t="shared" si="14"/>
        <v>-307200</v>
      </c>
      <c r="N53" s="55">
        <f t="shared" si="15"/>
        <v>-0.05555555555555555</v>
      </c>
      <c r="O53" s="55"/>
      <c r="P53" s="60">
        <f t="shared" si="16"/>
        <v>-38400</v>
      </c>
      <c r="Q53" s="55">
        <f t="shared" si="17"/>
        <v>-0.007352941176470588</v>
      </c>
      <c r="R53" s="55"/>
      <c r="S53" s="60">
        <f t="shared" si="18"/>
        <v>-153600</v>
      </c>
      <c r="T53" s="55">
        <f t="shared" si="19"/>
        <v>-0.02962962962962963</v>
      </c>
      <c r="U53" s="55"/>
      <c r="V53" s="60">
        <f t="shared" si="20"/>
        <v>-422400</v>
      </c>
      <c r="W53" s="55">
        <f t="shared" si="21"/>
        <v>-0.08396946564885496</v>
      </c>
      <c r="X53" s="55"/>
      <c r="Y53" s="62">
        <f t="shared" si="10"/>
        <v>460800</v>
      </c>
      <c r="Z53" s="57">
        <f t="shared" si="11"/>
        <v>0.02</v>
      </c>
      <c r="AA53" s="58"/>
    </row>
    <row r="54" spans="1:26" s="59" customFormat="1" ht="12.75">
      <c r="A54" s="52"/>
      <c r="B54" s="53" t="s">
        <v>79</v>
      </c>
      <c r="C54" s="60">
        <v>9711.36</v>
      </c>
      <c r="D54" s="60">
        <v>12948.48</v>
      </c>
      <c r="E54" s="60">
        <v>11725.3</v>
      </c>
      <c r="F54" s="60">
        <v>11639.1</v>
      </c>
      <c r="G54" s="60">
        <v>11294.24</v>
      </c>
      <c r="H54" s="60">
        <v>10345.86</v>
      </c>
      <c r="I54" s="47"/>
      <c r="J54" s="60">
        <f t="shared" si="12"/>
        <v>3237.119999999999</v>
      </c>
      <c r="K54" s="55">
        <f t="shared" si="13"/>
        <v>0.3333333333333332</v>
      </c>
      <c r="L54" s="55"/>
      <c r="M54" s="60">
        <f t="shared" si="14"/>
        <v>-1223.1800000000003</v>
      </c>
      <c r="N54" s="55">
        <f t="shared" si="15"/>
        <v>-0.09446514185448797</v>
      </c>
      <c r="O54" s="55"/>
      <c r="P54" s="60">
        <f t="shared" si="16"/>
        <v>-86.19999999999891</v>
      </c>
      <c r="Q54" s="55">
        <f t="shared" si="17"/>
        <v>-0.007351624265477123</v>
      </c>
      <c r="R54" s="55"/>
      <c r="S54" s="60">
        <f t="shared" si="18"/>
        <v>-344.8600000000006</v>
      </c>
      <c r="T54" s="55">
        <f t="shared" si="19"/>
        <v>-0.02962943870230521</v>
      </c>
      <c r="U54" s="55"/>
      <c r="V54" s="60">
        <f t="shared" si="20"/>
        <v>-948.3799999999992</v>
      </c>
      <c r="W54" s="55">
        <f t="shared" si="21"/>
        <v>-0.08397023615577491</v>
      </c>
      <c r="X54" s="55"/>
      <c r="Y54" s="62">
        <f t="shared" si="10"/>
        <v>634.5</v>
      </c>
      <c r="Z54" s="57">
        <f t="shared" si="11"/>
        <v>0.01</v>
      </c>
    </row>
    <row r="55" spans="1:26" s="59" customFormat="1" ht="12.75">
      <c r="A55" s="52"/>
      <c r="B55" s="53" t="s">
        <v>80</v>
      </c>
      <c r="C55" s="60">
        <v>34531.92</v>
      </c>
      <c r="D55" s="60">
        <v>46042.56</v>
      </c>
      <c r="E55" s="60">
        <v>43484.64</v>
      </c>
      <c r="F55" s="60">
        <v>43164.9</v>
      </c>
      <c r="G55" s="60">
        <v>41885.94</v>
      </c>
      <c r="H55" s="60">
        <v>38368.8</v>
      </c>
      <c r="I55" s="47"/>
      <c r="J55" s="60">
        <f t="shared" si="12"/>
        <v>11510.64</v>
      </c>
      <c r="K55" s="55">
        <f t="shared" si="13"/>
        <v>0.3333333333333333</v>
      </c>
      <c r="L55" s="55"/>
      <c r="M55" s="60">
        <f t="shared" si="14"/>
        <v>-2557.9199999999983</v>
      </c>
      <c r="N55" s="55">
        <f t="shared" si="15"/>
        <v>-0.05555555555555552</v>
      </c>
      <c r="O55" s="55"/>
      <c r="P55" s="60">
        <f t="shared" si="16"/>
        <v>-319.73999999999796</v>
      </c>
      <c r="Q55" s="55">
        <f t="shared" si="17"/>
        <v>-0.007352941176470541</v>
      </c>
      <c r="R55" s="55"/>
      <c r="S55" s="60">
        <f t="shared" si="18"/>
        <v>-1278.9599999999991</v>
      </c>
      <c r="T55" s="55">
        <f t="shared" si="19"/>
        <v>-0.02962962962962961</v>
      </c>
      <c r="U55" s="55"/>
      <c r="V55" s="60">
        <f t="shared" si="20"/>
        <v>-3517.1399999999994</v>
      </c>
      <c r="W55" s="55">
        <f t="shared" si="21"/>
        <v>-0.08396946564885495</v>
      </c>
      <c r="X55" s="55"/>
      <c r="Y55" s="62">
        <f t="shared" si="10"/>
        <v>3836.8800000000047</v>
      </c>
      <c r="Z55" s="57">
        <f t="shared" si="11"/>
        <v>0.02</v>
      </c>
    </row>
    <row r="56" spans="1:27" s="65" customFormat="1" ht="12.75">
      <c r="A56" s="63"/>
      <c r="B56" s="64" t="s">
        <v>81</v>
      </c>
      <c r="C56" s="66">
        <v>653122.08</v>
      </c>
      <c r="D56" s="60">
        <v>443629.44</v>
      </c>
      <c r="E56" s="60">
        <v>418983.36</v>
      </c>
      <c r="F56" s="60">
        <v>415902.6</v>
      </c>
      <c r="G56" s="60">
        <v>403579.56</v>
      </c>
      <c r="H56" s="60">
        <v>369691.2</v>
      </c>
      <c r="I56" s="47"/>
      <c r="J56" s="60">
        <f t="shared" si="12"/>
        <v>-209492.63999999996</v>
      </c>
      <c r="K56" s="55">
        <f t="shared" si="13"/>
        <v>-0.3207557153786624</v>
      </c>
      <c r="L56" s="55"/>
      <c r="M56" s="60">
        <f t="shared" si="14"/>
        <v>-24646.080000000016</v>
      </c>
      <c r="N56" s="55">
        <f t="shared" si="15"/>
        <v>-0.055555555555555594</v>
      </c>
      <c r="O56" s="55"/>
      <c r="P56" s="60">
        <f t="shared" si="16"/>
        <v>-3080.7600000000093</v>
      </c>
      <c r="Q56" s="55">
        <f t="shared" si="17"/>
        <v>-0.007352941176470611</v>
      </c>
      <c r="R56" s="55"/>
      <c r="S56" s="60">
        <f t="shared" si="18"/>
        <v>-12323.039999999979</v>
      </c>
      <c r="T56" s="55">
        <f t="shared" si="19"/>
        <v>-0.029629629629629582</v>
      </c>
      <c r="U56" s="55"/>
      <c r="V56" s="60">
        <f t="shared" si="20"/>
        <v>-33888.359999999986</v>
      </c>
      <c r="W56" s="55">
        <f t="shared" si="21"/>
        <v>-0.08396946564885492</v>
      </c>
      <c r="X56" s="55"/>
      <c r="Y56" s="62">
        <f t="shared" si="10"/>
        <v>-283430.87999999995</v>
      </c>
      <c r="Z56" s="57">
        <f t="shared" si="11"/>
        <v>-0.09</v>
      </c>
      <c r="AA56" s="64"/>
    </row>
    <row r="57" spans="1:26" s="59" customFormat="1" ht="12.75">
      <c r="A57" s="52"/>
      <c r="B57" s="53" t="s">
        <v>82</v>
      </c>
      <c r="C57" s="60">
        <v>1608000</v>
      </c>
      <c r="D57" s="60">
        <v>2315520</v>
      </c>
      <c r="E57" s="60">
        <v>2186880</v>
      </c>
      <c r="F57" s="60">
        <v>2170800</v>
      </c>
      <c r="G57" s="60">
        <v>2106480</v>
      </c>
      <c r="H57" s="60">
        <v>1929600</v>
      </c>
      <c r="I57" s="47"/>
      <c r="J57" s="60">
        <f t="shared" si="12"/>
        <v>707520</v>
      </c>
      <c r="K57" s="55">
        <f t="shared" si="13"/>
        <v>0.44</v>
      </c>
      <c r="L57" s="55"/>
      <c r="M57" s="60">
        <f t="shared" si="14"/>
        <v>-128640</v>
      </c>
      <c r="N57" s="55">
        <f t="shared" si="15"/>
        <v>-0.05555555555555555</v>
      </c>
      <c r="O57" s="55"/>
      <c r="P57" s="60">
        <f t="shared" si="16"/>
        <v>-16080</v>
      </c>
      <c r="Q57" s="55">
        <f t="shared" si="17"/>
        <v>-0.007352941176470588</v>
      </c>
      <c r="R57" s="55"/>
      <c r="S57" s="60">
        <f t="shared" si="18"/>
        <v>-64320</v>
      </c>
      <c r="T57" s="55">
        <f t="shared" si="19"/>
        <v>-0.02962962962962963</v>
      </c>
      <c r="U57" s="55"/>
      <c r="V57" s="60">
        <f t="shared" si="20"/>
        <v>-176880</v>
      </c>
      <c r="W57" s="55">
        <f t="shared" si="21"/>
        <v>-0.08396946564885496</v>
      </c>
      <c r="X57" s="55"/>
      <c r="Y57" s="62">
        <f t="shared" si="10"/>
        <v>321600</v>
      </c>
      <c r="Z57" s="57">
        <f t="shared" si="11"/>
        <v>0.04</v>
      </c>
    </row>
    <row r="58" spans="1:26" s="59" customFormat="1" ht="12.75">
      <c r="A58" s="52"/>
      <c r="B58" s="53" t="s">
        <v>83</v>
      </c>
      <c r="C58" s="60">
        <v>22149.72</v>
      </c>
      <c r="D58" s="60">
        <v>29532.96</v>
      </c>
      <c r="E58" s="60">
        <v>27892.24</v>
      </c>
      <c r="F58" s="60">
        <v>27687.15</v>
      </c>
      <c r="G58" s="60">
        <v>26866.79</v>
      </c>
      <c r="H58" s="60">
        <v>24610.8</v>
      </c>
      <c r="I58" s="47"/>
      <c r="J58" s="60">
        <f t="shared" si="12"/>
        <v>7383.239999999998</v>
      </c>
      <c r="K58" s="55">
        <f t="shared" si="13"/>
        <v>0.3333333333333332</v>
      </c>
      <c r="L58" s="55"/>
      <c r="M58" s="60">
        <f t="shared" si="14"/>
        <v>-1640.7199999999975</v>
      </c>
      <c r="N58" s="55">
        <f t="shared" si="15"/>
        <v>-0.055555555555555476</v>
      </c>
      <c r="O58" s="55"/>
      <c r="P58" s="60">
        <f t="shared" si="16"/>
        <v>-205.09000000000015</v>
      </c>
      <c r="Q58" s="55">
        <f t="shared" si="17"/>
        <v>-0.007352941176470593</v>
      </c>
      <c r="R58" s="55"/>
      <c r="S58" s="60">
        <f t="shared" si="18"/>
        <v>-820.3600000000006</v>
      </c>
      <c r="T58" s="55">
        <f t="shared" si="19"/>
        <v>-0.029629629629629648</v>
      </c>
      <c r="U58" s="55"/>
      <c r="V58" s="60">
        <f t="shared" si="20"/>
        <v>-2255.9900000000016</v>
      </c>
      <c r="W58" s="55">
        <f t="shared" si="21"/>
        <v>-0.08396946564885502</v>
      </c>
      <c r="X58" s="55"/>
      <c r="Y58" s="62">
        <f t="shared" si="10"/>
        <v>2461.079999999998</v>
      </c>
      <c r="Z58" s="57">
        <f t="shared" si="11"/>
        <v>0.02</v>
      </c>
    </row>
    <row r="59" spans="1:26" s="59" customFormat="1" ht="12.75">
      <c r="A59" s="52"/>
      <c r="B59" s="53" t="s">
        <v>84</v>
      </c>
      <c r="C59" s="60">
        <v>637351.2</v>
      </c>
      <c r="D59" s="60">
        <v>849801.6</v>
      </c>
      <c r="E59" s="60">
        <v>802264.78</v>
      </c>
      <c r="F59" s="60">
        <v>796365.84</v>
      </c>
      <c r="G59" s="60">
        <v>772769.78</v>
      </c>
      <c r="H59" s="60">
        <v>707880.72</v>
      </c>
      <c r="I59" s="47"/>
      <c r="J59" s="60">
        <f t="shared" si="12"/>
        <v>212450.40000000002</v>
      </c>
      <c r="K59" s="55">
        <f t="shared" si="13"/>
        <v>0.33333333333333337</v>
      </c>
      <c r="L59" s="55"/>
      <c r="M59" s="60">
        <f t="shared" si="14"/>
        <v>-47536.81999999995</v>
      </c>
      <c r="N59" s="55">
        <f t="shared" si="15"/>
        <v>-0.0559387273453003</v>
      </c>
      <c r="O59" s="55"/>
      <c r="P59" s="60">
        <f t="shared" si="16"/>
        <v>-5898.9400000000605</v>
      </c>
      <c r="Q59" s="55">
        <f t="shared" si="17"/>
        <v>-0.007352859239315055</v>
      </c>
      <c r="R59" s="55"/>
      <c r="S59" s="60">
        <f t="shared" si="18"/>
        <v>-23596.05999999994</v>
      </c>
      <c r="T59" s="55">
        <f t="shared" si="19"/>
        <v>-0.02962967371880233</v>
      </c>
      <c r="U59" s="55"/>
      <c r="V59" s="60">
        <f t="shared" si="20"/>
        <v>-64889.060000000056</v>
      </c>
      <c r="W59" s="55">
        <f t="shared" si="21"/>
        <v>-0.0839694585365386</v>
      </c>
      <c r="X59" s="55"/>
      <c r="Y59" s="62">
        <f t="shared" si="10"/>
        <v>70529.52000000002</v>
      </c>
      <c r="Z59" s="57">
        <f t="shared" si="11"/>
        <v>0.02</v>
      </c>
    </row>
    <row r="60" spans="1:26" s="59" customFormat="1" ht="12.75">
      <c r="A60" s="52"/>
      <c r="B60" s="53" t="s">
        <v>85</v>
      </c>
      <c r="C60" s="60">
        <v>54912.6</v>
      </c>
      <c r="D60" s="60">
        <v>73216.8</v>
      </c>
      <c r="E60" s="60">
        <v>69149.2</v>
      </c>
      <c r="F60" s="60">
        <v>68640.75</v>
      </c>
      <c r="G60" s="60">
        <v>66606.95</v>
      </c>
      <c r="H60" s="60">
        <v>61014</v>
      </c>
      <c r="I60" s="47"/>
      <c r="J60" s="60">
        <f t="shared" si="12"/>
        <v>18304.200000000004</v>
      </c>
      <c r="K60" s="55">
        <f t="shared" si="13"/>
        <v>0.3333333333333334</v>
      </c>
      <c r="L60" s="55"/>
      <c r="M60" s="60">
        <f t="shared" si="14"/>
        <v>-4067.600000000006</v>
      </c>
      <c r="N60" s="55">
        <f t="shared" si="15"/>
        <v>-0.055555555555555636</v>
      </c>
      <c r="O60" s="55"/>
      <c r="P60" s="60">
        <f t="shared" si="16"/>
        <v>-508.4499999999971</v>
      </c>
      <c r="Q60" s="55">
        <f t="shared" si="17"/>
        <v>-0.0073529411764705465</v>
      </c>
      <c r="R60" s="55"/>
      <c r="S60" s="60">
        <f t="shared" si="18"/>
        <v>-2033.800000000003</v>
      </c>
      <c r="T60" s="55">
        <f t="shared" si="19"/>
        <v>-0.029629629629629672</v>
      </c>
      <c r="U60" s="55"/>
      <c r="V60" s="60">
        <f t="shared" si="20"/>
        <v>-5592.949999999997</v>
      </c>
      <c r="W60" s="55">
        <f t="shared" si="21"/>
        <v>-0.08396946564885492</v>
      </c>
      <c r="X60" s="55"/>
      <c r="Y60" s="62">
        <f t="shared" si="10"/>
        <v>6101.4000000000015</v>
      </c>
      <c r="Z60" s="57">
        <f t="shared" si="11"/>
        <v>0.02</v>
      </c>
    </row>
    <row r="61" spans="1:26" s="59" customFormat="1" ht="12.75">
      <c r="A61" s="52"/>
      <c r="B61" s="53" t="s">
        <v>86</v>
      </c>
      <c r="C61" s="60">
        <v>11469.6</v>
      </c>
      <c r="D61" s="60">
        <v>15292.8</v>
      </c>
      <c r="E61" s="60">
        <v>14443.2</v>
      </c>
      <c r="F61" s="60">
        <v>14337</v>
      </c>
      <c r="G61" s="60">
        <v>13912.2</v>
      </c>
      <c r="H61" s="60">
        <v>12744</v>
      </c>
      <c r="I61" s="47"/>
      <c r="J61" s="60">
        <f t="shared" si="12"/>
        <v>3823.199999999999</v>
      </c>
      <c r="K61" s="55">
        <f t="shared" si="13"/>
        <v>0.3333333333333332</v>
      </c>
      <c r="L61" s="55"/>
      <c r="M61" s="60">
        <f t="shared" si="14"/>
        <v>-849.5999999999985</v>
      </c>
      <c r="N61" s="55">
        <f t="shared" si="15"/>
        <v>-0.05555555555555546</v>
      </c>
      <c r="O61" s="55"/>
      <c r="P61" s="60">
        <f t="shared" si="16"/>
        <v>-106.20000000000073</v>
      </c>
      <c r="Q61" s="55">
        <f t="shared" si="17"/>
        <v>-0.0073529411764706384</v>
      </c>
      <c r="R61" s="55"/>
      <c r="S61" s="60">
        <f t="shared" si="18"/>
        <v>-424.7999999999993</v>
      </c>
      <c r="T61" s="55">
        <f t="shared" si="19"/>
        <v>-0.02962962962962958</v>
      </c>
      <c r="U61" s="55"/>
      <c r="V61" s="60">
        <f t="shared" si="20"/>
        <v>-1168.2000000000007</v>
      </c>
      <c r="W61" s="55">
        <f t="shared" si="21"/>
        <v>-0.083969465648855</v>
      </c>
      <c r="X61" s="55"/>
      <c r="Y61" s="62">
        <f t="shared" si="10"/>
        <v>1274.3999999999996</v>
      </c>
      <c r="Z61" s="57">
        <f t="shared" si="11"/>
        <v>0.02</v>
      </c>
    </row>
    <row r="62" spans="1:26" s="59" customFormat="1" ht="15">
      <c r="A62" s="52"/>
      <c r="B62" s="53" t="s">
        <v>87</v>
      </c>
      <c r="C62" s="68">
        <v>66345.48</v>
      </c>
      <c r="D62" s="68">
        <v>88460.64</v>
      </c>
      <c r="E62" s="68">
        <v>83128.62</v>
      </c>
      <c r="F62" s="68">
        <v>82517.37</v>
      </c>
      <c r="G62" s="68">
        <v>80072.37</v>
      </c>
      <c r="H62" s="68">
        <v>73348.8</v>
      </c>
      <c r="I62" s="47"/>
      <c r="J62" s="68">
        <f t="shared" si="12"/>
        <v>22115.160000000003</v>
      </c>
      <c r="K62" s="55">
        <f t="shared" si="13"/>
        <v>0.3333333333333334</v>
      </c>
      <c r="L62" s="55"/>
      <c r="M62" s="68">
        <f t="shared" si="14"/>
        <v>-5332.020000000004</v>
      </c>
      <c r="N62" s="55">
        <f t="shared" si="15"/>
        <v>-0.06027562088630609</v>
      </c>
      <c r="O62" s="55"/>
      <c r="P62" s="68">
        <f t="shared" si="16"/>
        <v>-611.25</v>
      </c>
      <c r="Q62" s="55">
        <f t="shared" si="17"/>
        <v>-0.007353063241035398</v>
      </c>
      <c r="R62" s="55"/>
      <c r="S62" s="68">
        <f t="shared" si="18"/>
        <v>-2445</v>
      </c>
      <c r="T62" s="55">
        <f t="shared" si="19"/>
        <v>-0.029630125148196074</v>
      </c>
      <c r="U62" s="55"/>
      <c r="V62" s="68">
        <f t="shared" si="20"/>
        <v>-6723.569999999992</v>
      </c>
      <c r="W62" s="55">
        <f t="shared" si="21"/>
        <v>-0.08396866484656308</v>
      </c>
      <c r="X62" s="55"/>
      <c r="Y62" s="69">
        <f t="shared" si="10"/>
        <v>7003.320000000007</v>
      </c>
      <c r="Z62" s="57">
        <f t="shared" si="11"/>
        <v>0.02</v>
      </c>
    </row>
    <row r="63" spans="1:56" s="59" customFormat="1" ht="12.75">
      <c r="A63"/>
      <c r="B63"/>
      <c r="C63" s="70">
        <f aca="true" t="shared" si="22" ref="C63:H63">SUM(C14:C62)</f>
        <v>58899657.510000005</v>
      </c>
      <c r="D63" s="70">
        <f t="shared" si="22"/>
        <v>71704994.39999999</v>
      </c>
      <c r="E63" s="70">
        <f t="shared" si="22"/>
        <v>68290549.04</v>
      </c>
      <c r="F63" s="70">
        <f t="shared" si="22"/>
        <v>68761087.89000002</v>
      </c>
      <c r="G63" s="70">
        <f t="shared" si="22"/>
        <v>66723722.21000001</v>
      </c>
      <c r="H63" s="70">
        <f t="shared" si="22"/>
        <v>61120967.21999999</v>
      </c>
      <c r="I63" s="47"/>
      <c r="J63" s="70">
        <f>SUM(J14:J62)</f>
        <v>12805336.889999999</v>
      </c>
      <c r="K63" s="71"/>
      <c r="L63" s="71"/>
      <c r="M63" s="70">
        <f>SUM(M14:M62)</f>
        <v>-3414445.3600000013</v>
      </c>
      <c r="N63" s="71"/>
      <c r="O63" s="72"/>
      <c r="P63" s="70">
        <f>SUM(P14:P62)</f>
        <v>470538.8500000014</v>
      </c>
      <c r="Q63" s="73"/>
      <c r="R63" s="74"/>
      <c r="S63" s="70">
        <f>SUM(S14:S62)</f>
        <v>-2037365.6800000006</v>
      </c>
      <c r="T63" s="73"/>
      <c r="U63" s="74"/>
      <c r="V63" s="70">
        <f>SUM(V14:V62)</f>
        <v>-5602754.990000002</v>
      </c>
      <c r="W63" s="73"/>
      <c r="X63" s="74"/>
      <c r="Y63" s="70">
        <f>SUM(Y14:Y62)</f>
        <v>2221309.7099999986</v>
      </c>
      <c r="Z63" s="75"/>
      <c r="AA63" s="76"/>
      <c r="AB63" s="76"/>
      <c r="AC63" s="76"/>
      <c r="AD63" s="77"/>
      <c r="AE63" s="77"/>
      <c r="AF63" s="76"/>
      <c r="AG63" s="76"/>
      <c r="AH63" s="76"/>
      <c r="AI63" s="76"/>
      <c r="AJ63" s="76"/>
      <c r="AK63" s="76"/>
      <c r="AL63" s="77"/>
      <c r="AM63" s="77"/>
      <c r="AN63" s="76"/>
      <c r="AO63" s="76"/>
      <c r="AP63" s="76"/>
      <c r="AQ63" s="76"/>
      <c r="AR63" s="76"/>
      <c r="AS63" s="76"/>
      <c r="AT63" s="77"/>
      <c r="AU63" s="77"/>
      <c r="AV63" s="76"/>
      <c r="AW63" s="76"/>
      <c r="AX63" s="76"/>
      <c r="AY63" s="76"/>
      <c r="AZ63" s="76"/>
      <c r="BA63" s="76"/>
      <c r="BB63" s="77"/>
      <c r="BC63" s="77"/>
      <c r="BD63" s="76"/>
    </row>
    <row r="64" spans="3:154" ht="18" customHeight="1">
      <c r="C64" s="78"/>
      <c r="D64" s="79"/>
      <c r="E64" s="78"/>
      <c r="F64" s="78"/>
      <c r="G64" s="78"/>
      <c r="H64" s="78"/>
      <c r="J64" s="78"/>
      <c r="M64" s="78"/>
      <c r="P64" s="78"/>
      <c r="S64" s="78"/>
      <c r="V64" s="78"/>
      <c r="Y64" s="76"/>
      <c r="Z64" s="76"/>
      <c r="AA64" s="76"/>
      <c r="AB64" s="76"/>
      <c r="AC64" s="76"/>
      <c r="AD64" s="77"/>
      <c r="AE64" s="77"/>
      <c r="AF64" s="76"/>
      <c r="AG64" s="76"/>
      <c r="AH64" s="76"/>
      <c r="AI64" s="76"/>
      <c r="AJ64" s="76"/>
      <c r="AK64" s="76"/>
      <c r="AL64" s="77"/>
      <c r="AM64" s="77"/>
      <c r="AN64" s="76"/>
      <c r="AO64" s="76"/>
      <c r="AP64" s="76"/>
      <c r="AQ64" s="76"/>
      <c r="AR64" s="76"/>
      <c r="AS64" s="76"/>
      <c r="AT64" s="77"/>
      <c r="AU64" s="77"/>
      <c r="AV64" s="76"/>
      <c r="AW64" s="76"/>
      <c r="AX64" s="76"/>
      <c r="AY64" s="76"/>
      <c r="AZ64" s="76"/>
      <c r="BA64" s="76"/>
      <c r="BB64" s="77"/>
      <c r="BC64" s="77"/>
      <c r="BD64" s="76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</row>
    <row r="65" spans="2:154" ht="12.75" customHeight="1">
      <c r="B65" s="81" t="s">
        <v>39</v>
      </c>
      <c r="C65" s="291">
        <v>9720</v>
      </c>
      <c r="D65" s="82" t="s">
        <v>88</v>
      </c>
      <c r="E65" s="78"/>
      <c r="F65" s="78"/>
      <c r="G65" s="78"/>
      <c r="H65" s="78"/>
      <c r="J65" s="78"/>
      <c r="M65" s="78"/>
      <c r="P65" s="78"/>
      <c r="S65" s="78"/>
      <c r="V65" s="78"/>
      <c r="Y65" s="76"/>
      <c r="Z65" s="76"/>
      <c r="AA65" s="76"/>
      <c r="AB65" s="76"/>
      <c r="AC65" s="76"/>
      <c r="AD65" s="77"/>
      <c r="AE65" s="77"/>
      <c r="AF65" s="76"/>
      <c r="AG65" s="76"/>
      <c r="AH65" s="76"/>
      <c r="AI65" s="76"/>
      <c r="AJ65" s="76"/>
      <c r="AK65" s="76"/>
      <c r="AL65" s="77"/>
      <c r="AM65" s="77"/>
      <c r="AN65" s="76"/>
      <c r="AO65" s="76"/>
      <c r="AP65" s="76"/>
      <c r="AQ65" s="76"/>
      <c r="AR65" s="76"/>
      <c r="AS65" s="76"/>
      <c r="AT65" s="77"/>
      <c r="AU65" s="77"/>
      <c r="AV65" s="76"/>
      <c r="AW65" s="76"/>
      <c r="AX65" s="76"/>
      <c r="AY65" s="76"/>
      <c r="AZ65" s="76"/>
      <c r="BA65" s="76"/>
      <c r="BB65" s="77"/>
      <c r="BC65" s="77"/>
      <c r="BD65" s="76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</row>
    <row r="66" spans="1:24" s="59" customFormat="1" ht="12.75">
      <c r="A66" s="52"/>
      <c r="B66" s="81" t="s">
        <v>44</v>
      </c>
      <c r="C66" s="291">
        <v>527040</v>
      </c>
      <c r="D66" s="82" t="s">
        <v>89</v>
      </c>
      <c r="E66" s="83"/>
      <c r="F66" s="83"/>
      <c r="G66" s="83"/>
      <c r="H66" s="83"/>
      <c r="I66" s="47"/>
      <c r="J66" s="83"/>
      <c r="K66" s="84"/>
      <c r="L66" s="84"/>
      <c r="M66" s="83"/>
      <c r="N66" s="84"/>
      <c r="O66" s="85"/>
      <c r="P66" s="83"/>
      <c r="Q66" s="84"/>
      <c r="R66" s="85"/>
      <c r="S66" s="83"/>
      <c r="T66" s="84"/>
      <c r="U66" s="85"/>
      <c r="V66" s="83"/>
      <c r="W66" s="84"/>
      <c r="X66" s="85"/>
    </row>
    <row r="67" spans="1:24" s="59" customFormat="1" ht="12.75">
      <c r="A67" s="52"/>
      <c r="B67" s="81" t="s">
        <v>48</v>
      </c>
      <c r="C67" s="291">
        <v>-1146271.68</v>
      </c>
      <c r="D67" s="82" t="s">
        <v>90</v>
      </c>
      <c r="E67" s="83"/>
      <c r="F67" s="83"/>
      <c r="G67" s="83"/>
      <c r="H67" s="83"/>
      <c r="I67" s="47"/>
      <c r="J67" s="83"/>
      <c r="K67" s="84"/>
      <c r="L67" s="84"/>
      <c r="M67" s="83"/>
      <c r="N67" s="84"/>
      <c r="O67" s="85"/>
      <c r="P67" s="83"/>
      <c r="Q67" s="84"/>
      <c r="R67" s="85"/>
      <c r="S67" s="83"/>
      <c r="T67" s="84"/>
      <c r="U67" s="85"/>
      <c r="V67" s="83"/>
      <c r="W67" s="84"/>
      <c r="X67" s="85"/>
    </row>
    <row r="68" spans="2:154" ht="12.75" customHeight="1">
      <c r="B68" s="81" t="s">
        <v>53</v>
      </c>
      <c r="C68" s="291">
        <v>51840</v>
      </c>
      <c r="D68" s="82" t="s">
        <v>91</v>
      </c>
      <c r="E68" s="78"/>
      <c r="F68" s="78"/>
      <c r="G68" s="78"/>
      <c r="H68" s="78"/>
      <c r="J68" s="78"/>
      <c r="M68" s="78"/>
      <c r="P68" s="78"/>
      <c r="S68" s="78"/>
      <c r="V68" s="78"/>
      <c r="Y68" s="76"/>
      <c r="Z68" s="76"/>
      <c r="AA68" s="76"/>
      <c r="AB68" s="76"/>
      <c r="AC68" s="76"/>
      <c r="AD68" s="77"/>
      <c r="AE68" s="77"/>
      <c r="AF68" s="76"/>
      <c r="AG68" s="76"/>
      <c r="AH68" s="76"/>
      <c r="AI68" s="76"/>
      <c r="AJ68" s="76"/>
      <c r="AK68" s="76"/>
      <c r="AL68" s="77"/>
      <c r="AM68" s="77"/>
      <c r="AN68" s="76"/>
      <c r="AO68" s="76"/>
      <c r="AP68" s="76"/>
      <c r="AQ68" s="76"/>
      <c r="AR68" s="76"/>
      <c r="AS68" s="76"/>
      <c r="AT68" s="77"/>
      <c r="AU68" s="77"/>
      <c r="AV68" s="76"/>
      <c r="AW68" s="76"/>
      <c r="AX68" s="76"/>
      <c r="AY68" s="76"/>
      <c r="AZ68" s="76"/>
      <c r="BA68" s="76"/>
      <c r="BB68" s="77"/>
      <c r="BC68" s="77"/>
      <c r="BD68" s="76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</row>
    <row r="69" spans="1:24" s="59" customFormat="1" ht="12.75">
      <c r="A69" s="52"/>
      <c r="B69" s="81" t="s">
        <v>68</v>
      </c>
      <c r="C69" s="291">
        <v>432000</v>
      </c>
      <c r="D69" s="82" t="s">
        <v>92</v>
      </c>
      <c r="E69" s="83"/>
      <c r="F69" s="83"/>
      <c r="G69" s="83"/>
      <c r="H69" s="83"/>
      <c r="I69" s="47"/>
      <c r="J69" s="83"/>
      <c r="K69" s="84"/>
      <c r="L69" s="84"/>
      <c r="M69" s="83"/>
      <c r="N69" s="84"/>
      <c r="O69" s="85"/>
      <c r="P69" s="83"/>
      <c r="Q69" s="84"/>
      <c r="R69" s="85"/>
      <c r="S69" s="83"/>
      <c r="T69" s="84"/>
      <c r="U69" s="85"/>
      <c r="V69" s="83"/>
      <c r="W69" s="84"/>
      <c r="X69" s="85"/>
    </row>
    <row r="70" spans="2:4" ht="12.75">
      <c r="B70" s="86" t="s">
        <v>93</v>
      </c>
      <c r="C70" s="291">
        <v>208000</v>
      </c>
      <c r="D70" s="87" t="s">
        <v>94</v>
      </c>
    </row>
    <row r="71" spans="1:24" s="59" customFormat="1" ht="12.75">
      <c r="A71" s="52"/>
      <c r="B71" s="81" t="s">
        <v>81</v>
      </c>
      <c r="C71" s="291">
        <v>262961.04</v>
      </c>
      <c r="D71" s="82" t="s">
        <v>95</v>
      </c>
      <c r="E71" s="83"/>
      <c r="F71" s="83"/>
      <c r="G71" s="83"/>
      <c r="H71" s="83"/>
      <c r="I71" s="47"/>
      <c r="J71" s="83"/>
      <c r="K71" s="84"/>
      <c r="L71" s="84"/>
      <c r="M71" s="83"/>
      <c r="N71" s="84"/>
      <c r="O71" s="85"/>
      <c r="P71" s="83"/>
      <c r="Q71" s="84"/>
      <c r="R71" s="85"/>
      <c r="S71" s="83"/>
      <c r="T71" s="84"/>
      <c r="U71" s="85"/>
      <c r="V71" s="83"/>
      <c r="W71" s="84"/>
      <c r="X71" s="85"/>
    </row>
    <row r="72" spans="1:24" s="59" customFormat="1" ht="12.75">
      <c r="A72" s="52"/>
      <c r="B72" s="52"/>
      <c r="C72" s="77"/>
      <c r="D72" s="77"/>
      <c r="E72" s="77"/>
      <c r="F72" s="77"/>
      <c r="G72" s="77"/>
      <c r="H72" s="77"/>
      <c r="I72" s="4"/>
      <c r="J72" s="77"/>
      <c r="K72" s="89"/>
      <c r="L72" s="89"/>
      <c r="M72" s="90"/>
      <c r="N72" s="89"/>
      <c r="O72" s="77"/>
      <c r="P72" s="90"/>
      <c r="Q72" s="89"/>
      <c r="R72" s="77"/>
      <c r="S72" s="90"/>
      <c r="T72" s="89"/>
      <c r="U72" s="77"/>
      <c r="V72" s="90"/>
      <c r="W72" s="89"/>
      <c r="X72" s="77"/>
    </row>
    <row r="73" spans="1:24" s="59" customFormat="1" ht="12.75">
      <c r="A73" s="52"/>
      <c r="B73" s="52"/>
      <c r="C73" s="280"/>
      <c r="D73" s="280"/>
      <c r="E73" s="280"/>
      <c r="F73" s="280"/>
      <c r="G73" s="280"/>
      <c r="H73" s="280"/>
      <c r="I73" s="4"/>
      <c r="J73" s="77"/>
      <c r="K73" s="89"/>
      <c r="L73" s="89"/>
      <c r="M73" s="90"/>
      <c r="N73" s="89"/>
      <c r="O73" s="77"/>
      <c r="P73" s="90"/>
      <c r="Q73" s="89"/>
      <c r="R73" s="77"/>
      <c r="S73" s="90"/>
      <c r="T73" s="89"/>
      <c r="U73" s="77"/>
      <c r="V73" s="90"/>
      <c r="W73" s="89"/>
      <c r="X73" s="77"/>
    </row>
    <row r="74" spans="1:24" s="59" customFormat="1" ht="12.75">
      <c r="A74" s="52"/>
      <c r="B74" s="53"/>
      <c r="C74" s="91"/>
      <c r="D74" s="91"/>
      <c r="E74" s="91"/>
      <c r="F74" s="91"/>
      <c r="G74" s="91"/>
      <c r="H74" s="91"/>
      <c r="I74" s="4"/>
      <c r="J74" s="77"/>
      <c r="K74" s="89"/>
      <c r="L74" s="89"/>
      <c r="M74" s="90"/>
      <c r="N74" s="89"/>
      <c r="O74" s="77"/>
      <c r="P74" s="90"/>
      <c r="Q74" s="89"/>
      <c r="R74" s="77"/>
      <c r="S74" s="90"/>
      <c r="T74" s="89"/>
      <c r="U74" s="77"/>
      <c r="V74" s="90"/>
      <c r="W74" s="89"/>
      <c r="X74" s="77"/>
    </row>
    <row r="75" spans="1:24" s="59" customFormat="1" ht="12.75">
      <c r="A75" s="52"/>
      <c r="B75" s="64"/>
      <c r="C75" s="92"/>
      <c r="D75" s="92"/>
      <c r="E75" s="92"/>
      <c r="F75" s="92"/>
      <c r="G75" s="92"/>
      <c r="H75" s="92"/>
      <c r="I75" s="93"/>
      <c r="K75" s="89"/>
      <c r="L75" s="89"/>
      <c r="M75" s="90"/>
      <c r="N75" s="89"/>
      <c r="O75" s="77"/>
      <c r="P75" s="90"/>
      <c r="Q75" s="89"/>
      <c r="R75" s="77"/>
      <c r="S75" s="90"/>
      <c r="T75" s="89"/>
      <c r="U75" s="77"/>
      <c r="V75" s="90"/>
      <c r="W75" s="89"/>
      <c r="X75" s="77"/>
    </row>
    <row r="76" spans="1:24" s="59" customFormat="1" ht="12.75">
      <c r="A76" s="52"/>
      <c r="B76" s="64"/>
      <c r="C76" s="92"/>
      <c r="D76" s="92"/>
      <c r="E76" s="92"/>
      <c r="F76" s="92"/>
      <c r="G76" s="92"/>
      <c r="H76" s="92"/>
      <c r="I76" s="93"/>
      <c r="K76" s="89"/>
      <c r="L76" s="89"/>
      <c r="M76" s="90"/>
      <c r="N76" s="89"/>
      <c r="O76" s="77"/>
      <c r="P76" s="90"/>
      <c r="Q76" s="89"/>
      <c r="R76" s="77"/>
      <c r="S76" s="90"/>
      <c r="T76" s="89"/>
      <c r="U76" s="77"/>
      <c r="V76" s="90"/>
      <c r="W76" s="89"/>
      <c r="X76" s="77"/>
    </row>
    <row r="77" spans="1:24" s="59" customFormat="1" ht="12.75">
      <c r="A77" s="52"/>
      <c r="B77" s="64"/>
      <c r="C77" s="92"/>
      <c r="D77" s="92"/>
      <c r="E77" s="92"/>
      <c r="F77" s="92"/>
      <c r="G77" s="92"/>
      <c r="H77" s="92"/>
      <c r="I77" s="93"/>
      <c r="K77" s="89"/>
      <c r="L77" s="89"/>
      <c r="M77" s="90"/>
      <c r="N77" s="89"/>
      <c r="O77" s="77"/>
      <c r="P77" s="90"/>
      <c r="Q77" s="89"/>
      <c r="R77" s="77"/>
      <c r="S77" s="90"/>
      <c r="T77" s="89"/>
      <c r="U77" s="77"/>
      <c r="V77" s="90"/>
      <c r="W77" s="89"/>
      <c r="X77" s="77"/>
    </row>
    <row r="78" spans="1:24" s="59" customFormat="1" ht="12.75">
      <c r="A78" s="52"/>
      <c r="B78" s="64"/>
      <c r="C78" s="92"/>
      <c r="D78" s="92"/>
      <c r="E78" s="92"/>
      <c r="F78" s="92"/>
      <c r="G78" s="92"/>
      <c r="H78" s="92"/>
      <c r="I78" s="93"/>
      <c r="K78" s="89"/>
      <c r="L78" s="89"/>
      <c r="M78" s="90"/>
      <c r="N78" s="89"/>
      <c r="O78" s="77"/>
      <c r="P78" s="90"/>
      <c r="Q78" s="89"/>
      <c r="R78" s="77"/>
      <c r="S78" s="90"/>
      <c r="T78" s="89"/>
      <c r="U78" s="77"/>
      <c r="V78" s="90"/>
      <c r="W78" s="89"/>
      <c r="X78" s="77"/>
    </row>
    <row r="79" spans="1:24" s="59" customFormat="1" ht="12.75">
      <c r="A79" s="52"/>
      <c r="B79" s="53"/>
      <c r="C79" s="92"/>
      <c r="D79" s="92"/>
      <c r="E79" s="92"/>
      <c r="F79" s="92"/>
      <c r="G79" s="92"/>
      <c r="H79" s="92"/>
      <c r="I79" s="93"/>
      <c r="K79" s="89"/>
      <c r="L79" s="89"/>
      <c r="M79" s="90"/>
      <c r="N79" s="89"/>
      <c r="O79" s="77"/>
      <c r="P79" s="90"/>
      <c r="Q79" s="89"/>
      <c r="R79" s="77"/>
      <c r="S79" s="90"/>
      <c r="T79" s="89"/>
      <c r="U79" s="77"/>
      <c r="V79" s="90"/>
      <c r="W79" s="89"/>
      <c r="X79" s="77"/>
    </row>
    <row r="80" spans="1:24" s="59" customFormat="1" ht="12.75">
      <c r="A80" s="52"/>
      <c r="B80" s="53"/>
      <c r="C80" s="92"/>
      <c r="D80" s="92"/>
      <c r="E80" s="92"/>
      <c r="F80" s="92"/>
      <c r="G80" s="92"/>
      <c r="H80" s="92"/>
      <c r="I80" s="93"/>
      <c r="K80" s="89"/>
      <c r="L80" s="89"/>
      <c r="M80" s="90"/>
      <c r="N80" s="89"/>
      <c r="O80" s="77"/>
      <c r="P80" s="90"/>
      <c r="Q80" s="89"/>
      <c r="R80" s="77"/>
      <c r="S80" s="90"/>
      <c r="T80" s="89"/>
      <c r="U80" s="77"/>
      <c r="V80" s="90"/>
      <c r="W80" s="89"/>
      <c r="X80" s="77"/>
    </row>
    <row r="81" spans="1:24" s="59" customFormat="1" ht="12.75">
      <c r="A81" s="52"/>
      <c r="B81" s="64"/>
      <c r="C81" s="92"/>
      <c r="D81" s="92"/>
      <c r="E81" s="92"/>
      <c r="F81" s="92"/>
      <c r="G81" s="92"/>
      <c r="H81" s="92"/>
      <c r="I81" s="93"/>
      <c r="K81" s="89"/>
      <c r="L81" s="89"/>
      <c r="M81" s="90"/>
      <c r="N81" s="89"/>
      <c r="O81" s="77"/>
      <c r="P81" s="90"/>
      <c r="Q81" s="89"/>
      <c r="R81" s="77"/>
      <c r="S81" s="90"/>
      <c r="T81" s="89"/>
      <c r="U81" s="77"/>
      <c r="V81" s="90"/>
      <c r="W81" s="89"/>
      <c r="X81" s="77"/>
    </row>
    <row r="82" spans="1:24" s="59" customFormat="1" ht="12.75">
      <c r="A82" s="52"/>
      <c r="B82" s="52"/>
      <c r="C82" s="91"/>
      <c r="D82" s="91"/>
      <c r="E82" s="91"/>
      <c r="F82" s="91"/>
      <c r="G82" s="91"/>
      <c r="H82" s="91"/>
      <c r="I82" s="4"/>
      <c r="J82" s="77"/>
      <c r="K82" s="89"/>
      <c r="L82" s="89"/>
      <c r="M82" s="90"/>
      <c r="N82" s="89"/>
      <c r="O82" s="77"/>
      <c r="P82" s="90"/>
      <c r="Q82" s="89"/>
      <c r="R82" s="77"/>
      <c r="S82" s="90"/>
      <c r="T82" s="89"/>
      <c r="U82" s="77"/>
      <c r="V82" s="90"/>
      <c r="W82" s="89"/>
      <c r="X82" s="77"/>
    </row>
    <row r="83" spans="1:24" s="59" customFormat="1" ht="12.75">
      <c r="A83" s="52"/>
      <c r="B83" s="67"/>
      <c r="C83" s="91"/>
      <c r="D83" s="91"/>
      <c r="E83" s="91"/>
      <c r="F83" s="91"/>
      <c r="G83" s="91"/>
      <c r="H83" s="91"/>
      <c r="I83" s="4"/>
      <c r="J83" s="77"/>
      <c r="K83" s="89"/>
      <c r="L83" s="89"/>
      <c r="M83" s="90"/>
      <c r="N83" s="89"/>
      <c r="O83" s="77"/>
      <c r="P83" s="90"/>
      <c r="Q83" s="89"/>
      <c r="R83" s="77"/>
      <c r="S83" s="90"/>
      <c r="T83" s="89"/>
      <c r="U83" s="77"/>
      <c r="V83" s="90"/>
      <c r="W83" s="89"/>
      <c r="X83" s="77"/>
    </row>
    <row r="84" spans="1:24" s="59" customFormat="1" ht="12.75">
      <c r="A84" s="52"/>
      <c r="B84" s="64"/>
      <c r="C84" s="92"/>
      <c r="D84" s="92"/>
      <c r="E84" s="92"/>
      <c r="F84" s="92"/>
      <c r="G84" s="92"/>
      <c r="H84" s="92"/>
      <c r="I84" s="93"/>
      <c r="K84" s="89"/>
      <c r="L84" s="89"/>
      <c r="M84" s="90"/>
      <c r="N84" s="89"/>
      <c r="O84" s="77"/>
      <c r="P84" s="90"/>
      <c r="Q84" s="89"/>
      <c r="R84" s="77"/>
      <c r="S84" s="90"/>
      <c r="T84" s="89"/>
      <c r="U84" s="77"/>
      <c r="V84" s="90"/>
      <c r="W84" s="89"/>
      <c r="X84" s="77"/>
    </row>
    <row r="85" spans="1:24" s="59" customFormat="1" ht="12.75">
      <c r="A85" s="52"/>
      <c r="B85" s="64"/>
      <c r="C85" s="92"/>
      <c r="D85" s="92"/>
      <c r="E85" s="92"/>
      <c r="F85" s="92"/>
      <c r="G85" s="92"/>
      <c r="H85" s="92"/>
      <c r="I85" s="93"/>
      <c r="K85" s="89"/>
      <c r="L85" s="89"/>
      <c r="M85" s="90"/>
      <c r="N85" s="89"/>
      <c r="O85" s="77"/>
      <c r="P85" s="90"/>
      <c r="Q85" s="89"/>
      <c r="R85" s="77"/>
      <c r="S85" s="90"/>
      <c r="T85" s="89"/>
      <c r="U85" s="77"/>
      <c r="V85" s="90"/>
      <c r="W85" s="89"/>
      <c r="X85" s="77"/>
    </row>
    <row r="86" spans="1:56" s="59" customFormat="1" ht="12.75">
      <c r="A86" s="52"/>
      <c r="B86" s="52"/>
      <c r="C86" s="290"/>
      <c r="D86" s="77"/>
      <c r="E86" s="77"/>
      <c r="F86" s="77"/>
      <c r="G86" s="77"/>
      <c r="H86" s="77"/>
      <c r="I86" s="4"/>
      <c r="J86" s="77"/>
      <c r="K86" s="89"/>
      <c r="L86" s="89"/>
      <c r="M86" s="90"/>
      <c r="N86" s="89"/>
      <c r="O86" s="77"/>
      <c r="P86" s="90"/>
      <c r="Q86" s="89"/>
      <c r="R86" s="77"/>
      <c r="S86" s="90"/>
      <c r="T86" s="89"/>
      <c r="U86" s="77"/>
      <c r="V86" s="90"/>
      <c r="W86" s="89"/>
      <c r="X86" s="77"/>
      <c r="Y86" s="76"/>
      <c r="Z86" s="76"/>
      <c r="AA86" s="76"/>
      <c r="AB86" s="76"/>
      <c r="AC86" s="76"/>
      <c r="AD86" s="77"/>
      <c r="AE86" s="77"/>
      <c r="AF86" s="76"/>
      <c r="AG86" s="76"/>
      <c r="AH86" s="76"/>
      <c r="AI86" s="76"/>
      <c r="AJ86" s="76"/>
      <c r="AK86" s="76"/>
      <c r="AL86" s="77"/>
      <c r="AM86" s="77"/>
      <c r="AN86" s="76"/>
      <c r="AO86" s="76"/>
      <c r="AP86" s="76"/>
      <c r="AQ86" s="76"/>
      <c r="AR86" s="76"/>
      <c r="AS86" s="76"/>
      <c r="AT86" s="77"/>
      <c r="AU86" s="77"/>
      <c r="AV86" s="76"/>
      <c r="AW86" s="76"/>
      <c r="AX86" s="76"/>
      <c r="AY86" s="76"/>
      <c r="AZ86" s="76"/>
      <c r="BA86" s="76"/>
      <c r="BB86" s="77"/>
      <c r="BC86" s="77"/>
      <c r="BD86" s="76"/>
    </row>
    <row r="87" spans="1:56" s="59" customFormat="1" ht="12.75">
      <c r="A87" s="52"/>
      <c r="B87" s="52"/>
      <c r="C87" s="290"/>
      <c r="D87" s="77"/>
      <c r="E87" s="77"/>
      <c r="F87" s="77"/>
      <c r="G87" s="77"/>
      <c r="H87" s="77"/>
      <c r="I87" s="4"/>
      <c r="J87" s="77"/>
      <c r="K87" s="89"/>
      <c r="L87" s="89"/>
      <c r="M87" s="90"/>
      <c r="N87" s="89"/>
      <c r="O87" s="77"/>
      <c r="P87" s="90"/>
      <c r="Q87" s="89"/>
      <c r="R87" s="77"/>
      <c r="S87" s="90"/>
      <c r="T87" s="89"/>
      <c r="U87" s="77"/>
      <c r="V87" s="90"/>
      <c r="W87" s="89"/>
      <c r="X87" s="77"/>
      <c r="Y87" s="76"/>
      <c r="Z87" s="76"/>
      <c r="AA87" s="76"/>
      <c r="AB87" s="76"/>
      <c r="AC87" s="76"/>
      <c r="AD87" s="77"/>
      <c r="AE87" s="77"/>
      <c r="AF87" s="76"/>
      <c r="AG87" s="76"/>
      <c r="AH87" s="76"/>
      <c r="AI87" s="76"/>
      <c r="AJ87" s="76"/>
      <c r="AK87" s="76"/>
      <c r="AL87" s="77"/>
      <c r="AM87" s="77"/>
      <c r="AN87" s="76"/>
      <c r="AO87" s="76"/>
      <c r="AP87" s="76"/>
      <c r="AQ87" s="76"/>
      <c r="AR87" s="76"/>
      <c r="AS87" s="76"/>
      <c r="AT87" s="77"/>
      <c r="AU87" s="77"/>
      <c r="AV87" s="76"/>
      <c r="AW87" s="76"/>
      <c r="AX87" s="76"/>
      <c r="AY87" s="76"/>
      <c r="AZ87" s="76"/>
      <c r="BA87" s="76"/>
      <c r="BB87" s="77"/>
      <c r="BC87" s="77"/>
      <c r="BD87" s="76"/>
    </row>
    <row r="88" spans="1:56" s="59" customFormat="1" ht="12.75">
      <c r="A88" s="52"/>
      <c r="B88" s="52"/>
      <c r="C88" s="290"/>
      <c r="D88" s="77"/>
      <c r="E88" s="77"/>
      <c r="F88" s="77"/>
      <c r="G88" s="77"/>
      <c r="H88" s="77"/>
      <c r="I88" s="4"/>
      <c r="J88" s="77"/>
      <c r="K88" s="89"/>
      <c r="L88" s="89"/>
      <c r="M88" s="90"/>
      <c r="N88" s="89"/>
      <c r="O88" s="77"/>
      <c r="P88" s="90"/>
      <c r="Q88" s="89"/>
      <c r="R88" s="77"/>
      <c r="S88" s="90"/>
      <c r="T88" s="89"/>
      <c r="U88" s="77"/>
      <c r="V88" s="90"/>
      <c r="W88" s="89"/>
      <c r="X88" s="77"/>
      <c r="Y88" s="76"/>
      <c r="Z88" s="76"/>
      <c r="AA88" s="76"/>
      <c r="AB88" s="76"/>
      <c r="AC88" s="76"/>
      <c r="AD88" s="77"/>
      <c r="AE88" s="77"/>
      <c r="AF88" s="76"/>
      <c r="AG88" s="76"/>
      <c r="AH88" s="76"/>
      <c r="AI88" s="76"/>
      <c r="AJ88" s="76"/>
      <c r="AK88" s="76"/>
      <c r="AL88" s="77"/>
      <c r="AM88" s="77"/>
      <c r="AN88" s="76"/>
      <c r="AO88" s="76"/>
      <c r="AP88" s="76"/>
      <c r="AQ88" s="76"/>
      <c r="AR88" s="76"/>
      <c r="AS88" s="76"/>
      <c r="AT88" s="77"/>
      <c r="AU88" s="77"/>
      <c r="AV88" s="76"/>
      <c r="AW88" s="76"/>
      <c r="AX88" s="76"/>
      <c r="AY88" s="76"/>
      <c r="AZ88" s="76"/>
      <c r="BA88" s="76"/>
      <c r="BB88" s="77"/>
      <c r="BC88" s="77"/>
      <c r="BD88" s="76"/>
    </row>
    <row r="89" spans="1:56" s="59" customFormat="1" ht="12.75">
      <c r="A89" s="52"/>
      <c r="B89" s="52"/>
      <c r="C89" s="290"/>
      <c r="D89" s="77"/>
      <c r="E89" s="77"/>
      <c r="F89" s="77"/>
      <c r="G89" s="77"/>
      <c r="H89" s="77"/>
      <c r="I89" s="4"/>
      <c r="J89" s="77"/>
      <c r="K89" s="89"/>
      <c r="L89" s="89"/>
      <c r="M89" s="90"/>
      <c r="N89" s="89"/>
      <c r="O89" s="77"/>
      <c r="P89" s="90"/>
      <c r="Q89" s="89"/>
      <c r="R89" s="77"/>
      <c r="S89" s="90"/>
      <c r="T89" s="89"/>
      <c r="U89" s="77"/>
      <c r="V89" s="90"/>
      <c r="W89" s="89"/>
      <c r="X89" s="77"/>
      <c r="Y89" s="76"/>
      <c r="Z89" s="76"/>
      <c r="AA89" s="76"/>
      <c r="AB89" s="76"/>
      <c r="AC89" s="76"/>
      <c r="AD89" s="77"/>
      <c r="AE89" s="77"/>
      <c r="AF89" s="76"/>
      <c r="AG89" s="76"/>
      <c r="AH89" s="76"/>
      <c r="AI89" s="76"/>
      <c r="AJ89" s="76"/>
      <c r="AK89" s="76"/>
      <c r="AL89" s="77"/>
      <c r="AM89" s="77"/>
      <c r="AN89" s="76"/>
      <c r="AO89" s="76"/>
      <c r="AP89" s="76"/>
      <c r="AQ89" s="76"/>
      <c r="AR89" s="76"/>
      <c r="AS89" s="76"/>
      <c r="AT89" s="77"/>
      <c r="AU89" s="77"/>
      <c r="AV89" s="76"/>
      <c r="AW89" s="76"/>
      <c r="AX89" s="76"/>
      <c r="AY89" s="76"/>
      <c r="AZ89" s="76"/>
      <c r="BA89" s="76"/>
      <c r="BB89" s="77"/>
      <c r="BC89" s="77"/>
      <c r="BD89" s="76"/>
    </row>
    <row r="90" spans="1:56" s="59" customFormat="1" ht="12.75">
      <c r="A90" s="52"/>
      <c r="B90" s="52"/>
      <c r="C90" s="290"/>
      <c r="D90" s="77"/>
      <c r="E90" s="77"/>
      <c r="F90" s="77"/>
      <c r="G90" s="77"/>
      <c r="H90" s="77"/>
      <c r="I90" s="4"/>
      <c r="J90" s="77"/>
      <c r="K90" s="89"/>
      <c r="L90" s="89"/>
      <c r="M90" s="90"/>
      <c r="N90" s="89"/>
      <c r="O90" s="77"/>
      <c r="P90" s="90"/>
      <c r="Q90" s="89"/>
      <c r="R90" s="77"/>
      <c r="S90" s="90"/>
      <c r="T90" s="89"/>
      <c r="U90" s="77"/>
      <c r="V90" s="90"/>
      <c r="W90" s="89"/>
      <c r="X90" s="77"/>
      <c r="Y90" s="76"/>
      <c r="Z90" s="76"/>
      <c r="AA90" s="76"/>
      <c r="AB90" s="76"/>
      <c r="AC90" s="76"/>
      <c r="AD90" s="77"/>
      <c r="AE90" s="77"/>
      <c r="AF90" s="76"/>
      <c r="AG90" s="76"/>
      <c r="AH90" s="76"/>
      <c r="AI90" s="76"/>
      <c r="AJ90" s="76"/>
      <c r="AK90" s="76"/>
      <c r="AL90" s="77"/>
      <c r="AM90" s="77"/>
      <c r="AN90" s="76"/>
      <c r="AO90" s="76"/>
      <c r="AP90" s="76"/>
      <c r="AQ90" s="76"/>
      <c r="AR90" s="76"/>
      <c r="AS90" s="76"/>
      <c r="AT90" s="77"/>
      <c r="AU90" s="77"/>
      <c r="AV90" s="76"/>
      <c r="AW90" s="76"/>
      <c r="AX90" s="76"/>
      <c r="AY90" s="76"/>
      <c r="AZ90" s="76"/>
      <c r="BA90" s="76"/>
      <c r="BB90" s="77"/>
      <c r="BC90" s="77"/>
      <c r="BD90" s="76"/>
    </row>
    <row r="91" spans="1:56" s="59" customFormat="1" ht="12.75">
      <c r="A91" s="52"/>
      <c r="B91" s="52"/>
      <c r="C91" s="290"/>
      <c r="D91" s="77"/>
      <c r="E91" s="77"/>
      <c r="F91" s="77"/>
      <c r="G91" s="77"/>
      <c r="H91" s="77"/>
      <c r="I91" s="4"/>
      <c r="J91" s="77"/>
      <c r="K91" s="89"/>
      <c r="L91" s="89"/>
      <c r="M91" s="90"/>
      <c r="N91" s="89"/>
      <c r="O91" s="77"/>
      <c r="P91" s="90"/>
      <c r="Q91" s="89"/>
      <c r="R91" s="77"/>
      <c r="S91" s="90"/>
      <c r="T91" s="89"/>
      <c r="U91" s="77"/>
      <c r="V91" s="90"/>
      <c r="W91" s="89"/>
      <c r="X91" s="77"/>
      <c r="Y91" s="76"/>
      <c r="Z91" s="76"/>
      <c r="AA91" s="76"/>
      <c r="AB91" s="76"/>
      <c r="AC91" s="76"/>
      <c r="AD91" s="77"/>
      <c r="AE91" s="77"/>
      <c r="AF91" s="76"/>
      <c r="AG91" s="76"/>
      <c r="AH91" s="76"/>
      <c r="AI91" s="76"/>
      <c r="AJ91" s="76"/>
      <c r="AK91" s="76"/>
      <c r="AL91" s="77"/>
      <c r="AM91" s="77"/>
      <c r="AN91" s="76"/>
      <c r="AO91" s="76"/>
      <c r="AP91" s="76"/>
      <c r="AQ91" s="76"/>
      <c r="AR91" s="76"/>
      <c r="AS91" s="76"/>
      <c r="AT91" s="77"/>
      <c r="AU91" s="77"/>
      <c r="AV91" s="76"/>
      <c r="AW91" s="76"/>
      <c r="AX91" s="76"/>
      <c r="AY91" s="76"/>
      <c r="AZ91" s="76"/>
      <c r="BA91" s="76"/>
      <c r="BB91" s="77"/>
      <c r="BC91" s="77"/>
      <c r="BD91" s="76"/>
    </row>
    <row r="92" spans="1:56" s="59" customFormat="1" ht="12.75">
      <c r="A92" s="52"/>
      <c r="B92" s="52"/>
      <c r="C92" s="290"/>
      <c r="D92" s="77"/>
      <c r="E92" s="77"/>
      <c r="F92" s="77"/>
      <c r="G92" s="77"/>
      <c r="H92" s="77"/>
      <c r="I92" s="4"/>
      <c r="J92" s="77"/>
      <c r="K92" s="89"/>
      <c r="L92" s="89"/>
      <c r="M92" s="90"/>
      <c r="N92" s="89"/>
      <c r="O92" s="77"/>
      <c r="P92" s="90"/>
      <c r="Q92" s="89"/>
      <c r="R92" s="77"/>
      <c r="S92" s="90"/>
      <c r="T92" s="89"/>
      <c r="U92" s="77"/>
      <c r="V92" s="90"/>
      <c r="W92" s="89"/>
      <c r="X92" s="77"/>
      <c r="Y92" s="76"/>
      <c r="Z92" s="76"/>
      <c r="AA92" s="76"/>
      <c r="AB92" s="76"/>
      <c r="AC92" s="76"/>
      <c r="AD92" s="77"/>
      <c r="AE92" s="77"/>
      <c r="AF92" s="76"/>
      <c r="AG92" s="76"/>
      <c r="AH92" s="76"/>
      <c r="AI92" s="76"/>
      <c r="AJ92" s="76"/>
      <c r="AK92" s="76"/>
      <c r="AL92" s="77"/>
      <c r="AM92" s="77"/>
      <c r="AN92" s="76"/>
      <c r="AO92" s="76"/>
      <c r="AP92" s="76"/>
      <c r="AQ92" s="76"/>
      <c r="AR92" s="76"/>
      <c r="AS92" s="76"/>
      <c r="AT92" s="77"/>
      <c r="AU92" s="77"/>
      <c r="AV92" s="76"/>
      <c r="AW92" s="76"/>
      <c r="AX92" s="76"/>
      <c r="AY92" s="76"/>
      <c r="AZ92" s="76"/>
      <c r="BA92" s="76"/>
      <c r="BB92" s="77"/>
      <c r="BC92" s="77"/>
      <c r="BD92" s="76"/>
    </row>
    <row r="93" spans="1:56" s="59" customFormat="1" ht="12.75">
      <c r="A93" s="52"/>
      <c r="B93" s="52"/>
      <c r="C93" s="77"/>
      <c r="D93" s="77"/>
      <c r="E93" s="77"/>
      <c r="F93" s="77"/>
      <c r="G93" s="77"/>
      <c r="H93" s="77"/>
      <c r="I93" s="4"/>
      <c r="J93" s="77"/>
      <c r="K93" s="89"/>
      <c r="L93" s="89"/>
      <c r="M93" s="90"/>
      <c r="N93" s="89"/>
      <c r="O93" s="77"/>
      <c r="P93" s="90"/>
      <c r="Q93" s="89"/>
      <c r="R93" s="77"/>
      <c r="S93" s="90"/>
      <c r="T93" s="89"/>
      <c r="U93" s="77"/>
      <c r="V93" s="90"/>
      <c r="W93" s="89"/>
      <c r="X93" s="77"/>
      <c r="Y93" s="76"/>
      <c r="Z93" s="76"/>
      <c r="AA93" s="76"/>
      <c r="AB93" s="76"/>
      <c r="AC93" s="76"/>
      <c r="AD93" s="77"/>
      <c r="AE93" s="77"/>
      <c r="AF93" s="76"/>
      <c r="AG93" s="76"/>
      <c r="AH93" s="76"/>
      <c r="AI93" s="76"/>
      <c r="AJ93" s="76"/>
      <c r="AK93" s="76"/>
      <c r="AL93" s="77"/>
      <c r="AM93" s="77"/>
      <c r="AN93" s="76"/>
      <c r="AO93" s="76"/>
      <c r="AP93" s="76"/>
      <c r="AQ93" s="76"/>
      <c r="AR93" s="76"/>
      <c r="AS93" s="76"/>
      <c r="AT93" s="77"/>
      <c r="AU93" s="77"/>
      <c r="AV93" s="76"/>
      <c r="AW93" s="76"/>
      <c r="AX93" s="76"/>
      <c r="AY93" s="76"/>
      <c r="AZ93" s="76"/>
      <c r="BA93" s="76"/>
      <c r="BB93" s="77"/>
      <c r="BC93" s="77"/>
      <c r="BD93" s="76"/>
    </row>
    <row r="94" spans="1:56" s="59" customFormat="1" ht="12.75">
      <c r="A94" s="52"/>
      <c r="B94" s="52"/>
      <c r="C94" s="77"/>
      <c r="D94" s="77"/>
      <c r="E94" s="77"/>
      <c r="F94" s="77"/>
      <c r="G94" s="77"/>
      <c r="H94" s="77"/>
      <c r="I94" s="4"/>
      <c r="J94" s="77"/>
      <c r="K94" s="89"/>
      <c r="L94" s="89"/>
      <c r="M94" s="90"/>
      <c r="N94" s="89"/>
      <c r="O94" s="77"/>
      <c r="P94" s="90"/>
      <c r="Q94" s="89"/>
      <c r="R94" s="77"/>
      <c r="S94" s="90"/>
      <c r="T94" s="89"/>
      <c r="U94" s="77"/>
      <c r="V94" s="90"/>
      <c r="W94" s="89"/>
      <c r="X94" s="77"/>
      <c r="Y94" s="76"/>
      <c r="Z94" s="76"/>
      <c r="AA94" s="76"/>
      <c r="AB94" s="76"/>
      <c r="AC94" s="76"/>
      <c r="AD94" s="77"/>
      <c r="AE94" s="77"/>
      <c r="AF94" s="76"/>
      <c r="AG94" s="76"/>
      <c r="AH94" s="76"/>
      <c r="AI94" s="76"/>
      <c r="AJ94" s="76"/>
      <c r="AK94" s="76"/>
      <c r="AL94" s="77"/>
      <c r="AM94" s="77"/>
      <c r="AN94" s="76"/>
      <c r="AO94" s="76"/>
      <c r="AP94" s="76"/>
      <c r="AQ94" s="76"/>
      <c r="AR94" s="76"/>
      <c r="AS94" s="76"/>
      <c r="AT94" s="77"/>
      <c r="AU94" s="77"/>
      <c r="AV94" s="76"/>
      <c r="AW94" s="76"/>
      <c r="AX94" s="76"/>
      <c r="AY94" s="76"/>
      <c r="AZ94" s="76"/>
      <c r="BA94" s="76"/>
      <c r="BB94" s="77"/>
      <c r="BC94" s="77"/>
      <c r="BD94" s="76"/>
    </row>
    <row r="95" spans="1:56" s="59" customFormat="1" ht="12.75">
      <c r="A95" s="52"/>
      <c r="B95" s="52"/>
      <c r="C95" s="77"/>
      <c r="D95" s="77"/>
      <c r="E95" s="77"/>
      <c r="F95" s="77"/>
      <c r="G95" s="77"/>
      <c r="H95" s="77"/>
      <c r="I95" s="4"/>
      <c r="J95" s="77"/>
      <c r="K95" s="89"/>
      <c r="L95" s="89"/>
      <c r="M95" s="90"/>
      <c r="N95" s="89"/>
      <c r="O95" s="77"/>
      <c r="P95" s="90"/>
      <c r="Q95" s="89"/>
      <c r="R95" s="77"/>
      <c r="S95" s="90"/>
      <c r="T95" s="89"/>
      <c r="U95" s="77"/>
      <c r="V95" s="90"/>
      <c r="W95" s="89"/>
      <c r="X95" s="77"/>
      <c r="Y95" s="76"/>
      <c r="Z95" s="76"/>
      <c r="AA95" s="76"/>
      <c r="AB95" s="76"/>
      <c r="AC95" s="76"/>
      <c r="AD95" s="77"/>
      <c r="AE95" s="77"/>
      <c r="AF95" s="76"/>
      <c r="AG95" s="76"/>
      <c r="AH95" s="76"/>
      <c r="AI95" s="76"/>
      <c r="AJ95" s="76"/>
      <c r="AK95" s="76"/>
      <c r="AL95" s="77"/>
      <c r="AM95" s="77"/>
      <c r="AN95" s="76"/>
      <c r="AO95" s="76"/>
      <c r="AP95" s="76"/>
      <c r="AQ95" s="76"/>
      <c r="AR95" s="76"/>
      <c r="AS95" s="76"/>
      <c r="AT95" s="77"/>
      <c r="AU95" s="77"/>
      <c r="AV95" s="76"/>
      <c r="AW95" s="76"/>
      <c r="AX95" s="76"/>
      <c r="AY95" s="76"/>
      <c r="AZ95" s="76"/>
      <c r="BA95" s="76"/>
      <c r="BB95" s="77"/>
      <c r="BC95" s="77"/>
      <c r="BD95" s="76"/>
    </row>
    <row r="96" spans="1:56" s="59" customFormat="1" ht="12.75">
      <c r="A96" s="52"/>
      <c r="B96" s="52"/>
      <c r="C96" s="77"/>
      <c r="D96" s="77"/>
      <c r="E96" s="77"/>
      <c r="F96" s="77"/>
      <c r="G96" s="77"/>
      <c r="H96" s="77"/>
      <c r="I96" s="4"/>
      <c r="J96" s="77"/>
      <c r="K96" s="89"/>
      <c r="L96" s="89"/>
      <c r="M96" s="90"/>
      <c r="N96" s="89"/>
      <c r="O96" s="77"/>
      <c r="P96" s="90"/>
      <c r="Q96" s="89"/>
      <c r="R96" s="77"/>
      <c r="S96" s="90"/>
      <c r="T96" s="89"/>
      <c r="U96" s="77"/>
      <c r="V96" s="90"/>
      <c r="W96" s="89"/>
      <c r="X96" s="77"/>
      <c r="Y96" s="76"/>
      <c r="Z96" s="76"/>
      <c r="AA96" s="76"/>
      <c r="AB96" s="76"/>
      <c r="AC96" s="76"/>
      <c r="AD96" s="77"/>
      <c r="AE96" s="77"/>
      <c r="AF96" s="76"/>
      <c r="AG96" s="76"/>
      <c r="AH96" s="76"/>
      <c r="AI96" s="76"/>
      <c r="AJ96" s="76"/>
      <c r="AK96" s="76"/>
      <c r="AL96" s="77"/>
      <c r="AM96" s="77"/>
      <c r="AN96" s="76"/>
      <c r="AO96" s="76"/>
      <c r="AP96" s="76"/>
      <c r="AQ96" s="76"/>
      <c r="AR96" s="76"/>
      <c r="AS96" s="76"/>
      <c r="AT96" s="77"/>
      <c r="AU96" s="77"/>
      <c r="AV96" s="76"/>
      <c r="AW96" s="76"/>
      <c r="AX96" s="76"/>
      <c r="AY96" s="76"/>
      <c r="AZ96" s="76"/>
      <c r="BA96" s="76"/>
      <c r="BB96" s="77"/>
      <c r="BC96" s="77"/>
      <c r="BD96" s="76"/>
    </row>
    <row r="97" spans="1:56" s="59" customFormat="1" ht="12.75">
      <c r="A97" s="52"/>
      <c r="B97" s="52"/>
      <c r="C97" s="77"/>
      <c r="D97" s="77"/>
      <c r="E97" s="77"/>
      <c r="F97" s="77"/>
      <c r="G97" s="77"/>
      <c r="H97" s="77"/>
      <c r="I97" s="4"/>
      <c r="J97" s="77"/>
      <c r="K97" s="89"/>
      <c r="L97" s="89"/>
      <c r="M97" s="90"/>
      <c r="N97" s="89"/>
      <c r="O97" s="77"/>
      <c r="P97" s="90"/>
      <c r="Q97" s="89"/>
      <c r="R97" s="77"/>
      <c r="S97" s="90"/>
      <c r="T97" s="89"/>
      <c r="U97" s="77"/>
      <c r="V97" s="90"/>
      <c r="W97" s="89"/>
      <c r="X97" s="77"/>
      <c r="Y97" s="76"/>
      <c r="Z97" s="76"/>
      <c r="AA97" s="76"/>
      <c r="AB97" s="76"/>
      <c r="AC97" s="76"/>
      <c r="AD97" s="77"/>
      <c r="AE97" s="77"/>
      <c r="AF97" s="76"/>
      <c r="AG97" s="76"/>
      <c r="AH97" s="76"/>
      <c r="AI97" s="76"/>
      <c r="AJ97" s="76"/>
      <c r="AK97" s="76"/>
      <c r="AL97" s="77"/>
      <c r="AM97" s="77"/>
      <c r="AN97" s="76"/>
      <c r="AO97" s="76"/>
      <c r="AP97" s="76"/>
      <c r="AQ97" s="76"/>
      <c r="AR97" s="76"/>
      <c r="AS97" s="76"/>
      <c r="AT97" s="77"/>
      <c r="AU97" s="77"/>
      <c r="AV97" s="76"/>
      <c r="AW97" s="76"/>
      <c r="AX97" s="76"/>
      <c r="AY97" s="76"/>
      <c r="AZ97" s="76"/>
      <c r="BA97" s="76"/>
      <c r="BB97" s="77"/>
      <c r="BC97" s="77"/>
      <c r="BD97" s="76"/>
    </row>
    <row r="98" spans="1:56" s="59" customFormat="1" ht="12.75">
      <c r="A98" s="52"/>
      <c r="B98" s="52"/>
      <c r="C98" s="77"/>
      <c r="D98" s="77"/>
      <c r="E98" s="77"/>
      <c r="F98" s="77"/>
      <c r="G98" s="77"/>
      <c r="H98" s="77"/>
      <c r="I98" s="4"/>
      <c r="J98" s="77"/>
      <c r="K98" s="89"/>
      <c r="L98" s="89"/>
      <c r="M98" s="90"/>
      <c r="N98" s="89"/>
      <c r="O98" s="77"/>
      <c r="P98" s="90"/>
      <c r="Q98" s="89"/>
      <c r="R98" s="77"/>
      <c r="S98" s="90"/>
      <c r="T98" s="89"/>
      <c r="U98" s="77"/>
      <c r="V98" s="90"/>
      <c r="W98" s="89"/>
      <c r="X98" s="77"/>
      <c r="Y98" s="76"/>
      <c r="Z98" s="76"/>
      <c r="AA98" s="76"/>
      <c r="AB98" s="76"/>
      <c r="AC98" s="76"/>
      <c r="AD98" s="77"/>
      <c r="AE98" s="77"/>
      <c r="AF98" s="76"/>
      <c r="AG98" s="76"/>
      <c r="AH98" s="76"/>
      <c r="AI98" s="76"/>
      <c r="AJ98" s="76"/>
      <c r="AK98" s="76"/>
      <c r="AL98" s="77"/>
      <c r="AM98" s="77"/>
      <c r="AN98" s="76"/>
      <c r="AO98" s="76"/>
      <c r="AP98" s="76"/>
      <c r="AQ98" s="76"/>
      <c r="AR98" s="76"/>
      <c r="AS98" s="76"/>
      <c r="AT98" s="77"/>
      <c r="AU98" s="77"/>
      <c r="AV98" s="76"/>
      <c r="AW98" s="76"/>
      <c r="AX98" s="76"/>
      <c r="AY98" s="76"/>
      <c r="AZ98" s="76"/>
      <c r="BA98" s="76"/>
      <c r="BB98" s="77"/>
      <c r="BC98" s="77"/>
      <c r="BD98" s="76"/>
    </row>
    <row r="99" spans="1:56" s="59" customFormat="1" ht="12.75">
      <c r="A99" s="52"/>
      <c r="B99" s="52"/>
      <c r="C99" s="77"/>
      <c r="D99" s="77"/>
      <c r="E99" s="77"/>
      <c r="F99" s="77"/>
      <c r="G99" s="77"/>
      <c r="H99" s="77"/>
      <c r="I99" s="4"/>
      <c r="J99" s="77"/>
      <c r="K99" s="89"/>
      <c r="L99" s="89"/>
      <c r="M99" s="90"/>
      <c r="N99" s="89"/>
      <c r="O99" s="77"/>
      <c r="P99" s="90"/>
      <c r="Q99" s="89"/>
      <c r="R99" s="77"/>
      <c r="S99" s="90"/>
      <c r="T99" s="89"/>
      <c r="U99" s="77"/>
      <c r="V99" s="90"/>
      <c r="W99" s="89"/>
      <c r="X99" s="77"/>
      <c r="Y99" s="76"/>
      <c r="Z99" s="76"/>
      <c r="AA99" s="76"/>
      <c r="AB99" s="76"/>
      <c r="AC99" s="76"/>
      <c r="AD99" s="77"/>
      <c r="AE99" s="77"/>
      <c r="AF99" s="76"/>
      <c r="AG99" s="76"/>
      <c r="AH99" s="76"/>
      <c r="AI99" s="76"/>
      <c r="AJ99" s="76"/>
      <c r="AK99" s="76"/>
      <c r="AL99" s="77"/>
      <c r="AM99" s="77"/>
      <c r="AN99" s="76"/>
      <c r="AO99" s="76"/>
      <c r="AP99" s="76"/>
      <c r="AQ99" s="76"/>
      <c r="AR99" s="76"/>
      <c r="AS99" s="76"/>
      <c r="AT99" s="77"/>
      <c r="AU99" s="77"/>
      <c r="AV99" s="76"/>
      <c r="AW99" s="76"/>
      <c r="AX99" s="76"/>
      <c r="AY99" s="76"/>
      <c r="AZ99" s="76"/>
      <c r="BA99" s="76"/>
      <c r="BB99" s="77"/>
      <c r="BC99" s="77"/>
      <c r="BD99" s="76"/>
    </row>
    <row r="100" spans="1:56" s="59" customFormat="1" ht="12.75">
      <c r="A100" s="52"/>
      <c r="B100" s="52"/>
      <c r="C100" s="77"/>
      <c r="D100" s="77"/>
      <c r="E100" s="77"/>
      <c r="F100" s="77"/>
      <c r="G100" s="77"/>
      <c r="H100" s="77"/>
      <c r="I100" s="4"/>
      <c r="J100" s="77"/>
      <c r="K100" s="89"/>
      <c r="L100" s="89"/>
      <c r="M100" s="90"/>
      <c r="N100" s="89"/>
      <c r="O100" s="77"/>
      <c r="P100" s="90"/>
      <c r="Q100" s="89"/>
      <c r="R100" s="77"/>
      <c r="S100" s="90"/>
      <c r="T100" s="89"/>
      <c r="U100" s="77"/>
      <c r="V100" s="90"/>
      <c r="W100" s="89"/>
      <c r="X100" s="77"/>
      <c r="Y100" s="76"/>
      <c r="Z100" s="76"/>
      <c r="AA100" s="76"/>
      <c r="AB100" s="76"/>
      <c r="AC100" s="76"/>
      <c r="AD100" s="77"/>
      <c r="AE100" s="77"/>
      <c r="AF100" s="76"/>
      <c r="AG100" s="76"/>
      <c r="AH100" s="76"/>
      <c r="AI100" s="76"/>
      <c r="AJ100" s="76"/>
      <c r="AK100" s="76"/>
      <c r="AL100" s="77"/>
      <c r="AM100" s="77"/>
      <c r="AN100" s="76"/>
      <c r="AO100" s="76"/>
      <c r="AP100" s="76"/>
      <c r="AQ100" s="76"/>
      <c r="AR100" s="76"/>
      <c r="AS100" s="76"/>
      <c r="AT100" s="77"/>
      <c r="AU100" s="77"/>
      <c r="AV100" s="76"/>
      <c r="AW100" s="76"/>
      <c r="AX100" s="76"/>
      <c r="AY100" s="76"/>
      <c r="AZ100" s="76"/>
      <c r="BA100" s="76"/>
      <c r="BB100" s="77"/>
      <c r="BC100" s="77"/>
      <c r="BD100" s="76"/>
    </row>
    <row r="101" spans="1:56" s="59" customFormat="1" ht="12.75">
      <c r="A101" s="52"/>
      <c r="B101" s="52"/>
      <c r="C101" s="77"/>
      <c r="D101" s="77"/>
      <c r="E101" s="77"/>
      <c r="F101" s="77"/>
      <c r="G101" s="77"/>
      <c r="H101" s="77"/>
      <c r="I101" s="4"/>
      <c r="J101" s="77"/>
      <c r="K101" s="89"/>
      <c r="L101" s="89"/>
      <c r="M101" s="90"/>
      <c r="N101" s="89"/>
      <c r="O101" s="77"/>
      <c r="P101" s="90"/>
      <c r="Q101" s="89"/>
      <c r="R101" s="77"/>
      <c r="S101" s="90"/>
      <c r="T101" s="89"/>
      <c r="U101" s="77"/>
      <c r="V101" s="90"/>
      <c r="W101" s="89"/>
      <c r="X101" s="77"/>
      <c r="Y101" s="76"/>
      <c r="Z101" s="76"/>
      <c r="AA101" s="76"/>
      <c r="AB101" s="76"/>
      <c r="AC101" s="76"/>
      <c r="AD101" s="77"/>
      <c r="AE101" s="77"/>
      <c r="AF101" s="76"/>
      <c r="AG101" s="76"/>
      <c r="AH101" s="76"/>
      <c r="AI101" s="76"/>
      <c r="AJ101" s="76"/>
      <c r="AK101" s="76"/>
      <c r="AL101" s="77"/>
      <c r="AM101" s="77"/>
      <c r="AN101" s="76"/>
      <c r="AO101" s="76"/>
      <c r="AP101" s="76"/>
      <c r="AQ101" s="76"/>
      <c r="AR101" s="76"/>
      <c r="AS101" s="76"/>
      <c r="AT101" s="77"/>
      <c r="AU101" s="77"/>
      <c r="AV101" s="76"/>
      <c r="AW101" s="76"/>
      <c r="AX101" s="76"/>
      <c r="AY101" s="76"/>
      <c r="AZ101" s="76"/>
      <c r="BA101" s="76"/>
      <c r="BB101" s="77"/>
      <c r="BC101" s="77"/>
      <c r="BD101" s="76"/>
    </row>
    <row r="102" spans="1:56" s="59" customFormat="1" ht="12.75">
      <c r="A102" s="52"/>
      <c r="B102" s="52"/>
      <c r="C102" s="77"/>
      <c r="D102" s="77"/>
      <c r="E102" s="77"/>
      <c r="F102" s="77"/>
      <c r="G102" s="77"/>
      <c r="H102" s="77"/>
      <c r="I102" s="4"/>
      <c r="J102" s="77"/>
      <c r="K102" s="89"/>
      <c r="L102" s="89"/>
      <c r="M102" s="90"/>
      <c r="N102" s="89"/>
      <c r="O102" s="77"/>
      <c r="P102" s="90"/>
      <c r="Q102" s="89"/>
      <c r="R102" s="77"/>
      <c r="S102" s="90"/>
      <c r="T102" s="89"/>
      <c r="U102" s="77"/>
      <c r="V102" s="90"/>
      <c r="W102" s="89"/>
      <c r="X102" s="77"/>
      <c r="Y102" s="76"/>
      <c r="Z102" s="76"/>
      <c r="AA102" s="76"/>
      <c r="AB102" s="76"/>
      <c r="AC102" s="76"/>
      <c r="AD102" s="77"/>
      <c r="AE102" s="77"/>
      <c r="AF102" s="76"/>
      <c r="AG102" s="76"/>
      <c r="AH102" s="76"/>
      <c r="AI102" s="76"/>
      <c r="AJ102" s="76"/>
      <c r="AK102" s="76"/>
      <c r="AL102" s="77"/>
      <c r="AM102" s="77"/>
      <c r="AN102" s="76"/>
      <c r="AO102" s="76"/>
      <c r="AP102" s="76"/>
      <c r="AQ102" s="76"/>
      <c r="AR102" s="76"/>
      <c r="AS102" s="76"/>
      <c r="AT102" s="77"/>
      <c r="AU102" s="77"/>
      <c r="AV102" s="76"/>
      <c r="AW102" s="76"/>
      <c r="AX102" s="76"/>
      <c r="AY102" s="76"/>
      <c r="AZ102" s="76"/>
      <c r="BA102" s="76"/>
      <c r="BB102" s="77"/>
      <c r="BC102" s="77"/>
      <c r="BD102" s="76"/>
    </row>
    <row r="103" spans="1:56" s="59" customFormat="1" ht="12.75">
      <c r="A103" s="52"/>
      <c r="B103" s="52"/>
      <c r="C103" s="77"/>
      <c r="D103" s="77"/>
      <c r="E103" s="77"/>
      <c r="F103" s="77"/>
      <c r="G103" s="77"/>
      <c r="H103" s="77"/>
      <c r="I103" s="4"/>
      <c r="J103" s="77"/>
      <c r="K103" s="89"/>
      <c r="L103" s="89"/>
      <c r="M103" s="90"/>
      <c r="N103" s="89"/>
      <c r="O103" s="77"/>
      <c r="P103" s="90"/>
      <c r="Q103" s="89"/>
      <c r="R103" s="77"/>
      <c r="S103" s="90"/>
      <c r="T103" s="89"/>
      <c r="U103" s="77"/>
      <c r="V103" s="90"/>
      <c r="W103" s="89"/>
      <c r="X103" s="77"/>
      <c r="Y103" s="76"/>
      <c r="Z103" s="76"/>
      <c r="AA103" s="76"/>
      <c r="AB103" s="76"/>
      <c r="AC103" s="76"/>
      <c r="AD103" s="77"/>
      <c r="AE103" s="77"/>
      <c r="AF103" s="76"/>
      <c r="AG103" s="76"/>
      <c r="AH103" s="76"/>
      <c r="AI103" s="76"/>
      <c r="AJ103" s="76"/>
      <c r="AK103" s="76"/>
      <c r="AL103" s="77"/>
      <c r="AM103" s="77"/>
      <c r="AN103" s="76"/>
      <c r="AO103" s="76"/>
      <c r="AP103" s="76"/>
      <c r="AQ103" s="76"/>
      <c r="AR103" s="76"/>
      <c r="AS103" s="76"/>
      <c r="AT103" s="77"/>
      <c r="AU103" s="77"/>
      <c r="AV103" s="76"/>
      <c r="AW103" s="76"/>
      <c r="AX103" s="76"/>
      <c r="AY103" s="76"/>
      <c r="AZ103" s="76"/>
      <c r="BA103" s="76"/>
      <c r="BB103" s="77"/>
      <c r="BC103" s="77"/>
      <c r="BD103" s="76"/>
    </row>
    <row r="104" spans="1:56" s="59" customFormat="1" ht="12.75">
      <c r="A104" s="52"/>
      <c r="B104" s="52"/>
      <c r="C104" s="77"/>
      <c r="D104" s="77"/>
      <c r="E104" s="77"/>
      <c r="F104" s="77"/>
      <c r="G104" s="77"/>
      <c r="H104" s="77"/>
      <c r="I104" s="4"/>
      <c r="J104" s="77"/>
      <c r="K104" s="89"/>
      <c r="L104" s="89"/>
      <c r="M104" s="90"/>
      <c r="N104" s="89"/>
      <c r="O104" s="77"/>
      <c r="P104" s="90"/>
      <c r="Q104" s="89"/>
      <c r="R104" s="77"/>
      <c r="S104" s="90"/>
      <c r="T104" s="89"/>
      <c r="U104" s="77"/>
      <c r="V104" s="90"/>
      <c r="W104" s="89"/>
      <c r="X104" s="77"/>
      <c r="Y104" s="76"/>
      <c r="Z104" s="76"/>
      <c r="AA104" s="76"/>
      <c r="AB104" s="76"/>
      <c r="AC104" s="76"/>
      <c r="AD104" s="77"/>
      <c r="AE104" s="77"/>
      <c r="AF104" s="76"/>
      <c r="AG104" s="76"/>
      <c r="AH104" s="76"/>
      <c r="AI104" s="76"/>
      <c r="AJ104" s="76"/>
      <c r="AK104" s="76"/>
      <c r="AL104" s="77"/>
      <c r="AM104" s="77"/>
      <c r="AN104" s="76"/>
      <c r="AO104" s="76"/>
      <c r="AP104" s="76"/>
      <c r="AQ104" s="76"/>
      <c r="AR104" s="76"/>
      <c r="AS104" s="76"/>
      <c r="AT104" s="77"/>
      <c r="AU104" s="77"/>
      <c r="AV104" s="76"/>
      <c r="AW104" s="76"/>
      <c r="AX104" s="76"/>
      <c r="AY104" s="76"/>
      <c r="AZ104" s="76"/>
      <c r="BA104" s="76"/>
      <c r="BB104" s="77"/>
      <c r="BC104" s="77"/>
      <c r="BD104" s="76"/>
    </row>
    <row r="105" spans="1:56" s="59" customFormat="1" ht="12.75">
      <c r="A105" s="52"/>
      <c r="B105" s="52"/>
      <c r="C105" s="77"/>
      <c r="D105" s="77"/>
      <c r="E105" s="77"/>
      <c r="F105" s="77"/>
      <c r="G105" s="77"/>
      <c r="H105" s="77"/>
      <c r="I105" s="4"/>
      <c r="J105" s="77"/>
      <c r="K105" s="89"/>
      <c r="L105" s="89"/>
      <c r="M105" s="90"/>
      <c r="N105" s="89"/>
      <c r="O105" s="77"/>
      <c r="P105" s="90"/>
      <c r="Q105" s="89"/>
      <c r="R105" s="77"/>
      <c r="S105" s="90"/>
      <c r="T105" s="89"/>
      <c r="U105" s="77"/>
      <c r="V105" s="90"/>
      <c r="W105" s="89"/>
      <c r="X105" s="77"/>
      <c r="Y105" s="76"/>
      <c r="Z105" s="76"/>
      <c r="AA105" s="76"/>
      <c r="AB105" s="76"/>
      <c r="AC105" s="76"/>
      <c r="AD105" s="77"/>
      <c r="AE105" s="77"/>
      <c r="AF105" s="76"/>
      <c r="AG105" s="76"/>
      <c r="AH105" s="76"/>
      <c r="AI105" s="76"/>
      <c r="AJ105" s="76"/>
      <c r="AK105" s="76"/>
      <c r="AL105" s="77"/>
      <c r="AM105" s="77"/>
      <c r="AN105" s="76"/>
      <c r="AO105" s="76"/>
      <c r="AP105" s="76"/>
      <c r="AQ105" s="76"/>
      <c r="AR105" s="76"/>
      <c r="AS105" s="76"/>
      <c r="AT105" s="77"/>
      <c r="AU105" s="77"/>
      <c r="AV105" s="76"/>
      <c r="AW105" s="76"/>
      <c r="AX105" s="76"/>
      <c r="AY105" s="76"/>
      <c r="AZ105" s="76"/>
      <c r="BA105" s="76"/>
      <c r="BB105" s="77"/>
      <c r="BC105" s="77"/>
      <c r="BD105" s="76"/>
    </row>
    <row r="106" spans="1:56" s="59" customFormat="1" ht="12.75">
      <c r="A106" s="52"/>
      <c r="B106" s="52"/>
      <c r="C106" s="77"/>
      <c r="D106" s="77"/>
      <c r="E106" s="77"/>
      <c r="F106" s="77"/>
      <c r="G106" s="77"/>
      <c r="H106" s="77"/>
      <c r="I106" s="4"/>
      <c r="J106" s="77"/>
      <c r="K106" s="89"/>
      <c r="L106" s="89"/>
      <c r="M106" s="90"/>
      <c r="N106" s="89"/>
      <c r="O106" s="77"/>
      <c r="P106" s="90"/>
      <c r="Q106" s="89"/>
      <c r="R106" s="77"/>
      <c r="S106" s="90"/>
      <c r="T106" s="89"/>
      <c r="U106" s="77"/>
      <c r="V106" s="90"/>
      <c r="W106" s="89"/>
      <c r="X106" s="77"/>
      <c r="Y106" s="76"/>
      <c r="Z106" s="76"/>
      <c r="AA106" s="76"/>
      <c r="AB106" s="76"/>
      <c r="AC106" s="76"/>
      <c r="AD106" s="77"/>
      <c r="AE106" s="77"/>
      <c r="AF106" s="76"/>
      <c r="AG106" s="76"/>
      <c r="AH106" s="76"/>
      <c r="AI106" s="76"/>
      <c r="AJ106" s="76"/>
      <c r="AK106" s="76"/>
      <c r="AL106" s="77"/>
      <c r="AM106" s="77"/>
      <c r="AN106" s="76"/>
      <c r="AO106" s="76"/>
      <c r="AP106" s="76"/>
      <c r="AQ106" s="76"/>
      <c r="AR106" s="76"/>
      <c r="AS106" s="76"/>
      <c r="AT106" s="77"/>
      <c r="AU106" s="77"/>
      <c r="AV106" s="76"/>
      <c r="AW106" s="76"/>
      <c r="AX106" s="76"/>
      <c r="AY106" s="76"/>
      <c r="AZ106" s="76"/>
      <c r="BA106" s="76"/>
      <c r="BB106" s="77"/>
      <c r="BC106" s="77"/>
      <c r="BD106" s="76"/>
    </row>
    <row r="107" spans="1:56" s="59" customFormat="1" ht="12.75">
      <c r="A107" s="52"/>
      <c r="B107" s="52"/>
      <c r="C107" s="77"/>
      <c r="D107" s="77"/>
      <c r="E107" s="77"/>
      <c r="F107" s="77"/>
      <c r="G107" s="77"/>
      <c r="H107" s="77"/>
      <c r="I107" s="4"/>
      <c r="J107" s="77"/>
      <c r="K107" s="89"/>
      <c r="L107" s="89"/>
      <c r="M107" s="90"/>
      <c r="N107" s="89"/>
      <c r="O107" s="77"/>
      <c r="P107" s="90"/>
      <c r="Q107" s="89"/>
      <c r="R107" s="77"/>
      <c r="S107" s="90"/>
      <c r="T107" s="89"/>
      <c r="U107" s="77"/>
      <c r="V107" s="90"/>
      <c r="W107" s="89"/>
      <c r="X107" s="77"/>
      <c r="Y107" s="76"/>
      <c r="Z107" s="76"/>
      <c r="AA107" s="76"/>
      <c r="AB107" s="76"/>
      <c r="AC107" s="76"/>
      <c r="AD107" s="77"/>
      <c r="AE107" s="77"/>
      <c r="AF107" s="76"/>
      <c r="AG107" s="76"/>
      <c r="AH107" s="76"/>
      <c r="AI107" s="76"/>
      <c r="AJ107" s="76"/>
      <c r="AK107" s="76"/>
      <c r="AL107" s="77"/>
      <c r="AM107" s="77"/>
      <c r="AN107" s="76"/>
      <c r="AO107" s="76"/>
      <c r="AP107" s="76"/>
      <c r="AQ107" s="76"/>
      <c r="AR107" s="76"/>
      <c r="AS107" s="76"/>
      <c r="AT107" s="77"/>
      <c r="AU107" s="77"/>
      <c r="AV107" s="76"/>
      <c r="AW107" s="76"/>
      <c r="AX107" s="76"/>
      <c r="AY107" s="76"/>
      <c r="AZ107" s="76"/>
      <c r="BA107" s="76"/>
      <c r="BB107" s="77"/>
      <c r="BC107" s="77"/>
      <c r="BD107" s="76"/>
    </row>
    <row r="108" spans="1:56" s="59" customFormat="1" ht="12.75">
      <c r="A108" s="52"/>
      <c r="B108" s="52"/>
      <c r="C108" s="77"/>
      <c r="D108" s="77"/>
      <c r="E108" s="77"/>
      <c r="F108" s="77"/>
      <c r="G108" s="77"/>
      <c r="H108" s="77"/>
      <c r="I108" s="4"/>
      <c r="J108" s="77"/>
      <c r="K108" s="89"/>
      <c r="L108" s="89"/>
      <c r="M108" s="90"/>
      <c r="N108" s="89"/>
      <c r="O108" s="77"/>
      <c r="P108" s="90"/>
      <c r="Q108" s="89"/>
      <c r="R108" s="77"/>
      <c r="S108" s="90"/>
      <c r="T108" s="89"/>
      <c r="U108" s="77"/>
      <c r="V108" s="90"/>
      <c r="W108" s="89"/>
      <c r="X108" s="77"/>
      <c r="Y108" s="76"/>
      <c r="Z108" s="76"/>
      <c r="AA108" s="76"/>
      <c r="AB108" s="76"/>
      <c r="AC108" s="76"/>
      <c r="AD108" s="77"/>
      <c r="AE108" s="77"/>
      <c r="AF108" s="76"/>
      <c r="AG108" s="76"/>
      <c r="AH108" s="76"/>
      <c r="AI108" s="76"/>
      <c r="AJ108" s="76"/>
      <c r="AK108" s="76"/>
      <c r="AL108" s="77"/>
      <c r="AM108" s="77"/>
      <c r="AN108" s="76"/>
      <c r="AO108" s="76"/>
      <c r="AP108" s="76"/>
      <c r="AQ108" s="76"/>
      <c r="AR108" s="76"/>
      <c r="AS108" s="76"/>
      <c r="AT108" s="77"/>
      <c r="AU108" s="77"/>
      <c r="AV108" s="76"/>
      <c r="AW108" s="76"/>
      <c r="AX108" s="76"/>
      <c r="AY108" s="76"/>
      <c r="AZ108" s="76"/>
      <c r="BA108" s="76"/>
      <c r="BB108" s="77"/>
      <c r="BC108" s="77"/>
      <c r="BD108" s="76"/>
    </row>
    <row r="109" spans="1:56" s="59" customFormat="1" ht="12.75">
      <c r="A109" s="52"/>
      <c r="B109" s="52"/>
      <c r="C109" s="77"/>
      <c r="D109" s="77"/>
      <c r="E109" s="77"/>
      <c r="F109" s="77"/>
      <c r="G109" s="77"/>
      <c r="H109" s="77"/>
      <c r="I109" s="4"/>
      <c r="J109" s="77"/>
      <c r="K109" s="89"/>
      <c r="L109" s="89"/>
      <c r="M109" s="90"/>
      <c r="N109" s="89"/>
      <c r="O109" s="77"/>
      <c r="P109" s="90"/>
      <c r="Q109" s="89"/>
      <c r="R109" s="77"/>
      <c r="S109" s="90"/>
      <c r="T109" s="89"/>
      <c r="U109" s="77"/>
      <c r="V109" s="90"/>
      <c r="W109" s="89"/>
      <c r="X109" s="77"/>
      <c r="Y109" s="76"/>
      <c r="Z109" s="76"/>
      <c r="AA109" s="76"/>
      <c r="AB109" s="76"/>
      <c r="AC109" s="76"/>
      <c r="AD109" s="77"/>
      <c r="AE109" s="77"/>
      <c r="AF109" s="76"/>
      <c r="AG109" s="76"/>
      <c r="AH109" s="76"/>
      <c r="AI109" s="76"/>
      <c r="AJ109" s="76"/>
      <c r="AK109" s="76"/>
      <c r="AL109" s="77"/>
      <c r="AM109" s="77"/>
      <c r="AN109" s="76"/>
      <c r="AO109" s="76"/>
      <c r="AP109" s="76"/>
      <c r="AQ109" s="76"/>
      <c r="AR109" s="76"/>
      <c r="AS109" s="76"/>
      <c r="AT109" s="77"/>
      <c r="AU109" s="77"/>
      <c r="AV109" s="76"/>
      <c r="AW109" s="76"/>
      <c r="AX109" s="76"/>
      <c r="AY109" s="76"/>
      <c r="AZ109" s="76"/>
      <c r="BA109" s="76"/>
      <c r="BB109" s="77"/>
      <c r="BC109" s="77"/>
      <c r="BD109" s="76"/>
    </row>
    <row r="110" spans="1:56" s="59" customFormat="1" ht="12.75">
      <c r="A110" s="52"/>
      <c r="B110" s="52"/>
      <c r="C110" s="77"/>
      <c r="D110" s="77"/>
      <c r="E110" s="77"/>
      <c r="F110" s="77"/>
      <c r="G110" s="77"/>
      <c r="H110" s="77"/>
      <c r="I110" s="4"/>
      <c r="J110" s="77"/>
      <c r="K110" s="89"/>
      <c r="L110" s="89"/>
      <c r="M110" s="90"/>
      <c r="N110" s="89"/>
      <c r="O110" s="77"/>
      <c r="P110" s="90"/>
      <c r="Q110" s="89"/>
      <c r="R110" s="77"/>
      <c r="S110" s="90"/>
      <c r="T110" s="89"/>
      <c r="U110" s="77"/>
      <c r="V110" s="90"/>
      <c r="W110" s="89"/>
      <c r="X110" s="77"/>
      <c r="Y110" s="76"/>
      <c r="Z110" s="76"/>
      <c r="AA110" s="76"/>
      <c r="AB110" s="76"/>
      <c r="AC110" s="76"/>
      <c r="AD110" s="77"/>
      <c r="AE110" s="77"/>
      <c r="AF110" s="76"/>
      <c r="AG110" s="76"/>
      <c r="AH110" s="76"/>
      <c r="AI110" s="76"/>
      <c r="AJ110" s="76"/>
      <c r="AK110" s="76"/>
      <c r="AL110" s="77"/>
      <c r="AM110" s="77"/>
      <c r="AN110" s="76"/>
      <c r="AO110" s="76"/>
      <c r="AP110" s="76"/>
      <c r="AQ110" s="76"/>
      <c r="AR110" s="76"/>
      <c r="AS110" s="76"/>
      <c r="AT110" s="77"/>
      <c r="AU110" s="77"/>
      <c r="AV110" s="76"/>
      <c r="AW110" s="76"/>
      <c r="AX110" s="76"/>
      <c r="AY110" s="76"/>
      <c r="AZ110" s="76"/>
      <c r="BA110" s="76"/>
      <c r="BB110" s="77"/>
      <c r="BC110" s="77"/>
      <c r="BD110" s="76"/>
    </row>
    <row r="111" spans="1:56" s="59" customFormat="1" ht="12.75">
      <c r="A111" s="52"/>
      <c r="B111" s="52"/>
      <c r="C111" s="77"/>
      <c r="D111" s="77"/>
      <c r="E111" s="77"/>
      <c r="F111" s="77"/>
      <c r="G111" s="77"/>
      <c r="H111" s="77"/>
      <c r="I111" s="4"/>
      <c r="J111" s="77"/>
      <c r="K111" s="89"/>
      <c r="L111" s="89"/>
      <c r="M111" s="90"/>
      <c r="N111" s="89"/>
      <c r="O111" s="77"/>
      <c r="P111" s="90"/>
      <c r="Q111" s="89"/>
      <c r="R111" s="77"/>
      <c r="S111" s="90"/>
      <c r="T111" s="89"/>
      <c r="U111" s="77"/>
      <c r="V111" s="90"/>
      <c r="W111" s="89"/>
      <c r="X111" s="77"/>
      <c r="Y111" s="76"/>
      <c r="Z111" s="76"/>
      <c r="AA111" s="76"/>
      <c r="AB111" s="76"/>
      <c r="AC111" s="76"/>
      <c r="AD111" s="77"/>
      <c r="AE111" s="77"/>
      <c r="AF111" s="76"/>
      <c r="AG111" s="76"/>
      <c r="AH111" s="76"/>
      <c r="AI111" s="76"/>
      <c r="AJ111" s="76"/>
      <c r="AK111" s="76"/>
      <c r="AL111" s="77"/>
      <c r="AM111" s="77"/>
      <c r="AN111" s="76"/>
      <c r="AO111" s="76"/>
      <c r="AP111" s="76"/>
      <c r="AQ111" s="76"/>
      <c r="AR111" s="76"/>
      <c r="AS111" s="76"/>
      <c r="AT111" s="77"/>
      <c r="AU111" s="77"/>
      <c r="AV111" s="76"/>
      <c r="AW111" s="76"/>
      <c r="AX111" s="76"/>
      <c r="AY111" s="76"/>
      <c r="AZ111" s="76"/>
      <c r="BA111" s="76"/>
      <c r="BB111" s="77"/>
      <c r="BC111" s="77"/>
      <c r="BD111" s="76"/>
    </row>
    <row r="112" spans="1:56" s="59" customFormat="1" ht="12.75">
      <c r="A112" s="52"/>
      <c r="B112" s="52"/>
      <c r="C112" s="77"/>
      <c r="D112" s="77"/>
      <c r="E112" s="77"/>
      <c r="F112" s="77"/>
      <c r="G112" s="77"/>
      <c r="H112" s="77"/>
      <c r="I112" s="4"/>
      <c r="J112" s="77"/>
      <c r="K112" s="89"/>
      <c r="L112" s="89"/>
      <c r="M112" s="90"/>
      <c r="N112" s="89"/>
      <c r="O112" s="77"/>
      <c r="P112" s="90"/>
      <c r="Q112" s="89"/>
      <c r="R112" s="77"/>
      <c r="S112" s="90"/>
      <c r="T112" s="89"/>
      <c r="U112" s="77"/>
      <c r="V112" s="90"/>
      <c r="W112" s="89"/>
      <c r="X112" s="77"/>
      <c r="Y112" s="76"/>
      <c r="Z112" s="76"/>
      <c r="AA112" s="76"/>
      <c r="AB112" s="76"/>
      <c r="AC112" s="76"/>
      <c r="AD112" s="77"/>
      <c r="AE112" s="77"/>
      <c r="AF112" s="76"/>
      <c r="AG112" s="76"/>
      <c r="AH112" s="76"/>
      <c r="AI112" s="76"/>
      <c r="AJ112" s="76"/>
      <c r="AK112" s="76"/>
      <c r="AL112" s="77"/>
      <c r="AM112" s="77"/>
      <c r="AN112" s="76"/>
      <c r="AO112" s="76"/>
      <c r="AP112" s="76"/>
      <c r="AQ112" s="76"/>
      <c r="AR112" s="76"/>
      <c r="AS112" s="76"/>
      <c r="AT112" s="77"/>
      <c r="AU112" s="77"/>
      <c r="AV112" s="76"/>
      <c r="AW112" s="76"/>
      <c r="AX112" s="76"/>
      <c r="AY112" s="76"/>
      <c r="AZ112" s="76"/>
      <c r="BA112" s="76"/>
      <c r="BB112" s="77"/>
      <c r="BC112" s="77"/>
      <c r="BD112" s="76"/>
    </row>
    <row r="113" spans="1:56" s="59" customFormat="1" ht="12.75">
      <c r="A113" s="52"/>
      <c r="B113" s="52"/>
      <c r="C113" s="77"/>
      <c r="D113" s="77"/>
      <c r="E113" s="77"/>
      <c r="F113" s="77"/>
      <c r="G113" s="77"/>
      <c r="H113" s="77"/>
      <c r="I113" s="4"/>
      <c r="J113" s="77"/>
      <c r="K113" s="89"/>
      <c r="L113" s="89"/>
      <c r="M113" s="90"/>
      <c r="N113" s="89"/>
      <c r="O113" s="77"/>
      <c r="P113" s="90"/>
      <c r="Q113" s="89"/>
      <c r="R113" s="77"/>
      <c r="S113" s="90"/>
      <c r="T113" s="89"/>
      <c r="U113" s="77"/>
      <c r="V113" s="90"/>
      <c r="W113" s="89"/>
      <c r="X113" s="77"/>
      <c r="Y113" s="76"/>
      <c r="Z113" s="76"/>
      <c r="AA113" s="76"/>
      <c r="AB113" s="76"/>
      <c r="AC113" s="76"/>
      <c r="AD113" s="77"/>
      <c r="AE113" s="77"/>
      <c r="AF113" s="76"/>
      <c r="AG113" s="76"/>
      <c r="AH113" s="76"/>
      <c r="AI113" s="76"/>
      <c r="AJ113" s="76"/>
      <c r="AK113" s="76"/>
      <c r="AL113" s="77"/>
      <c r="AM113" s="77"/>
      <c r="AN113" s="76"/>
      <c r="AO113" s="76"/>
      <c r="AP113" s="76"/>
      <c r="AQ113" s="76"/>
      <c r="AR113" s="76"/>
      <c r="AS113" s="76"/>
      <c r="AT113" s="77"/>
      <c r="AU113" s="77"/>
      <c r="AV113" s="76"/>
      <c r="AW113" s="76"/>
      <c r="AX113" s="76"/>
      <c r="AY113" s="76"/>
      <c r="AZ113" s="76"/>
      <c r="BA113" s="76"/>
      <c r="BB113" s="77"/>
      <c r="BC113" s="77"/>
      <c r="BD113" s="76"/>
    </row>
    <row r="114" spans="1:56" s="59" customFormat="1" ht="12.75">
      <c r="A114" s="52"/>
      <c r="B114" s="52"/>
      <c r="C114" s="77"/>
      <c r="D114" s="77"/>
      <c r="E114" s="77"/>
      <c r="F114" s="77"/>
      <c r="G114" s="77"/>
      <c r="H114" s="77"/>
      <c r="I114" s="4"/>
      <c r="J114" s="77"/>
      <c r="K114" s="89"/>
      <c r="L114" s="89"/>
      <c r="M114" s="90"/>
      <c r="N114" s="89"/>
      <c r="O114" s="77"/>
      <c r="P114" s="90"/>
      <c r="Q114" s="89"/>
      <c r="R114" s="77"/>
      <c r="S114" s="90"/>
      <c r="T114" s="89"/>
      <c r="U114" s="77"/>
      <c r="V114" s="90"/>
      <c r="W114" s="89"/>
      <c r="X114" s="77"/>
      <c r="Y114" s="76"/>
      <c r="Z114" s="76"/>
      <c r="AA114" s="76"/>
      <c r="AB114" s="76"/>
      <c r="AC114" s="76"/>
      <c r="AD114" s="77"/>
      <c r="AE114" s="77"/>
      <c r="AF114" s="76"/>
      <c r="AG114" s="76"/>
      <c r="AH114" s="76"/>
      <c r="AI114" s="76"/>
      <c r="AJ114" s="76"/>
      <c r="AK114" s="76"/>
      <c r="AL114" s="77"/>
      <c r="AM114" s="77"/>
      <c r="AN114" s="76"/>
      <c r="AO114" s="76"/>
      <c r="AP114" s="76"/>
      <c r="AQ114" s="76"/>
      <c r="AR114" s="76"/>
      <c r="AS114" s="76"/>
      <c r="AT114" s="77"/>
      <c r="AU114" s="77"/>
      <c r="AV114" s="76"/>
      <c r="AW114" s="76"/>
      <c r="AX114" s="76"/>
      <c r="AY114" s="76"/>
      <c r="AZ114" s="76"/>
      <c r="BA114" s="76"/>
      <c r="BB114" s="77"/>
      <c r="BC114" s="77"/>
      <c r="BD114" s="76"/>
    </row>
    <row r="115" spans="1:56" s="59" customFormat="1" ht="12.75">
      <c r="A115" s="52"/>
      <c r="B115" s="52"/>
      <c r="C115" s="77"/>
      <c r="D115" s="77"/>
      <c r="E115" s="77"/>
      <c r="F115" s="77"/>
      <c r="G115" s="77"/>
      <c r="H115" s="77"/>
      <c r="I115" s="4"/>
      <c r="J115" s="77"/>
      <c r="K115" s="89"/>
      <c r="L115" s="89"/>
      <c r="M115" s="90"/>
      <c r="N115" s="89"/>
      <c r="O115" s="77"/>
      <c r="P115" s="90"/>
      <c r="Q115" s="89"/>
      <c r="R115" s="77"/>
      <c r="S115" s="90"/>
      <c r="T115" s="89"/>
      <c r="U115" s="77"/>
      <c r="V115" s="90"/>
      <c r="W115" s="89"/>
      <c r="X115" s="77"/>
      <c r="Y115" s="76"/>
      <c r="Z115" s="76"/>
      <c r="AA115" s="76"/>
      <c r="AB115" s="76"/>
      <c r="AC115" s="76"/>
      <c r="AD115" s="77"/>
      <c r="AE115" s="77"/>
      <c r="AF115" s="76"/>
      <c r="AG115" s="76"/>
      <c r="AH115" s="76"/>
      <c r="AI115" s="76"/>
      <c r="AJ115" s="76"/>
      <c r="AK115" s="76"/>
      <c r="AL115" s="77"/>
      <c r="AM115" s="77"/>
      <c r="AN115" s="76"/>
      <c r="AO115" s="76"/>
      <c r="AP115" s="76"/>
      <c r="AQ115" s="76"/>
      <c r="AR115" s="76"/>
      <c r="AS115" s="76"/>
      <c r="AT115" s="77"/>
      <c r="AU115" s="77"/>
      <c r="AV115" s="76"/>
      <c r="AW115" s="76"/>
      <c r="AX115" s="76"/>
      <c r="AY115" s="76"/>
      <c r="AZ115" s="76"/>
      <c r="BA115" s="76"/>
      <c r="BB115" s="77"/>
      <c r="BC115" s="77"/>
      <c r="BD115" s="76"/>
    </row>
    <row r="116" spans="1:56" s="59" customFormat="1" ht="12.75">
      <c r="A116" s="52"/>
      <c r="B116" s="52"/>
      <c r="C116" s="77"/>
      <c r="D116" s="77"/>
      <c r="E116" s="77"/>
      <c r="F116" s="77"/>
      <c r="G116" s="77"/>
      <c r="H116" s="77"/>
      <c r="I116" s="4"/>
      <c r="J116" s="77"/>
      <c r="K116" s="89"/>
      <c r="L116" s="89"/>
      <c r="M116" s="90"/>
      <c r="N116" s="89"/>
      <c r="O116" s="77"/>
      <c r="P116" s="90"/>
      <c r="Q116" s="89"/>
      <c r="R116" s="77"/>
      <c r="S116" s="90"/>
      <c r="T116" s="89"/>
      <c r="U116" s="77"/>
      <c r="V116" s="90"/>
      <c r="W116" s="89"/>
      <c r="X116" s="77"/>
      <c r="Y116" s="76"/>
      <c r="Z116" s="76"/>
      <c r="AA116" s="76"/>
      <c r="AB116" s="76"/>
      <c r="AC116" s="76"/>
      <c r="AD116" s="77"/>
      <c r="AE116" s="77"/>
      <c r="AF116" s="76"/>
      <c r="AG116" s="76"/>
      <c r="AH116" s="76"/>
      <c r="AI116" s="76"/>
      <c r="AJ116" s="76"/>
      <c r="AK116" s="76"/>
      <c r="AL116" s="77"/>
      <c r="AM116" s="77"/>
      <c r="AN116" s="76"/>
      <c r="AO116" s="76"/>
      <c r="AP116" s="76"/>
      <c r="AQ116" s="76"/>
      <c r="AR116" s="76"/>
      <c r="AS116" s="76"/>
      <c r="AT116" s="77"/>
      <c r="AU116" s="77"/>
      <c r="AV116" s="76"/>
      <c r="AW116" s="76"/>
      <c r="AX116" s="76"/>
      <c r="AY116" s="76"/>
      <c r="AZ116" s="76"/>
      <c r="BA116" s="76"/>
      <c r="BB116" s="77"/>
      <c r="BC116" s="77"/>
      <c r="BD116" s="76"/>
    </row>
    <row r="117" spans="1:56" s="59" customFormat="1" ht="12.75">
      <c r="A117" s="52"/>
      <c r="B117" s="52"/>
      <c r="C117" s="77"/>
      <c r="D117" s="77"/>
      <c r="E117" s="77"/>
      <c r="F117" s="77"/>
      <c r="G117" s="77"/>
      <c r="H117" s="77"/>
      <c r="I117" s="4"/>
      <c r="J117" s="77"/>
      <c r="K117" s="89"/>
      <c r="L117" s="89"/>
      <c r="M117" s="90"/>
      <c r="N117" s="89"/>
      <c r="O117" s="77"/>
      <c r="P117" s="90"/>
      <c r="Q117" s="89"/>
      <c r="R117" s="77"/>
      <c r="S117" s="90"/>
      <c r="T117" s="89"/>
      <c r="U117" s="77"/>
      <c r="V117" s="90"/>
      <c r="W117" s="89"/>
      <c r="X117" s="77"/>
      <c r="Y117" s="76"/>
      <c r="Z117" s="76"/>
      <c r="AA117" s="76"/>
      <c r="AB117" s="76"/>
      <c r="AC117" s="76"/>
      <c r="AD117" s="77"/>
      <c r="AE117" s="77"/>
      <c r="AF117" s="76"/>
      <c r="AG117" s="76"/>
      <c r="AH117" s="76"/>
      <c r="AI117" s="76"/>
      <c r="AJ117" s="76"/>
      <c r="AK117" s="76"/>
      <c r="AL117" s="77"/>
      <c r="AM117" s="77"/>
      <c r="AN117" s="76"/>
      <c r="AO117" s="76"/>
      <c r="AP117" s="76"/>
      <c r="AQ117" s="76"/>
      <c r="AR117" s="76"/>
      <c r="AS117" s="76"/>
      <c r="AT117" s="77"/>
      <c r="AU117" s="77"/>
      <c r="AV117" s="76"/>
      <c r="AW117" s="76"/>
      <c r="AX117" s="76"/>
      <c r="AY117" s="76"/>
      <c r="AZ117" s="76"/>
      <c r="BA117" s="76"/>
      <c r="BB117" s="77"/>
      <c r="BC117" s="77"/>
      <c r="BD117" s="76"/>
    </row>
    <row r="118" spans="1:56" s="59" customFormat="1" ht="12.75">
      <c r="A118" s="52"/>
      <c r="B118" s="52"/>
      <c r="C118" s="77"/>
      <c r="D118" s="77"/>
      <c r="E118" s="77"/>
      <c r="F118" s="77"/>
      <c r="G118" s="77"/>
      <c r="H118" s="77"/>
      <c r="I118" s="4"/>
      <c r="J118" s="77"/>
      <c r="K118" s="89"/>
      <c r="L118" s="89"/>
      <c r="M118" s="90"/>
      <c r="N118" s="89"/>
      <c r="O118" s="77"/>
      <c r="P118" s="90"/>
      <c r="Q118" s="89"/>
      <c r="R118" s="77"/>
      <c r="S118" s="90"/>
      <c r="T118" s="89"/>
      <c r="U118" s="77"/>
      <c r="V118" s="90"/>
      <c r="W118" s="89"/>
      <c r="X118" s="77"/>
      <c r="Y118" s="76"/>
      <c r="Z118" s="76"/>
      <c r="AA118" s="76"/>
      <c r="AB118" s="76"/>
      <c r="AC118" s="76"/>
      <c r="AD118" s="77"/>
      <c r="AE118" s="77"/>
      <c r="AF118" s="76"/>
      <c r="AG118" s="76"/>
      <c r="AH118" s="76"/>
      <c r="AI118" s="76"/>
      <c r="AJ118" s="76"/>
      <c r="AK118" s="76"/>
      <c r="AL118" s="77"/>
      <c r="AM118" s="77"/>
      <c r="AN118" s="76"/>
      <c r="AO118" s="76"/>
      <c r="AP118" s="76"/>
      <c r="AQ118" s="76"/>
      <c r="AR118" s="76"/>
      <c r="AS118" s="76"/>
      <c r="AT118" s="77"/>
      <c r="AU118" s="77"/>
      <c r="AV118" s="76"/>
      <c r="AW118" s="76"/>
      <c r="AX118" s="76"/>
      <c r="AY118" s="76"/>
      <c r="AZ118" s="76"/>
      <c r="BA118" s="76"/>
      <c r="BB118" s="77"/>
      <c r="BC118" s="77"/>
      <c r="BD118" s="76"/>
    </row>
    <row r="119" spans="1:56" s="59" customFormat="1" ht="12.75">
      <c r="A119" s="52"/>
      <c r="B119" s="52"/>
      <c r="C119" s="77"/>
      <c r="D119" s="77"/>
      <c r="E119" s="77"/>
      <c r="F119" s="77"/>
      <c r="G119" s="77"/>
      <c r="H119" s="77"/>
      <c r="I119" s="4"/>
      <c r="J119" s="77"/>
      <c r="K119" s="89"/>
      <c r="L119" s="89"/>
      <c r="M119" s="90"/>
      <c r="N119" s="89"/>
      <c r="O119" s="77"/>
      <c r="P119" s="90"/>
      <c r="Q119" s="89"/>
      <c r="R119" s="77"/>
      <c r="S119" s="90"/>
      <c r="T119" s="89"/>
      <c r="U119" s="77"/>
      <c r="V119" s="90"/>
      <c r="W119" s="89"/>
      <c r="X119" s="77"/>
      <c r="Y119" s="76"/>
      <c r="Z119" s="76"/>
      <c r="AA119" s="76"/>
      <c r="AB119" s="76"/>
      <c r="AC119" s="76"/>
      <c r="AD119" s="77"/>
      <c r="AE119" s="77"/>
      <c r="AF119" s="76"/>
      <c r="AG119" s="76"/>
      <c r="AH119" s="76"/>
      <c r="AI119" s="76"/>
      <c r="AJ119" s="76"/>
      <c r="AK119" s="76"/>
      <c r="AL119" s="77"/>
      <c r="AM119" s="77"/>
      <c r="AN119" s="76"/>
      <c r="AO119" s="76"/>
      <c r="AP119" s="76"/>
      <c r="AQ119" s="76"/>
      <c r="AR119" s="76"/>
      <c r="AS119" s="76"/>
      <c r="AT119" s="77"/>
      <c r="AU119" s="77"/>
      <c r="AV119" s="76"/>
      <c r="AW119" s="76"/>
      <c r="AX119" s="76"/>
      <c r="AY119" s="76"/>
      <c r="AZ119" s="76"/>
      <c r="BA119" s="76"/>
      <c r="BB119" s="77"/>
      <c r="BC119" s="77"/>
      <c r="BD119" s="76"/>
    </row>
    <row r="120" spans="1:56" s="59" customFormat="1" ht="12.75">
      <c r="A120" s="52"/>
      <c r="B120" s="52"/>
      <c r="C120" s="77"/>
      <c r="D120" s="77"/>
      <c r="E120" s="77"/>
      <c r="F120" s="77"/>
      <c r="G120" s="77"/>
      <c r="H120" s="77"/>
      <c r="I120" s="4"/>
      <c r="J120" s="77"/>
      <c r="K120" s="89"/>
      <c r="L120" s="89"/>
      <c r="M120" s="90"/>
      <c r="N120" s="89"/>
      <c r="O120" s="77"/>
      <c r="P120" s="90"/>
      <c r="Q120" s="89"/>
      <c r="R120" s="77"/>
      <c r="S120" s="90"/>
      <c r="T120" s="89"/>
      <c r="U120" s="77"/>
      <c r="V120" s="90"/>
      <c r="W120" s="89"/>
      <c r="X120" s="77"/>
      <c r="Y120" s="76"/>
      <c r="Z120" s="76"/>
      <c r="AA120" s="76"/>
      <c r="AB120" s="76"/>
      <c r="AC120" s="76"/>
      <c r="AD120" s="77"/>
      <c r="AE120" s="77"/>
      <c r="AF120" s="76"/>
      <c r="AG120" s="76"/>
      <c r="AH120" s="76"/>
      <c r="AI120" s="76"/>
      <c r="AJ120" s="76"/>
      <c r="AK120" s="76"/>
      <c r="AL120" s="77"/>
      <c r="AM120" s="77"/>
      <c r="AN120" s="76"/>
      <c r="AO120" s="76"/>
      <c r="AP120" s="76"/>
      <c r="AQ120" s="76"/>
      <c r="AR120" s="76"/>
      <c r="AS120" s="76"/>
      <c r="AT120" s="77"/>
      <c r="AU120" s="77"/>
      <c r="AV120" s="76"/>
      <c r="AW120" s="76"/>
      <c r="AX120" s="76"/>
      <c r="AY120" s="76"/>
      <c r="AZ120" s="76"/>
      <c r="BA120" s="76"/>
      <c r="BB120" s="77"/>
      <c r="BC120" s="77"/>
      <c r="BD120" s="76"/>
    </row>
    <row r="121" spans="1:56" s="59" customFormat="1" ht="12.75">
      <c r="A121" s="52"/>
      <c r="B121" s="52"/>
      <c r="C121" s="77"/>
      <c r="D121" s="77"/>
      <c r="E121" s="77"/>
      <c r="F121" s="77"/>
      <c r="G121" s="77"/>
      <c r="H121" s="77"/>
      <c r="I121" s="4"/>
      <c r="J121" s="77"/>
      <c r="K121" s="89"/>
      <c r="L121" s="89"/>
      <c r="M121" s="90"/>
      <c r="N121" s="89"/>
      <c r="O121" s="77"/>
      <c r="P121" s="90"/>
      <c r="Q121" s="89"/>
      <c r="R121" s="77"/>
      <c r="S121" s="90"/>
      <c r="T121" s="89"/>
      <c r="U121" s="77"/>
      <c r="V121" s="90"/>
      <c r="W121" s="89"/>
      <c r="X121" s="77"/>
      <c r="Y121" s="76"/>
      <c r="Z121" s="76"/>
      <c r="AA121" s="76"/>
      <c r="AB121" s="76"/>
      <c r="AC121" s="76"/>
      <c r="AD121" s="77"/>
      <c r="AE121" s="77"/>
      <c r="AF121" s="76"/>
      <c r="AG121" s="76"/>
      <c r="AH121" s="76"/>
      <c r="AI121" s="76"/>
      <c r="AJ121" s="76"/>
      <c r="AK121" s="76"/>
      <c r="AL121" s="77"/>
      <c r="AM121" s="77"/>
      <c r="AN121" s="76"/>
      <c r="AO121" s="76"/>
      <c r="AP121" s="76"/>
      <c r="AQ121" s="76"/>
      <c r="AR121" s="76"/>
      <c r="AS121" s="76"/>
      <c r="AT121" s="77"/>
      <c r="AU121" s="77"/>
      <c r="AV121" s="76"/>
      <c r="AW121" s="76"/>
      <c r="AX121" s="76"/>
      <c r="AY121" s="76"/>
      <c r="AZ121" s="76"/>
      <c r="BA121" s="76"/>
      <c r="BB121" s="77"/>
      <c r="BC121" s="77"/>
      <c r="BD121" s="76"/>
    </row>
    <row r="122" spans="1:56" s="59" customFormat="1" ht="12.75">
      <c r="A122" s="52"/>
      <c r="B122" s="52"/>
      <c r="C122" s="77"/>
      <c r="D122" s="77"/>
      <c r="E122" s="77"/>
      <c r="F122" s="77"/>
      <c r="G122" s="77"/>
      <c r="H122" s="77"/>
      <c r="I122" s="4"/>
      <c r="J122" s="77"/>
      <c r="K122" s="89"/>
      <c r="L122" s="89"/>
      <c r="M122" s="90"/>
      <c r="N122" s="89"/>
      <c r="O122" s="77"/>
      <c r="P122" s="90"/>
      <c r="Q122" s="89"/>
      <c r="R122" s="77"/>
      <c r="S122" s="90"/>
      <c r="T122" s="89"/>
      <c r="U122" s="77"/>
      <c r="V122" s="90"/>
      <c r="W122" s="89"/>
      <c r="X122" s="77"/>
      <c r="Y122" s="76"/>
      <c r="Z122" s="76"/>
      <c r="AA122" s="76"/>
      <c r="AB122" s="76"/>
      <c r="AC122" s="76"/>
      <c r="AD122" s="77"/>
      <c r="AE122" s="77"/>
      <c r="AF122" s="76"/>
      <c r="AG122" s="76"/>
      <c r="AH122" s="76"/>
      <c r="AI122" s="76"/>
      <c r="AJ122" s="76"/>
      <c r="AK122" s="76"/>
      <c r="AL122" s="77"/>
      <c r="AM122" s="77"/>
      <c r="AN122" s="76"/>
      <c r="AO122" s="76"/>
      <c r="AP122" s="76"/>
      <c r="AQ122" s="76"/>
      <c r="AR122" s="76"/>
      <c r="AS122" s="76"/>
      <c r="AT122" s="77"/>
      <c r="AU122" s="77"/>
      <c r="AV122" s="76"/>
      <c r="AW122" s="76"/>
      <c r="AX122" s="76"/>
      <c r="AY122" s="76"/>
      <c r="AZ122" s="76"/>
      <c r="BA122" s="76"/>
      <c r="BB122" s="77"/>
      <c r="BC122" s="77"/>
      <c r="BD122" s="76"/>
    </row>
    <row r="123" spans="1:56" s="59" customFormat="1" ht="12.75">
      <c r="A123" s="52"/>
      <c r="B123" s="52"/>
      <c r="C123" s="77"/>
      <c r="D123" s="77"/>
      <c r="E123" s="77"/>
      <c r="F123" s="77"/>
      <c r="G123" s="77"/>
      <c r="H123" s="77"/>
      <c r="I123" s="4"/>
      <c r="J123" s="77"/>
      <c r="K123" s="89"/>
      <c r="L123" s="89"/>
      <c r="M123" s="90"/>
      <c r="N123" s="89"/>
      <c r="O123" s="77"/>
      <c r="P123" s="90"/>
      <c r="Q123" s="89"/>
      <c r="R123" s="77"/>
      <c r="S123" s="90"/>
      <c r="T123" s="89"/>
      <c r="U123" s="77"/>
      <c r="V123" s="90"/>
      <c r="W123" s="89"/>
      <c r="X123" s="77"/>
      <c r="Y123" s="76"/>
      <c r="Z123" s="76"/>
      <c r="AA123" s="76"/>
      <c r="AB123" s="76"/>
      <c r="AC123" s="76"/>
      <c r="AD123" s="77"/>
      <c r="AE123" s="77"/>
      <c r="AF123" s="76"/>
      <c r="AG123" s="76"/>
      <c r="AH123" s="76"/>
      <c r="AI123" s="76"/>
      <c r="AJ123" s="76"/>
      <c r="AK123" s="76"/>
      <c r="AL123" s="77"/>
      <c r="AM123" s="77"/>
      <c r="AN123" s="76"/>
      <c r="AO123" s="76"/>
      <c r="AP123" s="76"/>
      <c r="AQ123" s="76"/>
      <c r="AR123" s="76"/>
      <c r="AS123" s="76"/>
      <c r="AT123" s="77"/>
      <c r="AU123" s="77"/>
      <c r="AV123" s="76"/>
      <c r="AW123" s="76"/>
      <c r="AX123" s="76"/>
      <c r="AY123" s="76"/>
      <c r="AZ123" s="76"/>
      <c r="BA123" s="76"/>
      <c r="BB123" s="77"/>
      <c r="BC123" s="77"/>
      <c r="BD123" s="76"/>
    </row>
    <row r="124" spans="1:56" s="59" customFormat="1" ht="12.75">
      <c r="A124" s="52"/>
      <c r="B124" s="52"/>
      <c r="C124" s="77"/>
      <c r="D124" s="77"/>
      <c r="E124" s="77"/>
      <c r="F124" s="77"/>
      <c r="G124" s="77"/>
      <c r="H124" s="77"/>
      <c r="I124" s="4"/>
      <c r="J124" s="77"/>
      <c r="K124" s="89"/>
      <c r="L124" s="89"/>
      <c r="M124" s="90"/>
      <c r="N124" s="89"/>
      <c r="O124" s="77"/>
      <c r="P124" s="90"/>
      <c r="Q124" s="89"/>
      <c r="R124" s="77"/>
      <c r="S124" s="90"/>
      <c r="T124" s="89"/>
      <c r="U124" s="77"/>
      <c r="V124" s="90"/>
      <c r="W124" s="89"/>
      <c r="X124" s="77"/>
      <c r="Y124" s="76"/>
      <c r="Z124" s="76"/>
      <c r="AA124" s="76"/>
      <c r="AB124" s="76"/>
      <c r="AC124" s="76"/>
      <c r="AD124" s="77"/>
      <c r="AE124" s="77"/>
      <c r="AF124" s="76"/>
      <c r="AG124" s="76"/>
      <c r="AH124" s="76"/>
      <c r="AI124" s="76"/>
      <c r="AJ124" s="76"/>
      <c r="AK124" s="76"/>
      <c r="AL124" s="77"/>
      <c r="AM124" s="77"/>
      <c r="AN124" s="76"/>
      <c r="AO124" s="76"/>
      <c r="AP124" s="76"/>
      <c r="AQ124" s="76"/>
      <c r="AR124" s="76"/>
      <c r="AS124" s="76"/>
      <c r="AT124" s="77"/>
      <c r="AU124" s="77"/>
      <c r="AV124" s="76"/>
      <c r="AW124" s="76"/>
      <c r="AX124" s="76"/>
      <c r="AY124" s="76"/>
      <c r="AZ124" s="76"/>
      <c r="BA124" s="76"/>
      <c r="BB124" s="77"/>
      <c r="BC124" s="77"/>
      <c r="BD124" s="76"/>
    </row>
    <row r="125" spans="1:56" s="59" customFormat="1" ht="12.75">
      <c r="A125" s="52"/>
      <c r="B125" s="52"/>
      <c r="C125" s="77"/>
      <c r="D125" s="77"/>
      <c r="E125" s="77"/>
      <c r="F125" s="77"/>
      <c r="G125" s="77"/>
      <c r="H125" s="77"/>
      <c r="I125" s="4"/>
      <c r="J125" s="77"/>
      <c r="K125" s="89"/>
      <c r="L125" s="89"/>
      <c r="M125" s="90"/>
      <c r="N125" s="89"/>
      <c r="O125" s="77"/>
      <c r="P125" s="90"/>
      <c r="Q125" s="89"/>
      <c r="R125" s="77"/>
      <c r="S125" s="90"/>
      <c r="T125" s="89"/>
      <c r="U125" s="77"/>
      <c r="V125" s="90"/>
      <c r="W125" s="89"/>
      <c r="X125" s="77"/>
      <c r="Y125" s="76"/>
      <c r="Z125" s="76"/>
      <c r="AA125" s="76"/>
      <c r="AB125" s="76"/>
      <c r="AC125" s="76"/>
      <c r="AD125" s="77"/>
      <c r="AE125" s="77"/>
      <c r="AF125" s="76"/>
      <c r="AG125" s="76"/>
      <c r="AH125" s="76"/>
      <c r="AI125" s="76"/>
      <c r="AJ125" s="76"/>
      <c r="AK125" s="76"/>
      <c r="AL125" s="77"/>
      <c r="AM125" s="77"/>
      <c r="AN125" s="76"/>
      <c r="AO125" s="76"/>
      <c r="AP125" s="76"/>
      <c r="AQ125" s="76"/>
      <c r="AR125" s="76"/>
      <c r="AS125" s="76"/>
      <c r="AT125" s="77"/>
      <c r="AU125" s="77"/>
      <c r="AV125" s="76"/>
      <c r="AW125" s="76"/>
      <c r="AX125" s="76"/>
      <c r="AY125" s="76"/>
      <c r="AZ125" s="76"/>
      <c r="BA125" s="76"/>
      <c r="BB125" s="77"/>
      <c r="BC125" s="77"/>
      <c r="BD125" s="76"/>
    </row>
    <row r="126" spans="1:56" s="59" customFormat="1" ht="12.75">
      <c r="A126" s="52"/>
      <c r="B126" s="52"/>
      <c r="C126" s="77"/>
      <c r="D126" s="77"/>
      <c r="E126" s="77"/>
      <c r="F126" s="77"/>
      <c r="G126" s="77"/>
      <c r="H126" s="77"/>
      <c r="I126" s="4"/>
      <c r="J126" s="77"/>
      <c r="K126" s="89"/>
      <c r="L126" s="89"/>
      <c r="M126" s="90"/>
      <c r="N126" s="89"/>
      <c r="O126" s="77"/>
      <c r="P126" s="90"/>
      <c r="Q126" s="89"/>
      <c r="R126" s="77"/>
      <c r="S126" s="90"/>
      <c r="T126" s="89"/>
      <c r="U126" s="77"/>
      <c r="V126" s="90"/>
      <c r="W126" s="89"/>
      <c r="X126" s="77"/>
      <c r="Y126" s="76"/>
      <c r="Z126" s="76"/>
      <c r="AA126" s="76"/>
      <c r="AB126" s="76"/>
      <c r="AC126" s="76"/>
      <c r="AD126" s="77"/>
      <c r="AE126" s="77"/>
      <c r="AF126" s="76"/>
      <c r="AG126" s="76"/>
      <c r="AH126" s="76"/>
      <c r="AI126" s="76"/>
      <c r="AJ126" s="76"/>
      <c r="AK126" s="76"/>
      <c r="AL126" s="77"/>
      <c r="AM126" s="77"/>
      <c r="AN126" s="76"/>
      <c r="AO126" s="76"/>
      <c r="AP126" s="76"/>
      <c r="AQ126" s="76"/>
      <c r="AR126" s="76"/>
      <c r="AS126" s="76"/>
      <c r="AT126" s="77"/>
      <c r="AU126" s="77"/>
      <c r="AV126" s="76"/>
      <c r="AW126" s="76"/>
      <c r="AX126" s="76"/>
      <c r="AY126" s="76"/>
      <c r="AZ126" s="76"/>
      <c r="BA126" s="76"/>
      <c r="BB126" s="77"/>
      <c r="BC126" s="77"/>
      <c r="BD126" s="76"/>
    </row>
    <row r="127" spans="1:56" s="59" customFormat="1" ht="12.75">
      <c r="A127" s="52"/>
      <c r="B127" s="52"/>
      <c r="C127" s="77"/>
      <c r="D127" s="77"/>
      <c r="E127" s="77"/>
      <c r="F127" s="77"/>
      <c r="G127" s="77"/>
      <c r="H127" s="77"/>
      <c r="I127" s="4"/>
      <c r="J127" s="77"/>
      <c r="K127" s="89"/>
      <c r="L127" s="89"/>
      <c r="M127" s="90"/>
      <c r="N127" s="89"/>
      <c r="O127" s="77"/>
      <c r="P127" s="90"/>
      <c r="Q127" s="89"/>
      <c r="R127" s="77"/>
      <c r="S127" s="90"/>
      <c r="T127" s="89"/>
      <c r="U127" s="77"/>
      <c r="V127" s="90"/>
      <c r="W127" s="89"/>
      <c r="X127" s="77"/>
      <c r="Y127" s="76"/>
      <c r="Z127" s="76"/>
      <c r="AA127" s="76"/>
      <c r="AB127" s="76"/>
      <c r="AC127" s="76"/>
      <c r="AD127" s="77"/>
      <c r="AE127" s="77"/>
      <c r="AF127" s="76"/>
      <c r="AG127" s="76"/>
      <c r="AH127" s="76"/>
      <c r="AI127" s="76"/>
      <c r="AJ127" s="76"/>
      <c r="AK127" s="76"/>
      <c r="AL127" s="77"/>
      <c r="AM127" s="77"/>
      <c r="AN127" s="76"/>
      <c r="AO127" s="76"/>
      <c r="AP127" s="76"/>
      <c r="AQ127" s="76"/>
      <c r="AR127" s="76"/>
      <c r="AS127" s="76"/>
      <c r="AT127" s="77"/>
      <c r="AU127" s="77"/>
      <c r="AV127" s="76"/>
      <c r="AW127" s="76"/>
      <c r="AX127" s="76"/>
      <c r="AY127" s="76"/>
      <c r="AZ127" s="76"/>
      <c r="BA127" s="76"/>
      <c r="BB127" s="77"/>
      <c r="BC127" s="77"/>
      <c r="BD127" s="76"/>
    </row>
    <row r="128" spans="1:56" s="59" customFormat="1" ht="12.75">
      <c r="A128" s="52"/>
      <c r="B128" s="52"/>
      <c r="C128" s="77"/>
      <c r="D128" s="77"/>
      <c r="E128" s="77"/>
      <c r="F128" s="77"/>
      <c r="G128" s="77"/>
      <c r="H128" s="77"/>
      <c r="I128" s="4"/>
      <c r="J128" s="77"/>
      <c r="K128" s="89"/>
      <c r="L128" s="89"/>
      <c r="M128" s="90"/>
      <c r="N128" s="89"/>
      <c r="O128" s="77"/>
      <c r="P128" s="90"/>
      <c r="Q128" s="89"/>
      <c r="R128" s="77"/>
      <c r="S128" s="90"/>
      <c r="T128" s="89"/>
      <c r="U128" s="77"/>
      <c r="V128" s="90"/>
      <c r="W128" s="89"/>
      <c r="X128" s="77"/>
      <c r="Y128" s="76"/>
      <c r="Z128" s="76"/>
      <c r="AA128" s="76"/>
      <c r="AB128" s="76"/>
      <c r="AC128" s="76"/>
      <c r="AD128" s="77"/>
      <c r="AE128" s="77"/>
      <c r="AF128" s="76"/>
      <c r="AG128" s="76"/>
      <c r="AH128" s="76"/>
      <c r="AI128" s="76"/>
      <c r="AJ128" s="76"/>
      <c r="AK128" s="76"/>
      <c r="AL128" s="77"/>
      <c r="AM128" s="77"/>
      <c r="AN128" s="76"/>
      <c r="AO128" s="76"/>
      <c r="AP128" s="76"/>
      <c r="AQ128" s="76"/>
      <c r="AR128" s="76"/>
      <c r="AS128" s="76"/>
      <c r="AT128" s="77"/>
      <c r="AU128" s="77"/>
      <c r="AV128" s="76"/>
      <c r="AW128" s="76"/>
      <c r="AX128" s="76"/>
      <c r="AY128" s="76"/>
      <c r="AZ128" s="76"/>
      <c r="BA128" s="76"/>
      <c r="BB128" s="77"/>
      <c r="BC128" s="77"/>
      <c r="BD128" s="76"/>
    </row>
    <row r="129" spans="1:56" s="59" customFormat="1" ht="12.75">
      <c r="A129" s="52"/>
      <c r="B129" s="52"/>
      <c r="C129" s="77"/>
      <c r="D129" s="77"/>
      <c r="E129" s="77"/>
      <c r="F129" s="77"/>
      <c r="G129" s="77"/>
      <c r="H129" s="77"/>
      <c r="I129" s="4"/>
      <c r="J129" s="77"/>
      <c r="K129" s="89"/>
      <c r="L129" s="89"/>
      <c r="M129" s="90"/>
      <c r="N129" s="89"/>
      <c r="O129" s="77"/>
      <c r="P129" s="90"/>
      <c r="Q129" s="89"/>
      <c r="R129" s="77"/>
      <c r="S129" s="90"/>
      <c r="T129" s="89"/>
      <c r="U129" s="77"/>
      <c r="V129" s="90"/>
      <c r="W129" s="89"/>
      <c r="X129" s="77"/>
      <c r="Y129" s="76"/>
      <c r="Z129" s="76"/>
      <c r="AA129" s="76"/>
      <c r="AB129" s="76"/>
      <c r="AC129" s="76"/>
      <c r="AD129" s="77"/>
      <c r="AE129" s="77"/>
      <c r="AF129" s="76"/>
      <c r="AG129" s="76"/>
      <c r="AH129" s="76"/>
      <c r="AI129" s="76"/>
      <c r="AJ129" s="76"/>
      <c r="AK129" s="76"/>
      <c r="AL129" s="77"/>
      <c r="AM129" s="77"/>
      <c r="AN129" s="76"/>
      <c r="AO129" s="76"/>
      <c r="AP129" s="76"/>
      <c r="AQ129" s="76"/>
      <c r="AR129" s="76"/>
      <c r="AS129" s="76"/>
      <c r="AT129" s="77"/>
      <c r="AU129" s="77"/>
      <c r="AV129" s="76"/>
      <c r="AW129" s="76"/>
      <c r="AX129" s="76"/>
      <c r="AY129" s="76"/>
      <c r="AZ129" s="76"/>
      <c r="BA129" s="76"/>
      <c r="BB129" s="77"/>
      <c r="BC129" s="77"/>
      <c r="BD129" s="76"/>
    </row>
    <row r="130" spans="1:56" s="59" customFormat="1" ht="12.75">
      <c r="A130" s="52"/>
      <c r="B130" s="52"/>
      <c r="C130" s="77"/>
      <c r="D130" s="77"/>
      <c r="E130" s="77"/>
      <c r="F130" s="77"/>
      <c r="G130" s="77"/>
      <c r="H130" s="77"/>
      <c r="I130" s="4"/>
      <c r="J130" s="77"/>
      <c r="K130" s="89"/>
      <c r="L130" s="89"/>
      <c r="M130" s="90"/>
      <c r="N130" s="89"/>
      <c r="O130" s="77"/>
      <c r="P130" s="90"/>
      <c r="Q130" s="89"/>
      <c r="R130" s="77"/>
      <c r="S130" s="90"/>
      <c r="T130" s="89"/>
      <c r="U130" s="77"/>
      <c r="V130" s="90"/>
      <c r="W130" s="89"/>
      <c r="X130" s="77"/>
      <c r="Y130" s="76"/>
      <c r="Z130" s="76"/>
      <c r="AA130" s="76"/>
      <c r="AB130" s="76"/>
      <c r="AC130" s="76"/>
      <c r="AD130" s="77"/>
      <c r="AE130" s="77"/>
      <c r="AF130" s="76"/>
      <c r="AG130" s="76"/>
      <c r="AH130" s="76"/>
      <c r="AI130" s="76"/>
      <c r="AJ130" s="76"/>
      <c r="AK130" s="76"/>
      <c r="AL130" s="77"/>
      <c r="AM130" s="77"/>
      <c r="AN130" s="76"/>
      <c r="AO130" s="76"/>
      <c r="AP130" s="76"/>
      <c r="AQ130" s="76"/>
      <c r="AR130" s="76"/>
      <c r="AS130" s="76"/>
      <c r="AT130" s="77"/>
      <c r="AU130" s="77"/>
      <c r="AV130" s="76"/>
      <c r="AW130" s="76"/>
      <c r="AX130" s="76"/>
      <c r="AY130" s="76"/>
      <c r="AZ130" s="76"/>
      <c r="BA130" s="76"/>
      <c r="BB130" s="77"/>
      <c r="BC130" s="77"/>
      <c r="BD130" s="76"/>
    </row>
    <row r="131" spans="1:56" s="59" customFormat="1" ht="12.75">
      <c r="A131" s="52"/>
      <c r="B131" s="52"/>
      <c r="C131" s="77"/>
      <c r="D131" s="77"/>
      <c r="E131" s="77"/>
      <c r="F131" s="77"/>
      <c r="G131" s="77"/>
      <c r="H131" s="77"/>
      <c r="I131" s="4"/>
      <c r="J131" s="77"/>
      <c r="K131" s="89"/>
      <c r="L131" s="89"/>
      <c r="M131" s="90"/>
      <c r="N131" s="89"/>
      <c r="O131" s="77"/>
      <c r="P131" s="90"/>
      <c r="Q131" s="89"/>
      <c r="R131" s="77"/>
      <c r="S131" s="90"/>
      <c r="T131" s="89"/>
      <c r="U131" s="77"/>
      <c r="V131" s="90"/>
      <c r="W131" s="89"/>
      <c r="X131" s="77"/>
      <c r="Y131" s="76"/>
      <c r="Z131" s="76"/>
      <c r="AA131" s="76"/>
      <c r="AB131" s="76"/>
      <c r="AC131" s="76"/>
      <c r="AD131" s="77"/>
      <c r="AE131" s="77"/>
      <c r="AF131" s="76"/>
      <c r="AG131" s="76"/>
      <c r="AH131" s="76"/>
      <c r="AI131" s="76"/>
      <c r="AJ131" s="76"/>
      <c r="AK131" s="76"/>
      <c r="AL131" s="77"/>
      <c r="AM131" s="77"/>
      <c r="AN131" s="76"/>
      <c r="AO131" s="76"/>
      <c r="AP131" s="76"/>
      <c r="AQ131" s="76"/>
      <c r="AR131" s="76"/>
      <c r="AS131" s="76"/>
      <c r="AT131" s="77"/>
      <c r="AU131" s="77"/>
      <c r="AV131" s="76"/>
      <c r="AW131" s="76"/>
      <c r="AX131" s="76"/>
      <c r="AY131" s="76"/>
      <c r="AZ131" s="76"/>
      <c r="BA131" s="76"/>
      <c r="BB131" s="77"/>
      <c r="BC131" s="77"/>
      <c r="BD131" s="76"/>
    </row>
    <row r="132" spans="1:56" s="59" customFormat="1" ht="12.75">
      <c r="A132" s="52"/>
      <c r="B132" s="52"/>
      <c r="C132" s="77"/>
      <c r="D132" s="77"/>
      <c r="E132" s="77"/>
      <c r="F132" s="77"/>
      <c r="G132" s="77"/>
      <c r="H132" s="77"/>
      <c r="I132" s="4"/>
      <c r="J132" s="77"/>
      <c r="K132" s="89"/>
      <c r="L132" s="89"/>
      <c r="M132" s="90"/>
      <c r="N132" s="89"/>
      <c r="O132" s="77"/>
      <c r="P132" s="90"/>
      <c r="Q132" s="89"/>
      <c r="R132" s="77"/>
      <c r="S132" s="90"/>
      <c r="T132" s="89"/>
      <c r="U132" s="77"/>
      <c r="V132" s="90"/>
      <c r="W132" s="89"/>
      <c r="X132" s="77"/>
      <c r="Y132" s="76"/>
      <c r="Z132" s="76"/>
      <c r="AA132" s="76"/>
      <c r="AB132" s="76"/>
      <c r="AC132" s="76"/>
      <c r="AD132" s="77"/>
      <c r="AE132" s="77"/>
      <c r="AF132" s="76"/>
      <c r="AG132" s="76"/>
      <c r="AH132" s="76"/>
      <c r="AI132" s="76"/>
      <c r="AJ132" s="76"/>
      <c r="AK132" s="76"/>
      <c r="AL132" s="77"/>
      <c r="AM132" s="77"/>
      <c r="AN132" s="76"/>
      <c r="AO132" s="76"/>
      <c r="AP132" s="76"/>
      <c r="AQ132" s="76"/>
      <c r="AR132" s="76"/>
      <c r="AS132" s="76"/>
      <c r="AT132" s="77"/>
      <c r="AU132" s="77"/>
      <c r="AV132" s="76"/>
      <c r="AW132" s="76"/>
      <c r="AX132" s="76"/>
      <c r="AY132" s="76"/>
      <c r="AZ132" s="76"/>
      <c r="BA132" s="76"/>
      <c r="BB132" s="77"/>
      <c r="BC132" s="77"/>
      <c r="BD132" s="76"/>
    </row>
    <row r="133" spans="1:56" s="59" customFormat="1" ht="12.75">
      <c r="A133" s="52"/>
      <c r="B133" s="52"/>
      <c r="C133" s="77"/>
      <c r="D133" s="77"/>
      <c r="E133" s="77"/>
      <c r="F133" s="77"/>
      <c r="G133" s="77"/>
      <c r="H133" s="77"/>
      <c r="I133" s="4"/>
      <c r="J133" s="77"/>
      <c r="K133" s="89"/>
      <c r="L133" s="89"/>
      <c r="M133" s="90"/>
      <c r="N133" s="89"/>
      <c r="O133" s="77"/>
      <c r="P133" s="90"/>
      <c r="Q133" s="89"/>
      <c r="R133" s="77"/>
      <c r="S133" s="90"/>
      <c r="T133" s="89"/>
      <c r="U133" s="77"/>
      <c r="V133" s="90"/>
      <c r="W133" s="89"/>
      <c r="X133" s="77"/>
      <c r="Y133" s="76"/>
      <c r="Z133" s="76"/>
      <c r="AA133" s="76"/>
      <c r="AB133" s="76"/>
      <c r="AC133" s="76"/>
      <c r="AD133" s="77"/>
      <c r="AE133" s="77"/>
      <c r="AF133" s="76"/>
      <c r="AG133" s="76"/>
      <c r="AH133" s="76"/>
      <c r="AI133" s="76"/>
      <c r="AJ133" s="76"/>
      <c r="AK133" s="76"/>
      <c r="AL133" s="77"/>
      <c r="AM133" s="77"/>
      <c r="AN133" s="76"/>
      <c r="AO133" s="76"/>
      <c r="AP133" s="76"/>
      <c r="AQ133" s="76"/>
      <c r="AR133" s="76"/>
      <c r="AS133" s="76"/>
      <c r="AT133" s="77"/>
      <c r="AU133" s="77"/>
      <c r="AV133" s="76"/>
      <c r="AW133" s="76"/>
      <c r="AX133" s="76"/>
      <c r="AY133" s="76"/>
      <c r="AZ133" s="76"/>
      <c r="BA133" s="76"/>
      <c r="BB133" s="77"/>
      <c r="BC133" s="77"/>
      <c r="BD133" s="76"/>
    </row>
    <row r="134" spans="1:56" s="59" customFormat="1" ht="12.75">
      <c r="A134" s="52"/>
      <c r="B134" s="52"/>
      <c r="C134" s="77"/>
      <c r="D134" s="77"/>
      <c r="E134" s="77"/>
      <c r="F134" s="77"/>
      <c r="G134" s="77"/>
      <c r="H134" s="77"/>
      <c r="I134" s="4"/>
      <c r="J134" s="77"/>
      <c r="K134" s="89"/>
      <c r="L134" s="89"/>
      <c r="M134" s="90"/>
      <c r="N134" s="89"/>
      <c r="O134" s="77"/>
      <c r="P134" s="90"/>
      <c r="Q134" s="89"/>
      <c r="R134" s="77"/>
      <c r="S134" s="90"/>
      <c r="T134" s="89"/>
      <c r="U134" s="77"/>
      <c r="V134" s="90"/>
      <c r="W134" s="89"/>
      <c r="X134" s="77"/>
      <c r="Y134" s="76"/>
      <c r="Z134" s="76"/>
      <c r="AA134" s="76"/>
      <c r="AB134" s="76"/>
      <c r="AC134" s="76"/>
      <c r="AD134" s="77"/>
      <c r="AE134" s="77"/>
      <c r="AF134" s="76"/>
      <c r="AG134" s="76"/>
      <c r="AH134" s="76"/>
      <c r="AI134" s="76"/>
      <c r="AJ134" s="76"/>
      <c r="AK134" s="76"/>
      <c r="AL134" s="77"/>
      <c r="AM134" s="77"/>
      <c r="AN134" s="76"/>
      <c r="AO134" s="76"/>
      <c r="AP134" s="76"/>
      <c r="AQ134" s="76"/>
      <c r="AR134" s="76"/>
      <c r="AS134" s="76"/>
      <c r="AT134" s="77"/>
      <c r="AU134" s="77"/>
      <c r="AV134" s="76"/>
      <c r="AW134" s="76"/>
      <c r="AX134" s="76"/>
      <c r="AY134" s="76"/>
      <c r="AZ134" s="76"/>
      <c r="BA134" s="76"/>
      <c r="BB134" s="77"/>
      <c r="BC134" s="77"/>
      <c r="BD134" s="76"/>
    </row>
    <row r="135" spans="1:56" s="59" customFormat="1" ht="12.75">
      <c r="A135" s="52"/>
      <c r="B135" s="52"/>
      <c r="C135" s="77"/>
      <c r="D135" s="77"/>
      <c r="E135" s="77"/>
      <c r="F135" s="77"/>
      <c r="G135" s="77"/>
      <c r="H135" s="77"/>
      <c r="I135" s="4"/>
      <c r="J135" s="77"/>
      <c r="K135" s="89"/>
      <c r="L135" s="89"/>
      <c r="M135" s="90"/>
      <c r="N135" s="89"/>
      <c r="O135" s="77"/>
      <c r="P135" s="90"/>
      <c r="Q135" s="89"/>
      <c r="R135" s="77"/>
      <c r="S135" s="90"/>
      <c r="T135" s="89"/>
      <c r="U135" s="77"/>
      <c r="V135" s="90"/>
      <c r="W135" s="89"/>
      <c r="X135" s="77"/>
      <c r="Y135" s="76"/>
      <c r="Z135" s="76"/>
      <c r="AA135" s="76"/>
      <c r="AB135" s="76"/>
      <c r="AC135" s="76"/>
      <c r="AD135" s="77"/>
      <c r="AE135" s="77"/>
      <c r="AF135" s="76"/>
      <c r="AG135" s="76"/>
      <c r="AH135" s="76"/>
      <c r="AI135" s="76"/>
      <c r="AJ135" s="76"/>
      <c r="AK135" s="76"/>
      <c r="AL135" s="77"/>
      <c r="AM135" s="77"/>
      <c r="AN135" s="76"/>
      <c r="AO135" s="76"/>
      <c r="AP135" s="76"/>
      <c r="AQ135" s="76"/>
      <c r="AR135" s="76"/>
      <c r="AS135" s="76"/>
      <c r="AT135" s="77"/>
      <c r="AU135" s="77"/>
      <c r="AV135" s="76"/>
      <c r="AW135" s="76"/>
      <c r="AX135" s="76"/>
      <c r="AY135" s="76"/>
      <c r="AZ135" s="76"/>
      <c r="BA135" s="76"/>
      <c r="BB135" s="77"/>
      <c r="BC135" s="77"/>
      <c r="BD135" s="76"/>
    </row>
    <row r="136" spans="1:56" s="59" customFormat="1" ht="12.75">
      <c r="A136" s="52"/>
      <c r="B136" s="52"/>
      <c r="C136" s="77"/>
      <c r="D136" s="77"/>
      <c r="E136" s="77"/>
      <c r="F136" s="77"/>
      <c r="G136" s="77"/>
      <c r="H136" s="77"/>
      <c r="I136" s="4"/>
      <c r="J136" s="77"/>
      <c r="K136" s="89"/>
      <c r="L136" s="89"/>
      <c r="M136" s="90"/>
      <c r="N136" s="89"/>
      <c r="O136" s="77"/>
      <c r="P136" s="90"/>
      <c r="Q136" s="89"/>
      <c r="R136" s="77"/>
      <c r="S136" s="90"/>
      <c r="T136" s="89"/>
      <c r="U136" s="77"/>
      <c r="V136" s="90"/>
      <c r="W136" s="89"/>
      <c r="X136" s="77"/>
      <c r="Y136" s="76"/>
      <c r="Z136" s="76"/>
      <c r="AA136" s="76"/>
      <c r="AB136" s="76"/>
      <c r="AC136" s="76"/>
      <c r="AD136" s="77"/>
      <c r="AE136" s="77"/>
      <c r="AF136" s="76"/>
      <c r="AG136" s="76"/>
      <c r="AH136" s="76"/>
      <c r="AI136" s="76"/>
      <c r="AJ136" s="76"/>
      <c r="AK136" s="76"/>
      <c r="AL136" s="77"/>
      <c r="AM136" s="77"/>
      <c r="AN136" s="76"/>
      <c r="AO136" s="76"/>
      <c r="AP136" s="76"/>
      <c r="AQ136" s="76"/>
      <c r="AR136" s="76"/>
      <c r="AS136" s="76"/>
      <c r="AT136" s="77"/>
      <c r="AU136" s="77"/>
      <c r="AV136" s="76"/>
      <c r="AW136" s="76"/>
      <c r="AX136" s="76"/>
      <c r="AY136" s="76"/>
      <c r="AZ136" s="76"/>
      <c r="BA136" s="76"/>
      <c r="BB136" s="77"/>
      <c r="BC136" s="77"/>
      <c r="BD136" s="76"/>
    </row>
    <row r="137" spans="1:56" s="59" customFormat="1" ht="12.75">
      <c r="A137" s="52"/>
      <c r="B137" s="52"/>
      <c r="C137" s="77"/>
      <c r="D137" s="77"/>
      <c r="E137" s="77"/>
      <c r="F137" s="77"/>
      <c r="G137" s="77"/>
      <c r="H137" s="77"/>
      <c r="I137" s="4"/>
      <c r="J137" s="77"/>
      <c r="K137" s="89"/>
      <c r="L137" s="89"/>
      <c r="M137" s="90"/>
      <c r="N137" s="89"/>
      <c r="O137" s="77"/>
      <c r="P137" s="90"/>
      <c r="Q137" s="89"/>
      <c r="R137" s="77"/>
      <c r="S137" s="90"/>
      <c r="T137" s="89"/>
      <c r="U137" s="77"/>
      <c r="V137" s="90"/>
      <c r="W137" s="89"/>
      <c r="X137" s="77"/>
      <c r="Y137" s="76"/>
      <c r="Z137" s="76"/>
      <c r="AA137" s="76"/>
      <c r="AB137" s="76"/>
      <c r="AC137" s="76"/>
      <c r="AD137" s="77"/>
      <c r="AE137" s="77"/>
      <c r="AF137" s="76"/>
      <c r="AG137" s="76"/>
      <c r="AH137" s="76"/>
      <c r="AI137" s="76"/>
      <c r="AJ137" s="76"/>
      <c r="AK137" s="76"/>
      <c r="AL137" s="77"/>
      <c r="AM137" s="77"/>
      <c r="AN137" s="76"/>
      <c r="AO137" s="76"/>
      <c r="AP137" s="76"/>
      <c r="AQ137" s="76"/>
      <c r="AR137" s="76"/>
      <c r="AS137" s="76"/>
      <c r="AT137" s="77"/>
      <c r="AU137" s="77"/>
      <c r="AV137" s="76"/>
      <c r="AW137" s="76"/>
      <c r="AX137" s="76"/>
      <c r="AY137" s="76"/>
      <c r="AZ137" s="76"/>
      <c r="BA137" s="76"/>
      <c r="BB137" s="77"/>
      <c r="BC137" s="77"/>
      <c r="BD137" s="76"/>
    </row>
    <row r="138" spans="1:56" s="59" customFormat="1" ht="12.75">
      <c r="A138" s="52"/>
      <c r="B138" s="52"/>
      <c r="C138" s="77"/>
      <c r="D138" s="77"/>
      <c r="E138" s="77"/>
      <c r="F138" s="77"/>
      <c r="G138" s="77"/>
      <c r="H138" s="77"/>
      <c r="I138" s="4"/>
      <c r="J138" s="77"/>
      <c r="K138" s="89"/>
      <c r="L138" s="89"/>
      <c r="M138" s="90"/>
      <c r="N138" s="89"/>
      <c r="O138" s="77"/>
      <c r="P138" s="90"/>
      <c r="Q138" s="89"/>
      <c r="R138" s="77"/>
      <c r="S138" s="90"/>
      <c r="T138" s="89"/>
      <c r="U138" s="77"/>
      <c r="V138" s="90"/>
      <c r="W138" s="89"/>
      <c r="X138" s="77"/>
      <c r="Y138" s="76"/>
      <c r="Z138" s="76"/>
      <c r="AA138" s="76"/>
      <c r="AB138" s="76"/>
      <c r="AC138" s="76"/>
      <c r="AD138" s="77"/>
      <c r="AE138" s="77"/>
      <c r="AF138" s="76"/>
      <c r="AG138" s="76"/>
      <c r="AH138" s="76"/>
      <c r="AI138" s="76"/>
      <c r="AJ138" s="76"/>
      <c r="AK138" s="76"/>
      <c r="AL138" s="77"/>
      <c r="AM138" s="77"/>
      <c r="AN138" s="76"/>
      <c r="AO138" s="76"/>
      <c r="AP138" s="76"/>
      <c r="AQ138" s="76"/>
      <c r="AR138" s="76"/>
      <c r="AS138" s="76"/>
      <c r="AT138" s="77"/>
      <c r="AU138" s="77"/>
      <c r="AV138" s="76"/>
      <c r="AW138" s="76"/>
      <c r="AX138" s="76"/>
      <c r="AY138" s="76"/>
      <c r="AZ138" s="76"/>
      <c r="BA138" s="76"/>
      <c r="BB138" s="77"/>
      <c r="BC138" s="77"/>
      <c r="BD138" s="76"/>
    </row>
    <row r="139" spans="1:56" s="59" customFormat="1" ht="12.75">
      <c r="A139" s="52"/>
      <c r="B139" s="52"/>
      <c r="C139" s="77"/>
      <c r="D139" s="77"/>
      <c r="E139" s="77"/>
      <c r="F139" s="77"/>
      <c r="G139" s="77"/>
      <c r="H139" s="77"/>
      <c r="I139" s="4"/>
      <c r="J139" s="77"/>
      <c r="K139" s="89"/>
      <c r="L139" s="89"/>
      <c r="M139" s="90"/>
      <c r="N139" s="89"/>
      <c r="O139" s="77"/>
      <c r="P139" s="90"/>
      <c r="Q139" s="89"/>
      <c r="R139" s="77"/>
      <c r="S139" s="90"/>
      <c r="T139" s="89"/>
      <c r="U139" s="77"/>
      <c r="V139" s="90"/>
      <c r="W139" s="89"/>
      <c r="X139" s="77"/>
      <c r="Y139" s="76"/>
      <c r="Z139" s="76"/>
      <c r="AA139" s="76"/>
      <c r="AB139" s="76"/>
      <c r="AC139" s="76"/>
      <c r="AD139" s="77"/>
      <c r="AE139" s="77"/>
      <c r="AF139" s="76"/>
      <c r="AG139" s="76"/>
      <c r="AH139" s="76"/>
      <c r="AI139" s="76"/>
      <c r="AJ139" s="76"/>
      <c r="AK139" s="76"/>
      <c r="AL139" s="77"/>
      <c r="AM139" s="77"/>
      <c r="AN139" s="76"/>
      <c r="AO139" s="76"/>
      <c r="AP139" s="76"/>
      <c r="AQ139" s="76"/>
      <c r="AR139" s="76"/>
      <c r="AS139" s="76"/>
      <c r="AT139" s="77"/>
      <c r="AU139" s="77"/>
      <c r="AV139" s="76"/>
      <c r="AW139" s="76"/>
      <c r="AX139" s="76"/>
      <c r="AY139" s="76"/>
      <c r="AZ139" s="76"/>
      <c r="BA139" s="76"/>
      <c r="BB139" s="77"/>
      <c r="BC139" s="77"/>
      <c r="BD139" s="76"/>
    </row>
    <row r="140" spans="1:56" s="59" customFormat="1" ht="12.75">
      <c r="A140" s="52"/>
      <c r="B140" s="52"/>
      <c r="C140" s="77"/>
      <c r="D140" s="77"/>
      <c r="E140" s="77"/>
      <c r="F140" s="77"/>
      <c r="G140" s="77"/>
      <c r="H140" s="77"/>
      <c r="I140" s="4"/>
      <c r="J140" s="77"/>
      <c r="K140" s="89"/>
      <c r="L140" s="89"/>
      <c r="M140" s="90"/>
      <c r="N140" s="89"/>
      <c r="O140" s="77"/>
      <c r="P140" s="90"/>
      <c r="Q140" s="89"/>
      <c r="R140" s="77"/>
      <c r="S140" s="90"/>
      <c r="T140" s="89"/>
      <c r="U140" s="77"/>
      <c r="V140" s="90"/>
      <c r="W140" s="89"/>
      <c r="X140" s="77"/>
      <c r="Y140" s="76"/>
      <c r="Z140" s="76"/>
      <c r="AA140" s="76"/>
      <c r="AB140" s="76"/>
      <c r="AC140" s="76"/>
      <c r="AD140" s="77"/>
      <c r="AE140" s="77"/>
      <c r="AF140" s="76"/>
      <c r="AG140" s="76"/>
      <c r="AH140" s="76"/>
      <c r="AI140" s="76"/>
      <c r="AJ140" s="76"/>
      <c r="AK140" s="76"/>
      <c r="AL140" s="77"/>
      <c r="AM140" s="77"/>
      <c r="AN140" s="76"/>
      <c r="AO140" s="76"/>
      <c r="AP140" s="76"/>
      <c r="AQ140" s="76"/>
      <c r="AR140" s="76"/>
      <c r="AS140" s="76"/>
      <c r="AT140" s="77"/>
      <c r="AU140" s="77"/>
      <c r="AV140" s="76"/>
      <c r="AW140" s="76"/>
      <c r="AX140" s="76"/>
      <c r="AY140" s="76"/>
      <c r="AZ140" s="76"/>
      <c r="BA140" s="76"/>
      <c r="BB140" s="77"/>
      <c r="BC140" s="77"/>
      <c r="BD140" s="76"/>
    </row>
    <row r="141" spans="1:56" s="59" customFormat="1" ht="12.75">
      <c r="A141" s="52"/>
      <c r="B141" s="52"/>
      <c r="C141" s="77"/>
      <c r="D141" s="77"/>
      <c r="E141" s="77"/>
      <c r="F141" s="77"/>
      <c r="G141" s="77"/>
      <c r="H141" s="77"/>
      <c r="I141" s="4"/>
      <c r="J141" s="77"/>
      <c r="K141" s="89"/>
      <c r="L141" s="89"/>
      <c r="M141" s="90"/>
      <c r="N141" s="89"/>
      <c r="O141" s="77"/>
      <c r="P141" s="90"/>
      <c r="Q141" s="89"/>
      <c r="R141" s="77"/>
      <c r="S141" s="90"/>
      <c r="T141" s="89"/>
      <c r="U141" s="77"/>
      <c r="V141" s="90"/>
      <c r="W141" s="89"/>
      <c r="X141" s="77"/>
      <c r="Y141" s="76"/>
      <c r="Z141" s="76"/>
      <c r="AA141" s="76"/>
      <c r="AB141" s="76"/>
      <c r="AC141" s="76"/>
      <c r="AD141" s="77"/>
      <c r="AE141" s="77"/>
      <c r="AF141" s="76"/>
      <c r="AG141" s="76"/>
      <c r="AH141" s="76"/>
      <c r="AI141" s="76"/>
      <c r="AJ141" s="76"/>
      <c r="AK141" s="76"/>
      <c r="AL141" s="77"/>
      <c r="AM141" s="77"/>
      <c r="AN141" s="76"/>
      <c r="AO141" s="76"/>
      <c r="AP141" s="76"/>
      <c r="AQ141" s="76"/>
      <c r="AR141" s="76"/>
      <c r="AS141" s="76"/>
      <c r="AT141" s="77"/>
      <c r="AU141" s="77"/>
      <c r="AV141" s="76"/>
      <c r="AW141" s="76"/>
      <c r="AX141" s="76"/>
      <c r="AY141" s="76"/>
      <c r="AZ141" s="76"/>
      <c r="BA141" s="76"/>
      <c r="BB141" s="77"/>
      <c r="BC141" s="77"/>
      <c r="BD141" s="76"/>
    </row>
    <row r="142" spans="1:56" s="59" customFormat="1" ht="12.75">
      <c r="A142" s="52"/>
      <c r="B142" s="52"/>
      <c r="C142" s="77"/>
      <c r="D142" s="77"/>
      <c r="E142" s="77"/>
      <c r="F142" s="77"/>
      <c r="G142" s="77"/>
      <c r="H142" s="77"/>
      <c r="I142" s="4"/>
      <c r="J142" s="77"/>
      <c r="K142" s="89"/>
      <c r="L142" s="89"/>
      <c r="M142" s="90"/>
      <c r="N142" s="89"/>
      <c r="O142" s="77"/>
      <c r="P142" s="90"/>
      <c r="Q142" s="89"/>
      <c r="R142" s="77"/>
      <c r="S142" s="90"/>
      <c r="T142" s="89"/>
      <c r="U142" s="77"/>
      <c r="V142" s="90"/>
      <c r="W142" s="89"/>
      <c r="X142" s="77"/>
      <c r="Y142" s="76"/>
      <c r="Z142" s="76"/>
      <c r="AA142" s="76"/>
      <c r="AB142" s="76"/>
      <c r="AC142" s="76"/>
      <c r="AD142" s="77"/>
      <c r="AE142" s="77"/>
      <c r="AF142" s="76"/>
      <c r="AG142" s="76"/>
      <c r="AH142" s="76"/>
      <c r="AI142" s="76"/>
      <c r="AJ142" s="76"/>
      <c r="AK142" s="76"/>
      <c r="AL142" s="77"/>
      <c r="AM142" s="77"/>
      <c r="AN142" s="76"/>
      <c r="AO142" s="76"/>
      <c r="AP142" s="76"/>
      <c r="AQ142" s="76"/>
      <c r="AR142" s="76"/>
      <c r="AS142" s="76"/>
      <c r="AT142" s="77"/>
      <c r="AU142" s="77"/>
      <c r="AV142" s="76"/>
      <c r="AW142" s="76"/>
      <c r="AX142" s="76"/>
      <c r="AY142" s="76"/>
      <c r="AZ142" s="76"/>
      <c r="BA142" s="76"/>
      <c r="BB142" s="77"/>
      <c r="BC142" s="77"/>
      <c r="BD142" s="76"/>
    </row>
    <row r="143" spans="1:56" s="59" customFormat="1" ht="12.75">
      <c r="A143" s="52"/>
      <c r="B143" s="52"/>
      <c r="C143" s="77"/>
      <c r="D143" s="77"/>
      <c r="E143" s="77"/>
      <c r="F143" s="77"/>
      <c r="G143" s="77"/>
      <c r="H143" s="77"/>
      <c r="I143" s="4"/>
      <c r="J143" s="77"/>
      <c r="K143" s="89"/>
      <c r="L143" s="89"/>
      <c r="M143" s="90"/>
      <c r="N143" s="89"/>
      <c r="O143" s="77"/>
      <c r="P143" s="90"/>
      <c r="Q143" s="89"/>
      <c r="R143" s="77"/>
      <c r="S143" s="90"/>
      <c r="T143" s="89"/>
      <c r="U143" s="77"/>
      <c r="V143" s="90"/>
      <c r="W143" s="89"/>
      <c r="X143" s="77"/>
      <c r="Y143" s="76"/>
      <c r="Z143" s="76"/>
      <c r="AA143" s="76"/>
      <c r="AB143" s="76"/>
      <c r="AC143" s="76"/>
      <c r="AD143" s="77"/>
      <c r="AE143" s="77"/>
      <c r="AF143" s="76"/>
      <c r="AG143" s="76"/>
      <c r="AH143" s="76"/>
      <c r="AI143" s="76"/>
      <c r="AJ143" s="76"/>
      <c r="AK143" s="76"/>
      <c r="AL143" s="77"/>
      <c r="AM143" s="77"/>
      <c r="AN143" s="76"/>
      <c r="AO143" s="76"/>
      <c r="AP143" s="76"/>
      <c r="AQ143" s="76"/>
      <c r="AR143" s="76"/>
      <c r="AS143" s="76"/>
      <c r="AT143" s="77"/>
      <c r="AU143" s="77"/>
      <c r="AV143" s="76"/>
      <c r="AW143" s="76"/>
      <c r="AX143" s="76"/>
      <c r="AY143" s="76"/>
      <c r="AZ143" s="76"/>
      <c r="BA143" s="76"/>
      <c r="BB143" s="77"/>
      <c r="BC143" s="77"/>
      <c r="BD143" s="76"/>
    </row>
    <row r="144" spans="1:56" s="59" customFormat="1" ht="12.75">
      <c r="A144" s="52"/>
      <c r="B144" s="52"/>
      <c r="C144" s="77"/>
      <c r="D144" s="77"/>
      <c r="E144" s="77"/>
      <c r="F144" s="77"/>
      <c r="G144" s="77"/>
      <c r="H144" s="77"/>
      <c r="I144" s="4"/>
      <c r="J144" s="77"/>
      <c r="K144" s="89"/>
      <c r="L144" s="89"/>
      <c r="M144" s="90"/>
      <c r="N144" s="89"/>
      <c r="O144" s="77"/>
      <c r="P144" s="90"/>
      <c r="Q144" s="89"/>
      <c r="R144" s="77"/>
      <c r="S144" s="90"/>
      <c r="T144" s="89"/>
      <c r="U144" s="77"/>
      <c r="V144" s="90"/>
      <c r="W144" s="89"/>
      <c r="X144" s="77"/>
      <c r="Y144" s="76"/>
      <c r="Z144" s="76"/>
      <c r="AA144" s="76"/>
      <c r="AB144" s="76"/>
      <c r="AC144" s="76"/>
      <c r="AD144" s="77"/>
      <c r="AE144" s="77"/>
      <c r="AF144" s="76"/>
      <c r="AG144" s="76"/>
      <c r="AH144" s="76"/>
      <c r="AI144" s="76"/>
      <c r="AJ144" s="76"/>
      <c r="AK144" s="76"/>
      <c r="AL144" s="77"/>
      <c r="AM144" s="77"/>
      <c r="AN144" s="76"/>
      <c r="AO144" s="76"/>
      <c r="AP144" s="76"/>
      <c r="AQ144" s="76"/>
      <c r="AR144" s="76"/>
      <c r="AS144" s="76"/>
      <c r="AT144" s="77"/>
      <c r="AU144" s="77"/>
      <c r="AV144" s="76"/>
      <c r="AW144" s="76"/>
      <c r="AX144" s="76"/>
      <c r="AY144" s="76"/>
      <c r="AZ144" s="76"/>
      <c r="BA144" s="76"/>
      <c r="BB144" s="77"/>
      <c r="BC144" s="77"/>
      <c r="BD144" s="76"/>
    </row>
    <row r="145" spans="1:56" s="59" customFormat="1" ht="12.75">
      <c r="A145" s="52"/>
      <c r="B145" s="52"/>
      <c r="C145" s="77"/>
      <c r="D145" s="77"/>
      <c r="E145" s="77"/>
      <c r="F145" s="77"/>
      <c r="G145" s="77"/>
      <c r="H145" s="77"/>
      <c r="I145" s="4"/>
      <c r="J145" s="77"/>
      <c r="K145" s="89"/>
      <c r="L145" s="89"/>
      <c r="M145" s="90"/>
      <c r="N145" s="89"/>
      <c r="O145" s="77"/>
      <c r="P145" s="90"/>
      <c r="Q145" s="89"/>
      <c r="R145" s="77"/>
      <c r="S145" s="90"/>
      <c r="T145" s="89"/>
      <c r="U145" s="77"/>
      <c r="V145" s="90"/>
      <c r="W145" s="89"/>
      <c r="X145" s="77"/>
      <c r="Y145" s="76"/>
      <c r="Z145" s="76"/>
      <c r="AA145" s="76"/>
      <c r="AB145" s="76"/>
      <c r="AC145" s="76"/>
      <c r="AD145" s="77"/>
      <c r="AE145" s="77"/>
      <c r="AF145" s="76"/>
      <c r="AG145" s="76"/>
      <c r="AH145" s="76"/>
      <c r="AI145" s="76"/>
      <c r="AJ145" s="76"/>
      <c r="AK145" s="76"/>
      <c r="AL145" s="77"/>
      <c r="AM145" s="77"/>
      <c r="AN145" s="76"/>
      <c r="AO145" s="76"/>
      <c r="AP145" s="76"/>
      <c r="AQ145" s="76"/>
      <c r="AR145" s="76"/>
      <c r="AS145" s="76"/>
      <c r="AT145" s="77"/>
      <c r="AU145" s="77"/>
      <c r="AV145" s="76"/>
      <c r="AW145" s="76"/>
      <c r="AX145" s="76"/>
      <c r="AY145" s="76"/>
      <c r="AZ145" s="76"/>
      <c r="BA145" s="76"/>
      <c r="BB145" s="77"/>
      <c r="BC145" s="77"/>
      <c r="BD145" s="76"/>
    </row>
    <row r="146" spans="1:56" s="59" customFormat="1" ht="12.75">
      <c r="A146" s="52"/>
      <c r="B146" s="52"/>
      <c r="C146" s="77"/>
      <c r="D146" s="77"/>
      <c r="E146" s="77"/>
      <c r="F146" s="77"/>
      <c r="G146" s="77"/>
      <c r="H146" s="77"/>
      <c r="I146" s="4"/>
      <c r="J146" s="77"/>
      <c r="K146" s="89"/>
      <c r="L146" s="89"/>
      <c r="M146" s="90"/>
      <c r="N146" s="89"/>
      <c r="O146" s="77"/>
      <c r="P146" s="90"/>
      <c r="Q146" s="89"/>
      <c r="R146" s="77"/>
      <c r="S146" s="90"/>
      <c r="T146" s="89"/>
      <c r="U146" s="77"/>
      <c r="V146" s="90"/>
      <c r="W146" s="89"/>
      <c r="X146" s="77"/>
      <c r="Y146" s="76"/>
      <c r="Z146" s="76"/>
      <c r="AA146" s="76"/>
      <c r="AB146" s="76"/>
      <c r="AC146" s="76"/>
      <c r="AD146" s="77"/>
      <c r="AE146" s="77"/>
      <c r="AF146" s="76"/>
      <c r="AG146" s="76"/>
      <c r="AH146" s="76"/>
      <c r="AI146" s="76"/>
      <c r="AJ146" s="76"/>
      <c r="AK146" s="76"/>
      <c r="AL146" s="77"/>
      <c r="AM146" s="77"/>
      <c r="AN146" s="76"/>
      <c r="AO146" s="76"/>
      <c r="AP146" s="76"/>
      <c r="AQ146" s="76"/>
      <c r="AR146" s="76"/>
      <c r="AS146" s="76"/>
      <c r="AT146" s="77"/>
      <c r="AU146" s="77"/>
      <c r="AV146" s="76"/>
      <c r="AW146" s="76"/>
      <c r="AX146" s="76"/>
      <c r="AY146" s="76"/>
      <c r="AZ146" s="76"/>
      <c r="BA146" s="76"/>
      <c r="BB146" s="77"/>
      <c r="BC146" s="77"/>
      <c r="BD146" s="76"/>
    </row>
    <row r="147" spans="1:56" s="59" customFormat="1" ht="12.75">
      <c r="A147" s="52"/>
      <c r="B147" s="52"/>
      <c r="C147" s="77"/>
      <c r="D147" s="77"/>
      <c r="E147" s="77"/>
      <c r="F147" s="77"/>
      <c r="G147" s="77"/>
      <c r="H147" s="77"/>
      <c r="I147" s="4"/>
      <c r="J147" s="77"/>
      <c r="K147" s="89"/>
      <c r="L147" s="89"/>
      <c r="M147" s="90"/>
      <c r="N147" s="89"/>
      <c r="O147" s="77"/>
      <c r="P147" s="90"/>
      <c r="Q147" s="89"/>
      <c r="R147" s="77"/>
      <c r="S147" s="90"/>
      <c r="T147" s="89"/>
      <c r="U147" s="77"/>
      <c r="V147" s="90"/>
      <c r="W147" s="89"/>
      <c r="X147" s="77"/>
      <c r="Y147" s="76"/>
      <c r="Z147" s="76"/>
      <c r="AA147" s="76"/>
      <c r="AB147" s="76"/>
      <c r="AC147" s="76"/>
      <c r="AD147" s="77"/>
      <c r="AE147" s="77"/>
      <c r="AF147" s="76"/>
      <c r="AG147" s="76"/>
      <c r="AH147" s="76"/>
      <c r="AI147" s="76"/>
      <c r="AJ147" s="76"/>
      <c r="AK147" s="76"/>
      <c r="AL147" s="77"/>
      <c r="AM147" s="77"/>
      <c r="AN147" s="76"/>
      <c r="AO147" s="76"/>
      <c r="AP147" s="76"/>
      <c r="AQ147" s="76"/>
      <c r="AR147" s="76"/>
      <c r="AS147" s="76"/>
      <c r="AT147" s="77"/>
      <c r="AU147" s="77"/>
      <c r="AV147" s="76"/>
      <c r="AW147" s="76"/>
      <c r="AX147" s="76"/>
      <c r="AY147" s="76"/>
      <c r="AZ147" s="76"/>
      <c r="BA147" s="76"/>
      <c r="BB147" s="77"/>
      <c r="BC147" s="77"/>
      <c r="BD147" s="76"/>
    </row>
    <row r="148" spans="1:56" s="59" customFormat="1" ht="12.75">
      <c r="A148" s="52"/>
      <c r="B148" s="52"/>
      <c r="C148" s="77"/>
      <c r="D148" s="77"/>
      <c r="E148" s="77"/>
      <c r="F148" s="77"/>
      <c r="G148" s="77"/>
      <c r="H148" s="77"/>
      <c r="I148" s="4"/>
      <c r="J148" s="77"/>
      <c r="K148" s="89"/>
      <c r="L148" s="89"/>
      <c r="M148" s="90"/>
      <c r="N148" s="89"/>
      <c r="O148" s="77"/>
      <c r="P148" s="90"/>
      <c r="Q148" s="89"/>
      <c r="R148" s="77"/>
      <c r="S148" s="90"/>
      <c r="T148" s="89"/>
      <c r="U148" s="77"/>
      <c r="V148" s="90"/>
      <c r="W148" s="89"/>
      <c r="X148" s="77"/>
      <c r="Y148" s="76"/>
      <c r="Z148" s="76"/>
      <c r="AA148" s="76"/>
      <c r="AB148" s="76"/>
      <c r="AC148" s="76"/>
      <c r="AD148" s="77"/>
      <c r="AE148" s="77"/>
      <c r="AF148" s="76"/>
      <c r="AG148" s="76"/>
      <c r="AH148" s="76"/>
      <c r="AI148" s="76"/>
      <c r="AJ148" s="76"/>
      <c r="AK148" s="76"/>
      <c r="AL148" s="77"/>
      <c r="AM148" s="77"/>
      <c r="AN148" s="76"/>
      <c r="AO148" s="76"/>
      <c r="AP148" s="76"/>
      <c r="AQ148" s="76"/>
      <c r="AR148" s="76"/>
      <c r="AS148" s="76"/>
      <c r="AT148" s="77"/>
      <c r="AU148" s="77"/>
      <c r="AV148" s="76"/>
      <c r="AW148" s="76"/>
      <c r="AX148" s="76"/>
      <c r="AY148" s="76"/>
      <c r="AZ148" s="76"/>
      <c r="BA148" s="76"/>
      <c r="BB148" s="77"/>
      <c r="BC148" s="77"/>
      <c r="BD148" s="76"/>
    </row>
    <row r="149" spans="1:56" s="59" customFormat="1" ht="12.75">
      <c r="A149" s="52"/>
      <c r="B149" s="52"/>
      <c r="C149" s="77"/>
      <c r="D149" s="77"/>
      <c r="E149" s="77"/>
      <c r="F149" s="77"/>
      <c r="G149" s="77"/>
      <c r="H149" s="77"/>
      <c r="I149" s="4"/>
      <c r="J149" s="77"/>
      <c r="K149" s="89"/>
      <c r="L149" s="89"/>
      <c r="M149" s="90"/>
      <c r="N149" s="89"/>
      <c r="O149" s="77"/>
      <c r="P149" s="90"/>
      <c r="Q149" s="89"/>
      <c r="R149" s="77"/>
      <c r="S149" s="90"/>
      <c r="T149" s="89"/>
      <c r="U149" s="77"/>
      <c r="V149" s="90"/>
      <c r="W149" s="89"/>
      <c r="X149" s="77"/>
      <c r="Y149" s="76"/>
      <c r="Z149" s="76"/>
      <c r="AA149" s="76"/>
      <c r="AB149" s="76"/>
      <c r="AC149" s="76"/>
      <c r="AD149" s="77"/>
      <c r="AE149" s="77"/>
      <c r="AF149" s="76"/>
      <c r="AG149" s="76"/>
      <c r="AH149" s="76"/>
      <c r="AI149" s="76"/>
      <c r="AJ149" s="76"/>
      <c r="AK149" s="76"/>
      <c r="AL149" s="77"/>
      <c r="AM149" s="77"/>
      <c r="AN149" s="76"/>
      <c r="AO149" s="76"/>
      <c r="AP149" s="76"/>
      <c r="AQ149" s="76"/>
      <c r="AR149" s="76"/>
      <c r="AS149" s="76"/>
      <c r="AT149" s="77"/>
      <c r="AU149" s="77"/>
      <c r="AV149" s="76"/>
      <c r="AW149" s="76"/>
      <c r="AX149" s="76"/>
      <c r="AY149" s="76"/>
      <c r="AZ149" s="76"/>
      <c r="BA149" s="76"/>
      <c r="BB149" s="77"/>
      <c r="BC149" s="77"/>
      <c r="BD149" s="76"/>
    </row>
    <row r="150" spans="1:56" s="59" customFormat="1" ht="12.75">
      <c r="A150" s="52"/>
      <c r="B150" s="52"/>
      <c r="C150" s="77"/>
      <c r="D150" s="77"/>
      <c r="E150" s="77"/>
      <c r="F150" s="77"/>
      <c r="G150" s="77"/>
      <c r="H150" s="77"/>
      <c r="I150" s="4"/>
      <c r="J150" s="77"/>
      <c r="K150" s="89"/>
      <c r="L150" s="89"/>
      <c r="M150" s="90"/>
      <c r="N150" s="89"/>
      <c r="O150" s="77"/>
      <c r="P150" s="90"/>
      <c r="Q150" s="89"/>
      <c r="R150" s="77"/>
      <c r="S150" s="90"/>
      <c r="T150" s="89"/>
      <c r="U150" s="77"/>
      <c r="V150" s="90"/>
      <c r="W150" s="89"/>
      <c r="X150" s="77"/>
      <c r="Y150" s="76"/>
      <c r="Z150" s="76"/>
      <c r="AA150" s="76"/>
      <c r="AB150" s="76"/>
      <c r="AC150" s="76"/>
      <c r="AD150" s="77"/>
      <c r="AE150" s="77"/>
      <c r="AF150" s="76"/>
      <c r="AG150" s="76"/>
      <c r="AH150" s="76"/>
      <c r="AI150" s="76"/>
      <c r="AJ150" s="76"/>
      <c r="AK150" s="76"/>
      <c r="AL150" s="77"/>
      <c r="AM150" s="77"/>
      <c r="AN150" s="76"/>
      <c r="AO150" s="76"/>
      <c r="AP150" s="76"/>
      <c r="AQ150" s="76"/>
      <c r="AR150" s="76"/>
      <c r="AS150" s="76"/>
      <c r="AT150" s="77"/>
      <c r="AU150" s="77"/>
      <c r="AV150" s="76"/>
      <c r="AW150" s="76"/>
      <c r="AX150" s="76"/>
      <c r="AY150" s="76"/>
      <c r="AZ150" s="76"/>
      <c r="BA150" s="76"/>
      <c r="BB150" s="77"/>
      <c r="BC150" s="77"/>
      <c r="BD150" s="76"/>
    </row>
    <row r="151" spans="1:56" s="59" customFormat="1" ht="12.75">
      <c r="A151" s="52"/>
      <c r="B151" s="52"/>
      <c r="C151" s="77"/>
      <c r="D151" s="77"/>
      <c r="E151" s="77"/>
      <c r="F151" s="77"/>
      <c r="G151" s="77"/>
      <c r="H151" s="77"/>
      <c r="I151" s="4"/>
      <c r="J151" s="77"/>
      <c r="K151" s="89"/>
      <c r="L151" s="89"/>
      <c r="M151" s="90"/>
      <c r="N151" s="89"/>
      <c r="O151" s="77"/>
      <c r="P151" s="90"/>
      <c r="Q151" s="89"/>
      <c r="R151" s="77"/>
      <c r="S151" s="90"/>
      <c r="T151" s="89"/>
      <c r="U151" s="77"/>
      <c r="V151" s="90"/>
      <c r="W151" s="89"/>
      <c r="X151" s="77"/>
      <c r="Y151" s="76"/>
      <c r="Z151" s="76"/>
      <c r="AA151" s="76"/>
      <c r="AB151" s="76"/>
      <c r="AC151" s="76"/>
      <c r="AD151" s="77"/>
      <c r="AE151" s="77"/>
      <c r="AF151" s="76"/>
      <c r="AG151" s="76"/>
      <c r="AH151" s="76"/>
      <c r="AI151" s="76"/>
      <c r="AJ151" s="76"/>
      <c r="AK151" s="76"/>
      <c r="AL151" s="77"/>
      <c r="AM151" s="77"/>
      <c r="AN151" s="76"/>
      <c r="AO151" s="76"/>
      <c r="AP151" s="76"/>
      <c r="AQ151" s="76"/>
      <c r="AR151" s="76"/>
      <c r="AS151" s="76"/>
      <c r="AT151" s="77"/>
      <c r="AU151" s="77"/>
      <c r="AV151" s="76"/>
      <c r="AW151" s="76"/>
      <c r="AX151" s="76"/>
      <c r="AY151" s="76"/>
      <c r="AZ151" s="76"/>
      <c r="BA151" s="76"/>
      <c r="BB151" s="77"/>
      <c r="BC151" s="77"/>
      <c r="BD151" s="76"/>
    </row>
    <row r="152" spans="1:56" s="59" customFormat="1" ht="12.75">
      <c r="A152" s="52"/>
      <c r="B152" s="52"/>
      <c r="C152" s="77"/>
      <c r="D152" s="77"/>
      <c r="E152" s="77"/>
      <c r="F152" s="77"/>
      <c r="G152" s="77"/>
      <c r="H152" s="77"/>
      <c r="I152" s="4"/>
      <c r="J152" s="77"/>
      <c r="K152" s="89"/>
      <c r="L152" s="89"/>
      <c r="M152" s="90"/>
      <c r="N152" s="89"/>
      <c r="O152" s="77"/>
      <c r="P152" s="90"/>
      <c r="Q152" s="89"/>
      <c r="R152" s="77"/>
      <c r="S152" s="90"/>
      <c r="T152" s="89"/>
      <c r="U152" s="77"/>
      <c r="V152" s="90"/>
      <c r="W152" s="89"/>
      <c r="X152" s="77"/>
      <c r="Y152" s="76"/>
      <c r="Z152" s="76"/>
      <c r="AA152" s="76"/>
      <c r="AB152" s="76"/>
      <c r="AC152" s="76"/>
      <c r="AD152" s="77"/>
      <c r="AE152" s="77"/>
      <c r="AF152" s="76"/>
      <c r="AG152" s="76"/>
      <c r="AH152" s="76"/>
      <c r="AI152" s="76"/>
      <c r="AJ152" s="76"/>
      <c r="AK152" s="76"/>
      <c r="AL152" s="77"/>
      <c r="AM152" s="77"/>
      <c r="AN152" s="76"/>
      <c r="AO152" s="76"/>
      <c r="AP152" s="76"/>
      <c r="AQ152" s="76"/>
      <c r="AR152" s="76"/>
      <c r="AS152" s="76"/>
      <c r="AT152" s="77"/>
      <c r="AU152" s="77"/>
      <c r="AV152" s="76"/>
      <c r="AW152" s="76"/>
      <c r="AX152" s="76"/>
      <c r="AY152" s="76"/>
      <c r="AZ152" s="76"/>
      <c r="BA152" s="76"/>
      <c r="BB152" s="77"/>
      <c r="BC152" s="77"/>
      <c r="BD152" s="76"/>
    </row>
    <row r="153" spans="1:56" s="59" customFormat="1" ht="12.75">
      <c r="A153" s="52"/>
      <c r="B153" s="52"/>
      <c r="C153" s="77"/>
      <c r="D153" s="77"/>
      <c r="E153" s="77"/>
      <c r="F153" s="77"/>
      <c r="G153" s="77"/>
      <c r="H153" s="77"/>
      <c r="I153" s="4"/>
      <c r="J153" s="77"/>
      <c r="K153" s="89"/>
      <c r="L153" s="89"/>
      <c r="M153" s="90"/>
      <c r="N153" s="89"/>
      <c r="O153" s="77"/>
      <c r="P153" s="90"/>
      <c r="Q153" s="89"/>
      <c r="R153" s="77"/>
      <c r="S153" s="90"/>
      <c r="T153" s="89"/>
      <c r="U153" s="77"/>
      <c r="V153" s="90"/>
      <c r="W153" s="89"/>
      <c r="X153" s="77"/>
      <c r="Y153" s="76"/>
      <c r="Z153" s="76"/>
      <c r="AA153" s="76"/>
      <c r="AB153" s="76"/>
      <c r="AC153" s="76"/>
      <c r="AD153" s="77"/>
      <c r="AE153" s="77"/>
      <c r="AF153" s="76"/>
      <c r="AG153" s="76"/>
      <c r="AH153" s="76"/>
      <c r="AI153" s="76"/>
      <c r="AJ153" s="76"/>
      <c r="AK153" s="76"/>
      <c r="AL153" s="77"/>
      <c r="AM153" s="77"/>
      <c r="AN153" s="76"/>
      <c r="AO153" s="76"/>
      <c r="AP153" s="76"/>
      <c r="AQ153" s="76"/>
      <c r="AR153" s="76"/>
      <c r="AS153" s="76"/>
      <c r="AT153" s="77"/>
      <c r="AU153" s="77"/>
      <c r="AV153" s="76"/>
      <c r="AW153" s="76"/>
      <c r="AX153" s="76"/>
      <c r="AY153" s="76"/>
      <c r="AZ153" s="76"/>
      <c r="BA153" s="76"/>
      <c r="BB153" s="77"/>
      <c r="BC153" s="77"/>
      <c r="BD153" s="76"/>
    </row>
    <row r="154" spans="1:56" s="59" customFormat="1" ht="12.75">
      <c r="A154" s="52"/>
      <c r="B154" s="52"/>
      <c r="C154" s="77"/>
      <c r="D154" s="77"/>
      <c r="E154" s="77"/>
      <c r="F154" s="77"/>
      <c r="G154" s="77"/>
      <c r="H154" s="77"/>
      <c r="I154" s="4"/>
      <c r="J154" s="77"/>
      <c r="K154" s="89"/>
      <c r="L154" s="89"/>
      <c r="M154" s="90"/>
      <c r="N154" s="89"/>
      <c r="O154" s="77"/>
      <c r="P154" s="90"/>
      <c r="Q154" s="89"/>
      <c r="R154" s="77"/>
      <c r="S154" s="90"/>
      <c r="T154" s="89"/>
      <c r="U154" s="77"/>
      <c r="V154" s="90"/>
      <c r="W154" s="89"/>
      <c r="X154" s="77"/>
      <c r="Y154" s="76"/>
      <c r="Z154" s="76"/>
      <c r="AA154" s="76"/>
      <c r="AB154" s="76"/>
      <c r="AC154" s="76"/>
      <c r="AD154" s="77"/>
      <c r="AE154" s="77"/>
      <c r="AF154" s="76"/>
      <c r="AG154" s="76"/>
      <c r="AH154" s="76"/>
      <c r="AI154" s="76"/>
      <c r="AJ154" s="76"/>
      <c r="AK154" s="76"/>
      <c r="AL154" s="77"/>
      <c r="AM154" s="77"/>
      <c r="AN154" s="76"/>
      <c r="AO154" s="76"/>
      <c r="AP154" s="76"/>
      <c r="AQ154" s="76"/>
      <c r="AR154" s="76"/>
      <c r="AS154" s="76"/>
      <c r="AT154" s="77"/>
      <c r="AU154" s="77"/>
      <c r="AV154" s="76"/>
      <c r="AW154" s="76"/>
      <c r="AX154" s="76"/>
      <c r="AY154" s="76"/>
      <c r="AZ154" s="76"/>
      <c r="BA154" s="76"/>
      <c r="BB154" s="77"/>
      <c r="BC154" s="77"/>
      <c r="BD154" s="76"/>
    </row>
    <row r="155" spans="1:56" s="59" customFormat="1" ht="12.75">
      <c r="A155" s="52"/>
      <c r="B155" s="52"/>
      <c r="C155" s="77"/>
      <c r="D155" s="77"/>
      <c r="E155" s="77"/>
      <c r="F155" s="77"/>
      <c r="G155" s="77"/>
      <c r="H155" s="77"/>
      <c r="I155" s="4"/>
      <c r="J155" s="77"/>
      <c r="K155" s="89"/>
      <c r="L155" s="89"/>
      <c r="M155" s="90"/>
      <c r="N155" s="89"/>
      <c r="O155" s="77"/>
      <c r="P155" s="90"/>
      <c r="Q155" s="89"/>
      <c r="R155" s="77"/>
      <c r="S155" s="90"/>
      <c r="T155" s="89"/>
      <c r="U155" s="77"/>
      <c r="V155" s="90"/>
      <c r="W155" s="89"/>
      <c r="X155" s="77"/>
      <c r="Y155" s="76"/>
      <c r="Z155" s="76"/>
      <c r="AA155" s="76"/>
      <c r="AB155" s="76"/>
      <c r="AC155" s="76"/>
      <c r="AD155" s="77"/>
      <c r="AE155" s="77"/>
      <c r="AF155" s="76"/>
      <c r="AG155" s="76"/>
      <c r="AH155" s="76"/>
      <c r="AI155" s="76"/>
      <c r="AJ155" s="76"/>
      <c r="AK155" s="76"/>
      <c r="AL155" s="77"/>
      <c r="AM155" s="77"/>
      <c r="AN155" s="76"/>
      <c r="AO155" s="76"/>
      <c r="AP155" s="76"/>
      <c r="AQ155" s="76"/>
      <c r="AR155" s="76"/>
      <c r="AS155" s="76"/>
      <c r="AT155" s="77"/>
      <c r="AU155" s="77"/>
      <c r="AV155" s="76"/>
      <c r="AW155" s="76"/>
      <c r="AX155" s="76"/>
      <c r="AY155" s="76"/>
      <c r="AZ155" s="76"/>
      <c r="BA155" s="76"/>
      <c r="BB155" s="77"/>
      <c r="BC155" s="77"/>
      <c r="BD155" s="76"/>
    </row>
    <row r="156" spans="1:15" ht="12.75">
      <c r="A156" s="1"/>
      <c r="B156" s="1"/>
      <c r="C156" s="2"/>
      <c r="D156" s="2"/>
      <c r="E156" s="2"/>
      <c r="F156" s="2"/>
      <c r="G156" s="2"/>
      <c r="H156" s="2"/>
      <c r="I156" s="4"/>
      <c r="J156" s="2"/>
      <c r="K156" s="5"/>
      <c r="L156" s="5"/>
      <c r="M156" s="6"/>
      <c r="N156" s="5"/>
      <c r="O156" s="2"/>
    </row>
    <row r="157" spans="1:15" ht="12.75">
      <c r="A157" s="1"/>
      <c r="B157" s="1"/>
      <c r="C157" s="2"/>
      <c r="D157" s="2"/>
      <c r="E157" s="2"/>
      <c r="F157" s="2"/>
      <c r="G157" s="2"/>
      <c r="H157" s="2"/>
      <c r="I157" s="4"/>
      <c r="J157" s="2"/>
      <c r="K157" s="5"/>
      <c r="L157" s="5"/>
      <c r="M157" s="6"/>
      <c r="N157" s="5"/>
      <c r="O157" s="2"/>
    </row>
    <row r="158" spans="1:15" ht="12.75">
      <c r="A158" s="1"/>
      <c r="B158" s="1"/>
      <c r="C158" s="2"/>
      <c r="D158" s="2"/>
      <c r="E158" s="2"/>
      <c r="F158" s="2"/>
      <c r="G158" s="2"/>
      <c r="H158" s="2"/>
      <c r="I158" s="4"/>
      <c r="J158" s="2"/>
      <c r="K158" s="5"/>
      <c r="L158" s="5"/>
      <c r="M158" s="6"/>
      <c r="N158" s="5"/>
      <c r="O158" s="2"/>
    </row>
    <row r="159" spans="1:15" ht="12.75">
      <c r="A159" s="1"/>
      <c r="B159" s="1"/>
      <c r="C159" s="2"/>
      <c r="D159" s="2"/>
      <c r="E159" s="2"/>
      <c r="F159" s="2"/>
      <c r="G159" s="2"/>
      <c r="H159" s="2"/>
      <c r="I159" s="4"/>
      <c r="J159" s="2"/>
      <c r="K159" s="5"/>
      <c r="L159" s="5"/>
      <c r="M159" s="6"/>
      <c r="N159" s="5"/>
      <c r="O159" s="2"/>
    </row>
    <row r="160" spans="1:15" ht="12.75">
      <c r="A160" s="1"/>
      <c r="B160" s="1"/>
      <c r="C160" s="2"/>
      <c r="D160" s="2"/>
      <c r="E160" s="2"/>
      <c r="F160" s="2"/>
      <c r="G160" s="2"/>
      <c r="H160" s="2"/>
      <c r="I160" s="4"/>
      <c r="J160" s="2"/>
      <c r="K160" s="5"/>
      <c r="L160" s="5"/>
      <c r="M160" s="6"/>
      <c r="N160" s="5"/>
      <c r="O160" s="2"/>
    </row>
    <row r="161" spans="1:15" ht="12.75">
      <c r="A161" s="1"/>
      <c r="B161" s="1"/>
      <c r="C161" s="2"/>
      <c r="D161" s="2"/>
      <c r="E161" s="2"/>
      <c r="F161" s="2"/>
      <c r="G161" s="2"/>
      <c r="H161" s="2"/>
      <c r="I161" s="4"/>
      <c r="J161" s="2"/>
      <c r="K161" s="5"/>
      <c r="L161" s="5"/>
      <c r="M161" s="6"/>
      <c r="N161" s="5"/>
      <c r="O161" s="2"/>
    </row>
    <row r="162" spans="1:15" ht="12.75">
      <c r="A162" s="1"/>
      <c r="B162" s="1"/>
      <c r="C162" s="2"/>
      <c r="D162" s="2"/>
      <c r="E162" s="2"/>
      <c r="F162" s="2"/>
      <c r="G162" s="2"/>
      <c r="H162" s="2"/>
      <c r="I162" s="4"/>
      <c r="J162" s="2"/>
      <c r="K162" s="5"/>
      <c r="L162" s="5"/>
      <c r="M162" s="6"/>
      <c r="N162" s="5"/>
      <c r="O162" s="2"/>
    </row>
    <row r="163" spans="1:15" ht="12.75">
      <c r="A163" s="1"/>
      <c r="B163" s="1"/>
      <c r="C163" s="2"/>
      <c r="D163" s="2"/>
      <c r="E163" s="2"/>
      <c r="F163" s="2"/>
      <c r="G163" s="2"/>
      <c r="H163" s="2"/>
      <c r="I163" s="4"/>
      <c r="J163" s="2"/>
      <c r="K163" s="5"/>
      <c r="L163" s="5"/>
      <c r="M163" s="6"/>
      <c r="N163" s="5"/>
      <c r="O163" s="2"/>
    </row>
    <row r="164" spans="1:15" ht="12.75">
      <c r="A164" s="1"/>
      <c r="B164" s="1"/>
      <c r="C164" s="2"/>
      <c r="D164" s="2"/>
      <c r="E164" s="2"/>
      <c r="F164" s="2"/>
      <c r="G164" s="2"/>
      <c r="H164" s="2"/>
      <c r="I164" s="4"/>
      <c r="J164" s="2"/>
      <c r="K164" s="5"/>
      <c r="L164" s="5"/>
      <c r="M164" s="6"/>
      <c r="N164" s="5"/>
      <c r="O164" s="2"/>
    </row>
    <row r="165" spans="1:15" ht="12.75">
      <c r="A165" s="1"/>
      <c r="B165" s="1"/>
      <c r="C165" s="2"/>
      <c r="D165" s="2"/>
      <c r="E165" s="2"/>
      <c r="F165" s="2"/>
      <c r="G165" s="2"/>
      <c r="H165" s="2"/>
      <c r="I165" s="4"/>
      <c r="J165" s="2"/>
      <c r="K165" s="5"/>
      <c r="L165" s="5"/>
      <c r="M165" s="6"/>
      <c r="N165" s="5"/>
      <c r="O165" s="2"/>
    </row>
    <row r="166" spans="1:15" ht="12.75">
      <c r="A166" s="1"/>
      <c r="B166" s="1"/>
      <c r="C166" s="2"/>
      <c r="D166" s="2"/>
      <c r="E166" s="2"/>
      <c r="F166" s="2"/>
      <c r="G166" s="2"/>
      <c r="H166" s="2"/>
      <c r="I166" s="4"/>
      <c r="J166" s="2"/>
      <c r="K166" s="5"/>
      <c r="L166" s="5"/>
      <c r="M166" s="6"/>
      <c r="N166" s="5"/>
      <c r="O166" s="2"/>
    </row>
    <row r="167" spans="1:15" ht="12.75">
      <c r="A167" s="1"/>
      <c r="B167" s="1"/>
      <c r="C167" s="2"/>
      <c r="D167" s="2"/>
      <c r="E167" s="2"/>
      <c r="F167" s="2"/>
      <c r="G167" s="2"/>
      <c r="H167" s="2"/>
      <c r="I167" s="4"/>
      <c r="J167" s="2"/>
      <c r="K167" s="5"/>
      <c r="L167" s="5"/>
      <c r="M167" s="6"/>
      <c r="N167" s="5"/>
      <c r="O167" s="2"/>
    </row>
    <row r="168" spans="1:15" ht="12.75">
      <c r="A168" s="1"/>
      <c r="B168" s="1"/>
      <c r="C168" s="2"/>
      <c r="D168" s="2"/>
      <c r="E168" s="2"/>
      <c r="F168" s="2"/>
      <c r="G168" s="2"/>
      <c r="H168" s="2"/>
      <c r="I168" s="4"/>
      <c r="J168" s="2"/>
      <c r="K168" s="5"/>
      <c r="L168" s="5"/>
      <c r="M168" s="6"/>
      <c r="N168" s="5"/>
      <c r="O168" s="2"/>
    </row>
    <row r="169" spans="1:15" ht="12.75">
      <c r="A169" s="1"/>
      <c r="B169" s="1"/>
      <c r="C169" s="2"/>
      <c r="D169" s="2"/>
      <c r="E169" s="2"/>
      <c r="F169" s="2"/>
      <c r="G169" s="2"/>
      <c r="H169" s="2"/>
      <c r="I169" s="4"/>
      <c r="J169" s="2"/>
      <c r="K169" s="5"/>
      <c r="L169" s="5"/>
      <c r="M169" s="6"/>
      <c r="N169" s="5"/>
      <c r="O169" s="2"/>
    </row>
    <row r="170" spans="1:15" ht="12.75">
      <c r="A170" s="1"/>
      <c r="B170" s="1"/>
      <c r="C170" s="2"/>
      <c r="D170" s="2"/>
      <c r="E170" s="2"/>
      <c r="F170" s="2"/>
      <c r="G170" s="2"/>
      <c r="H170" s="2"/>
      <c r="I170" s="4"/>
      <c r="J170" s="2"/>
      <c r="K170" s="5"/>
      <c r="L170" s="5"/>
      <c r="M170" s="6"/>
      <c r="N170" s="5"/>
      <c r="O170" s="2"/>
    </row>
    <row r="171" spans="1:15" ht="12.75">
      <c r="A171" s="1"/>
      <c r="B171" s="1"/>
      <c r="C171" s="2"/>
      <c r="D171" s="2"/>
      <c r="E171" s="2"/>
      <c r="F171" s="2"/>
      <c r="G171" s="2"/>
      <c r="H171" s="2"/>
      <c r="I171" s="4"/>
      <c r="J171" s="2"/>
      <c r="K171" s="5"/>
      <c r="L171" s="5"/>
      <c r="M171" s="6"/>
      <c r="N171" s="5"/>
      <c r="O171" s="2"/>
    </row>
    <row r="172" spans="1:15" ht="12.75">
      <c r="A172" s="1"/>
      <c r="B172" s="1"/>
      <c r="C172" s="2"/>
      <c r="D172" s="2"/>
      <c r="E172" s="2"/>
      <c r="F172" s="2"/>
      <c r="G172" s="2"/>
      <c r="H172" s="2"/>
      <c r="I172" s="4"/>
      <c r="J172" s="2"/>
      <c r="K172" s="5"/>
      <c r="L172" s="5"/>
      <c r="M172" s="6"/>
      <c r="N172" s="5"/>
      <c r="O172" s="2"/>
    </row>
    <row r="173" spans="1:15" ht="12.75">
      <c r="A173" s="1"/>
      <c r="B173" s="1"/>
      <c r="C173" s="2"/>
      <c r="D173" s="2"/>
      <c r="E173" s="2"/>
      <c r="F173" s="2"/>
      <c r="G173" s="2"/>
      <c r="H173" s="2"/>
      <c r="I173" s="4"/>
      <c r="J173" s="2"/>
      <c r="K173" s="5"/>
      <c r="L173" s="5"/>
      <c r="M173" s="6"/>
      <c r="N173" s="5"/>
      <c r="O173" s="2"/>
    </row>
    <row r="174" spans="1:15" ht="12.75">
      <c r="A174" s="1"/>
      <c r="B174" s="1"/>
      <c r="C174" s="2"/>
      <c r="D174" s="2"/>
      <c r="E174" s="2"/>
      <c r="F174" s="2"/>
      <c r="G174" s="2"/>
      <c r="H174" s="2"/>
      <c r="I174" s="4"/>
      <c r="J174" s="2"/>
      <c r="K174" s="5"/>
      <c r="L174" s="5"/>
      <c r="M174" s="6"/>
      <c r="N174" s="5"/>
      <c r="O174" s="2"/>
    </row>
    <row r="175" spans="1:15" ht="12.75">
      <c r="A175" s="1"/>
      <c r="B175" s="1"/>
      <c r="C175" s="2"/>
      <c r="D175" s="2"/>
      <c r="E175" s="2"/>
      <c r="F175" s="2"/>
      <c r="G175" s="2"/>
      <c r="H175" s="2"/>
      <c r="I175" s="4"/>
      <c r="J175" s="2"/>
      <c r="K175" s="5"/>
      <c r="L175" s="5"/>
      <c r="M175" s="6"/>
      <c r="N175" s="5"/>
      <c r="O175" s="2"/>
    </row>
    <row r="176" spans="1:15" ht="12.75">
      <c r="A176" s="1"/>
      <c r="B176" s="1"/>
      <c r="C176" s="2"/>
      <c r="D176" s="2"/>
      <c r="E176" s="2"/>
      <c r="F176" s="2"/>
      <c r="G176" s="2"/>
      <c r="H176" s="2"/>
      <c r="I176" s="4"/>
      <c r="J176" s="2"/>
      <c r="K176" s="5"/>
      <c r="L176" s="5"/>
      <c r="M176" s="6"/>
      <c r="N176" s="5"/>
      <c r="O176" s="2"/>
    </row>
  </sheetData>
  <mergeCells count="27">
    <mergeCell ref="B2:Z2"/>
    <mergeCell ref="AD4:AH4"/>
    <mergeCell ref="J12:K12"/>
    <mergeCell ref="M12:N12"/>
    <mergeCell ref="P12:Q12"/>
    <mergeCell ref="S12:T12"/>
    <mergeCell ref="V12:W12"/>
    <mergeCell ref="Y10:Z10"/>
    <mergeCell ref="Y12:Z12"/>
    <mergeCell ref="M7:N7"/>
    <mergeCell ref="C73:H73"/>
    <mergeCell ref="J7:K7"/>
    <mergeCell ref="J8:K8"/>
    <mergeCell ref="J10:K10"/>
    <mergeCell ref="M8:N8"/>
    <mergeCell ref="M10:N10"/>
    <mergeCell ref="S7:T7"/>
    <mergeCell ref="P7:Q7"/>
    <mergeCell ref="P8:Q8"/>
    <mergeCell ref="P10:Q10"/>
    <mergeCell ref="S8:T8"/>
    <mergeCell ref="S10:T10"/>
    <mergeCell ref="V7:W7"/>
    <mergeCell ref="V8:W8"/>
    <mergeCell ref="V10:W10"/>
    <mergeCell ref="Y7:Z7"/>
    <mergeCell ref="Y8:Z8"/>
  </mergeCells>
  <printOptions gridLines="1" horizontalCentered="1"/>
  <pageMargins left="0.25" right="0.25" top="0.25" bottom="0.5" header="0" footer="0"/>
  <pageSetup fitToHeight="1" fitToWidth="1" horizontalDpi="600" verticalDpi="600" orientation="landscape" paperSize="17" scale="80" r:id="rId1"/>
  <headerFooter alignWithMargins="0">
    <oddFooter>&amp;L&amp;8&amp;A&amp;R&amp;8 4/23/2003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7"/>
  <sheetViews>
    <sheetView zoomScale="85" zoomScaleNormal="85" workbookViewId="0" topLeftCell="A1">
      <selection activeCell="F15" sqref="F15"/>
    </sheetView>
  </sheetViews>
  <sheetFormatPr defaultColWidth="9.140625" defaultRowHeight="12.75"/>
  <cols>
    <col min="1" max="1" width="1.7109375" style="0" customWidth="1"/>
    <col min="2" max="2" width="23.7109375" style="0" customWidth="1"/>
    <col min="3" max="8" width="14.7109375" style="7" customWidth="1"/>
    <col min="9" max="9" width="2.57421875" style="75" customWidth="1"/>
    <col min="10" max="10" width="12.7109375" style="7" customWidth="1"/>
    <col min="11" max="11" width="5.7109375" style="80" customWidth="1"/>
    <col min="12" max="12" width="1.7109375" style="80" customWidth="1"/>
    <col min="13" max="13" width="12.7109375" style="88" customWidth="1"/>
    <col min="14" max="14" width="6.7109375" style="80" customWidth="1"/>
    <col min="15" max="15" width="1.7109375" style="7" customWidth="1"/>
    <col min="16" max="16" width="12.7109375" style="6" customWidth="1"/>
    <col min="17" max="17" width="6.7109375" style="5" customWidth="1"/>
    <col min="18" max="18" width="1.7109375" style="2" customWidth="1"/>
    <col min="19" max="19" width="12.7109375" style="6" customWidth="1"/>
    <col min="20" max="20" width="6.7109375" style="5" customWidth="1"/>
    <col min="21" max="21" width="1.7109375" style="2" customWidth="1"/>
    <col min="22" max="22" width="12.7109375" style="6" customWidth="1"/>
    <col min="23" max="23" width="6.7109375" style="5" customWidth="1"/>
    <col min="24" max="24" width="1.7109375" style="2" customWidth="1"/>
    <col min="25" max="25" width="12.7109375" style="88" customWidth="1"/>
    <col min="26" max="26" width="6.7109375" style="80" customWidth="1"/>
    <col min="27" max="27" width="4.7109375" style="80" customWidth="1"/>
    <col min="28" max="28" width="9.57421875" style="96" customWidth="1"/>
    <col min="29" max="29" width="19.00390625" style="7" customWidth="1"/>
    <col min="30" max="30" width="8.7109375" style="7" customWidth="1"/>
    <col min="31" max="31" width="16.7109375" style="76" customWidth="1"/>
    <col min="32" max="32" width="20.28125" style="76" customWidth="1"/>
    <col min="33" max="34" width="20.28125" style="77" customWidth="1"/>
    <col min="35" max="35" width="20.28125" style="76" customWidth="1"/>
    <col min="36" max="39" width="16.7109375" style="76" customWidth="1"/>
    <col min="40" max="40" width="20.28125" style="76" customWidth="1"/>
    <col min="41" max="42" width="20.28125" style="77" customWidth="1"/>
    <col min="43" max="43" width="20.28125" style="76" customWidth="1"/>
    <col min="44" max="47" width="16.7109375" style="76" customWidth="1"/>
    <col min="48" max="48" width="20.28125" style="76" customWidth="1"/>
    <col min="49" max="50" width="20.28125" style="77" customWidth="1"/>
    <col min="51" max="51" width="20.28125" style="76" customWidth="1"/>
    <col min="52" max="55" width="16.7109375" style="76" customWidth="1"/>
    <col min="56" max="56" width="20.28125" style="76" customWidth="1"/>
    <col min="57" max="58" width="20.28125" style="77" customWidth="1"/>
    <col min="59" max="59" width="20.28125" style="76" customWidth="1"/>
    <col min="60" max="16384" width="9.140625" style="59" customWidth="1"/>
  </cols>
  <sheetData>
    <row r="1" spans="1:27" ht="12.75">
      <c r="A1" s="1"/>
      <c r="B1" s="1"/>
      <c r="C1" s="2"/>
      <c r="D1" s="3"/>
      <c r="E1" s="3"/>
      <c r="F1" s="3"/>
      <c r="G1" s="3"/>
      <c r="H1" s="2"/>
      <c r="I1" s="4"/>
      <c r="J1" s="2"/>
      <c r="K1" s="5"/>
      <c r="L1" s="5"/>
      <c r="M1" s="6"/>
      <c r="N1" s="5"/>
      <c r="O1" s="2"/>
      <c r="Y1" s="6"/>
      <c r="Z1" s="5"/>
      <c r="AA1" s="5"/>
    </row>
    <row r="2" spans="1:59" ht="23.25">
      <c r="A2" s="1"/>
      <c r="B2" s="275" t="s">
        <v>96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97"/>
      <c r="AB2" s="98"/>
      <c r="AC2"/>
      <c r="AD2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30" s="98" customFormat="1" ht="17.25" customHeight="1" thickBot="1">
      <c r="A3" s="8"/>
      <c r="B3" s="8"/>
      <c r="C3" s="9"/>
      <c r="D3" s="10"/>
      <c r="E3" s="10"/>
      <c r="F3" s="10"/>
      <c r="G3" s="10"/>
      <c r="H3" s="11"/>
      <c r="I3" s="12"/>
      <c r="J3" s="9"/>
      <c r="K3" s="13"/>
      <c r="L3" s="13"/>
      <c r="M3" s="14"/>
      <c r="N3" s="13"/>
      <c r="O3" s="9"/>
      <c r="P3" s="14"/>
      <c r="Q3" s="13"/>
      <c r="R3" s="9"/>
      <c r="S3" s="14"/>
      <c r="T3" s="13"/>
      <c r="U3" s="9"/>
      <c r="V3" s="14"/>
      <c r="W3" s="13"/>
      <c r="X3" s="9"/>
      <c r="Y3" s="14"/>
      <c r="Z3" s="13"/>
      <c r="AA3" s="13"/>
      <c r="AC3" s="10"/>
      <c r="AD3" s="10"/>
    </row>
    <row r="4" spans="1:30" s="99" customFormat="1" ht="15">
      <c r="A4" s="15"/>
      <c r="B4" s="16"/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19"/>
      <c r="J4" s="15"/>
      <c r="K4" s="20"/>
      <c r="L4" s="20"/>
      <c r="M4" s="21"/>
      <c r="N4" s="22"/>
      <c r="O4" s="11"/>
      <c r="P4" s="21"/>
      <c r="Q4" s="22"/>
      <c r="R4" s="11"/>
      <c r="S4" s="21"/>
      <c r="T4" s="22"/>
      <c r="U4" s="11"/>
      <c r="V4" s="21"/>
      <c r="W4" s="22"/>
      <c r="X4" s="11"/>
      <c r="Y4" s="21"/>
      <c r="Z4" s="22"/>
      <c r="AA4" s="22"/>
      <c r="AC4" s="23"/>
      <c r="AD4" s="23"/>
    </row>
    <row r="5" spans="1:27" s="99" customFormat="1" ht="15">
      <c r="A5" s="15"/>
      <c r="B5" s="24"/>
      <c r="C5" s="25" t="s">
        <v>7</v>
      </c>
      <c r="D5" s="25" t="s">
        <v>7</v>
      </c>
      <c r="E5" s="25" t="s">
        <v>7</v>
      </c>
      <c r="F5" s="25" t="s">
        <v>7</v>
      </c>
      <c r="G5" s="25" t="s">
        <v>7</v>
      </c>
      <c r="H5" s="26" t="s">
        <v>7</v>
      </c>
      <c r="I5" s="12"/>
      <c r="J5" s="27"/>
      <c r="K5" s="28"/>
      <c r="L5" s="28"/>
      <c r="M5" s="29"/>
      <c r="N5" s="28"/>
      <c r="O5" s="27"/>
      <c r="P5" s="29"/>
      <c r="Q5" s="28"/>
      <c r="R5" s="27"/>
      <c r="S5" s="29"/>
      <c r="T5" s="28"/>
      <c r="U5" s="27"/>
      <c r="V5" s="29"/>
      <c r="W5" s="28"/>
      <c r="X5" s="27"/>
      <c r="Y5" s="29"/>
      <c r="Z5" s="28"/>
      <c r="AA5" s="28"/>
    </row>
    <row r="6" spans="1:27" s="99" customFormat="1" ht="12.75">
      <c r="A6" s="15"/>
      <c r="B6" s="31" t="s">
        <v>8</v>
      </c>
      <c r="C6" s="32">
        <f>'Converge Rates - MSTR 1st Year'!C37</f>
        <v>1.08</v>
      </c>
      <c r="D6" s="32">
        <f>'Converge Rates - MSTR 1st Year'!$C38</f>
        <v>1.1340000000000001</v>
      </c>
      <c r="E6" s="32">
        <f>'Converge Rates - MSTR 1st Year'!$C39</f>
        <v>1.1880000000000002</v>
      </c>
      <c r="F6" s="32">
        <f>'Converge Rates - MSTR 1st Year'!$C40</f>
        <v>1.2420000000000002</v>
      </c>
      <c r="G6" s="32">
        <f>'Converge Rates - MSTR 1st Year'!$C41</f>
        <v>1.2960000000000003</v>
      </c>
      <c r="H6" s="33">
        <f>'Converge Rates - MSTR 1st Year'!$C42</f>
        <v>1.3500000000000003</v>
      </c>
      <c r="I6" s="12"/>
      <c r="J6" s="23"/>
      <c r="K6" s="34"/>
      <c r="L6" s="34"/>
      <c r="M6" s="21"/>
      <c r="N6" s="22"/>
      <c r="O6" s="11"/>
      <c r="P6" s="21"/>
      <c r="Q6" s="22"/>
      <c r="R6" s="11"/>
      <c r="S6" s="21"/>
      <c r="T6" s="22"/>
      <c r="U6" s="11"/>
      <c r="V6" s="21"/>
      <c r="W6" s="22"/>
      <c r="X6" s="11"/>
      <c r="Y6" s="29"/>
      <c r="Z6" s="28"/>
      <c r="AA6" s="28"/>
    </row>
    <row r="7" spans="1:27" s="99" customFormat="1" ht="12.75">
      <c r="A7" s="15"/>
      <c r="B7" s="31" t="s">
        <v>10</v>
      </c>
      <c r="C7" s="32">
        <f>'Converge Rates - MSTR 1st Year'!E37</f>
        <v>1</v>
      </c>
      <c r="D7" s="32">
        <f>'Converge Rates - MSTR 1st Year'!$E38</f>
        <v>1.07</v>
      </c>
      <c r="E7" s="32">
        <f>'Converge Rates - MSTR 1st Year'!$E39</f>
        <v>1.1400000000000001</v>
      </c>
      <c r="F7" s="32">
        <f>'Converge Rates - MSTR 1st Year'!$E40</f>
        <v>1.2100000000000002</v>
      </c>
      <c r="G7" s="32">
        <f>'Converge Rates - MSTR 1st Year'!$E41</f>
        <v>1.2800000000000002</v>
      </c>
      <c r="H7" s="33">
        <f>'Converge Rates - MSTR 1st Year'!$E42</f>
        <v>1.3500000000000003</v>
      </c>
      <c r="I7" s="12"/>
      <c r="J7" s="276" t="s">
        <v>11</v>
      </c>
      <c r="K7" s="276"/>
      <c r="L7" s="11"/>
      <c r="M7" s="276" t="s">
        <v>12</v>
      </c>
      <c r="N7" s="276"/>
      <c r="O7" s="11"/>
      <c r="P7" s="276" t="s">
        <v>13</v>
      </c>
      <c r="Q7" s="276"/>
      <c r="R7" s="11"/>
      <c r="S7" s="276" t="s">
        <v>14</v>
      </c>
      <c r="T7" s="276"/>
      <c r="U7" s="11"/>
      <c r="V7" s="276" t="s">
        <v>15</v>
      </c>
      <c r="W7" s="276"/>
      <c r="X7" s="11"/>
      <c r="Y7" s="281" t="s">
        <v>16</v>
      </c>
      <c r="Z7" s="281"/>
      <c r="AA7" s="35"/>
    </row>
    <row r="8" spans="1:27" s="99" customFormat="1" ht="12.75">
      <c r="A8" s="15"/>
      <c r="B8" s="31" t="s">
        <v>17</v>
      </c>
      <c r="C8" s="32">
        <f>'Converge Rates - MSTR 1st Year'!G37</f>
        <v>1.44</v>
      </c>
      <c r="D8" s="32">
        <f>'Converge Rates - MSTR 1st Year'!$G38</f>
        <v>1.422</v>
      </c>
      <c r="E8" s="32">
        <f>'Converge Rates - MSTR 1st Year'!$G39</f>
        <v>1.404</v>
      </c>
      <c r="F8" s="32">
        <f>'Converge Rates - MSTR 1st Year'!$G40</f>
        <v>1.386</v>
      </c>
      <c r="G8" s="32">
        <f>'Converge Rates - MSTR 1st Year'!$G41</f>
        <v>1.3679999999999999</v>
      </c>
      <c r="H8" s="33">
        <f>'Converge Rates - MSTR 1st Year'!$G42</f>
        <v>1.3499999999999999</v>
      </c>
      <c r="I8" s="12"/>
      <c r="J8" s="276" t="s">
        <v>18</v>
      </c>
      <c r="K8" s="276"/>
      <c r="L8" s="11"/>
      <c r="M8" s="276" t="s">
        <v>19</v>
      </c>
      <c r="N8" s="276"/>
      <c r="O8" s="11"/>
      <c r="P8" s="276" t="s">
        <v>20</v>
      </c>
      <c r="Q8" s="276"/>
      <c r="R8" s="11"/>
      <c r="S8" s="276" t="s">
        <v>21</v>
      </c>
      <c r="T8" s="276"/>
      <c r="U8" s="11"/>
      <c r="V8" s="276" t="s">
        <v>22</v>
      </c>
      <c r="W8" s="276"/>
      <c r="X8" s="11"/>
      <c r="Y8" s="281" t="s">
        <v>23</v>
      </c>
      <c r="Z8" s="281"/>
      <c r="AA8" s="35"/>
    </row>
    <row r="9" spans="1:27" s="99" customFormat="1" ht="12.75">
      <c r="A9" s="15"/>
      <c r="B9" s="31" t="s">
        <v>24</v>
      </c>
      <c r="C9" s="32">
        <f>'Converge Rates - MSTR 1st Year'!D37</f>
        <v>0.82</v>
      </c>
      <c r="D9" s="32">
        <f>'Converge Rates - MSTR 1st Year'!$D38</f>
        <v>0.9259999999999999</v>
      </c>
      <c r="E9" s="32">
        <f>'Converge Rates - MSTR 1st Year'!$D39</f>
        <v>1.032</v>
      </c>
      <c r="F9" s="32">
        <f>'Converge Rates - MSTR 1st Year'!$D40</f>
        <v>1.1380000000000001</v>
      </c>
      <c r="G9" s="32">
        <f>'Converge Rates - MSTR 1st Year'!$D41</f>
        <v>1.2440000000000002</v>
      </c>
      <c r="H9" s="33">
        <f>'Converge Rates - MSTR 1st Year'!$D42</f>
        <v>1.3500000000000003</v>
      </c>
      <c r="I9" s="12"/>
      <c r="J9" s="27"/>
      <c r="K9" s="28"/>
      <c r="L9" s="28"/>
      <c r="M9" s="29"/>
      <c r="N9" s="28"/>
      <c r="O9" s="27"/>
      <c r="P9" s="29"/>
      <c r="Q9" s="28"/>
      <c r="R9" s="27"/>
      <c r="S9" s="29"/>
      <c r="T9" s="28"/>
      <c r="U9" s="27"/>
      <c r="V9" s="29"/>
      <c r="W9" s="28"/>
      <c r="X9" s="27"/>
      <c r="Y9" s="36"/>
      <c r="Z9" s="36"/>
      <c r="AA9" s="36"/>
    </row>
    <row r="10" spans="1:27" s="99" customFormat="1" ht="13.5" thickBot="1">
      <c r="A10" s="15"/>
      <c r="B10" s="37" t="s">
        <v>25</v>
      </c>
      <c r="C10" s="38"/>
      <c r="D10" s="38">
        <f>'Converge Rates - MSTR 1st Year'!$G60</f>
        <v>1.95</v>
      </c>
      <c r="E10" s="38">
        <f>'Converge Rates - MSTR 1st Year'!$G61</f>
        <v>1.78</v>
      </c>
      <c r="F10" s="38">
        <f>'Converge Rates - MSTR 1st Year'!$G62</f>
        <v>1.62</v>
      </c>
      <c r="G10" s="38">
        <f>'Converge Rates - MSTR 1st Year'!$G63</f>
        <v>1.48</v>
      </c>
      <c r="H10" s="39">
        <f>'Converge Rates - MSTR 1st Year'!$G64</f>
        <v>1.35</v>
      </c>
      <c r="I10" s="40"/>
      <c r="J10" s="279" t="s">
        <v>26</v>
      </c>
      <c r="K10" s="279"/>
      <c r="L10" s="41"/>
      <c r="M10" s="279" t="s">
        <v>26</v>
      </c>
      <c r="N10" s="279"/>
      <c r="O10" s="41"/>
      <c r="P10" s="279" t="s">
        <v>26</v>
      </c>
      <c r="Q10" s="279"/>
      <c r="R10" s="41"/>
      <c r="S10" s="279" t="s">
        <v>26</v>
      </c>
      <c r="T10" s="279"/>
      <c r="U10" s="41"/>
      <c r="V10" s="279" t="s">
        <v>26</v>
      </c>
      <c r="W10" s="279"/>
      <c r="X10" s="41"/>
      <c r="Y10" s="279" t="s">
        <v>26</v>
      </c>
      <c r="Z10" s="279"/>
      <c r="AA10" s="41"/>
    </row>
    <row r="11" spans="1:30" s="99" customFormat="1" ht="6.75" customHeight="1">
      <c r="A11" s="15"/>
      <c r="B11" s="42"/>
      <c r="C11" s="11"/>
      <c r="D11" s="11"/>
      <c r="E11" s="11"/>
      <c r="F11" s="11"/>
      <c r="G11" s="11"/>
      <c r="H11" s="43"/>
      <c r="I11" s="40"/>
      <c r="J11" s="27"/>
      <c r="K11" s="28"/>
      <c r="L11" s="28"/>
      <c r="M11" s="29"/>
      <c r="N11" s="28"/>
      <c r="O11" s="27"/>
      <c r="P11" s="29"/>
      <c r="Q11" s="28"/>
      <c r="R11" s="27"/>
      <c r="S11" s="29"/>
      <c r="T11" s="28"/>
      <c r="U11" s="27"/>
      <c r="V11" s="29"/>
      <c r="W11" s="28"/>
      <c r="X11" s="27"/>
      <c r="Y11" s="23"/>
      <c r="Z11" s="23"/>
      <c r="AA11" s="23"/>
      <c r="AC11" s="23"/>
      <c r="AD11" s="23"/>
    </row>
    <row r="12" spans="1:28" s="50" customFormat="1" ht="15.75">
      <c r="A12" s="44"/>
      <c r="B12" s="45"/>
      <c r="C12" s="46" t="s">
        <v>27</v>
      </c>
      <c r="D12" s="46" t="s">
        <v>28</v>
      </c>
      <c r="E12" s="46" t="s">
        <v>29</v>
      </c>
      <c r="F12" s="46" t="s">
        <v>30</v>
      </c>
      <c r="G12" s="46" t="s">
        <v>31</v>
      </c>
      <c r="H12" s="46" t="s">
        <v>32</v>
      </c>
      <c r="I12" s="47"/>
      <c r="J12" s="277" t="s">
        <v>33</v>
      </c>
      <c r="K12" s="277"/>
      <c r="L12" s="48"/>
      <c r="M12" s="278" t="s">
        <v>34</v>
      </c>
      <c r="N12" s="278"/>
      <c r="O12" s="46"/>
      <c r="P12" s="278" t="s">
        <v>35</v>
      </c>
      <c r="Q12" s="278"/>
      <c r="R12" s="46"/>
      <c r="S12" s="278" t="s">
        <v>36</v>
      </c>
      <c r="T12" s="278"/>
      <c r="U12" s="46"/>
      <c r="V12" s="278" t="s">
        <v>37</v>
      </c>
      <c r="W12" s="278"/>
      <c r="X12" s="46"/>
      <c r="Y12" s="278" t="s">
        <v>38</v>
      </c>
      <c r="Z12" s="278"/>
      <c r="AA12" s="49"/>
      <c r="AB12" s="49"/>
    </row>
    <row r="13" spans="1:30" s="98" customFormat="1" ht="6.75" customHeight="1">
      <c r="A13" s="8"/>
      <c r="B13" s="51"/>
      <c r="C13" s="11"/>
      <c r="D13" s="11"/>
      <c r="E13" s="11"/>
      <c r="F13" s="11"/>
      <c r="G13" s="11"/>
      <c r="H13" s="11"/>
      <c r="I13" s="12"/>
      <c r="J13" s="11"/>
      <c r="K13" s="22"/>
      <c r="L13" s="22"/>
      <c r="M13" s="21"/>
      <c r="N13" s="22"/>
      <c r="O13" s="11"/>
      <c r="P13" s="21"/>
      <c r="Q13" s="22"/>
      <c r="R13" s="11"/>
      <c r="S13" s="21"/>
      <c r="T13" s="22"/>
      <c r="U13" s="11"/>
      <c r="V13" s="21"/>
      <c r="W13" s="22"/>
      <c r="X13" s="11"/>
      <c r="Y13" s="10"/>
      <c r="Z13" s="10"/>
      <c r="AA13" s="10"/>
      <c r="AC13" s="10"/>
      <c r="AD13" s="10"/>
    </row>
    <row r="14" spans="1:59" ht="12.75">
      <c r="A14" s="52"/>
      <c r="B14" s="100" t="s">
        <v>39</v>
      </c>
      <c r="C14" s="54">
        <v>64800</v>
      </c>
      <c r="D14" s="47">
        <v>68040</v>
      </c>
      <c r="E14" s="47">
        <v>71280</v>
      </c>
      <c r="F14" s="47">
        <v>74520</v>
      </c>
      <c r="G14" s="47">
        <v>77760</v>
      </c>
      <c r="H14" s="47">
        <v>81000</v>
      </c>
      <c r="I14" s="47"/>
      <c r="J14" s="47">
        <f aca="true" t="shared" si="0" ref="J14:J56">D14-C14</f>
        <v>3240</v>
      </c>
      <c r="K14" s="55">
        <f aca="true" t="shared" si="1" ref="K14:K56">IF(J14=0," ",J14/C14)</f>
        <v>0.05</v>
      </c>
      <c r="L14" s="55"/>
      <c r="M14" s="47">
        <f aca="true" t="shared" si="2" ref="M14:M56">E14-D14</f>
        <v>3240</v>
      </c>
      <c r="N14" s="55">
        <f aca="true" t="shared" si="3" ref="N14:N56">IF(M14=0," ",M14/D14)</f>
        <v>0.047619047619047616</v>
      </c>
      <c r="O14" s="55"/>
      <c r="P14" s="47">
        <f aca="true" t="shared" si="4" ref="P14:P56">F14-E14</f>
        <v>3240</v>
      </c>
      <c r="Q14" s="55">
        <f aca="true" t="shared" si="5" ref="Q14:Q56">IF(P14=0," ",P14/E14)</f>
        <v>0.045454545454545456</v>
      </c>
      <c r="R14" s="55"/>
      <c r="S14" s="47">
        <f aca="true" t="shared" si="6" ref="S14:S56">G14-F14</f>
        <v>3240</v>
      </c>
      <c r="T14" s="55">
        <f aca="true" t="shared" si="7" ref="T14:T56">IF(S14=0," ",S14/F14)</f>
        <v>0.043478260869565216</v>
      </c>
      <c r="U14" s="55"/>
      <c r="V14" s="47">
        <f aca="true" t="shared" si="8" ref="V14:V56">H14-G14</f>
        <v>3240</v>
      </c>
      <c r="W14" s="55">
        <f aca="true" t="shared" si="9" ref="W14:W56">IF(V14=0," ",V14/G14)</f>
        <v>0.041666666666666664</v>
      </c>
      <c r="X14" s="55"/>
      <c r="Y14" s="56">
        <f>J14+M14+P14+S14+V14</f>
        <v>16200</v>
      </c>
      <c r="Z14" s="57">
        <f>ROUND((Y14/C14)/5,2)</f>
        <v>0.05</v>
      </c>
      <c r="AA14" s="57"/>
      <c r="AB14" s="59"/>
      <c r="AC14" s="58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</row>
    <row r="15" spans="1:59" ht="12.75">
      <c r="A15" s="52"/>
      <c r="B15" s="100" t="s">
        <v>40</v>
      </c>
      <c r="C15" s="60">
        <v>34920</v>
      </c>
      <c r="D15" s="60">
        <v>37364.4</v>
      </c>
      <c r="E15" s="60">
        <v>39808.8</v>
      </c>
      <c r="F15" s="60">
        <v>42253.2</v>
      </c>
      <c r="G15" s="61">
        <v>44697.6</v>
      </c>
      <c r="H15" s="61">
        <v>47142</v>
      </c>
      <c r="I15" s="47"/>
      <c r="J15" s="60">
        <f t="shared" si="0"/>
        <v>2444.4000000000015</v>
      </c>
      <c r="K15" s="102">
        <f t="shared" si="1"/>
        <v>0.07000000000000005</v>
      </c>
      <c r="L15" s="55"/>
      <c r="M15" s="60">
        <f t="shared" si="2"/>
        <v>2444.4000000000015</v>
      </c>
      <c r="N15" s="102">
        <f t="shared" si="3"/>
        <v>0.06542056074766359</v>
      </c>
      <c r="O15" s="55"/>
      <c r="P15" s="103">
        <f t="shared" si="4"/>
        <v>2444.399999999994</v>
      </c>
      <c r="Q15" s="102">
        <f t="shared" si="5"/>
        <v>0.061403508771929675</v>
      </c>
      <c r="R15" s="55"/>
      <c r="S15" s="103">
        <f t="shared" si="6"/>
        <v>2444.4000000000015</v>
      </c>
      <c r="T15" s="102">
        <f t="shared" si="7"/>
        <v>0.057851239669421524</v>
      </c>
      <c r="U15" s="55"/>
      <c r="V15" s="103">
        <f t="shared" si="8"/>
        <v>2444.4000000000015</v>
      </c>
      <c r="W15" s="102">
        <f t="shared" si="9"/>
        <v>0.054687500000000035</v>
      </c>
      <c r="X15" s="55"/>
      <c r="Y15" s="62">
        <f aca="true" t="shared" si="10" ref="Y15:Y56">$J15+$M15+$P15+$S15+$V15</f>
        <v>12222</v>
      </c>
      <c r="Z15" s="57">
        <f aca="true" t="shared" si="11" ref="Z15:Z56">ROUND(($Y15/$C15)/5,2)</f>
        <v>0.07</v>
      </c>
      <c r="AA15" s="57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</row>
    <row r="16" spans="1:59" ht="12.75">
      <c r="A16" s="52"/>
      <c r="B16" s="100" t="s">
        <v>41</v>
      </c>
      <c r="C16" s="60">
        <v>38342.16</v>
      </c>
      <c r="D16" s="60">
        <v>40259.28</v>
      </c>
      <c r="E16" s="60">
        <v>42176.34</v>
      </c>
      <c r="F16" s="60">
        <v>44093.52</v>
      </c>
      <c r="G16" s="60">
        <v>46010.58</v>
      </c>
      <c r="H16" s="60">
        <v>47927.7</v>
      </c>
      <c r="I16" s="47"/>
      <c r="J16" s="60">
        <f t="shared" si="0"/>
        <v>1917.1199999999953</v>
      </c>
      <c r="K16" s="55">
        <f t="shared" si="1"/>
        <v>0.050000312971413066</v>
      </c>
      <c r="L16" s="55"/>
      <c r="M16" s="60">
        <f t="shared" si="2"/>
        <v>1917.0599999999977</v>
      </c>
      <c r="N16" s="55">
        <f t="shared" si="3"/>
        <v>0.04761784115364204</v>
      </c>
      <c r="O16" s="55"/>
      <c r="P16" s="60">
        <f t="shared" si="4"/>
        <v>1917.1800000000003</v>
      </c>
      <c r="Q16" s="55">
        <f t="shared" si="5"/>
        <v>0.04545629137094401</v>
      </c>
      <c r="R16" s="55"/>
      <c r="S16" s="60">
        <f t="shared" si="6"/>
        <v>1917.060000000005</v>
      </c>
      <c r="T16" s="55">
        <f t="shared" si="7"/>
        <v>0.04347713677656048</v>
      </c>
      <c r="U16" s="55"/>
      <c r="V16" s="60">
        <f t="shared" si="8"/>
        <v>1917.1199999999953</v>
      </c>
      <c r="W16" s="55">
        <f t="shared" si="9"/>
        <v>0.04166693834331137</v>
      </c>
      <c r="X16" s="55"/>
      <c r="Y16" s="62">
        <f t="shared" si="10"/>
        <v>9585.539999999994</v>
      </c>
      <c r="Z16" s="57">
        <f t="shared" si="11"/>
        <v>0.05</v>
      </c>
      <c r="AA16" s="57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</row>
    <row r="17" spans="1:59" ht="12.75">
      <c r="A17" s="52"/>
      <c r="B17" s="100" t="s">
        <v>45</v>
      </c>
      <c r="C17" s="60">
        <v>2392914.56</v>
      </c>
      <c r="D17" s="60">
        <v>2168393.36</v>
      </c>
      <c r="E17" s="60">
        <v>2236871.52</v>
      </c>
      <c r="F17" s="60">
        <v>2363986.68</v>
      </c>
      <c r="G17" s="60">
        <v>2490507.84</v>
      </c>
      <c r="H17" s="61">
        <v>2617029</v>
      </c>
      <c r="I17" s="47"/>
      <c r="J17" s="60">
        <f t="shared" si="0"/>
        <v>-224521.2000000002</v>
      </c>
      <c r="K17" s="102">
        <f t="shared" si="1"/>
        <v>-0.09382750381192055</v>
      </c>
      <c r="L17" s="55"/>
      <c r="M17" s="60">
        <f t="shared" si="2"/>
        <v>68478.16000000015</v>
      </c>
      <c r="N17" s="102">
        <f t="shared" si="3"/>
        <v>0.03158013728653004</v>
      </c>
      <c r="O17" s="55"/>
      <c r="P17" s="103">
        <f t="shared" si="4"/>
        <v>127115.16000000015</v>
      </c>
      <c r="Q17" s="102">
        <f t="shared" si="5"/>
        <v>0.05682720659790069</v>
      </c>
      <c r="R17" s="55"/>
      <c r="S17" s="103">
        <f t="shared" si="6"/>
        <v>126521.15999999968</v>
      </c>
      <c r="T17" s="102">
        <f t="shared" si="7"/>
        <v>0.05352025079938254</v>
      </c>
      <c r="U17" s="55"/>
      <c r="V17" s="103">
        <f t="shared" si="8"/>
        <v>126521.16000000015</v>
      </c>
      <c r="W17" s="102">
        <f t="shared" si="9"/>
        <v>0.05080134981626886</v>
      </c>
      <c r="X17" s="55"/>
      <c r="Y17" s="62">
        <f t="shared" si="10"/>
        <v>224114.43999999994</v>
      </c>
      <c r="Z17" s="57">
        <f t="shared" si="11"/>
        <v>0.02</v>
      </c>
      <c r="AA17" s="57"/>
      <c r="AB17" s="59"/>
      <c r="AC17" s="58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</row>
    <row r="18" spans="1:59" ht="12.75">
      <c r="A18" s="52"/>
      <c r="B18" s="100" t="s">
        <v>46</v>
      </c>
      <c r="C18" s="60">
        <v>2301600</v>
      </c>
      <c r="D18" s="60">
        <v>2440680</v>
      </c>
      <c r="E18" s="60">
        <v>2579760</v>
      </c>
      <c r="F18" s="60">
        <v>2718840</v>
      </c>
      <c r="G18" s="60">
        <v>2857920</v>
      </c>
      <c r="H18" s="60">
        <v>2997000</v>
      </c>
      <c r="I18" s="47"/>
      <c r="J18" s="60">
        <f t="shared" si="0"/>
        <v>139080</v>
      </c>
      <c r="K18" s="55">
        <f t="shared" si="1"/>
        <v>0.060427528675703855</v>
      </c>
      <c r="L18" s="55"/>
      <c r="M18" s="60">
        <f t="shared" si="2"/>
        <v>139080</v>
      </c>
      <c r="N18" s="55">
        <f t="shared" si="3"/>
        <v>0.056984119179900684</v>
      </c>
      <c r="O18" s="55"/>
      <c r="P18" s="60">
        <f t="shared" si="4"/>
        <v>139080</v>
      </c>
      <c r="Q18" s="55">
        <f t="shared" si="5"/>
        <v>0.05391199181319192</v>
      </c>
      <c r="R18" s="55"/>
      <c r="S18" s="60">
        <f t="shared" si="6"/>
        <v>139080</v>
      </c>
      <c r="T18" s="55">
        <f t="shared" si="7"/>
        <v>0.051154168689588206</v>
      </c>
      <c r="U18" s="55"/>
      <c r="V18" s="60">
        <f t="shared" si="8"/>
        <v>139080</v>
      </c>
      <c r="W18" s="55">
        <f t="shared" si="9"/>
        <v>0.04866476318441384</v>
      </c>
      <c r="X18" s="55"/>
      <c r="Y18" s="62">
        <f t="shared" si="10"/>
        <v>695400</v>
      </c>
      <c r="Z18" s="57">
        <f t="shared" si="11"/>
        <v>0.06</v>
      </c>
      <c r="AA18" s="57"/>
      <c r="AB18" s="98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:59" ht="12.75">
      <c r="A19" s="52"/>
      <c r="B19" s="100" t="s">
        <v>47</v>
      </c>
      <c r="C19" s="60">
        <v>1416960</v>
      </c>
      <c r="D19" s="60">
        <v>1034208</v>
      </c>
      <c r="E19" s="60">
        <v>1083456</v>
      </c>
      <c r="F19" s="60">
        <v>1132704</v>
      </c>
      <c r="G19" s="60">
        <v>1181952</v>
      </c>
      <c r="H19" s="60">
        <v>1231200</v>
      </c>
      <c r="I19" s="47"/>
      <c r="J19" s="60">
        <f t="shared" si="0"/>
        <v>-382752</v>
      </c>
      <c r="K19" s="102">
        <f t="shared" si="1"/>
        <v>-0.2701219512195122</v>
      </c>
      <c r="L19" s="55"/>
      <c r="M19" s="60">
        <f t="shared" si="2"/>
        <v>49248</v>
      </c>
      <c r="N19" s="102">
        <f t="shared" si="3"/>
        <v>0.047619047619047616</v>
      </c>
      <c r="O19" s="55"/>
      <c r="P19" s="103">
        <f t="shared" si="4"/>
        <v>49248</v>
      </c>
      <c r="Q19" s="102">
        <f t="shared" si="5"/>
        <v>0.045454545454545456</v>
      </c>
      <c r="R19" s="55"/>
      <c r="S19" s="103">
        <f t="shared" si="6"/>
        <v>49248</v>
      </c>
      <c r="T19" s="102">
        <f t="shared" si="7"/>
        <v>0.043478260869565216</v>
      </c>
      <c r="U19" s="55"/>
      <c r="V19" s="103">
        <f t="shared" si="8"/>
        <v>49248</v>
      </c>
      <c r="W19" s="102">
        <f t="shared" si="9"/>
        <v>0.041666666666666664</v>
      </c>
      <c r="X19" s="55"/>
      <c r="Y19" s="62">
        <f t="shared" si="10"/>
        <v>-185760</v>
      </c>
      <c r="Z19" s="57">
        <f t="shared" si="11"/>
        <v>-0.03</v>
      </c>
      <c r="AA19" s="57"/>
      <c r="AB19" s="98"/>
      <c r="AC19" s="58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1:59" ht="12.75">
      <c r="A20" s="52"/>
      <c r="B20" s="100" t="s">
        <v>49</v>
      </c>
      <c r="C20" s="60">
        <v>6055200</v>
      </c>
      <c r="D20" s="60">
        <v>6545160</v>
      </c>
      <c r="E20" s="60">
        <v>7035120</v>
      </c>
      <c r="F20" s="60">
        <v>7525080</v>
      </c>
      <c r="G20" s="60">
        <v>8015040</v>
      </c>
      <c r="H20" s="60">
        <v>8505000</v>
      </c>
      <c r="I20" s="47"/>
      <c r="J20" s="60">
        <f t="shared" si="0"/>
        <v>489960</v>
      </c>
      <c r="K20" s="55">
        <f t="shared" si="1"/>
        <v>0.08091557669441142</v>
      </c>
      <c r="L20" s="55"/>
      <c r="M20" s="60">
        <f t="shared" si="2"/>
        <v>489960</v>
      </c>
      <c r="N20" s="55">
        <f t="shared" si="3"/>
        <v>0.07485836862658819</v>
      </c>
      <c r="O20" s="55"/>
      <c r="P20" s="60">
        <f t="shared" si="4"/>
        <v>489960</v>
      </c>
      <c r="Q20" s="55">
        <f t="shared" si="5"/>
        <v>0.06964486746494729</v>
      </c>
      <c r="R20" s="55"/>
      <c r="S20" s="60">
        <f t="shared" si="6"/>
        <v>489960</v>
      </c>
      <c r="T20" s="55">
        <f t="shared" si="7"/>
        <v>0.0651102712529302</v>
      </c>
      <c r="U20" s="55"/>
      <c r="V20" s="60">
        <f t="shared" si="8"/>
        <v>489960</v>
      </c>
      <c r="W20" s="55">
        <f t="shared" si="9"/>
        <v>0.0611300754581387</v>
      </c>
      <c r="X20" s="55"/>
      <c r="Y20" s="62">
        <f t="shared" si="10"/>
        <v>2449800</v>
      </c>
      <c r="Z20" s="57">
        <f t="shared" si="11"/>
        <v>0.08</v>
      </c>
      <c r="AA20" s="57"/>
      <c r="AB20" s="98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1:59" ht="12.75">
      <c r="A21" s="52"/>
      <c r="B21" s="100" t="s">
        <v>50</v>
      </c>
      <c r="C21" s="60">
        <v>237189.6</v>
      </c>
      <c r="D21" s="60">
        <v>249049.08</v>
      </c>
      <c r="E21" s="60">
        <v>260908.56</v>
      </c>
      <c r="F21" s="60">
        <v>272768.04</v>
      </c>
      <c r="G21" s="60">
        <v>284627.52</v>
      </c>
      <c r="H21" s="60">
        <v>296487</v>
      </c>
      <c r="I21" s="47"/>
      <c r="J21" s="60">
        <f t="shared" si="0"/>
        <v>11859.479999999981</v>
      </c>
      <c r="K21" s="102">
        <f t="shared" si="1"/>
        <v>0.04999999999999992</v>
      </c>
      <c r="L21" s="55"/>
      <c r="M21" s="60">
        <f t="shared" si="2"/>
        <v>11859.48000000001</v>
      </c>
      <c r="N21" s="102">
        <f t="shared" si="3"/>
        <v>0.047619047619047665</v>
      </c>
      <c r="O21" s="55"/>
      <c r="P21" s="103">
        <f t="shared" si="4"/>
        <v>11859.479999999981</v>
      </c>
      <c r="Q21" s="102">
        <f t="shared" si="5"/>
        <v>0.045454545454545386</v>
      </c>
      <c r="R21" s="55"/>
      <c r="S21" s="103">
        <f t="shared" si="6"/>
        <v>11859.48000000004</v>
      </c>
      <c r="T21" s="102">
        <f t="shared" si="7"/>
        <v>0.04347826086956537</v>
      </c>
      <c r="U21" s="55"/>
      <c r="V21" s="103">
        <f t="shared" si="8"/>
        <v>11859.479999999981</v>
      </c>
      <c r="W21" s="102">
        <f t="shared" si="9"/>
        <v>0.0416666666666666</v>
      </c>
      <c r="X21" s="55"/>
      <c r="Y21" s="62">
        <f t="shared" si="10"/>
        <v>59297.399999999994</v>
      </c>
      <c r="Z21" s="57">
        <f t="shared" si="11"/>
        <v>0.05</v>
      </c>
      <c r="AA21" s="57"/>
      <c r="AB21" s="98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1:59" ht="12.75">
      <c r="A22" s="52"/>
      <c r="B22" s="100" t="s">
        <v>51</v>
      </c>
      <c r="C22" s="60">
        <v>974836.08</v>
      </c>
      <c r="D22" s="60">
        <v>1023577.86</v>
      </c>
      <c r="E22" s="60">
        <v>1047460.98</v>
      </c>
      <c r="F22" s="60">
        <v>1095072.9</v>
      </c>
      <c r="G22" s="60">
        <v>1142684.7</v>
      </c>
      <c r="H22" s="60">
        <v>1190296.62</v>
      </c>
      <c r="I22" s="47"/>
      <c r="J22" s="60">
        <f t="shared" si="0"/>
        <v>48741.78000000003</v>
      </c>
      <c r="K22" s="55">
        <f t="shared" si="1"/>
        <v>0.049999975380476305</v>
      </c>
      <c r="L22" s="55"/>
      <c r="M22" s="60">
        <f t="shared" si="2"/>
        <v>23883.119999999995</v>
      </c>
      <c r="N22" s="55">
        <f t="shared" si="3"/>
        <v>0.02333297830416144</v>
      </c>
      <c r="O22" s="55"/>
      <c r="P22" s="60">
        <f t="shared" si="4"/>
        <v>47611.919999999925</v>
      </c>
      <c r="Q22" s="55">
        <f t="shared" si="5"/>
        <v>0.04545460013221679</v>
      </c>
      <c r="R22" s="55"/>
      <c r="S22" s="60">
        <f t="shared" si="6"/>
        <v>47611.80000000005</v>
      </c>
      <c r="T22" s="55">
        <f t="shared" si="7"/>
        <v>0.04347820131426871</v>
      </c>
      <c r="U22" s="55"/>
      <c r="V22" s="60">
        <f t="shared" si="8"/>
        <v>47611.92000000016</v>
      </c>
      <c r="W22" s="55">
        <f t="shared" si="9"/>
        <v>0.04166671698675948</v>
      </c>
      <c r="X22" s="55"/>
      <c r="Y22" s="62">
        <f t="shared" si="10"/>
        <v>215460.54000000015</v>
      </c>
      <c r="Z22" s="57">
        <f t="shared" si="11"/>
        <v>0.04</v>
      </c>
      <c r="AA22" s="57"/>
      <c r="AB22" s="98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  <row r="23" spans="1:29" s="65" customFormat="1" ht="12.75">
      <c r="A23" s="63"/>
      <c r="B23" s="100" t="s">
        <v>52</v>
      </c>
      <c r="C23" s="60">
        <v>5702899.510000001</v>
      </c>
      <c r="D23" s="60">
        <v>6037282.44</v>
      </c>
      <c r="E23" s="60">
        <v>6364478.039999999</v>
      </c>
      <c r="F23" s="60">
        <v>6664678.68</v>
      </c>
      <c r="G23" s="60">
        <v>6964879.320000001</v>
      </c>
      <c r="H23" s="61">
        <v>6977016</v>
      </c>
      <c r="I23" s="47"/>
      <c r="J23" s="60">
        <f t="shared" si="0"/>
        <v>334382.9299999997</v>
      </c>
      <c r="K23" s="55">
        <f t="shared" si="1"/>
        <v>0.058633845715440225</v>
      </c>
      <c r="L23" s="55"/>
      <c r="M23" s="60">
        <f t="shared" si="2"/>
        <v>327195.5999999987</v>
      </c>
      <c r="N23" s="55">
        <f t="shared" si="3"/>
        <v>0.054195841134111106</v>
      </c>
      <c r="O23" s="55"/>
      <c r="P23" s="60">
        <f t="shared" si="4"/>
        <v>300200.6400000006</v>
      </c>
      <c r="Q23" s="55">
        <f t="shared" si="5"/>
        <v>0.04716814766478488</v>
      </c>
      <c r="R23" s="55"/>
      <c r="S23" s="60">
        <f t="shared" si="6"/>
        <v>300200.6400000015</v>
      </c>
      <c r="T23" s="55">
        <f t="shared" si="7"/>
        <v>0.04504352788992995</v>
      </c>
      <c r="U23" s="55"/>
      <c r="V23" s="60">
        <f t="shared" si="8"/>
        <v>12136.67999999877</v>
      </c>
      <c r="W23" s="55">
        <f t="shared" si="9"/>
        <v>0.0017425542414134419</v>
      </c>
      <c r="X23" s="55"/>
      <c r="Y23" s="62">
        <f t="shared" si="10"/>
        <v>1274116.4899999993</v>
      </c>
      <c r="Z23" s="57">
        <f t="shared" si="11"/>
        <v>0.04</v>
      </c>
      <c r="AA23" s="57"/>
      <c r="AB23" s="104"/>
      <c r="AC23" s="64"/>
    </row>
    <row r="24" spans="1:59" ht="12.75">
      <c r="A24" s="52"/>
      <c r="B24" s="100" t="s">
        <v>53</v>
      </c>
      <c r="C24" s="66">
        <v>518400</v>
      </c>
      <c r="D24" s="60">
        <v>544320</v>
      </c>
      <c r="E24" s="60">
        <v>570240</v>
      </c>
      <c r="F24" s="60">
        <v>596160</v>
      </c>
      <c r="G24" s="60">
        <v>622080</v>
      </c>
      <c r="H24" s="60">
        <v>648000</v>
      </c>
      <c r="I24" s="47"/>
      <c r="J24" s="60">
        <f t="shared" si="0"/>
        <v>25920</v>
      </c>
      <c r="K24" s="55">
        <f t="shared" si="1"/>
        <v>0.05</v>
      </c>
      <c r="L24" s="55"/>
      <c r="M24" s="60">
        <f t="shared" si="2"/>
        <v>25920</v>
      </c>
      <c r="N24" s="55">
        <f t="shared" si="3"/>
        <v>0.047619047619047616</v>
      </c>
      <c r="O24" s="55"/>
      <c r="P24" s="60">
        <f t="shared" si="4"/>
        <v>25920</v>
      </c>
      <c r="Q24" s="55">
        <f t="shared" si="5"/>
        <v>0.045454545454545456</v>
      </c>
      <c r="R24" s="55"/>
      <c r="S24" s="60">
        <f t="shared" si="6"/>
        <v>25920</v>
      </c>
      <c r="T24" s="55">
        <f t="shared" si="7"/>
        <v>0.043478260869565216</v>
      </c>
      <c r="U24" s="55"/>
      <c r="V24" s="60">
        <f t="shared" si="8"/>
        <v>25920</v>
      </c>
      <c r="W24" s="55">
        <f t="shared" si="9"/>
        <v>0.041666666666666664</v>
      </c>
      <c r="X24" s="55"/>
      <c r="Y24" s="62">
        <f t="shared" si="10"/>
        <v>129600</v>
      </c>
      <c r="Z24" s="57">
        <f t="shared" si="11"/>
        <v>0.05</v>
      </c>
      <c r="AA24" s="57"/>
      <c r="AB24" s="98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</row>
    <row r="25" spans="1:59" ht="12.75">
      <c r="A25" s="52"/>
      <c r="B25" s="100" t="s">
        <v>54</v>
      </c>
      <c r="C25" s="60">
        <v>133764.48</v>
      </c>
      <c r="D25" s="60">
        <v>140452.68</v>
      </c>
      <c r="E25" s="60">
        <v>141626.88</v>
      </c>
      <c r="F25" s="60">
        <v>148064.52</v>
      </c>
      <c r="G25" s="60">
        <v>154502.1</v>
      </c>
      <c r="H25" s="60">
        <v>160939.68</v>
      </c>
      <c r="I25" s="47"/>
      <c r="J25" s="60">
        <f t="shared" si="0"/>
        <v>6688.1999999999825</v>
      </c>
      <c r="K25" s="55">
        <f t="shared" si="1"/>
        <v>0.04999982058017182</v>
      </c>
      <c r="L25" s="55"/>
      <c r="M25" s="60">
        <f t="shared" si="2"/>
        <v>1174.2000000000116</v>
      </c>
      <c r="N25" s="55">
        <f t="shared" si="3"/>
        <v>0.008360111035261212</v>
      </c>
      <c r="O25" s="55"/>
      <c r="P25" s="60">
        <f t="shared" si="4"/>
        <v>6437.639999999985</v>
      </c>
      <c r="Q25" s="55">
        <f t="shared" si="5"/>
        <v>0.04545493058944732</v>
      </c>
      <c r="R25" s="55"/>
      <c r="S25" s="60">
        <f t="shared" si="6"/>
        <v>6437.580000000016</v>
      </c>
      <c r="T25" s="55">
        <f t="shared" si="7"/>
        <v>0.04347820801364173</v>
      </c>
      <c r="U25" s="55"/>
      <c r="V25" s="60">
        <f t="shared" si="8"/>
        <v>6437.579999999987</v>
      </c>
      <c r="W25" s="55">
        <f t="shared" si="9"/>
        <v>0.04166661812363707</v>
      </c>
      <c r="X25" s="55"/>
      <c r="Y25" s="62">
        <f t="shared" si="10"/>
        <v>27175.199999999983</v>
      </c>
      <c r="Z25" s="57">
        <f t="shared" si="11"/>
        <v>0.04</v>
      </c>
      <c r="AA25" s="57"/>
      <c r="AB25" s="98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</row>
    <row r="26" spans="1:59" ht="12.75">
      <c r="A26" s="52"/>
      <c r="B26" s="100" t="s">
        <v>55</v>
      </c>
      <c r="C26" s="60">
        <v>53356.32</v>
      </c>
      <c r="D26" s="60">
        <v>56024.1</v>
      </c>
      <c r="E26" s="60">
        <v>54583.5</v>
      </c>
      <c r="F26" s="60">
        <v>57064.62</v>
      </c>
      <c r="G26" s="60">
        <v>59545.62</v>
      </c>
      <c r="H26" s="60">
        <v>62026.74</v>
      </c>
      <c r="I26" s="47"/>
      <c r="J26" s="60">
        <f t="shared" si="0"/>
        <v>2667.779999999999</v>
      </c>
      <c r="K26" s="55">
        <f t="shared" si="1"/>
        <v>0.049999325290799645</v>
      </c>
      <c r="L26" s="55"/>
      <c r="M26" s="60">
        <f t="shared" si="2"/>
        <v>-1440.5999999999985</v>
      </c>
      <c r="N26" s="55">
        <f t="shared" si="3"/>
        <v>-0.02571393382490747</v>
      </c>
      <c r="O26" s="55"/>
      <c r="P26" s="60">
        <f t="shared" si="4"/>
        <v>2481.1200000000026</v>
      </c>
      <c r="Q26" s="55">
        <f t="shared" si="5"/>
        <v>0.04545549479238236</v>
      </c>
      <c r="R26" s="55"/>
      <c r="S26" s="60">
        <f t="shared" si="6"/>
        <v>2481</v>
      </c>
      <c r="T26" s="55">
        <f t="shared" si="7"/>
        <v>0.04347702657092958</v>
      </c>
      <c r="U26" s="55"/>
      <c r="V26" s="60">
        <f t="shared" si="8"/>
        <v>2481.1199999999953</v>
      </c>
      <c r="W26" s="55">
        <f t="shared" si="9"/>
        <v>0.04166754834360605</v>
      </c>
      <c r="X26" s="55"/>
      <c r="Y26" s="62">
        <f t="shared" si="10"/>
        <v>8670.419999999998</v>
      </c>
      <c r="Z26" s="57">
        <f t="shared" si="11"/>
        <v>0.03</v>
      </c>
      <c r="AA26" s="57"/>
      <c r="AB26" s="98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</row>
    <row r="27" spans="1:59" ht="12.75">
      <c r="A27" s="52"/>
      <c r="B27" s="100" t="s">
        <v>56</v>
      </c>
      <c r="C27" s="60">
        <v>34719.84</v>
      </c>
      <c r="D27" s="60">
        <v>36455.82</v>
      </c>
      <c r="E27" s="60">
        <v>35518.44</v>
      </c>
      <c r="F27" s="60">
        <v>37132.86</v>
      </c>
      <c r="G27" s="60">
        <v>38747.34</v>
      </c>
      <c r="H27" s="60">
        <v>40361.82</v>
      </c>
      <c r="I27" s="47"/>
      <c r="J27" s="60">
        <f t="shared" si="0"/>
        <v>1735.9800000000032</v>
      </c>
      <c r="K27" s="55">
        <f t="shared" si="1"/>
        <v>0.04999965437628755</v>
      </c>
      <c r="L27" s="55"/>
      <c r="M27" s="60">
        <f t="shared" si="2"/>
        <v>-937.3799999999974</v>
      </c>
      <c r="N27" s="55">
        <f t="shared" si="3"/>
        <v>-0.02571276685039583</v>
      </c>
      <c r="O27" s="55"/>
      <c r="P27" s="60">
        <f t="shared" si="4"/>
        <v>1614.4199999999983</v>
      </c>
      <c r="Q27" s="55">
        <f t="shared" si="5"/>
        <v>0.04545300976056375</v>
      </c>
      <c r="R27" s="55"/>
      <c r="S27" s="60">
        <f t="shared" si="6"/>
        <v>1614.479999999996</v>
      </c>
      <c r="T27" s="55">
        <f t="shared" si="7"/>
        <v>0.04347847162863286</v>
      </c>
      <c r="U27" s="55"/>
      <c r="V27" s="60">
        <f t="shared" si="8"/>
        <v>1614.4800000000032</v>
      </c>
      <c r="W27" s="55">
        <f t="shared" si="9"/>
        <v>0.04166686022834092</v>
      </c>
      <c r="X27" s="55"/>
      <c r="Y27" s="62">
        <f t="shared" si="10"/>
        <v>5641.980000000003</v>
      </c>
      <c r="Z27" s="57">
        <f t="shared" si="11"/>
        <v>0.03</v>
      </c>
      <c r="AA27" s="57"/>
      <c r="AB27" s="98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</row>
    <row r="28" spans="1:59" ht="12.75">
      <c r="A28" s="52"/>
      <c r="B28" s="100" t="s">
        <v>57</v>
      </c>
      <c r="C28" s="60">
        <v>34441.2</v>
      </c>
      <c r="D28" s="60">
        <v>36163.26</v>
      </c>
      <c r="E28" s="60">
        <v>35233.38</v>
      </c>
      <c r="F28" s="60">
        <v>36834.84</v>
      </c>
      <c r="G28" s="60">
        <v>38436.42</v>
      </c>
      <c r="H28" s="60">
        <v>40037.88</v>
      </c>
      <c r="I28" s="47"/>
      <c r="J28" s="60">
        <f t="shared" si="0"/>
        <v>1722.060000000005</v>
      </c>
      <c r="K28" s="55">
        <f t="shared" si="1"/>
        <v>0.05000000000000015</v>
      </c>
      <c r="L28" s="55"/>
      <c r="M28" s="60">
        <f t="shared" si="2"/>
        <v>-929.8800000000047</v>
      </c>
      <c r="N28" s="55">
        <f t="shared" si="3"/>
        <v>-0.0257133897773598</v>
      </c>
      <c r="O28" s="55"/>
      <c r="P28" s="60">
        <f t="shared" si="4"/>
        <v>1601.4599999999991</v>
      </c>
      <c r="Q28" s="55">
        <f t="shared" si="5"/>
        <v>0.045452919929907354</v>
      </c>
      <c r="R28" s="55"/>
      <c r="S28" s="60">
        <f t="shared" si="6"/>
        <v>1601.5800000000017</v>
      </c>
      <c r="T28" s="55">
        <f t="shared" si="7"/>
        <v>0.04348003140505027</v>
      </c>
      <c r="U28" s="55"/>
      <c r="V28" s="60">
        <f t="shared" si="8"/>
        <v>1601.4599999999991</v>
      </c>
      <c r="W28" s="55">
        <f t="shared" si="9"/>
        <v>0.04166517068967399</v>
      </c>
      <c r="X28" s="55"/>
      <c r="Y28" s="62">
        <f t="shared" si="10"/>
        <v>5596.68</v>
      </c>
      <c r="Z28" s="57">
        <f t="shared" si="11"/>
        <v>0.03</v>
      </c>
      <c r="AA28" s="57"/>
      <c r="AB28" s="98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</row>
    <row r="29" spans="1:59" ht="12.75">
      <c r="A29" s="52"/>
      <c r="B29" s="100" t="s">
        <v>58</v>
      </c>
      <c r="C29" s="60">
        <v>217236.6</v>
      </c>
      <c r="D29" s="60">
        <v>228098.43</v>
      </c>
      <c r="E29" s="60">
        <v>238960.26</v>
      </c>
      <c r="F29" s="60">
        <v>249822.09</v>
      </c>
      <c r="G29" s="60">
        <v>260683.92</v>
      </c>
      <c r="H29" s="60">
        <v>271545.75</v>
      </c>
      <c r="I29" s="47"/>
      <c r="J29" s="60">
        <f t="shared" si="0"/>
        <v>10861.829999999987</v>
      </c>
      <c r="K29" s="55">
        <f t="shared" si="1"/>
        <v>0.04999999999999994</v>
      </c>
      <c r="L29" s="55"/>
      <c r="M29" s="60">
        <f t="shared" si="2"/>
        <v>10861.830000000016</v>
      </c>
      <c r="N29" s="55">
        <f t="shared" si="3"/>
        <v>0.04761904761904769</v>
      </c>
      <c r="O29" s="55"/>
      <c r="P29" s="60">
        <f t="shared" si="4"/>
        <v>10861.829999999987</v>
      </c>
      <c r="Q29" s="55">
        <f t="shared" si="5"/>
        <v>0.0454545454545454</v>
      </c>
      <c r="R29" s="55"/>
      <c r="S29" s="60">
        <f t="shared" si="6"/>
        <v>10861.830000000016</v>
      </c>
      <c r="T29" s="55">
        <f t="shared" si="7"/>
        <v>0.043478260869565286</v>
      </c>
      <c r="U29" s="55"/>
      <c r="V29" s="60">
        <f t="shared" si="8"/>
        <v>10861.829999999987</v>
      </c>
      <c r="W29" s="55">
        <f t="shared" si="9"/>
        <v>0.041666666666666616</v>
      </c>
      <c r="X29" s="55"/>
      <c r="Y29" s="62">
        <f t="shared" si="10"/>
        <v>54309.149999999994</v>
      </c>
      <c r="Z29" s="57">
        <f t="shared" si="11"/>
        <v>0.05</v>
      </c>
      <c r="AA29" s="57"/>
      <c r="AB29" s="98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</row>
    <row r="30" spans="1:59" ht="12.75">
      <c r="A30" s="52"/>
      <c r="B30" s="100" t="s">
        <v>59</v>
      </c>
      <c r="C30" s="60">
        <v>21373.2</v>
      </c>
      <c r="D30" s="60">
        <v>22441.86</v>
      </c>
      <c r="E30" s="60">
        <v>23510.52</v>
      </c>
      <c r="F30" s="60">
        <v>24579.18</v>
      </c>
      <c r="G30" s="60">
        <v>25647.84</v>
      </c>
      <c r="H30" s="60">
        <v>26716.5</v>
      </c>
      <c r="I30" s="47"/>
      <c r="J30" s="60">
        <f t="shared" si="0"/>
        <v>1068.6599999999999</v>
      </c>
      <c r="K30" s="55">
        <f t="shared" si="1"/>
        <v>0.04999999999999999</v>
      </c>
      <c r="L30" s="55"/>
      <c r="M30" s="60">
        <f t="shared" si="2"/>
        <v>1068.6599999999999</v>
      </c>
      <c r="N30" s="55">
        <f t="shared" si="3"/>
        <v>0.04761904761904761</v>
      </c>
      <c r="O30" s="55"/>
      <c r="P30" s="60">
        <f t="shared" si="4"/>
        <v>1068.6599999999999</v>
      </c>
      <c r="Q30" s="55">
        <f t="shared" si="5"/>
        <v>0.04545454545454545</v>
      </c>
      <c r="R30" s="55"/>
      <c r="S30" s="60">
        <f t="shared" si="6"/>
        <v>1068.6599999999999</v>
      </c>
      <c r="T30" s="55">
        <f t="shared" si="7"/>
        <v>0.04347826086956521</v>
      </c>
      <c r="U30" s="55"/>
      <c r="V30" s="60">
        <f t="shared" si="8"/>
        <v>1068.6599999999999</v>
      </c>
      <c r="W30" s="55">
        <f t="shared" si="9"/>
        <v>0.04166666666666666</v>
      </c>
      <c r="X30" s="55"/>
      <c r="Y30" s="62">
        <f t="shared" si="10"/>
        <v>5343.299999999999</v>
      </c>
      <c r="Z30" s="57">
        <f t="shared" si="11"/>
        <v>0.05</v>
      </c>
      <c r="AA30" s="57"/>
      <c r="AB30" s="98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1:59" ht="12.75">
      <c r="A31" s="52"/>
      <c r="B31" s="100" t="s">
        <v>60</v>
      </c>
      <c r="C31" s="60">
        <v>19168.92</v>
      </c>
      <c r="D31" s="60">
        <v>20127.39</v>
      </c>
      <c r="E31" s="60">
        <v>21085.86</v>
      </c>
      <c r="F31" s="60">
        <v>22044.21</v>
      </c>
      <c r="G31" s="60">
        <v>23002.68</v>
      </c>
      <c r="H31" s="60">
        <v>23961.15</v>
      </c>
      <c r="I31" s="47"/>
      <c r="J31" s="60">
        <f t="shared" si="0"/>
        <v>958.4700000000012</v>
      </c>
      <c r="K31" s="55">
        <f t="shared" si="1"/>
        <v>0.05000125202671832</v>
      </c>
      <c r="L31" s="55"/>
      <c r="M31" s="60">
        <f t="shared" si="2"/>
        <v>958.4700000000012</v>
      </c>
      <c r="N31" s="55">
        <f t="shared" si="3"/>
        <v>0.047620183242834825</v>
      </c>
      <c r="O31" s="55"/>
      <c r="P31" s="60">
        <f t="shared" si="4"/>
        <v>958.3499999999985</v>
      </c>
      <c r="Q31" s="55">
        <f t="shared" si="5"/>
        <v>0.04544988916743251</v>
      </c>
      <c r="R31" s="55"/>
      <c r="S31" s="60">
        <f t="shared" si="6"/>
        <v>958.4700000000012</v>
      </c>
      <c r="T31" s="55">
        <f t="shared" si="7"/>
        <v>0.0434794442622349</v>
      </c>
      <c r="U31" s="55"/>
      <c r="V31" s="60">
        <f t="shared" si="8"/>
        <v>958.4700000000012</v>
      </c>
      <c r="W31" s="55">
        <f t="shared" si="9"/>
        <v>0.04166775349654915</v>
      </c>
      <c r="X31" s="55"/>
      <c r="Y31" s="62">
        <f t="shared" si="10"/>
        <v>4792.230000000003</v>
      </c>
      <c r="Z31" s="57">
        <f t="shared" si="11"/>
        <v>0.05</v>
      </c>
      <c r="AA31" s="57"/>
      <c r="AB31" s="98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1:59" ht="12.75">
      <c r="A32" s="52"/>
      <c r="B32" s="100" t="s">
        <v>61</v>
      </c>
      <c r="C32" s="60">
        <v>5111.64</v>
      </c>
      <c r="D32" s="60">
        <v>5367.25</v>
      </c>
      <c r="E32" s="60">
        <v>5622.79</v>
      </c>
      <c r="F32" s="60">
        <v>5878.4</v>
      </c>
      <c r="G32" s="60">
        <v>6133.94</v>
      </c>
      <c r="H32" s="60">
        <v>6389.55</v>
      </c>
      <c r="I32" s="47"/>
      <c r="J32" s="60">
        <f t="shared" si="0"/>
        <v>255.60999999999967</v>
      </c>
      <c r="K32" s="55">
        <f t="shared" si="1"/>
        <v>0.05000547769404724</v>
      </c>
      <c r="L32" s="55"/>
      <c r="M32" s="60">
        <f t="shared" si="2"/>
        <v>255.53999999999996</v>
      </c>
      <c r="N32" s="55">
        <f t="shared" si="3"/>
        <v>0.04761097396245749</v>
      </c>
      <c r="O32" s="55"/>
      <c r="P32" s="60">
        <f t="shared" si="4"/>
        <v>255.60999999999967</v>
      </c>
      <c r="Q32" s="55">
        <f t="shared" si="5"/>
        <v>0.045459638364584075</v>
      </c>
      <c r="R32" s="55"/>
      <c r="S32" s="60">
        <f t="shared" si="6"/>
        <v>255.53999999999996</v>
      </c>
      <c r="T32" s="55">
        <f t="shared" si="7"/>
        <v>0.043471012520413715</v>
      </c>
      <c r="U32" s="55"/>
      <c r="V32" s="60">
        <f t="shared" si="8"/>
        <v>255.61000000000058</v>
      </c>
      <c r="W32" s="55">
        <f t="shared" si="9"/>
        <v>0.04167142163112137</v>
      </c>
      <c r="X32" s="55"/>
      <c r="Y32" s="62">
        <f t="shared" si="10"/>
        <v>1277.9099999999999</v>
      </c>
      <c r="Z32" s="57">
        <f t="shared" si="11"/>
        <v>0.05</v>
      </c>
      <c r="AA32" s="57"/>
      <c r="AB32" s="98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:59" ht="12.75">
      <c r="A33" s="52"/>
      <c r="B33" s="100" t="s">
        <v>62</v>
      </c>
      <c r="C33" s="60">
        <v>9315360</v>
      </c>
      <c r="D33" s="60">
        <v>9380088</v>
      </c>
      <c r="E33" s="60">
        <v>9444816</v>
      </c>
      <c r="F33" s="60">
        <v>9509544</v>
      </c>
      <c r="G33" s="60">
        <v>9574272</v>
      </c>
      <c r="H33" s="60">
        <v>9639000</v>
      </c>
      <c r="I33" s="47"/>
      <c r="J33" s="60">
        <f t="shared" si="0"/>
        <v>64728</v>
      </c>
      <c r="K33" s="55">
        <f t="shared" si="1"/>
        <v>0.006948523728551553</v>
      </c>
      <c r="L33" s="55"/>
      <c r="M33" s="60">
        <f t="shared" si="2"/>
        <v>64728</v>
      </c>
      <c r="N33" s="55">
        <f t="shared" si="3"/>
        <v>0.006900574919979429</v>
      </c>
      <c r="O33" s="55"/>
      <c r="P33" s="60">
        <f t="shared" si="4"/>
        <v>64728</v>
      </c>
      <c r="Q33" s="55">
        <f t="shared" si="5"/>
        <v>0.006853283324947781</v>
      </c>
      <c r="R33" s="55"/>
      <c r="S33" s="60">
        <f t="shared" si="6"/>
        <v>64728</v>
      </c>
      <c r="T33" s="55">
        <f t="shared" si="7"/>
        <v>0.006806635523217517</v>
      </c>
      <c r="U33" s="55"/>
      <c r="V33" s="60">
        <f t="shared" si="8"/>
        <v>64728</v>
      </c>
      <c r="W33" s="55">
        <f t="shared" si="9"/>
        <v>0.006760618457466009</v>
      </c>
      <c r="X33" s="55"/>
      <c r="Y33" s="62">
        <f t="shared" si="10"/>
        <v>323640</v>
      </c>
      <c r="Z33" s="57">
        <f t="shared" si="11"/>
        <v>0.01</v>
      </c>
      <c r="AA33" s="57"/>
      <c r="AB33" s="98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  <row r="34" spans="1:59" ht="12.75">
      <c r="A34" s="52"/>
      <c r="B34" s="100" t="s">
        <v>64</v>
      </c>
      <c r="C34" s="60">
        <v>28905.12</v>
      </c>
      <c r="D34" s="60">
        <v>30350.39</v>
      </c>
      <c r="E34" s="60">
        <v>31795.66</v>
      </c>
      <c r="F34" s="60">
        <v>33240.86</v>
      </c>
      <c r="G34" s="60">
        <v>34686.13</v>
      </c>
      <c r="H34" s="60">
        <v>36131.4</v>
      </c>
      <c r="I34" s="47"/>
      <c r="J34" s="60">
        <f t="shared" si="0"/>
        <v>1445.2700000000004</v>
      </c>
      <c r="K34" s="55">
        <f t="shared" si="1"/>
        <v>0.05000048434325823</v>
      </c>
      <c r="L34" s="55"/>
      <c r="M34" s="60">
        <f t="shared" si="2"/>
        <v>1445.2700000000004</v>
      </c>
      <c r="N34" s="55">
        <f t="shared" si="3"/>
        <v>0.047619486932457884</v>
      </c>
      <c r="O34" s="55"/>
      <c r="P34" s="60">
        <f t="shared" si="4"/>
        <v>1445.2000000000007</v>
      </c>
      <c r="Q34" s="55">
        <f t="shared" si="5"/>
        <v>0.04545274417955157</v>
      </c>
      <c r="R34" s="55"/>
      <c r="S34" s="60">
        <f t="shared" si="6"/>
        <v>1445.2699999999968</v>
      </c>
      <c r="T34" s="55">
        <f t="shared" si="7"/>
        <v>0.04347871866131011</v>
      </c>
      <c r="U34" s="55"/>
      <c r="V34" s="60">
        <f t="shared" si="8"/>
        <v>1445.270000000004</v>
      </c>
      <c r="W34" s="55">
        <f t="shared" si="9"/>
        <v>0.041667087103692574</v>
      </c>
      <c r="X34" s="55"/>
      <c r="Y34" s="62">
        <f t="shared" si="10"/>
        <v>7226.2800000000025</v>
      </c>
      <c r="Z34" s="57">
        <f t="shared" si="11"/>
        <v>0.05</v>
      </c>
      <c r="AA34" s="57"/>
      <c r="AB34" s="98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1:59" ht="12.75">
      <c r="A35" s="52"/>
      <c r="B35" s="100" t="s">
        <v>65</v>
      </c>
      <c r="C35" s="60">
        <v>56759.4</v>
      </c>
      <c r="D35" s="60">
        <v>59597.36</v>
      </c>
      <c r="E35" s="60">
        <v>62435.32</v>
      </c>
      <c r="F35" s="60">
        <v>65273.33</v>
      </c>
      <c r="G35" s="60">
        <v>68111.29</v>
      </c>
      <c r="H35" s="60">
        <v>70949.25</v>
      </c>
      <c r="I35" s="47"/>
      <c r="J35" s="60">
        <f t="shared" si="0"/>
        <v>2837.959999999999</v>
      </c>
      <c r="K35" s="55">
        <f t="shared" si="1"/>
        <v>0.049999823817728856</v>
      </c>
      <c r="L35" s="55"/>
      <c r="M35" s="60">
        <f t="shared" si="2"/>
        <v>2837.959999999999</v>
      </c>
      <c r="N35" s="55">
        <f t="shared" si="3"/>
        <v>0.04761888781650729</v>
      </c>
      <c r="O35" s="55"/>
      <c r="P35" s="60">
        <f t="shared" si="4"/>
        <v>2838.010000000002</v>
      </c>
      <c r="Q35" s="55">
        <f t="shared" si="5"/>
        <v>0.04545520067807776</v>
      </c>
      <c r="R35" s="55"/>
      <c r="S35" s="60">
        <f t="shared" si="6"/>
        <v>2837.959999999992</v>
      </c>
      <c r="T35" s="55">
        <f t="shared" si="7"/>
        <v>0.043478094345730356</v>
      </c>
      <c r="U35" s="55"/>
      <c r="V35" s="60">
        <f t="shared" si="8"/>
        <v>2837.9600000000064</v>
      </c>
      <c r="W35" s="55">
        <f t="shared" si="9"/>
        <v>0.041666513730689976</v>
      </c>
      <c r="X35" s="55"/>
      <c r="Y35" s="62">
        <f t="shared" si="10"/>
        <v>14189.849999999999</v>
      </c>
      <c r="Z35" s="57">
        <f t="shared" si="11"/>
        <v>0.05</v>
      </c>
      <c r="AA35" s="57"/>
      <c r="AB35" s="98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1:59" ht="12.75">
      <c r="A36" s="52"/>
      <c r="B36" s="100" t="s">
        <v>66</v>
      </c>
      <c r="C36" s="60">
        <v>25999.92</v>
      </c>
      <c r="D36" s="60">
        <v>27299.93</v>
      </c>
      <c r="E36" s="60">
        <v>28599.94</v>
      </c>
      <c r="F36" s="60">
        <v>29899.88</v>
      </c>
      <c r="G36" s="60">
        <v>31199.89</v>
      </c>
      <c r="H36" s="60">
        <v>32499.9</v>
      </c>
      <c r="I36" s="47"/>
      <c r="J36" s="60">
        <f t="shared" si="0"/>
        <v>1300.010000000002</v>
      </c>
      <c r="K36" s="55">
        <f t="shared" si="1"/>
        <v>0.050000538463195354</v>
      </c>
      <c r="L36" s="55"/>
      <c r="M36" s="60">
        <f t="shared" si="2"/>
        <v>1300.0099999999984</v>
      </c>
      <c r="N36" s="55">
        <f t="shared" si="3"/>
        <v>0.04761953602078827</v>
      </c>
      <c r="O36" s="55"/>
      <c r="P36" s="60">
        <f t="shared" si="4"/>
        <v>1299.9400000000023</v>
      </c>
      <c r="Q36" s="55">
        <f t="shared" si="5"/>
        <v>0.04545254290743276</v>
      </c>
      <c r="R36" s="55"/>
      <c r="S36" s="60">
        <f t="shared" si="6"/>
        <v>1300.0099999999984</v>
      </c>
      <c r="T36" s="55">
        <f t="shared" si="7"/>
        <v>0.043478769814460735</v>
      </c>
      <c r="U36" s="55"/>
      <c r="V36" s="60">
        <f t="shared" si="8"/>
        <v>1300.010000000002</v>
      </c>
      <c r="W36" s="55">
        <f t="shared" si="9"/>
        <v>0.04166713408284459</v>
      </c>
      <c r="X36" s="55"/>
      <c r="Y36" s="62">
        <f t="shared" si="10"/>
        <v>6499.980000000003</v>
      </c>
      <c r="Z36" s="57">
        <f t="shared" si="11"/>
        <v>0.05</v>
      </c>
      <c r="AA36" s="57"/>
      <c r="AB36" s="98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</row>
    <row r="37" spans="1:59" ht="12.75">
      <c r="A37" s="52"/>
      <c r="B37" s="100" t="s">
        <v>67</v>
      </c>
      <c r="C37" s="60">
        <v>61636.88</v>
      </c>
      <c r="D37" s="60">
        <v>66020.04</v>
      </c>
      <c r="E37" s="60">
        <v>65493.42</v>
      </c>
      <c r="F37" s="60">
        <v>68688.6</v>
      </c>
      <c r="G37" s="60">
        <v>71883.78</v>
      </c>
      <c r="H37" s="60">
        <v>58877.88</v>
      </c>
      <c r="I37" s="47"/>
      <c r="J37" s="60">
        <f t="shared" si="0"/>
        <v>4383.159999999996</v>
      </c>
      <c r="K37" s="55">
        <f t="shared" si="1"/>
        <v>0.07111261958749367</v>
      </c>
      <c r="L37" s="55"/>
      <c r="M37" s="60">
        <f t="shared" si="2"/>
        <v>-526.6199999999953</v>
      </c>
      <c r="N37" s="55">
        <f t="shared" si="3"/>
        <v>-0.007976668902351398</v>
      </c>
      <c r="O37" s="55"/>
      <c r="P37" s="60">
        <f t="shared" si="4"/>
        <v>3195.1800000000076</v>
      </c>
      <c r="Q37" s="55">
        <f t="shared" si="5"/>
        <v>0.048786275018162246</v>
      </c>
      <c r="R37" s="55"/>
      <c r="S37" s="60">
        <f t="shared" si="6"/>
        <v>3195.179999999993</v>
      </c>
      <c r="T37" s="55">
        <f t="shared" si="7"/>
        <v>0.04651688926546753</v>
      </c>
      <c r="U37" s="55"/>
      <c r="V37" s="60">
        <f t="shared" si="8"/>
        <v>-13005.900000000001</v>
      </c>
      <c r="W37" s="55">
        <f t="shared" si="9"/>
        <v>-0.18092955044935036</v>
      </c>
      <c r="X37" s="55"/>
      <c r="Y37" s="62">
        <f t="shared" si="10"/>
        <v>-2759</v>
      </c>
      <c r="Z37" s="57">
        <f t="shared" si="11"/>
        <v>-0.01</v>
      </c>
      <c r="AA37" s="57"/>
      <c r="AB37" s="9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1:59" ht="12.75">
      <c r="A38" s="52"/>
      <c r="B38" s="100" t="s">
        <v>68</v>
      </c>
      <c r="C38" s="66">
        <v>1036800</v>
      </c>
      <c r="D38" s="60">
        <v>1088640</v>
      </c>
      <c r="E38" s="60">
        <v>1140480</v>
      </c>
      <c r="F38" s="60">
        <v>1192320</v>
      </c>
      <c r="G38" s="60">
        <v>1244160</v>
      </c>
      <c r="H38" s="60">
        <v>1296000</v>
      </c>
      <c r="I38" s="47"/>
      <c r="J38" s="60">
        <f t="shared" si="0"/>
        <v>51840</v>
      </c>
      <c r="K38" s="55">
        <f t="shared" si="1"/>
        <v>0.05</v>
      </c>
      <c r="L38" s="55"/>
      <c r="M38" s="60">
        <f t="shared" si="2"/>
        <v>51840</v>
      </c>
      <c r="N38" s="55">
        <f t="shared" si="3"/>
        <v>0.047619047619047616</v>
      </c>
      <c r="O38" s="55"/>
      <c r="P38" s="60">
        <f t="shared" si="4"/>
        <v>51840</v>
      </c>
      <c r="Q38" s="55">
        <f t="shared" si="5"/>
        <v>0.045454545454545456</v>
      </c>
      <c r="R38" s="55"/>
      <c r="S38" s="60">
        <f t="shared" si="6"/>
        <v>51840</v>
      </c>
      <c r="T38" s="55">
        <f t="shared" si="7"/>
        <v>0.043478260869565216</v>
      </c>
      <c r="U38" s="55"/>
      <c r="V38" s="60">
        <f t="shared" si="8"/>
        <v>51840</v>
      </c>
      <c r="W38" s="55">
        <f t="shared" si="9"/>
        <v>0.041666666666666664</v>
      </c>
      <c r="X38" s="55"/>
      <c r="Y38" s="62">
        <f t="shared" si="10"/>
        <v>259200</v>
      </c>
      <c r="Z38" s="57">
        <f t="shared" si="11"/>
        <v>0.05</v>
      </c>
      <c r="AA38" s="57"/>
      <c r="AB38" s="98"/>
      <c r="AC38" s="58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1:59" ht="12.75">
      <c r="A39" s="52"/>
      <c r="B39" s="100" t="s">
        <v>69</v>
      </c>
      <c r="C39" s="60">
        <v>60501.6</v>
      </c>
      <c r="D39" s="60">
        <v>63526.7</v>
      </c>
      <c r="E39" s="60">
        <v>66551.75</v>
      </c>
      <c r="F39" s="60">
        <v>69576.85</v>
      </c>
      <c r="G39" s="60">
        <v>72601.9</v>
      </c>
      <c r="H39" s="60">
        <v>75627</v>
      </c>
      <c r="I39" s="47"/>
      <c r="J39" s="60">
        <f t="shared" si="0"/>
        <v>3025.0999999999985</v>
      </c>
      <c r="K39" s="55">
        <f t="shared" si="1"/>
        <v>0.05000033056977003</v>
      </c>
      <c r="L39" s="55"/>
      <c r="M39" s="60">
        <f t="shared" si="2"/>
        <v>3025.050000000003</v>
      </c>
      <c r="N39" s="55">
        <f t="shared" si="3"/>
        <v>0.047618560384846104</v>
      </c>
      <c r="O39" s="55"/>
      <c r="P39" s="60">
        <f t="shared" si="4"/>
        <v>3025.100000000006</v>
      </c>
      <c r="Q39" s="55">
        <f t="shared" si="5"/>
        <v>0.04545485280251843</v>
      </c>
      <c r="R39" s="55"/>
      <c r="S39" s="60">
        <f t="shared" si="6"/>
        <v>3025.0499999999884</v>
      </c>
      <c r="T39" s="55">
        <f t="shared" si="7"/>
        <v>0.04347782344271102</v>
      </c>
      <c r="U39" s="55"/>
      <c r="V39" s="60">
        <f t="shared" si="8"/>
        <v>3025.100000000006</v>
      </c>
      <c r="W39" s="55">
        <f t="shared" si="9"/>
        <v>0.041666953619671196</v>
      </c>
      <c r="X39" s="55"/>
      <c r="Y39" s="62">
        <f t="shared" si="10"/>
        <v>15125.400000000001</v>
      </c>
      <c r="Z39" s="57">
        <f t="shared" si="11"/>
        <v>0.05</v>
      </c>
      <c r="AA39" s="57"/>
      <c r="AB39" s="98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1:59" ht="12.75">
      <c r="A40" s="52"/>
      <c r="B40" s="100" t="s">
        <v>70</v>
      </c>
      <c r="C40" s="60">
        <v>36027.72</v>
      </c>
      <c r="D40" s="60">
        <v>37829.12</v>
      </c>
      <c r="E40" s="60">
        <v>39630.52</v>
      </c>
      <c r="F40" s="60">
        <v>41431.85</v>
      </c>
      <c r="G40" s="60">
        <v>43233.25</v>
      </c>
      <c r="H40" s="60">
        <v>45034.65</v>
      </c>
      <c r="I40" s="47"/>
      <c r="J40" s="60">
        <f t="shared" si="0"/>
        <v>1801.4000000000015</v>
      </c>
      <c r="K40" s="55">
        <f t="shared" si="1"/>
        <v>0.05000038858967488</v>
      </c>
      <c r="L40" s="55"/>
      <c r="M40" s="60">
        <f t="shared" si="2"/>
        <v>1801.3999999999942</v>
      </c>
      <c r="N40" s="55">
        <f t="shared" si="3"/>
        <v>0.047619400081207124</v>
      </c>
      <c r="O40" s="55"/>
      <c r="P40" s="60">
        <f t="shared" si="4"/>
        <v>1801.3300000000017</v>
      </c>
      <c r="Q40" s="55">
        <f t="shared" si="5"/>
        <v>0.04545310028735434</v>
      </c>
      <c r="R40" s="55"/>
      <c r="S40" s="60">
        <f t="shared" si="6"/>
        <v>1801.4000000000015</v>
      </c>
      <c r="T40" s="55">
        <f t="shared" si="7"/>
        <v>0.043478628156840726</v>
      </c>
      <c r="U40" s="55"/>
      <c r="V40" s="60">
        <f t="shared" si="8"/>
        <v>1801.4000000000015</v>
      </c>
      <c r="W40" s="55">
        <f t="shared" si="9"/>
        <v>0.041667003984202006</v>
      </c>
      <c r="X40" s="55"/>
      <c r="Y40" s="62">
        <f t="shared" si="10"/>
        <v>9006.93</v>
      </c>
      <c r="Z40" s="57">
        <f t="shared" si="11"/>
        <v>0.05</v>
      </c>
      <c r="AA40" s="57"/>
      <c r="AB40" s="98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1:59" ht="12.75">
      <c r="A41" s="52"/>
      <c r="B41" s="100" t="s">
        <v>71</v>
      </c>
      <c r="C41" s="60">
        <v>28725.84</v>
      </c>
      <c r="D41" s="60">
        <v>30162.15</v>
      </c>
      <c r="E41" s="60">
        <v>31598.39</v>
      </c>
      <c r="F41" s="60">
        <v>33034.75</v>
      </c>
      <c r="G41" s="60">
        <v>34470.99</v>
      </c>
      <c r="H41" s="60">
        <v>35907.3</v>
      </c>
      <c r="I41" s="47"/>
      <c r="J41" s="60">
        <f t="shared" si="0"/>
        <v>1436.3100000000013</v>
      </c>
      <c r="K41" s="55">
        <f t="shared" si="1"/>
        <v>0.050000626613529886</v>
      </c>
      <c r="L41" s="55"/>
      <c r="M41" s="60">
        <f t="shared" si="2"/>
        <v>1436.239999999998</v>
      </c>
      <c r="N41" s="55">
        <f t="shared" si="3"/>
        <v>0.047617295186185266</v>
      </c>
      <c r="O41" s="55"/>
      <c r="P41" s="60">
        <f t="shared" si="4"/>
        <v>1436.3600000000006</v>
      </c>
      <c r="Q41" s="55">
        <f t="shared" si="5"/>
        <v>0.045456746372204426</v>
      </c>
      <c r="R41" s="55"/>
      <c r="S41" s="60">
        <f t="shared" si="6"/>
        <v>1436.239999999998</v>
      </c>
      <c r="T41" s="55">
        <f t="shared" si="7"/>
        <v>0.04347664202090217</v>
      </c>
      <c r="U41" s="55"/>
      <c r="V41" s="60">
        <f t="shared" si="8"/>
        <v>1436.310000000005</v>
      </c>
      <c r="W41" s="55">
        <f t="shared" si="9"/>
        <v>0.04166721060230661</v>
      </c>
      <c r="X41" s="55"/>
      <c r="Y41" s="62">
        <f t="shared" si="10"/>
        <v>7181.460000000003</v>
      </c>
      <c r="Z41" s="57">
        <f t="shared" si="11"/>
        <v>0.05</v>
      </c>
      <c r="AA41" s="57"/>
      <c r="AB41" s="98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1:59" ht="24" customHeight="1">
      <c r="A42" s="52"/>
      <c r="B42" s="67" t="s">
        <v>97</v>
      </c>
      <c r="C42" s="60">
        <v>1736640</v>
      </c>
      <c r="D42" s="60">
        <v>1706400</v>
      </c>
      <c r="E42" s="61">
        <v>1684800</v>
      </c>
      <c r="F42" s="61">
        <v>1663200</v>
      </c>
      <c r="G42" s="61">
        <v>1641600</v>
      </c>
      <c r="H42" s="61">
        <v>1620000</v>
      </c>
      <c r="I42" s="47"/>
      <c r="J42" s="60">
        <f t="shared" si="0"/>
        <v>-30240</v>
      </c>
      <c r="K42" s="55">
        <f t="shared" si="1"/>
        <v>-0.017412935323383085</v>
      </c>
      <c r="L42" s="55"/>
      <c r="M42" s="60">
        <f t="shared" si="2"/>
        <v>-21600</v>
      </c>
      <c r="N42" s="55">
        <f t="shared" si="3"/>
        <v>-0.012658227848101266</v>
      </c>
      <c r="O42" s="55"/>
      <c r="P42" s="60">
        <f t="shared" si="4"/>
        <v>-21600</v>
      </c>
      <c r="Q42" s="55">
        <f t="shared" si="5"/>
        <v>-0.01282051282051282</v>
      </c>
      <c r="R42" s="55"/>
      <c r="S42" s="60">
        <f t="shared" si="6"/>
        <v>-21600</v>
      </c>
      <c r="T42" s="55">
        <f t="shared" si="7"/>
        <v>-0.012987012987012988</v>
      </c>
      <c r="U42" s="55"/>
      <c r="V42" s="60">
        <f t="shared" si="8"/>
        <v>-21600</v>
      </c>
      <c r="W42" s="55">
        <f t="shared" si="9"/>
        <v>-0.013157894736842105</v>
      </c>
      <c r="X42" s="55"/>
      <c r="Y42" s="62">
        <f t="shared" si="10"/>
        <v>-116640</v>
      </c>
      <c r="Z42" s="57">
        <f t="shared" si="11"/>
        <v>-0.01</v>
      </c>
      <c r="AA42" s="57"/>
      <c r="AB42" s="98"/>
      <c r="AC42" s="58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1:59" ht="12.75">
      <c r="A43" s="52"/>
      <c r="B43" s="100" t="s">
        <v>73</v>
      </c>
      <c r="C43" s="60">
        <v>11119.68</v>
      </c>
      <c r="D43" s="60">
        <v>11675.64</v>
      </c>
      <c r="E43" s="60">
        <v>11375.4</v>
      </c>
      <c r="F43" s="60">
        <v>11892.48</v>
      </c>
      <c r="G43" s="60">
        <v>12409.56</v>
      </c>
      <c r="H43" s="60">
        <v>12926.64</v>
      </c>
      <c r="I43" s="47"/>
      <c r="J43" s="60">
        <f t="shared" si="0"/>
        <v>555.9599999999991</v>
      </c>
      <c r="K43" s="55">
        <f t="shared" si="1"/>
        <v>0.04999784166450825</v>
      </c>
      <c r="L43" s="55"/>
      <c r="M43" s="60">
        <f t="shared" si="2"/>
        <v>-300.2399999999998</v>
      </c>
      <c r="N43" s="55">
        <f t="shared" si="3"/>
        <v>-0.02571507857385118</v>
      </c>
      <c r="O43" s="55"/>
      <c r="P43" s="60">
        <f t="shared" si="4"/>
        <v>517.0799999999999</v>
      </c>
      <c r="Q43" s="55">
        <f t="shared" si="5"/>
        <v>0.045455983965399016</v>
      </c>
      <c r="R43" s="55"/>
      <c r="S43" s="60">
        <f t="shared" si="6"/>
        <v>517.0799999999999</v>
      </c>
      <c r="T43" s="55">
        <f t="shared" si="7"/>
        <v>0.04347957701000968</v>
      </c>
      <c r="U43" s="55"/>
      <c r="V43" s="60">
        <f t="shared" si="8"/>
        <v>517.0799999999999</v>
      </c>
      <c r="W43" s="55">
        <f t="shared" si="9"/>
        <v>0.04166787541218222</v>
      </c>
      <c r="X43" s="55"/>
      <c r="Y43" s="62">
        <f t="shared" si="10"/>
        <v>1806.9599999999991</v>
      </c>
      <c r="Z43" s="57">
        <f t="shared" si="11"/>
        <v>0.03</v>
      </c>
      <c r="AA43" s="57"/>
      <c r="AB43" s="9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1:59" ht="12.75">
      <c r="A44" s="52"/>
      <c r="B44" s="100" t="s">
        <v>74</v>
      </c>
      <c r="C44" s="60">
        <v>946519.56</v>
      </c>
      <c r="D44" s="60">
        <v>1021061.49</v>
      </c>
      <c r="E44" s="60">
        <v>1068148.26</v>
      </c>
      <c r="F44" s="60">
        <v>1116700.41</v>
      </c>
      <c r="G44" s="60">
        <v>1165252.56</v>
      </c>
      <c r="H44" s="60">
        <v>1213804.77</v>
      </c>
      <c r="I44" s="47"/>
      <c r="J44" s="60">
        <f t="shared" si="0"/>
        <v>74541.92999999993</v>
      </c>
      <c r="K44" s="55">
        <f t="shared" si="1"/>
        <v>0.0787537132354665</v>
      </c>
      <c r="L44" s="55"/>
      <c r="M44" s="60">
        <f t="shared" si="2"/>
        <v>47086.77000000002</v>
      </c>
      <c r="N44" s="55">
        <f t="shared" si="3"/>
        <v>0.04611550867519254</v>
      </c>
      <c r="O44" s="55"/>
      <c r="P44" s="60">
        <f t="shared" si="4"/>
        <v>48552.14999999991</v>
      </c>
      <c r="Q44" s="55">
        <f t="shared" si="5"/>
        <v>0.04545450460219811</v>
      </c>
      <c r="R44" s="55"/>
      <c r="S44" s="60">
        <f t="shared" si="6"/>
        <v>48552.15000000014</v>
      </c>
      <c r="T44" s="55">
        <f t="shared" si="7"/>
        <v>0.043478223492369045</v>
      </c>
      <c r="U44" s="55"/>
      <c r="V44" s="60">
        <f t="shared" si="8"/>
        <v>48552.20999999996</v>
      </c>
      <c r="W44" s="55">
        <f t="shared" si="9"/>
        <v>0.041666683830327705</v>
      </c>
      <c r="X44" s="55"/>
      <c r="Y44" s="62">
        <f t="shared" si="10"/>
        <v>267285.20999999996</v>
      </c>
      <c r="Z44" s="57">
        <f t="shared" si="11"/>
        <v>0.06</v>
      </c>
      <c r="AA44" s="57"/>
      <c r="AB44" s="98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</row>
    <row r="45" spans="1:59" ht="12.75">
      <c r="A45" s="52"/>
      <c r="B45" s="100" t="s">
        <v>75</v>
      </c>
      <c r="C45" s="60">
        <v>116640</v>
      </c>
      <c r="D45" s="60">
        <v>122472</v>
      </c>
      <c r="E45" s="61">
        <v>128304</v>
      </c>
      <c r="F45" s="61">
        <v>134136</v>
      </c>
      <c r="G45" s="61">
        <v>139968</v>
      </c>
      <c r="H45" s="61">
        <v>145800</v>
      </c>
      <c r="I45" s="47"/>
      <c r="J45" s="60">
        <f t="shared" si="0"/>
        <v>5832</v>
      </c>
      <c r="K45" s="55">
        <f t="shared" si="1"/>
        <v>0.05</v>
      </c>
      <c r="L45" s="55"/>
      <c r="M45" s="60">
        <f t="shared" si="2"/>
        <v>5832</v>
      </c>
      <c r="N45" s="55">
        <f t="shared" si="3"/>
        <v>0.047619047619047616</v>
      </c>
      <c r="O45" s="55"/>
      <c r="P45" s="60">
        <f t="shared" si="4"/>
        <v>5832</v>
      </c>
      <c r="Q45" s="55">
        <f t="shared" si="5"/>
        <v>0.045454545454545456</v>
      </c>
      <c r="R45" s="55"/>
      <c r="S45" s="60">
        <f t="shared" si="6"/>
        <v>5832</v>
      </c>
      <c r="T45" s="55">
        <f t="shared" si="7"/>
        <v>0.043478260869565216</v>
      </c>
      <c r="U45" s="55"/>
      <c r="V45" s="60">
        <f t="shared" si="8"/>
        <v>5832</v>
      </c>
      <c r="W45" s="55">
        <f t="shared" si="9"/>
        <v>0.041666666666666664</v>
      </c>
      <c r="X45" s="55"/>
      <c r="Y45" s="62">
        <f t="shared" si="10"/>
        <v>29160</v>
      </c>
      <c r="Z45" s="57">
        <f t="shared" si="11"/>
        <v>0.05</v>
      </c>
      <c r="AA45" s="57"/>
      <c r="AB45" s="98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</row>
    <row r="46" spans="1:59" ht="24" customHeight="1">
      <c r="A46" s="52"/>
      <c r="B46" s="67" t="s">
        <v>76</v>
      </c>
      <c r="C46" s="66">
        <v>624000</v>
      </c>
      <c r="D46" s="60">
        <v>667680</v>
      </c>
      <c r="E46" s="60">
        <v>711360</v>
      </c>
      <c r="F46" s="61">
        <v>755040</v>
      </c>
      <c r="G46" s="61">
        <v>798720</v>
      </c>
      <c r="H46" s="61">
        <v>842400</v>
      </c>
      <c r="I46" s="47"/>
      <c r="J46" s="60">
        <f t="shared" si="0"/>
        <v>43680</v>
      </c>
      <c r="K46" s="55">
        <f t="shared" si="1"/>
        <v>0.07</v>
      </c>
      <c r="L46" s="55"/>
      <c r="M46" s="60">
        <f t="shared" si="2"/>
        <v>43680</v>
      </c>
      <c r="N46" s="55">
        <f t="shared" si="3"/>
        <v>0.06542056074766354</v>
      </c>
      <c r="O46" s="55"/>
      <c r="P46" s="60">
        <f t="shared" si="4"/>
        <v>43680</v>
      </c>
      <c r="Q46" s="55">
        <f t="shared" si="5"/>
        <v>0.06140350877192982</v>
      </c>
      <c r="R46" s="55"/>
      <c r="S46" s="60">
        <f t="shared" si="6"/>
        <v>43680</v>
      </c>
      <c r="T46" s="55">
        <f t="shared" si="7"/>
        <v>0.05785123966942149</v>
      </c>
      <c r="U46" s="55"/>
      <c r="V46" s="60">
        <f t="shared" si="8"/>
        <v>43680</v>
      </c>
      <c r="W46" s="55">
        <f t="shared" si="9"/>
        <v>0.0546875</v>
      </c>
      <c r="X46" s="55"/>
      <c r="Y46" s="62">
        <f t="shared" si="10"/>
        <v>218400</v>
      </c>
      <c r="Z46" s="57">
        <f t="shared" si="11"/>
        <v>0.07</v>
      </c>
      <c r="AA46" s="57"/>
      <c r="AB46" s="98"/>
      <c r="AC46" s="58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</row>
    <row r="47" spans="1:59" ht="12.75">
      <c r="A47" s="52"/>
      <c r="B47" s="100" t="s">
        <v>77</v>
      </c>
      <c r="C47" s="60">
        <v>2281152</v>
      </c>
      <c r="D47" s="60">
        <v>2433609.6</v>
      </c>
      <c r="E47" s="60">
        <v>2586067.2</v>
      </c>
      <c r="F47" s="60">
        <v>2738524.8</v>
      </c>
      <c r="G47" s="60">
        <v>2890982.4</v>
      </c>
      <c r="H47" s="60">
        <v>3043440</v>
      </c>
      <c r="I47" s="47"/>
      <c r="J47" s="60">
        <f t="shared" si="0"/>
        <v>152457.6000000001</v>
      </c>
      <c r="K47" s="55">
        <f t="shared" si="1"/>
        <v>0.06683359986533124</v>
      </c>
      <c r="L47" s="55"/>
      <c r="M47" s="60">
        <f t="shared" si="2"/>
        <v>152457.6000000001</v>
      </c>
      <c r="N47" s="55">
        <f t="shared" si="3"/>
        <v>0.06264669567378436</v>
      </c>
      <c r="O47" s="55"/>
      <c r="P47" s="60">
        <f t="shared" si="4"/>
        <v>152457.59999999963</v>
      </c>
      <c r="Q47" s="55">
        <f t="shared" si="5"/>
        <v>0.05895345642990237</v>
      </c>
      <c r="R47" s="55"/>
      <c r="S47" s="60">
        <f t="shared" si="6"/>
        <v>152457.6000000001</v>
      </c>
      <c r="T47" s="55">
        <f t="shared" si="7"/>
        <v>0.055671433028468505</v>
      </c>
      <c r="U47" s="55"/>
      <c r="V47" s="60">
        <f t="shared" si="8"/>
        <v>152457.6000000001</v>
      </c>
      <c r="W47" s="55">
        <f t="shared" si="9"/>
        <v>0.05273556836596449</v>
      </c>
      <c r="X47" s="55"/>
      <c r="Y47" s="62">
        <f t="shared" si="10"/>
        <v>762288</v>
      </c>
      <c r="Z47" s="57">
        <f t="shared" si="11"/>
        <v>0.07</v>
      </c>
      <c r="AA47" s="57"/>
      <c r="AB47" s="9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1:59" ht="12.75">
      <c r="A48" s="52"/>
      <c r="B48" s="100" t="s">
        <v>78</v>
      </c>
      <c r="C48" s="60">
        <v>4147200</v>
      </c>
      <c r="D48" s="60">
        <v>4354560</v>
      </c>
      <c r="E48" s="60">
        <v>4561920</v>
      </c>
      <c r="F48" s="60">
        <v>4769280</v>
      </c>
      <c r="G48" s="61">
        <v>4976640</v>
      </c>
      <c r="H48" s="61">
        <v>5184000</v>
      </c>
      <c r="I48" s="47"/>
      <c r="J48" s="60">
        <f t="shared" si="0"/>
        <v>207360</v>
      </c>
      <c r="K48" s="55">
        <f t="shared" si="1"/>
        <v>0.05</v>
      </c>
      <c r="L48" s="55"/>
      <c r="M48" s="60">
        <f t="shared" si="2"/>
        <v>207360</v>
      </c>
      <c r="N48" s="55">
        <f t="shared" si="3"/>
        <v>0.047619047619047616</v>
      </c>
      <c r="O48" s="55"/>
      <c r="P48" s="60">
        <f t="shared" si="4"/>
        <v>207360</v>
      </c>
      <c r="Q48" s="55">
        <f t="shared" si="5"/>
        <v>0.045454545454545456</v>
      </c>
      <c r="R48" s="55"/>
      <c r="S48" s="60">
        <f t="shared" si="6"/>
        <v>207360</v>
      </c>
      <c r="T48" s="55">
        <f t="shared" si="7"/>
        <v>0.043478260869565216</v>
      </c>
      <c r="U48" s="55"/>
      <c r="V48" s="60">
        <f t="shared" si="8"/>
        <v>207360</v>
      </c>
      <c r="W48" s="55">
        <f t="shared" si="9"/>
        <v>0.041666666666666664</v>
      </c>
      <c r="X48" s="55"/>
      <c r="Y48" s="62">
        <f t="shared" si="10"/>
        <v>1036800</v>
      </c>
      <c r="Z48" s="57">
        <f t="shared" si="11"/>
        <v>0.05</v>
      </c>
      <c r="AA48" s="57"/>
      <c r="AB48" s="98"/>
      <c r="AC48" s="58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1:59" ht="12.75">
      <c r="A49" s="52"/>
      <c r="B49" s="100" t="s">
        <v>79</v>
      </c>
      <c r="C49" s="60">
        <v>9711.36</v>
      </c>
      <c r="D49" s="60">
        <v>10196.94</v>
      </c>
      <c r="E49" s="60">
        <v>10242.36</v>
      </c>
      <c r="F49" s="60">
        <v>10707.96</v>
      </c>
      <c r="G49" s="60">
        <v>11173.56</v>
      </c>
      <c r="H49" s="60">
        <v>11639.1</v>
      </c>
      <c r="I49" s="47"/>
      <c r="J49" s="60">
        <f t="shared" si="0"/>
        <v>485.5799999999999</v>
      </c>
      <c r="K49" s="55">
        <f t="shared" si="1"/>
        <v>0.050001235666271245</v>
      </c>
      <c r="L49" s="55"/>
      <c r="M49" s="60">
        <f t="shared" si="2"/>
        <v>45.42000000000007</v>
      </c>
      <c r="N49" s="55">
        <f t="shared" si="3"/>
        <v>0.004454277459708508</v>
      </c>
      <c r="O49" s="55"/>
      <c r="P49" s="60">
        <f t="shared" si="4"/>
        <v>465.59999999999854</v>
      </c>
      <c r="Q49" s="55">
        <f t="shared" si="5"/>
        <v>0.04545827328857788</v>
      </c>
      <c r="R49" s="55"/>
      <c r="S49" s="60">
        <f t="shared" si="6"/>
        <v>465.60000000000036</v>
      </c>
      <c r="T49" s="55">
        <f t="shared" si="7"/>
        <v>0.04348167157890022</v>
      </c>
      <c r="U49" s="55"/>
      <c r="V49" s="60">
        <f t="shared" si="8"/>
        <v>465.5400000000009</v>
      </c>
      <c r="W49" s="55">
        <f t="shared" si="9"/>
        <v>0.04166442924188897</v>
      </c>
      <c r="X49" s="55"/>
      <c r="Y49" s="62">
        <f t="shared" si="10"/>
        <v>1927.7399999999998</v>
      </c>
      <c r="Z49" s="57">
        <f t="shared" si="11"/>
        <v>0.04</v>
      </c>
      <c r="AA49" s="57"/>
      <c r="AB49" s="98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1:59" ht="12.75">
      <c r="A50" s="52"/>
      <c r="B50" s="100" t="s">
        <v>80</v>
      </c>
      <c r="C50" s="60">
        <v>34531.92</v>
      </c>
      <c r="D50" s="60">
        <v>36258.52</v>
      </c>
      <c r="E50" s="60">
        <v>37985.12</v>
      </c>
      <c r="F50" s="60">
        <v>39711.7</v>
      </c>
      <c r="G50" s="60">
        <v>41438.3</v>
      </c>
      <c r="H50" s="60">
        <v>43164.9</v>
      </c>
      <c r="I50" s="47"/>
      <c r="J50" s="60">
        <f t="shared" si="0"/>
        <v>1726.5999999999985</v>
      </c>
      <c r="K50" s="55">
        <f t="shared" si="1"/>
        <v>0.05000011583485652</v>
      </c>
      <c r="L50" s="55"/>
      <c r="M50" s="60">
        <f t="shared" si="2"/>
        <v>1726.6000000000058</v>
      </c>
      <c r="N50" s="55">
        <f t="shared" si="3"/>
        <v>0.047619152684665725</v>
      </c>
      <c r="O50" s="55"/>
      <c r="P50" s="60">
        <f t="shared" si="4"/>
        <v>1726.5799999999945</v>
      </c>
      <c r="Q50" s="55">
        <f t="shared" si="5"/>
        <v>0.04545411466384717</v>
      </c>
      <c r="R50" s="55"/>
      <c r="S50" s="60">
        <f t="shared" si="6"/>
        <v>1726.6000000000058</v>
      </c>
      <c r="T50" s="55">
        <f t="shared" si="7"/>
        <v>0.04347837035432898</v>
      </c>
      <c r="U50" s="55"/>
      <c r="V50" s="60">
        <f t="shared" si="8"/>
        <v>1726.5999999999985</v>
      </c>
      <c r="W50" s="55">
        <f t="shared" si="9"/>
        <v>0.0416667672177671</v>
      </c>
      <c r="X50" s="55"/>
      <c r="Y50" s="62">
        <f t="shared" si="10"/>
        <v>8632.980000000003</v>
      </c>
      <c r="Z50" s="57">
        <f t="shared" si="11"/>
        <v>0.05</v>
      </c>
      <c r="AA50" s="57"/>
      <c r="AB50" s="98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</row>
    <row r="51" spans="1:59" ht="12.75">
      <c r="A51" s="52"/>
      <c r="B51" s="100" t="s">
        <v>82</v>
      </c>
      <c r="C51" s="60">
        <v>1608000</v>
      </c>
      <c r="D51" s="60">
        <v>1720560</v>
      </c>
      <c r="E51" s="60">
        <v>1833120</v>
      </c>
      <c r="F51" s="60">
        <v>1945680</v>
      </c>
      <c r="G51" s="60">
        <v>2058240</v>
      </c>
      <c r="H51" s="60">
        <v>2170800</v>
      </c>
      <c r="I51" s="47"/>
      <c r="J51" s="60">
        <f t="shared" si="0"/>
        <v>112560</v>
      </c>
      <c r="K51" s="55">
        <f t="shared" si="1"/>
        <v>0.07</v>
      </c>
      <c r="L51" s="55"/>
      <c r="M51" s="60">
        <f t="shared" si="2"/>
        <v>112560</v>
      </c>
      <c r="N51" s="55">
        <f t="shared" si="3"/>
        <v>0.06542056074766354</v>
      </c>
      <c r="O51" s="55"/>
      <c r="P51" s="60">
        <f t="shared" si="4"/>
        <v>112560</v>
      </c>
      <c r="Q51" s="55">
        <f t="shared" si="5"/>
        <v>0.06140350877192982</v>
      </c>
      <c r="R51" s="55"/>
      <c r="S51" s="60">
        <f t="shared" si="6"/>
        <v>112560</v>
      </c>
      <c r="T51" s="55">
        <f t="shared" si="7"/>
        <v>0.05785123966942149</v>
      </c>
      <c r="U51" s="55"/>
      <c r="V51" s="60">
        <f t="shared" si="8"/>
        <v>112560</v>
      </c>
      <c r="W51" s="55">
        <f t="shared" si="9"/>
        <v>0.0546875</v>
      </c>
      <c r="X51" s="55"/>
      <c r="Y51" s="62">
        <f t="shared" si="10"/>
        <v>562800</v>
      </c>
      <c r="Z51" s="57">
        <f t="shared" si="11"/>
        <v>0.07</v>
      </c>
      <c r="AA51" s="57"/>
      <c r="AB51" s="98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1:59" ht="12.75">
      <c r="A52" s="52"/>
      <c r="B52" s="100" t="s">
        <v>83</v>
      </c>
      <c r="C52" s="60">
        <v>22149.72</v>
      </c>
      <c r="D52" s="60">
        <v>23257.22</v>
      </c>
      <c r="E52" s="60">
        <v>24364.72</v>
      </c>
      <c r="F52" s="60">
        <v>25472.15</v>
      </c>
      <c r="G52" s="60">
        <v>26579.65</v>
      </c>
      <c r="H52" s="60">
        <v>27687.15</v>
      </c>
      <c r="I52" s="47"/>
      <c r="J52" s="60">
        <f t="shared" si="0"/>
        <v>1107.5</v>
      </c>
      <c r="K52" s="55">
        <f t="shared" si="1"/>
        <v>0.05000063206216602</v>
      </c>
      <c r="L52" s="55"/>
      <c r="M52" s="60">
        <f t="shared" si="2"/>
        <v>1107.5</v>
      </c>
      <c r="N52" s="55">
        <f t="shared" si="3"/>
        <v>0.04761962091771931</v>
      </c>
      <c r="O52" s="55"/>
      <c r="P52" s="60">
        <f t="shared" si="4"/>
        <v>1107.4300000000003</v>
      </c>
      <c r="Q52" s="55">
        <f t="shared" si="5"/>
        <v>0.04545219481282774</v>
      </c>
      <c r="R52" s="55"/>
      <c r="S52" s="60">
        <f t="shared" si="6"/>
        <v>1107.5</v>
      </c>
      <c r="T52" s="55">
        <f t="shared" si="7"/>
        <v>0.043478858282477134</v>
      </c>
      <c r="U52" s="55"/>
      <c r="V52" s="60">
        <f t="shared" si="8"/>
        <v>1107.5</v>
      </c>
      <c r="W52" s="55">
        <f t="shared" si="9"/>
        <v>0.04166721533203033</v>
      </c>
      <c r="X52" s="55"/>
      <c r="Y52" s="62">
        <f t="shared" si="10"/>
        <v>5537.43</v>
      </c>
      <c r="Z52" s="57">
        <f t="shared" si="11"/>
        <v>0.05</v>
      </c>
      <c r="AA52" s="57"/>
      <c r="AB52" s="98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1:59" ht="12.75">
      <c r="A53" s="52"/>
      <c r="B53" s="100" t="s">
        <v>84</v>
      </c>
      <c r="C53" s="60">
        <v>637351.2</v>
      </c>
      <c r="D53" s="60">
        <v>669218.78</v>
      </c>
      <c r="E53" s="60">
        <v>700801.91</v>
      </c>
      <c r="F53" s="60">
        <v>732656.59</v>
      </c>
      <c r="G53" s="60">
        <v>764511.16</v>
      </c>
      <c r="H53" s="60">
        <v>796365.84</v>
      </c>
      <c r="I53" s="47"/>
      <c r="J53" s="60">
        <f t="shared" si="0"/>
        <v>31867.580000000075</v>
      </c>
      <c r="K53" s="55">
        <f t="shared" si="1"/>
        <v>0.05000003137987357</v>
      </c>
      <c r="L53" s="55"/>
      <c r="M53" s="60">
        <f t="shared" si="2"/>
        <v>31583.130000000005</v>
      </c>
      <c r="N53" s="55">
        <f t="shared" si="3"/>
        <v>0.04719402823692426</v>
      </c>
      <c r="O53" s="55"/>
      <c r="P53" s="60">
        <f t="shared" si="4"/>
        <v>31854.679999999935</v>
      </c>
      <c r="Q53" s="55">
        <f t="shared" si="5"/>
        <v>0.0454546135583448</v>
      </c>
      <c r="R53" s="55"/>
      <c r="S53" s="60">
        <f t="shared" si="6"/>
        <v>31854.570000000065</v>
      </c>
      <c r="T53" s="55">
        <f t="shared" si="7"/>
        <v>0.04347817304147918</v>
      </c>
      <c r="U53" s="55"/>
      <c r="V53" s="60">
        <f t="shared" si="8"/>
        <v>31854.679999999935</v>
      </c>
      <c r="W53" s="55">
        <f t="shared" si="9"/>
        <v>0.041666729887893245</v>
      </c>
      <c r="X53" s="55"/>
      <c r="Y53" s="62">
        <f t="shared" si="10"/>
        <v>159014.64</v>
      </c>
      <c r="Z53" s="57">
        <f t="shared" si="11"/>
        <v>0.05</v>
      </c>
      <c r="AA53" s="57"/>
      <c r="AB53" s="98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1:59" ht="12.75">
      <c r="A54" s="52"/>
      <c r="B54" s="100" t="s">
        <v>85</v>
      </c>
      <c r="C54" s="60">
        <v>54912.6</v>
      </c>
      <c r="D54" s="60">
        <v>57658.25</v>
      </c>
      <c r="E54" s="60">
        <v>60403.85</v>
      </c>
      <c r="F54" s="60">
        <v>63149.5</v>
      </c>
      <c r="G54" s="60">
        <v>65895.1</v>
      </c>
      <c r="H54" s="60">
        <v>68640.75</v>
      </c>
      <c r="I54" s="47"/>
      <c r="J54" s="60">
        <f t="shared" si="0"/>
        <v>2745.6500000000015</v>
      </c>
      <c r="K54" s="55">
        <f t="shared" si="1"/>
        <v>0.050000364215134624</v>
      </c>
      <c r="L54" s="55"/>
      <c r="M54" s="60">
        <f t="shared" si="2"/>
        <v>2745.5999999999985</v>
      </c>
      <c r="N54" s="55">
        <f t="shared" si="3"/>
        <v>0.04761851079420549</v>
      </c>
      <c r="O54" s="55"/>
      <c r="P54" s="60">
        <f t="shared" si="4"/>
        <v>2745.6500000000015</v>
      </c>
      <c r="Q54" s="55">
        <f t="shared" si="5"/>
        <v>0.045454884084375445</v>
      </c>
      <c r="R54" s="55"/>
      <c r="S54" s="60">
        <f t="shared" si="6"/>
        <v>2745.600000000006</v>
      </c>
      <c r="T54" s="55">
        <f t="shared" si="7"/>
        <v>0.0434777789214484</v>
      </c>
      <c r="U54" s="55"/>
      <c r="V54" s="60">
        <f t="shared" si="8"/>
        <v>2745.649999999994</v>
      </c>
      <c r="W54" s="55">
        <f t="shared" si="9"/>
        <v>0.041666982825733535</v>
      </c>
      <c r="X54" s="55"/>
      <c r="Y54" s="62">
        <f t="shared" si="10"/>
        <v>13728.150000000001</v>
      </c>
      <c r="Z54" s="57">
        <f t="shared" si="11"/>
        <v>0.05</v>
      </c>
      <c r="AA54" s="57"/>
      <c r="AB54" s="98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1:59" ht="12.75">
      <c r="A55" s="52"/>
      <c r="B55" s="100" t="s">
        <v>86</v>
      </c>
      <c r="C55" s="60">
        <v>11469.6</v>
      </c>
      <c r="D55" s="60">
        <v>12043.08</v>
      </c>
      <c r="E55" s="60">
        <v>12616.56</v>
      </c>
      <c r="F55" s="60">
        <v>13190.04</v>
      </c>
      <c r="G55" s="60">
        <v>13763.52</v>
      </c>
      <c r="H55" s="60">
        <v>14337</v>
      </c>
      <c r="I55" s="47"/>
      <c r="J55" s="60">
        <f t="shared" si="0"/>
        <v>573.4799999999996</v>
      </c>
      <c r="K55" s="55">
        <f t="shared" si="1"/>
        <v>0.04999999999999996</v>
      </c>
      <c r="L55" s="55"/>
      <c r="M55" s="60">
        <f t="shared" si="2"/>
        <v>573.4799999999996</v>
      </c>
      <c r="N55" s="55">
        <f t="shared" si="3"/>
        <v>0.04761904761904758</v>
      </c>
      <c r="O55" s="55"/>
      <c r="P55" s="60">
        <f t="shared" si="4"/>
        <v>573.4800000000014</v>
      </c>
      <c r="Q55" s="55">
        <f t="shared" si="5"/>
        <v>0.04545454545454557</v>
      </c>
      <c r="R55" s="55"/>
      <c r="S55" s="60">
        <f t="shared" si="6"/>
        <v>573.4799999999996</v>
      </c>
      <c r="T55" s="55">
        <f t="shared" si="7"/>
        <v>0.04347826086956518</v>
      </c>
      <c r="U55" s="55"/>
      <c r="V55" s="60">
        <f t="shared" si="8"/>
        <v>573.4799999999996</v>
      </c>
      <c r="W55" s="55">
        <f t="shared" si="9"/>
        <v>0.04166666666666664</v>
      </c>
      <c r="X55" s="55"/>
      <c r="Y55" s="62">
        <f t="shared" si="10"/>
        <v>2867.3999999999996</v>
      </c>
      <c r="Z55" s="57">
        <f t="shared" si="11"/>
        <v>0.05</v>
      </c>
      <c r="AA55" s="57"/>
      <c r="AB55" s="98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1:59" ht="15">
      <c r="A56" s="52"/>
      <c r="B56" s="100" t="s">
        <v>87</v>
      </c>
      <c r="C56" s="68">
        <v>66345.48</v>
      </c>
      <c r="D56" s="68">
        <v>69662.73</v>
      </c>
      <c r="E56" s="68">
        <v>72615.3</v>
      </c>
      <c r="F56" s="68">
        <v>75915.93</v>
      </c>
      <c r="G56" s="68">
        <v>79216.68</v>
      </c>
      <c r="H56" s="68">
        <v>82517.37</v>
      </c>
      <c r="I56" s="47"/>
      <c r="J56" s="68">
        <f t="shared" si="0"/>
        <v>3317.25</v>
      </c>
      <c r="K56" s="55">
        <f t="shared" si="1"/>
        <v>0.04999963825719552</v>
      </c>
      <c r="L56" s="55"/>
      <c r="M56" s="68">
        <f t="shared" si="2"/>
        <v>2952.570000000007</v>
      </c>
      <c r="N56" s="55">
        <f t="shared" si="3"/>
        <v>0.04238378254771249</v>
      </c>
      <c r="O56" s="55"/>
      <c r="P56" s="68">
        <f t="shared" si="4"/>
        <v>3300.62999999999</v>
      </c>
      <c r="Q56" s="55">
        <f t="shared" si="5"/>
        <v>0.045453644066746124</v>
      </c>
      <c r="R56" s="55"/>
      <c r="S56" s="68">
        <f t="shared" si="6"/>
        <v>3300.75</v>
      </c>
      <c r="T56" s="55">
        <f t="shared" si="7"/>
        <v>0.04347901685456531</v>
      </c>
      <c r="U56" s="55"/>
      <c r="V56" s="68">
        <f t="shared" si="8"/>
        <v>3300.6900000000023</v>
      </c>
      <c r="W56" s="55">
        <f t="shared" si="9"/>
        <v>0.041666603548646604</v>
      </c>
      <c r="X56" s="55"/>
      <c r="Y56" s="105">
        <f t="shared" si="10"/>
        <v>16171.89</v>
      </c>
      <c r="Z56" s="57">
        <f t="shared" si="11"/>
        <v>0.05</v>
      </c>
      <c r="AA56" s="57"/>
      <c r="AB56" s="98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1:30" ht="12.75">
      <c r="A57" s="59"/>
      <c r="B57" s="93"/>
      <c r="C57" s="106">
        <f aca="true" t="shared" si="12" ref="C57:H57">SUM(C14:C56)</f>
        <v>43215693.71000001</v>
      </c>
      <c r="D57" s="106">
        <f t="shared" si="12"/>
        <v>44433293.15</v>
      </c>
      <c r="E57" s="106">
        <f t="shared" si="12"/>
        <v>46303227.55</v>
      </c>
      <c r="F57" s="106">
        <f t="shared" si="12"/>
        <v>48249845.419999994</v>
      </c>
      <c r="G57" s="106">
        <f t="shared" si="12"/>
        <v>50195869.14000001</v>
      </c>
      <c r="H57" s="106">
        <f t="shared" si="12"/>
        <v>51837628.29</v>
      </c>
      <c r="I57" s="47"/>
      <c r="J57" s="106">
        <f>SUM(J14:J56)</f>
        <v>1217599.4399999997</v>
      </c>
      <c r="K57" s="107"/>
      <c r="L57" s="107"/>
      <c r="M57" s="106">
        <f>SUM(M14:M56)</f>
        <v>1869934.3999999992</v>
      </c>
      <c r="N57" s="107"/>
      <c r="O57" s="75"/>
      <c r="P57" s="106">
        <f>SUM(P14:P56)</f>
        <v>1946617.8700000003</v>
      </c>
      <c r="Q57" s="108"/>
      <c r="R57" s="4"/>
      <c r="S57" s="106">
        <f>SUM(S14:S56)</f>
        <v>1946023.7200000018</v>
      </c>
      <c r="T57" s="108"/>
      <c r="U57" s="4"/>
      <c r="V57" s="106">
        <f>SUM(V14:V56)</f>
        <v>1641759.1499999987</v>
      </c>
      <c r="W57" s="108"/>
      <c r="X57" s="4"/>
      <c r="Y57" s="106">
        <f>SUM(Y14:Y56)</f>
        <v>8621934.580000002</v>
      </c>
      <c r="Z57" s="57"/>
      <c r="AA57" s="57"/>
      <c r="AC57" s="76"/>
      <c r="AD57" s="76"/>
    </row>
    <row r="58" spans="1:30" ht="12.75">
      <c r="A58" s="59"/>
      <c r="B58" s="93"/>
      <c r="C58" s="106"/>
      <c r="D58" s="106"/>
      <c r="E58" s="106"/>
      <c r="F58" s="106"/>
      <c r="G58" s="106"/>
      <c r="H58" s="106"/>
      <c r="I58" s="47"/>
      <c r="J58" s="106"/>
      <c r="K58" s="107"/>
      <c r="L58" s="107"/>
      <c r="M58" s="106"/>
      <c r="N58" s="107"/>
      <c r="O58" s="75"/>
      <c r="P58" s="106"/>
      <c r="Q58" s="108"/>
      <c r="R58" s="4"/>
      <c r="S58" s="106"/>
      <c r="T58" s="108"/>
      <c r="U58" s="4"/>
      <c r="V58" s="106"/>
      <c r="W58" s="108"/>
      <c r="X58" s="4"/>
      <c r="Y58" s="62"/>
      <c r="Z58" s="57"/>
      <c r="AA58" s="57"/>
      <c r="AC58" s="76"/>
      <c r="AD58" s="76"/>
    </row>
    <row r="59" spans="1:30" ht="15.75">
      <c r="A59" s="59"/>
      <c r="B59" s="283" t="s">
        <v>98</v>
      </c>
      <c r="C59" s="283"/>
      <c r="D59" s="283"/>
      <c r="E59" s="283"/>
      <c r="F59" s="283"/>
      <c r="G59" s="283"/>
      <c r="H59" s="283"/>
      <c r="I59" s="47"/>
      <c r="J59" s="75"/>
      <c r="K59" s="107"/>
      <c r="L59" s="107"/>
      <c r="M59" s="109"/>
      <c r="N59" s="107"/>
      <c r="O59" s="75"/>
      <c r="P59" s="60"/>
      <c r="Q59" s="108"/>
      <c r="R59" s="4"/>
      <c r="S59" s="60"/>
      <c r="T59" s="108"/>
      <c r="U59" s="4"/>
      <c r="V59" s="282" t="s">
        <v>99</v>
      </c>
      <c r="W59" s="282"/>
      <c r="X59" s="4"/>
      <c r="Y59" s="62"/>
      <c r="Z59" s="57"/>
      <c r="AA59" s="57"/>
      <c r="AC59" s="76"/>
      <c r="AD59" s="76"/>
    </row>
    <row r="60" spans="1:29" s="65" customFormat="1" ht="12.75">
      <c r="A60" s="63"/>
      <c r="B60" s="100" t="s">
        <v>42</v>
      </c>
      <c r="C60" s="60">
        <v>5166603.6</v>
      </c>
      <c r="D60" s="60">
        <v>5465613.4799999995</v>
      </c>
      <c r="E60" s="60">
        <v>5767563</v>
      </c>
      <c r="F60" s="60">
        <v>6069512.6400000015</v>
      </c>
      <c r="G60" s="60">
        <v>6371462.159999998</v>
      </c>
      <c r="H60" s="60">
        <v>5863104</v>
      </c>
      <c r="I60" s="47"/>
      <c r="J60" s="60">
        <f aca="true" t="shared" si="13" ref="J60:J65">D60-C60</f>
        <v>299009.8799999999</v>
      </c>
      <c r="K60" s="55">
        <f aca="true" t="shared" si="14" ref="K60:K65">IF(J60=0," ",J60/C60)</f>
        <v>0.05787358643113242</v>
      </c>
      <c r="L60" s="55"/>
      <c r="M60" s="60">
        <f aca="true" t="shared" si="15" ref="M60:M65">E60-D60</f>
        <v>301949.5200000005</v>
      </c>
      <c r="N60" s="55">
        <f aca="true" t="shared" si="16" ref="N60:N65">IF(M60=0," ",M60/D60)</f>
        <v>0.055245311638831895</v>
      </c>
      <c r="O60" s="55"/>
      <c r="P60" s="60">
        <f aca="true" t="shared" si="17" ref="P60:P65">F60-E60</f>
        <v>301949.6400000015</v>
      </c>
      <c r="Q60" s="55">
        <f aca="true" t="shared" si="18" ref="Q60:Q65">IF(P60=0," ",P60/E60)</f>
        <v>0.052353071826003725</v>
      </c>
      <c r="R60" s="55"/>
      <c r="S60" s="60">
        <f aca="true" t="shared" si="19" ref="S60:S65">G60-F60</f>
        <v>301949.51999999676</v>
      </c>
      <c r="T60" s="55">
        <f aca="true" t="shared" si="20" ref="T60:T65">IF(S60=0," ",S60/F60)</f>
        <v>0.04974856103108745</v>
      </c>
      <c r="U60" s="55"/>
      <c r="V60" s="60">
        <f aca="true" t="shared" si="21" ref="V60:V65">H60-G60</f>
        <v>-508358.1599999983</v>
      </c>
      <c r="W60" s="55">
        <f aca="true" t="shared" si="22" ref="W60:W65">IF(V60=0," ",V60/G60)</f>
        <v>-0.07978673454132205</v>
      </c>
      <c r="X60" s="55"/>
      <c r="Y60" s="62">
        <f aca="true" t="shared" si="23" ref="Y60:Y65">$J60+$M60+$P60+$S60+$V60</f>
        <v>696500.4000000004</v>
      </c>
      <c r="Z60" s="57">
        <f>ROUND(($Y60/$C60)/5,2)</f>
        <v>0.03</v>
      </c>
      <c r="AA60" s="57"/>
      <c r="AB60" s="104"/>
      <c r="AC60" s="64"/>
    </row>
    <row r="61" spans="1:29" s="65" customFormat="1" ht="12.75">
      <c r="A61" s="63"/>
      <c r="B61" s="100" t="s">
        <v>43</v>
      </c>
      <c r="C61" s="60">
        <v>3695812</v>
      </c>
      <c r="D61" s="60">
        <v>3906797.16</v>
      </c>
      <c r="E61" s="60">
        <v>4115838.96</v>
      </c>
      <c r="F61" s="60">
        <v>4319488.44</v>
      </c>
      <c r="G61" s="60">
        <v>4523137.92</v>
      </c>
      <c r="H61" s="60">
        <v>3496770</v>
      </c>
      <c r="I61" s="47"/>
      <c r="J61" s="60">
        <f t="shared" si="13"/>
        <v>210985.16000000015</v>
      </c>
      <c r="K61" s="55">
        <f t="shared" si="14"/>
        <v>0.05708763324541404</v>
      </c>
      <c r="L61" s="55"/>
      <c r="M61" s="60">
        <f t="shared" si="15"/>
        <v>209041.7999999998</v>
      </c>
      <c r="N61" s="55">
        <f t="shared" si="16"/>
        <v>0.05350720588728999</v>
      </c>
      <c r="O61" s="55"/>
      <c r="P61" s="60">
        <f t="shared" si="17"/>
        <v>203649.48000000045</v>
      </c>
      <c r="Q61" s="55">
        <f t="shared" si="18"/>
        <v>0.049479457767706354</v>
      </c>
      <c r="R61" s="55"/>
      <c r="S61" s="60">
        <f t="shared" si="19"/>
        <v>203649.47999999952</v>
      </c>
      <c r="T61" s="55">
        <f t="shared" si="20"/>
        <v>0.047146666284399064</v>
      </c>
      <c r="U61" s="55"/>
      <c r="V61" s="60">
        <f t="shared" si="21"/>
        <v>-1026367.9199999999</v>
      </c>
      <c r="W61" s="55">
        <f t="shared" si="22"/>
        <v>-0.22691501743992806</v>
      </c>
      <c r="X61" s="55"/>
      <c r="Y61" s="62">
        <f t="shared" si="23"/>
        <v>-199042</v>
      </c>
      <c r="Z61" s="57">
        <f>ROUND(($Y61/$C61)/5,2)</f>
        <v>-0.01</v>
      </c>
      <c r="AA61" s="57"/>
      <c r="AB61" s="104"/>
      <c r="AC61" s="64"/>
    </row>
    <row r="62" spans="1:29" s="65" customFormat="1" ht="12.75">
      <c r="A62" s="63"/>
      <c r="B62" s="100" t="s">
        <v>44</v>
      </c>
      <c r="C62" s="66">
        <v>1927892.4</v>
      </c>
      <c r="D62" s="60">
        <v>2028923.58</v>
      </c>
      <c r="E62" s="60">
        <v>2129954.76</v>
      </c>
      <c r="F62" s="60">
        <v>2230985.94</v>
      </c>
      <c r="G62" s="60">
        <v>2332017.12</v>
      </c>
      <c r="H62" s="60">
        <v>2120080.5</v>
      </c>
      <c r="I62" s="47"/>
      <c r="J62" s="60">
        <f t="shared" si="13"/>
        <v>101031.18000000017</v>
      </c>
      <c r="K62" s="55">
        <f t="shared" si="14"/>
        <v>0.05240498899212434</v>
      </c>
      <c r="L62" s="55"/>
      <c r="M62" s="60">
        <f t="shared" si="15"/>
        <v>101031.1799999997</v>
      </c>
      <c r="N62" s="55">
        <f t="shared" si="16"/>
        <v>0.04979545853570281</v>
      </c>
      <c r="O62" s="55"/>
      <c r="P62" s="60">
        <f t="shared" si="17"/>
        <v>101031.18000000017</v>
      </c>
      <c r="Q62" s="55">
        <f t="shared" si="18"/>
        <v>0.04743348633376616</v>
      </c>
      <c r="R62" s="55"/>
      <c r="S62" s="60">
        <f t="shared" si="19"/>
        <v>101031.18000000017</v>
      </c>
      <c r="T62" s="55">
        <f t="shared" si="20"/>
        <v>0.04528544003284941</v>
      </c>
      <c r="U62" s="55"/>
      <c r="V62" s="60">
        <f t="shared" si="21"/>
        <v>-211936.6200000001</v>
      </c>
      <c r="W62" s="55">
        <f t="shared" si="22"/>
        <v>-0.09088124533150944</v>
      </c>
      <c r="X62" s="55"/>
      <c r="Y62" s="62">
        <f t="shared" si="23"/>
        <v>192188.1000000001</v>
      </c>
      <c r="Z62" s="57">
        <f>ROUND(($Y62/$C62)/5,2)</f>
        <v>0.02</v>
      </c>
      <c r="AA62" s="57"/>
      <c r="AB62" s="104"/>
      <c r="AC62" s="64"/>
    </row>
    <row r="63" spans="1:29" s="65" customFormat="1" ht="12.75">
      <c r="A63" s="63"/>
      <c r="B63" s="100" t="s">
        <v>48</v>
      </c>
      <c r="C63" s="66">
        <v>278835.72</v>
      </c>
      <c r="D63" s="60">
        <v>585712.3</v>
      </c>
      <c r="E63" s="60">
        <v>1853403.6</v>
      </c>
      <c r="F63" s="60">
        <v>3823140</v>
      </c>
      <c r="G63" s="60">
        <v>4020437.4</v>
      </c>
      <c r="H63" s="60">
        <v>1950480</v>
      </c>
      <c r="I63" s="47"/>
      <c r="J63" s="60">
        <f t="shared" si="13"/>
        <v>306876.5800000001</v>
      </c>
      <c r="K63" s="55">
        <f t="shared" si="14"/>
        <v>1.1005640884173666</v>
      </c>
      <c r="L63" s="55"/>
      <c r="M63" s="60">
        <f t="shared" si="15"/>
        <v>1267691.3</v>
      </c>
      <c r="N63" s="55">
        <f t="shared" si="16"/>
        <v>2.164358337702657</v>
      </c>
      <c r="O63" s="55"/>
      <c r="P63" s="60">
        <f t="shared" si="17"/>
        <v>1969736.4</v>
      </c>
      <c r="Q63" s="55">
        <f t="shared" si="18"/>
        <v>1.062767116671188</v>
      </c>
      <c r="R63" s="55"/>
      <c r="S63" s="60">
        <f t="shared" si="19"/>
        <v>197297.3999999999</v>
      </c>
      <c r="T63" s="55">
        <f t="shared" si="20"/>
        <v>0.0516061143457995</v>
      </c>
      <c r="U63" s="55"/>
      <c r="V63" s="60">
        <f t="shared" si="21"/>
        <v>-2069957.4</v>
      </c>
      <c r="W63" s="55">
        <f t="shared" si="22"/>
        <v>-0.5148587564129217</v>
      </c>
      <c r="X63" s="55"/>
      <c r="Y63" s="62">
        <f t="shared" si="23"/>
        <v>1671644.2800000003</v>
      </c>
      <c r="Z63" s="75"/>
      <c r="AA63" s="75"/>
      <c r="AB63" s="104"/>
      <c r="AC63" s="64"/>
    </row>
    <row r="64" spans="1:29" s="65" customFormat="1" ht="12.75">
      <c r="A64" s="63"/>
      <c r="B64" s="100" t="s">
        <v>63</v>
      </c>
      <c r="C64" s="60">
        <v>3961698</v>
      </c>
      <c r="D64" s="60">
        <v>4189782.9</v>
      </c>
      <c r="E64" s="61">
        <v>4417867.8</v>
      </c>
      <c r="F64" s="61">
        <v>4645952.7</v>
      </c>
      <c r="G64" s="61">
        <v>4874037.6</v>
      </c>
      <c r="H64" s="61">
        <v>3077122.5</v>
      </c>
      <c r="I64" s="47"/>
      <c r="J64" s="60">
        <f t="shared" si="13"/>
        <v>228084.8999999999</v>
      </c>
      <c r="K64" s="55">
        <f t="shared" si="14"/>
        <v>0.057572510575011</v>
      </c>
      <c r="L64" s="55"/>
      <c r="M64" s="60">
        <f t="shared" si="15"/>
        <v>228084.8999999999</v>
      </c>
      <c r="N64" s="55">
        <f t="shared" si="16"/>
        <v>0.05443835765332851</v>
      </c>
      <c r="O64" s="55"/>
      <c r="P64" s="60">
        <f t="shared" si="17"/>
        <v>228084.90000000037</v>
      </c>
      <c r="Q64" s="55">
        <f t="shared" si="18"/>
        <v>0.05162782372075515</v>
      </c>
      <c r="R64" s="55"/>
      <c r="S64" s="60">
        <f t="shared" si="19"/>
        <v>228084.89999999944</v>
      </c>
      <c r="T64" s="55">
        <f t="shared" si="20"/>
        <v>0.04909324625711309</v>
      </c>
      <c r="U64" s="55"/>
      <c r="V64" s="60">
        <f t="shared" si="21"/>
        <v>-1796915.0999999996</v>
      </c>
      <c r="W64" s="55">
        <f t="shared" si="22"/>
        <v>-0.3686707505087773</v>
      </c>
      <c r="X64" s="55"/>
      <c r="Y64" s="62">
        <f t="shared" si="23"/>
        <v>-884575.5</v>
      </c>
      <c r="Z64" s="55">
        <f>IF(Y64=0," ",Y64/C64)</f>
        <v>-0.22328191093818864</v>
      </c>
      <c r="AA64" s="55"/>
      <c r="AB64" s="104"/>
      <c r="AC64" s="64"/>
    </row>
    <row r="65" spans="1:29" s="65" customFormat="1" ht="15">
      <c r="A65" s="63"/>
      <c r="B65" s="100" t="s">
        <v>81</v>
      </c>
      <c r="C65" s="110">
        <v>653122.08</v>
      </c>
      <c r="D65" s="68">
        <v>692186.16</v>
      </c>
      <c r="E65" s="68">
        <v>731250.24</v>
      </c>
      <c r="F65" s="68">
        <v>770314.44</v>
      </c>
      <c r="G65" s="68">
        <v>809378.52</v>
      </c>
      <c r="H65" s="68">
        <v>415902.6</v>
      </c>
      <c r="I65" s="47"/>
      <c r="J65" s="68">
        <f t="shared" si="13"/>
        <v>39064.080000000075</v>
      </c>
      <c r="K65" s="55">
        <f t="shared" si="14"/>
        <v>0.05981129898410428</v>
      </c>
      <c r="L65" s="55"/>
      <c r="M65" s="68">
        <f t="shared" si="15"/>
        <v>39064.07999999996</v>
      </c>
      <c r="N65" s="55">
        <f t="shared" si="16"/>
        <v>0.05643580044998293</v>
      </c>
      <c r="O65" s="55"/>
      <c r="P65" s="68">
        <f t="shared" si="17"/>
        <v>39064.19999999995</v>
      </c>
      <c r="Q65" s="55">
        <f t="shared" si="18"/>
        <v>0.05342111067204566</v>
      </c>
      <c r="R65" s="55"/>
      <c r="S65" s="68">
        <f t="shared" si="19"/>
        <v>39064.080000000075</v>
      </c>
      <c r="T65" s="55">
        <f t="shared" si="20"/>
        <v>0.05071186254797466</v>
      </c>
      <c r="U65" s="55"/>
      <c r="V65" s="68">
        <f t="shared" si="21"/>
        <v>-393475.92000000004</v>
      </c>
      <c r="W65" s="55">
        <f t="shared" si="22"/>
        <v>-0.4861457405615361</v>
      </c>
      <c r="X65" s="55"/>
      <c r="Y65" s="105">
        <f t="shared" si="23"/>
        <v>-237219.47999999998</v>
      </c>
      <c r="Z65" s="55">
        <f>IF(Y65=0," ",Y65/C65)</f>
        <v>-0.36320848316749604</v>
      </c>
      <c r="AA65" s="55"/>
      <c r="AB65" s="104"/>
      <c r="AC65" s="64"/>
    </row>
    <row r="66" spans="1:30" ht="12.75">
      <c r="A66" s="59"/>
      <c r="B66" s="93"/>
      <c r="C66" s="106">
        <f aca="true" t="shared" si="24" ref="C66:H66">SUM(C60:C65)</f>
        <v>15683963.8</v>
      </c>
      <c r="D66" s="106">
        <f t="shared" si="24"/>
        <v>16869015.580000002</v>
      </c>
      <c r="E66" s="106">
        <f t="shared" si="24"/>
        <v>19015878.36</v>
      </c>
      <c r="F66" s="106">
        <f t="shared" si="24"/>
        <v>21859394.160000004</v>
      </c>
      <c r="G66" s="106">
        <f t="shared" si="24"/>
        <v>22930470.719999995</v>
      </c>
      <c r="H66" s="106">
        <f t="shared" si="24"/>
        <v>16923459.6</v>
      </c>
      <c r="I66" s="47"/>
      <c r="J66" s="106">
        <f>SUM(J60:J65)</f>
        <v>1185051.7800000003</v>
      </c>
      <c r="K66" s="107"/>
      <c r="L66" s="107"/>
      <c r="M66" s="106">
        <f>SUM(M60:M65)</f>
        <v>2146862.7800000003</v>
      </c>
      <c r="N66" s="107"/>
      <c r="O66" s="75"/>
      <c r="P66" s="106">
        <f>SUM(P60:P65)</f>
        <v>2843515.8000000026</v>
      </c>
      <c r="Q66" s="108"/>
      <c r="R66" s="4"/>
      <c r="S66" s="106">
        <f>SUM(S60:S65)</f>
        <v>1071076.5599999959</v>
      </c>
      <c r="T66" s="108"/>
      <c r="U66" s="4"/>
      <c r="V66" s="106">
        <f>SUM(V60:V65)</f>
        <v>-6007011.119999997</v>
      </c>
      <c r="W66" s="108"/>
      <c r="X66" s="4"/>
      <c r="Y66" s="106">
        <f>SUM(Y60:Y65)</f>
        <v>1239495.8000000007</v>
      </c>
      <c r="Z66" s="107"/>
      <c r="AA66" s="107"/>
      <c r="AC66" s="76"/>
      <c r="AD66" s="76"/>
    </row>
    <row r="67" spans="1:30" ht="12.75">
      <c r="A67" s="59"/>
      <c r="B67" s="93"/>
      <c r="C67" s="106"/>
      <c r="D67" s="106"/>
      <c r="E67" s="106"/>
      <c r="F67" s="106"/>
      <c r="G67" s="106"/>
      <c r="H67" s="106"/>
      <c r="I67" s="47"/>
      <c r="J67" s="106"/>
      <c r="K67" s="107"/>
      <c r="L67" s="107"/>
      <c r="M67" s="106"/>
      <c r="N67" s="107"/>
      <c r="O67" s="75"/>
      <c r="P67" s="106"/>
      <c r="Q67" s="108"/>
      <c r="R67" s="4"/>
      <c r="S67" s="106"/>
      <c r="T67" s="108"/>
      <c r="U67" s="4"/>
      <c r="V67" s="106"/>
      <c r="W67" s="108"/>
      <c r="X67" s="4"/>
      <c r="Y67" s="106"/>
      <c r="Z67" s="107"/>
      <c r="AA67" s="107"/>
      <c r="AC67" s="76"/>
      <c r="AD67" s="76"/>
    </row>
    <row r="68" spans="1:30" ht="15.75">
      <c r="A68" s="59"/>
      <c r="B68" s="283" t="s">
        <v>100</v>
      </c>
      <c r="C68" s="283"/>
      <c r="D68" s="283"/>
      <c r="E68" s="283"/>
      <c r="F68" s="283"/>
      <c r="G68" s="283"/>
      <c r="H68" s="283"/>
      <c r="I68" s="47"/>
      <c r="J68" s="284" t="s">
        <v>99</v>
      </c>
      <c r="K68" s="284"/>
      <c r="L68" s="107"/>
      <c r="M68" s="109"/>
      <c r="N68" s="107"/>
      <c r="O68" s="75"/>
      <c r="P68" s="60"/>
      <c r="Q68" s="108"/>
      <c r="R68" s="4"/>
      <c r="S68" s="60"/>
      <c r="T68" s="108"/>
      <c r="U68" s="4"/>
      <c r="V68" s="60"/>
      <c r="W68" s="108"/>
      <c r="X68" s="4"/>
      <c r="Y68" s="109"/>
      <c r="Z68" s="107"/>
      <c r="AA68" s="107"/>
      <c r="AC68" s="76"/>
      <c r="AD68" s="76"/>
    </row>
    <row r="69" spans="1:29" s="65" customFormat="1" ht="12.75">
      <c r="A69" s="63"/>
      <c r="B69" s="100" t="s">
        <v>42</v>
      </c>
      <c r="C69" s="60">
        <v>5166603.6</v>
      </c>
      <c r="D69" s="60">
        <v>8468928</v>
      </c>
      <c r="E69" s="60">
        <v>7730611.199999998</v>
      </c>
      <c r="F69" s="60">
        <v>7035724.800000002</v>
      </c>
      <c r="G69" s="60">
        <v>6427699.199999998</v>
      </c>
      <c r="H69" s="60">
        <v>5863104</v>
      </c>
      <c r="I69" s="47"/>
      <c r="J69" s="60">
        <f aca="true" t="shared" si="25" ref="J69:J74">D69-C69</f>
        <v>3302324.4000000004</v>
      </c>
      <c r="K69" s="55">
        <f aca="true" t="shared" si="26" ref="K69:K74">IF(J69=0," ",J69/C69)</f>
        <v>0.6391673632558148</v>
      </c>
      <c r="L69" s="55"/>
      <c r="M69" s="60">
        <f aca="true" t="shared" si="27" ref="M69:M74">E69-D69</f>
        <v>-738316.8000000017</v>
      </c>
      <c r="N69" s="55">
        <f aca="true" t="shared" si="28" ref="N69:N74">IF(M69=0," ",M69/D69)</f>
        <v>-0.08717948717948738</v>
      </c>
      <c r="O69" s="55"/>
      <c r="P69" s="60">
        <f aca="true" t="shared" si="29" ref="P69:P74">F69-E69</f>
        <v>-694886.3999999966</v>
      </c>
      <c r="Q69" s="55">
        <f aca="true" t="shared" si="30" ref="Q69:Q74">IF(P69=0," ",P69/E69)</f>
        <v>-0.08988764044943778</v>
      </c>
      <c r="R69" s="55"/>
      <c r="S69" s="60">
        <f aca="true" t="shared" si="31" ref="S69:S74">G69-F69</f>
        <v>-608025.6000000034</v>
      </c>
      <c r="T69" s="55">
        <f aca="true" t="shared" si="32" ref="T69:T74">IF(S69=0," ",S69/F69)</f>
        <v>-0.0864197530864202</v>
      </c>
      <c r="U69" s="55"/>
      <c r="V69" s="60">
        <f aca="true" t="shared" si="33" ref="V69:V74">H69-G69</f>
        <v>-564595.1999999983</v>
      </c>
      <c r="W69" s="55">
        <f aca="true" t="shared" si="34" ref="W69:W74">IF(V69=0," ",V69/G69)</f>
        <v>-0.0878378378378376</v>
      </c>
      <c r="X69" s="55"/>
      <c r="Y69" s="62">
        <f aca="true" t="shared" si="35" ref="Y69:Y74">$J69+$M69+$P69+$S69+$V69</f>
        <v>696500.4000000004</v>
      </c>
      <c r="Z69" s="55">
        <f aca="true" t="shared" si="36" ref="Z69:Z74">IF(Y69=0," ",Y69/C69)</f>
        <v>0.13480817456171795</v>
      </c>
      <c r="AA69" s="55"/>
      <c r="AB69" s="104"/>
      <c r="AC69" s="64"/>
    </row>
    <row r="70" spans="1:29" s="65" customFormat="1" ht="12.75">
      <c r="A70" s="63"/>
      <c r="B70" s="100" t="s">
        <v>43</v>
      </c>
      <c r="C70" s="60">
        <v>3695812</v>
      </c>
      <c r="D70" s="60">
        <v>4835192.4</v>
      </c>
      <c r="E70" s="60">
        <v>4457464.8</v>
      </c>
      <c r="F70" s="60">
        <v>4098373.2</v>
      </c>
      <c r="G70" s="60">
        <v>3785913.6</v>
      </c>
      <c r="H70" s="60">
        <v>3496770</v>
      </c>
      <c r="I70" s="47"/>
      <c r="J70" s="60">
        <f t="shared" si="25"/>
        <v>1139380.4000000004</v>
      </c>
      <c r="K70" s="55">
        <f t="shared" si="26"/>
        <v>0.308289599146277</v>
      </c>
      <c r="L70" s="55"/>
      <c r="M70" s="60">
        <f t="shared" si="27"/>
        <v>-377727.60000000056</v>
      </c>
      <c r="N70" s="55">
        <f t="shared" si="28"/>
        <v>-0.07812049009673339</v>
      </c>
      <c r="O70" s="55"/>
      <c r="P70" s="60">
        <f t="shared" si="29"/>
        <v>-359091.5999999996</v>
      </c>
      <c r="Q70" s="55">
        <f t="shared" si="30"/>
        <v>-0.08055960419474309</v>
      </c>
      <c r="R70" s="55"/>
      <c r="S70" s="60">
        <f t="shared" si="31"/>
        <v>-312459.6000000001</v>
      </c>
      <c r="T70" s="55">
        <f t="shared" si="32"/>
        <v>-0.07623990904488641</v>
      </c>
      <c r="U70" s="55"/>
      <c r="V70" s="60">
        <f t="shared" si="33"/>
        <v>-289143.6000000001</v>
      </c>
      <c r="W70" s="55">
        <f t="shared" si="34"/>
        <v>-0.07637353372248117</v>
      </c>
      <c r="X70" s="55"/>
      <c r="Y70" s="62">
        <f t="shared" si="35"/>
        <v>-199042</v>
      </c>
      <c r="Z70" s="55">
        <f t="shared" si="36"/>
        <v>-0.053856094411728735</v>
      </c>
      <c r="AA70" s="55"/>
      <c r="AB70" s="104"/>
      <c r="AC70" s="64"/>
    </row>
    <row r="71" spans="1:29" s="65" customFormat="1" ht="12.75">
      <c r="A71" s="63"/>
      <c r="B71" s="100" t="s">
        <v>44</v>
      </c>
      <c r="C71" s="66">
        <v>1927892.4</v>
      </c>
      <c r="D71" s="60">
        <v>2970008.1</v>
      </c>
      <c r="E71" s="60">
        <v>2728380.6</v>
      </c>
      <c r="F71" s="60">
        <v>2501325.9</v>
      </c>
      <c r="G71" s="60">
        <v>2303416.8</v>
      </c>
      <c r="H71" s="60">
        <v>2120080.5</v>
      </c>
      <c r="I71" s="47"/>
      <c r="J71" s="60">
        <f t="shared" si="25"/>
        <v>1042115.7000000002</v>
      </c>
      <c r="K71" s="55">
        <f t="shared" si="26"/>
        <v>0.5405466093439656</v>
      </c>
      <c r="L71" s="55"/>
      <c r="M71" s="60">
        <f t="shared" si="27"/>
        <v>-241627.5</v>
      </c>
      <c r="N71" s="55">
        <f t="shared" si="28"/>
        <v>-0.08135583872650044</v>
      </c>
      <c r="O71" s="55"/>
      <c r="P71" s="60">
        <f t="shared" si="29"/>
        <v>-227054.7000000002</v>
      </c>
      <c r="Q71" s="55">
        <f t="shared" si="30"/>
        <v>-0.08321958454036808</v>
      </c>
      <c r="R71" s="55"/>
      <c r="S71" s="60">
        <f t="shared" si="31"/>
        <v>-197909.1000000001</v>
      </c>
      <c r="T71" s="55">
        <f t="shared" si="32"/>
        <v>-0.0791216770273718</v>
      </c>
      <c r="U71" s="55"/>
      <c r="V71" s="60">
        <f t="shared" si="33"/>
        <v>-183336.2999999998</v>
      </c>
      <c r="W71" s="55">
        <f t="shared" si="34"/>
        <v>-0.07959319390220643</v>
      </c>
      <c r="X71" s="55"/>
      <c r="Y71" s="62">
        <f t="shared" si="35"/>
        <v>192188.1000000001</v>
      </c>
      <c r="Z71" s="55">
        <f t="shared" si="36"/>
        <v>0.09968818799223447</v>
      </c>
      <c r="AA71" s="55"/>
      <c r="AB71" s="104"/>
      <c r="AC71" s="64"/>
    </row>
    <row r="72" spans="1:29" s="65" customFormat="1" ht="12.75">
      <c r="A72" s="63"/>
      <c r="B72" s="100" t="s">
        <v>48</v>
      </c>
      <c r="C72" s="66">
        <v>278835.72</v>
      </c>
      <c r="D72" s="60">
        <v>430560</v>
      </c>
      <c r="E72" s="60">
        <v>1290144</v>
      </c>
      <c r="F72" s="60">
        <v>2340576</v>
      </c>
      <c r="G72" s="60">
        <v>2138304</v>
      </c>
      <c r="H72" s="60">
        <v>1950480</v>
      </c>
      <c r="I72" s="47"/>
      <c r="J72" s="60">
        <f t="shared" si="25"/>
        <v>151724.28000000003</v>
      </c>
      <c r="K72" s="55">
        <f t="shared" si="26"/>
        <v>0.5441350197169862</v>
      </c>
      <c r="L72" s="55"/>
      <c r="M72" s="60">
        <f t="shared" si="27"/>
        <v>859584</v>
      </c>
      <c r="N72" s="55">
        <f t="shared" si="28"/>
        <v>1.9964325529542921</v>
      </c>
      <c r="O72" s="55"/>
      <c r="P72" s="60">
        <f t="shared" si="29"/>
        <v>1050432</v>
      </c>
      <c r="Q72" s="55">
        <f t="shared" si="30"/>
        <v>0.8141974849319146</v>
      </c>
      <c r="R72" s="55"/>
      <c r="S72" s="60">
        <f t="shared" si="31"/>
        <v>-202272</v>
      </c>
      <c r="T72" s="55">
        <f t="shared" si="32"/>
        <v>-0.08641975308641975</v>
      </c>
      <c r="U72" s="55"/>
      <c r="V72" s="60">
        <f t="shared" si="33"/>
        <v>-187824</v>
      </c>
      <c r="W72" s="55">
        <f t="shared" si="34"/>
        <v>-0.08783783783783784</v>
      </c>
      <c r="X72" s="55"/>
      <c r="Y72" s="62">
        <f t="shared" si="35"/>
        <v>1671644.28</v>
      </c>
      <c r="Z72" s="55">
        <f t="shared" si="36"/>
        <v>5.995086569253036</v>
      </c>
      <c r="AA72" s="55"/>
      <c r="AB72" s="104"/>
      <c r="AC72" s="64"/>
    </row>
    <row r="73" spans="1:29" s="65" customFormat="1" ht="12.75">
      <c r="A73" s="63"/>
      <c r="B73" s="100" t="s">
        <v>63</v>
      </c>
      <c r="C73" s="60">
        <v>3961698</v>
      </c>
      <c r="D73" s="60">
        <v>4151502.9</v>
      </c>
      <c r="E73" s="61">
        <v>3844507.8</v>
      </c>
      <c r="F73" s="61">
        <v>3556712.7</v>
      </c>
      <c r="G73" s="61">
        <v>3307317.6</v>
      </c>
      <c r="H73" s="61">
        <v>3292732.5</v>
      </c>
      <c r="I73" s="47"/>
      <c r="J73" s="60">
        <f t="shared" si="25"/>
        <v>189804.8999999999</v>
      </c>
      <c r="K73" s="55">
        <f t="shared" si="26"/>
        <v>0.047909987081296936</v>
      </c>
      <c r="L73" s="55"/>
      <c r="M73" s="60">
        <f t="shared" si="27"/>
        <v>-306995.1000000001</v>
      </c>
      <c r="N73" s="55">
        <f t="shared" si="28"/>
        <v>-0.07394794304491516</v>
      </c>
      <c r="O73" s="55"/>
      <c r="P73" s="60">
        <f t="shared" si="29"/>
        <v>-287795.0999999996</v>
      </c>
      <c r="Q73" s="55">
        <f t="shared" si="30"/>
        <v>-0.07485876345471315</v>
      </c>
      <c r="R73" s="55"/>
      <c r="S73" s="60">
        <f t="shared" si="31"/>
        <v>-249395.1000000001</v>
      </c>
      <c r="T73" s="55">
        <f t="shared" si="32"/>
        <v>-0.0701195516860274</v>
      </c>
      <c r="U73" s="55"/>
      <c r="V73" s="60">
        <f t="shared" si="33"/>
        <v>-14585.100000000093</v>
      </c>
      <c r="W73" s="55">
        <f t="shared" si="34"/>
        <v>-0.004409948412574617</v>
      </c>
      <c r="X73" s="55"/>
      <c r="Y73" s="62">
        <f t="shared" si="35"/>
        <v>-668965.5</v>
      </c>
      <c r="Z73" s="55">
        <f t="shared" si="36"/>
        <v>-0.16885827743558443</v>
      </c>
      <c r="AA73" s="55"/>
      <c r="AB73" s="104"/>
      <c r="AC73" s="64"/>
    </row>
    <row r="74" spans="1:29" s="65" customFormat="1" ht="15">
      <c r="A74" s="63"/>
      <c r="B74" s="100" t="s">
        <v>81</v>
      </c>
      <c r="C74" s="110">
        <v>653122.08</v>
      </c>
      <c r="D74" s="68">
        <v>600748.2</v>
      </c>
      <c r="E74" s="68">
        <v>548375.28</v>
      </c>
      <c r="F74" s="68">
        <v>499083.12</v>
      </c>
      <c r="G74" s="68">
        <v>455952.48</v>
      </c>
      <c r="H74" s="68">
        <v>415902.6</v>
      </c>
      <c r="I74" s="47"/>
      <c r="J74" s="68">
        <f t="shared" si="25"/>
        <v>-52373.880000000005</v>
      </c>
      <c r="K74" s="55">
        <f t="shared" si="26"/>
        <v>-0.08019003124193873</v>
      </c>
      <c r="L74" s="55"/>
      <c r="M74" s="68">
        <f t="shared" si="27"/>
        <v>-52372.919999999925</v>
      </c>
      <c r="N74" s="55">
        <f t="shared" si="28"/>
        <v>-0.08717948717948706</v>
      </c>
      <c r="O74" s="55"/>
      <c r="P74" s="68">
        <f t="shared" si="29"/>
        <v>-49292.16000000003</v>
      </c>
      <c r="Q74" s="55">
        <f t="shared" si="30"/>
        <v>-0.08988764044943826</v>
      </c>
      <c r="R74" s="55"/>
      <c r="S74" s="68">
        <f t="shared" si="31"/>
        <v>-43130.640000000014</v>
      </c>
      <c r="T74" s="55">
        <f t="shared" si="32"/>
        <v>-0.08641975308641978</v>
      </c>
      <c r="U74" s="55"/>
      <c r="V74" s="68">
        <f t="shared" si="33"/>
        <v>-40049.880000000005</v>
      </c>
      <c r="W74" s="55">
        <f t="shared" si="34"/>
        <v>-0.08783783783783786</v>
      </c>
      <c r="X74" s="55"/>
      <c r="Y74" s="105">
        <f t="shared" si="35"/>
        <v>-237219.47999999998</v>
      </c>
      <c r="Z74" s="55">
        <f t="shared" si="36"/>
        <v>-0.36320848316749604</v>
      </c>
      <c r="AA74" s="55"/>
      <c r="AB74" s="104"/>
      <c r="AC74" s="64"/>
    </row>
    <row r="75" spans="1:30" ht="12.75">
      <c r="A75" s="59"/>
      <c r="B75" s="93"/>
      <c r="C75" s="106">
        <f aca="true" t="shared" si="37" ref="C75:H75">SUM(C69:C74)</f>
        <v>15683963.8</v>
      </c>
      <c r="D75" s="106">
        <f t="shared" si="37"/>
        <v>21456939.599999998</v>
      </c>
      <c r="E75" s="106">
        <f t="shared" si="37"/>
        <v>20599483.68</v>
      </c>
      <c r="F75" s="106">
        <f t="shared" si="37"/>
        <v>20031795.720000003</v>
      </c>
      <c r="G75" s="106">
        <f t="shared" si="37"/>
        <v>18418603.68</v>
      </c>
      <c r="H75" s="106">
        <f t="shared" si="37"/>
        <v>17139069.6</v>
      </c>
      <c r="I75" s="47"/>
      <c r="J75" s="106">
        <f>SUM(J69:J74)</f>
        <v>5772975.800000002</v>
      </c>
      <c r="K75" s="107"/>
      <c r="L75" s="107"/>
      <c r="M75" s="106">
        <f>SUM(M69:M74)</f>
        <v>-857455.9200000023</v>
      </c>
      <c r="N75" s="107"/>
      <c r="O75" s="75"/>
      <c r="P75" s="106">
        <f>SUM(P69:P74)</f>
        <v>-567687.9599999961</v>
      </c>
      <c r="Q75" s="108"/>
      <c r="R75" s="4"/>
      <c r="S75" s="106">
        <f>SUM(S69:S74)</f>
        <v>-1613192.0400000038</v>
      </c>
      <c r="T75" s="108"/>
      <c r="U75" s="4"/>
      <c r="V75" s="106">
        <f>SUM(V69:V74)</f>
        <v>-1279534.0799999982</v>
      </c>
      <c r="W75" s="108"/>
      <c r="X75" s="4"/>
      <c r="Y75" s="106">
        <f>SUM(Y69:Y74)</f>
        <v>1455105.8000000003</v>
      </c>
      <c r="Z75" s="107"/>
      <c r="AA75" s="107"/>
      <c r="AC75" s="76"/>
      <c r="AD75" s="76"/>
    </row>
    <row r="76" spans="3:59" s="93" customFormat="1" ht="12.75">
      <c r="C76" s="106"/>
      <c r="D76" s="106"/>
      <c r="E76" s="106"/>
      <c r="F76" s="106"/>
      <c r="G76" s="106"/>
      <c r="H76" s="106"/>
      <c r="I76" s="47"/>
      <c r="J76" s="106"/>
      <c r="K76" s="107"/>
      <c r="L76" s="107"/>
      <c r="M76" s="106"/>
      <c r="N76" s="107"/>
      <c r="O76" s="75"/>
      <c r="P76" s="106"/>
      <c r="Q76" s="108"/>
      <c r="R76" s="4"/>
      <c r="S76" s="106"/>
      <c r="T76" s="108"/>
      <c r="U76" s="4"/>
      <c r="V76" s="106"/>
      <c r="W76" s="108"/>
      <c r="X76" s="4"/>
      <c r="Y76" s="106"/>
      <c r="Z76" s="107"/>
      <c r="AA76" s="107"/>
      <c r="AB76" s="111"/>
      <c r="AC76" s="75"/>
      <c r="AD76" s="75"/>
      <c r="AE76" s="75"/>
      <c r="AF76" s="75"/>
      <c r="AG76" s="4"/>
      <c r="AH76" s="4"/>
      <c r="AI76" s="75"/>
      <c r="AJ76" s="75"/>
      <c r="AK76" s="75"/>
      <c r="AL76" s="75"/>
      <c r="AM76" s="75"/>
      <c r="AN76" s="75"/>
      <c r="AO76" s="4"/>
      <c r="AP76" s="4"/>
      <c r="AQ76" s="75"/>
      <c r="AR76" s="75"/>
      <c r="AS76" s="75"/>
      <c r="AT76" s="75"/>
      <c r="AU76" s="75"/>
      <c r="AV76" s="75"/>
      <c r="AW76" s="4"/>
      <c r="AX76" s="4"/>
      <c r="AY76" s="75"/>
      <c r="AZ76" s="75"/>
      <c r="BA76" s="75"/>
      <c r="BB76" s="75"/>
      <c r="BC76" s="75"/>
      <c r="BD76" s="75"/>
      <c r="BE76" s="4"/>
      <c r="BF76" s="4"/>
      <c r="BG76" s="75"/>
    </row>
    <row r="77" spans="1:24" s="93" customFormat="1" ht="12.75">
      <c r="A77" s="112"/>
      <c r="B77" s="113"/>
      <c r="C77" s="114"/>
      <c r="D77" s="115"/>
      <c r="E77" s="83"/>
      <c r="F77" s="83"/>
      <c r="G77" s="83"/>
      <c r="H77" s="83"/>
      <c r="I77" s="47"/>
      <c r="J77" s="83"/>
      <c r="K77" s="84"/>
      <c r="L77" s="84"/>
      <c r="M77" s="83"/>
      <c r="N77" s="84"/>
      <c r="O77" s="85"/>
      <c r="P77" s="83"/>
      <c r="Q77" s="84"/>
      <c r="R77" s="85"/>
      <c r="S77" s="83"/>
      <c r="T77" s="84"/>
      <c r="U77" s="85"/>
      <c r="V77" s="83"/>
      <c r="W77" s="84"/>
      <c r="X77" s="85"/>
    </row>
    <row r="78" spans="1:28" s="93" customFormat="1" ht="12.75">
      <c r="A78" s="112"/>
      <c r="B78" s="113"/>
      <c r="C78" s="114"/>
      <c r="D78" s="115"/>
      <c r="E78" s="83"/>
      <c r="F78" s="83"/>
      <c r="G78" s="83"/>
      <c r="H78" s="83"/>
      <c r="I78" s="47"/>
      <c r="J78" s="83"/>
      <c r="K78" s="84"/>
      <c r="L78" s="84"/>
      <c r="M78" s="83"/>
      <c r="N78" s="84"/>
      <c r="O78" s="85"/>
      <c r="P78" s="83"/>
      <c r="Q78" s="84"/>
      <c r="R78" s="85"/>
      <c r="S78" s="83"/>
      <c r="T78" s="84"/>
      <c r="U78" s="85"/>
      <c r="V78" s="83"/>
      <c r="W78" s="84"/>
      <c r="X78" s="85"/>
      <c r="Y78" s="83"/>
      <c r="Z78" s="84"/>
      <c r="AA78" s="84"/>
      <c r="AB78" s="116"/>
    </row>
    <row r="79" spans="1:28" s="93" customFormat="1" ht="12.75">
      <c r="A79" s="112"/>
      <c r="B79" s="113"/>
      <c r="C79" s="114"/>
      <c r="D79" s="115"/>
      <c r="E79" s="83"/>
      <c r="F79" s="83"/>
      <c r="G79" s="83"/>
      <c r="H79" s="83"/>
      <c r="I79" s="47"/>
      <c r="J79" s="83"/>
      <c r="K79" s="84"/>
      <c r="L79" s="84"/>
      <c r="M79" s="83"/>
      <c r="N79" s="84"/>
      <c r="O79" s="85"/>
      <c r="P79" s="83"/>
      <c r="Q79" s="84"/>
      <c r="R79" s="85"/>
      <c r="S79" s="83"/>
      <c r="T79" s="84"/>
      <c r="U79" s="85"/>
      <c r="V79" s="83"/>
      <c r="W79" s="84"/>
      <c r="X79" s="85"/>
      <c r="Y79" s="83"/>
      <c r="Z79" s="84"/>
      <c r="AA79" s="84"/>
      <c r="AB79" s="116"/>
    </row>
    <row r="80" spans="1:28" s="93" customFormat="1" ht="12.75">
      <c r="A80" s="112"/>
      <c r="B80" s="113"/>
      <c r="C80" s="114"/>
      <c r="D80" s="115"/>
      <c r="E80" s="83"/>
      <c r="F80" s="83"/>
      <c r="G80" s="83"/>
      <c r="H80" s="83"/>
      <c r="I80" s="47"/>
      <c r="J80" s="83"/>
      <c r="K80" s="84"/>
      <c r="L80" s="84"/>
      <c r="M80" s="83"/>
      <c r="N80" s="84"/>
      <c r="O80" s="85"/>
      <c r="P80" s="83"/>
      <c r="Q80" s="84"/>
      <c r="R80" s="85"/>
      <c r="S80" s="83"/>
      <c r="T80" s="84"/>
      <c r="U80" s="85"/>
      <c r="V80" s="83"/>
      <c r="W80" s="84"/>
      <c r="X80" s="85"/>
      <c r="Y80" s="83"/>
      <c r="Z80" s="84"/>
      <c r="AA80" s="84"/>
      <c r="AB80" s="116"/>
    </row>
    <row r="81" spans="1:28" s="93" customFormat="1" ht="12.75">
      <c r="A81" s="112"/>
      <c r="B81" s="112"/>
      <c r="C81" s="4"/>
      <c r="D81" s="4"/>
      <c r="E81" s="4"/>
      <c r="F81" s="4"/>
      <c r="G81" s="4"/>
      <c r="H81" s="4"/>
      <c r="I81" s="4"/>
      <c r="J81" s="4"/>
      <c r="K81" s="108"/>
      <c r="L81" s="108"/>
      <c r="M81" s="60"/>
      <c r="N81" s="108"/>
      <c r="O81" s="4"/>
      <c r="P81" s="60"/>
      <c r="Q81" s="108"/>
      <c r="R81" s="4"/>
      <c r="S81" s="60"/>
      <c r="T81" s="108"/>
      <c r="U81" s="4"/>
      <c r="V81" s="60"/>
      <c r="W81" s="108"/>
      <c r="X81" s="4"/>
      <c r="Y81" s="60"/>
      <c r="Z81" s="108"/>
      <c r="AA81" s="108"/>
      <c r="AB81" s="116"/>
    </row>
    <row r="82" spans="1:28" s="93" customFormat="1" ht="12.75">
      <c r="A82" s="112"/>
      <c r="B82" s="112"/>
      <c r="C82" s="280"/>
      <c r="D82" s="280"/>
      <c r="E82" s="280"/>
      <c r="F82" s="280"/>
      <c r="G82" s="280"/>
      <c r="H82" s="280"/>
      <c r="I82" s="4"/>
      <c r="J82" s="4"/>
      <c r="K82" s="108"/>
      <c r="L82" s="108"/>
      <c r="M82" s="60"/>
      <c r="N82" s="108"/>
      <c r="O82" s="4"/>
      <c r="P82" s="60"/>
      <c r="Q82" s="108"/>
      <c r="R82" s="4"/>
      <c r="S82" s="60"/>
      <c r="T82" s="108"/>
      <c r="U82" s="4"/>
      <c r="V82" s="60"/>
      <c r="W82" s="108"/>
      <c r="X82" s="4"/>
      <c r="Y82" s="60"/>
      <c r="Z82" s="108"/>
      <c r="AA82" s="108"/>
      <c r="AB82" s="116"/>
    </row>
    <row r="83" spans="1:28" s="93" customFormat="1" ht="12.75">
      <c r="A83" s="112"/>
      <c r="B83" s="112"/>
      <c r="C83" s="280"/>
      <c r="D83" s="280"/>
      <c r="E83" s="280"/>
      <c r="F83" s="280"/>
      <c r="G83" s="280"/>
      <c r="H83" s="280"/>
      <c r="I83" s="4"/>
      <c r="J83" s="4"/>
      <c r="K83" s="108"/>
      <c r="L83" s="108"/>
      <c r="M83" s="60"/>
      <c r="N83" s="108"/>
      <c r="O83" s="4"/>
      <c r="P83" s="60"/>
      <c r="Q83" s="108"/>
      <c r="R83" s="4"/>
      <c r="S83" s="60"/>
      <c r="T83" s="108"/>
      <c r="U83" s="4"/>
      <c r="V83" s="60"/>
      <c r="W83" s="108"/>
      <c r="X83" s="4"/>
      <c r="Y83" s="60"/>
      <c r="Z83" s="108"/>
      <c r="AA83" s="108"/>
      <c r="AB83" s="116"/>
    </row>
    <row r="84" spans="1:28" s="93" customFormat="1" ht="12.75">
      <c r="A84" s="112"/>
      <c r="B84" s="100"/>
      <c r="C84" s="92"/>
      <c r="D84" s="92"/>
      <c r="E84" s="92"/>
      <c r="F84" s="92"/>
      <c r="G84" s="92"/>
      <c r="H84" s="92"/>
      <c r="K84" s="108"/>
      <c r="L84" s="108"/>
      <c r="M84" s="60"/>
      <c r="N84" s="108"/>
      <c r="O84" s="4"/>
      <c r="P84" s="60"/>
      <c r="Q84" s="108"/>
      <c r="R84" s="4"/>
      <c r="S84" s="60"/>
      <c r="T84" s="108"/>
      <c r="U84" s="4"/>
      <c r="V84" s="60"/>
      <c r="W84" s="108"/>
      <c r="X84" s="4"/>
      <c r="Y84" s="60"/>
      <c r="Z84" s="108"/>
      <c r="AA84" s="108"/>
      <c r="AB84" s="116"/>
    </row>
    <row r="85" spans="1:28" s="93" customFormat="1" ht="12.75">
      <c r="A85" s="112"/>
      <c r="B85" s="100"/>
      <c r="C85" s="92"/>
      <c r="D85" s="92"/>
      <c r="E85" s="92"/>
      <c r="F85" s="92"/>
      <c r="G85" s="92"/>
      <c r="H85" s="92"/>
      <c r="K85" s="108"/>
      <c r="L85" s="108"/>
      <c r="M85" s="60"/>
      <c r="N85" s="108"/>
      <c r="O85" s="4"/>
      <c r="P85" s="60"/>
      <c r="Q85" s="108"/>
      <c r="R85" s="4"/>
      <c r="S85" s="60"/>
      <c r="T85" s="108"/>
      <c r="U85" s="4"/>
      <c r="V85" s="60"/>
      <c r="W85" s="108"/>
      <c r="X85" s="4"/>
      <c r="Y85" s="60"/>
      <c r="Z85" s="108"/>
      <c r="AA85" s="108"/>
      <c r="AB85" s="116"/>
    </row>
    <row r="86" spans="1:28" s="93" customFormat="1" ht="12.75">
      <c r="A86" s="112"/>
      <c r="B86" s="100"/>
      <c r="C86" s="92"/>
      <c r="D86" s="92"/>
      <c r="E86" s="92"/>
      <c r="F86" s="92"/>
      <c r="G86" s="92"/>
      <c r="H86" s="92"/>
      <c r="K86" s="108"/>
      <c r="L86" s="108"/>
      <c r="M86" s="60"/>
      <c r="N86" s="108"/>
      <c r="O86" s="4"/>
      <c r="P86" s="60"/>
      <c r="Q86" s="108"/>
      <c r="R86" s="4"/>
      <c r="S86" s="60"/>
      <c r="T86" s="108"/>
      <c r="U86" s="4"/>
      <c r="V86" s="60"/>
      <c r="W86" s="108"/>
      <c r="X86" s="4"/>
      <c r="Y86" s="60"/>
      <c r="Z86" s="108"/>
      <c r="AA86" s="108"/>
      <c r="AB86" s="116"/>
    </row>
    <row r="87" spans="1:28" s="93" customFormat="1" ht="12.75">
      <c r="A87" s="112"/>
      <c r="B87" s="100"/>
      <c r="C87" s="92"/>
      <c r="D87" s="92"/>
      <c r="E87" s="92"/>
      <c r="F87" s="92"/>
      <c r="G87" s="92"/>
      <c r="H87" s="92"/>
      <c r="K87" s="108"/>
      <c r="L87" s="108"/>
      <c r="M87" s="60"/>
      <c r="N87" s="108"/>
      <c r="O87" s="4"/>
      <c r="P87" s="60"/>
      <c r="Q87" s="108"/>
      <c r="R87" s="4"/>
      <c r="S87" s="60"/>
      <c r="T87" s="108"/>
      <c r="U87" s="4"/>
      <c r="V87" s="60"/>
      <c r="W87" s="108"/>
      <c r="X87" s="4"/>
      <c r="Y87" s="60"/>
      <c r="Z87" s="108"/>
      <c r="AA87" s="108"/>
      <c r="AB87" s="116"/>
    </row>
    <row r="88" spans="1:59" ht="12.75">
      <c r="A88" s="52"/>
      <c r="B88" s="64"/>
      <c r="C88" s="92"/>
      <c r="D88" s="92"/>
      <c r="E88" s="92"/>
      <c r="F88" s="92"/>
      <c r="G88" s="92"/>
      <c r="H88" s="92"/>
      <c r="I88" s="93"/>
      <c r="J88" s="59"/>
      <c r="K88" s="89"/>
      <c r="L88" s="89"/>
      <c r="M88" s="90"/>
      <c r="N88" s="89"/>
      <c r="O88" s="77"/>
      <c r="P88" s="90"/>
      <c r="Q88" s="89"/>
      <c r="R88" s="77"/>
      <c r="S88" s="90"/>
      <c r="T88" s="89"/>
      <c r="U88" s="77"/>
      <c r="V88" s="90"/>
      <c r="W88" s="89"/>
      <c r="X88" s="77"/>
      <c r="Y88" s="90"/>
      <c r="Z88" s="89"/>
      <c r="AA88" s="89"/>
      <c r="AB88" s="98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ht="12.75">
      <c r="A89" s="52"/>
      <c r="B89" s="64"/>
      <c r="C89" s="92"/>
      <c r="D89" s="92"/>
      <c r="E89" s="92"/>
      <c r="F89" s="92"/>
      <c r="G89" s="92"/>
      <c r="H89" s="92"/>
      <c r="I89" s="93"/>
      <c r="J89" s="59"/>
      <c r="K89" s="89"/>
      <c r="L89" s="89"/>
      <c r="M89" s="90"/>
      <c r="N89" s="89"/>
      <c r="O89" s="77"/>
      <c r="P89" s="90"/>
      <c r="Q89" s="89"/>
      <c r="R89" s="77"/>
      <c r="S89" s="90"/>
      <c r="T89" s="89"/>
      <c r="U89" s="77"/>
      <c r="V89" s="90"/>
      <c r="W89" s="89"/>
      <c r="X89" s="77"/>
      <c r="Y89" s="90"/>
      <c r="Z89" s="89"/>
      <c r="AA89" s="89"/>
      <c r="AB89" s="98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1:59" ht="12.75">
      <c r="A90" s="52"/>
      <c r="B90" s="52"/>
      <c r="C90" s="91"/>
      <c r="D90" s="91"/>
      <c r="E90" s="91"/>
      <c r="F90" s="91"/>
      <c r="G90" s="91"/>
      <c r="H90" s="91"/>
      <c r="I90" s="4"/>
      <c r="J90" s="77"/>
      <c r="K90" s="89"/>
      <c r="L90" s="89"/>
      <c r="M90" s="90"/>
      <c r="N90" s="89"/>
      <c r="O90" s="77"/>
      <c r="P90" s="90"/>
      <c r="Q90" s="89"/>
      <c r="R90" s="77"/>
      <c r="S90" s="90"/>
      <c r="T90" s="89"/>
      <c r="U90" s="77"/>
      <c r="V90" s="90"/>
      <c r="W90" s="89"/>
      <c r="X90" s="77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59" ht="12.75">
      <c r="A91" s="52"/>
      <c r="B91" s="64"/>
      <c r="C91" s="92"/>
      <c r="D91" s="92"/>
      <c r="E91" s="92"/>
      <c r="F91" s="92"/>
      <c r="G91" s="92"/>
      <c r="H91" s="92"/>
      <c r="I91" s="93"/>
      <c r="J91" s="59"/>
      <c r="K91" s="89"/>
      <c r="L91" s="89"/>
      <c r="M91" s="90"/>
      <c r="N91" s="89"/>
      <c r="O91" s="77"/>
      <c r="P91" s="90"/>
      <c r="Q91" s="89"/>
      <c r="R91" s="77"/>
      <c r="S91" s="90"/>
      <c r="T91" s="89"/>
      <c r="U91" s="77"/>
      <c r="V91" s="90"/>
      <c r="W91" s="89"/>
      <c r="X91" s="77"/>
      <c r="Y91" s="90"/>
      <c r="Z91" s="89"/>
      <c r="AA91" s="89"/>
      <c r="AB91" s="98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59" ht="12.75">
      <c r="A92" s="52"/>
      <c r="B92" s="64"/>
      <c r="C92" s="92"/>
      <c r="D92" s="92"/>
      <c r="E92" s="92"/>
      <c r="F92" s="92"/>
      <c r="G92" s="92"/>
      <c r="H92" s="92"/>
      <c r="I92" s="93"/>
      <c r="J92" s="59"/>
      <c r="K92" s="89"/>
      <c r="L92" s="89"/>
      <c r="M92" s="90"/>
      <c r="N92" s="89"/>
      <c r="O92" s="77"/>
      <c r="P92" s="90"/>
      <c r="Q92" s="89"/>
      <c r="R92" s="77"/>
      <c r="S92" s="90"/>
      <c r="T92" s="89"/>
      <c r="U92" s="77"/>
      <c r="V92" s="90"/>
      <c r="W92" s="89"/>
      <c r="X92" s="77"/>
      <c r="Y92" s="90"/>
      <c r="Z92" s="89"/>
      <c r="AA92" s="89"/>
      <c r="AB92" s="98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59" ht="12.75">
      <c r="A93" s="52"/>
      <c r="B93" s="53"/>
      <c r="C93" s="280"/>
      <c r="D93" s="280"/>
      <c r="E93" s="280"/>
      <c r="F93" s="280"/>
      <c r="G93" s="280"/>
      <c r="H93" s="280"/>
      <c r="I93" s="4"/>
      <c r="J93" s="77"/>
      <c r="K93" s="89"/>
      <c r="L93" s="89"/>
      <c r="M93" s="90"/>
      <c r="N93" s="89"/>
      <c r="O93" s="77"/>
      <c r="P93" s="90"/>
      <c r="Q93" s="89"/>
      <c r="R93" s="77"/>
      <c r="S93" s="90"/>
      <c r="T93" s="89"/>
      <c r="U93" s="77"/>
      <c r="V93" s="90"/>
      <c r="W93" s="89"/>
      <c r="X93" s="77"/>
      <c r="Y93" s="90"/>
      <c r="Z93" s="89"/>
      <c r="AA93" s="89"/>
      <c r="AB93" s="98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59" ht="12.75">
      <c r="A94" s="52"/>
      <c r="B94" s="64"/>
      <c r="C94" s="92"/>
      <c r="D94" s="92"/>
      <c r="E94" s="92"/>
      <c r="F94" s="92"/>
      <c r="G94" s="92"/>
      <c r="H94" s="92"/>
      <c r="I94" s="4"/>
      <c r="J94" s="94"/>
      <c r="K94" s="89"/>
      <c r="L94" s="89"/>
      <c r="M94" s="90"/>
      <c r="N94" s="89"/>
      <c r="O94" s="77"/>
      <c r="P94" s="90"/>
      <c r="Q94" s="89"/>
      <c r="R94" s="77"/>
      <c r="S94" s="90"/>
      <c r="T94" s="89"/>
      <c r="U94" s="77"/>
      <c r="V94" s="90"/>
      <c r="W94" s="89"/>
      <c r="X94" s="77"/>
      <c r="Y94" s="90"/>
      <c r="Z94" s="89"/>
      <c r="AA94" s="89"/>
      <c r="AB94" s="98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</row>
    <row r="95" spans="1:59" ht="12.75">
      <c r="A95" s="52"/>
      <c r="B95" s="64"/>
      <c r="C95" s="92"/>
      <c r="D95" s="92"/>
      <c r="E95" s="92"/>
      <c r="F95" s="92"/>
      <c r="G95" s="92"/>
      <c r="H95" s="92"/>
      <c r="I95" s="4"/>
      <c r="J95" s="94"/>
      <c r="K95" s="89"/>
      <c r="L95" s="89"/>
      <c r="M95" s="90"/>
      <c r="N95" s="89"/>
      <c r="O95" s="77"/>
      <c r="P95" s="90"/>
      <c r="Q95" s="89"/>
      <c r="R95" s="77"/>
      <c r="S95" s="90"/>
      <c r="T95" s="89"/>
      <c r="U95" s="77"/>
      <c r="V95" s="90"/>
      <c r="W95" s="89"/>
      <c r="X95" s="77"/>
      <c r="Y95" s="90"/>
      <c r="Z95" s="89"/>
      <c r="AA95" s="89"/>
      <c r="AB95" s="98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</row>
    <row r="96" spans="1:59" ht="12.75">
      <c r="A96" s="52"/>
      <c r="B96" s="64"/>
      <c r="C96" s="92"/>
      <c r="D96" s="92"/>
      <c r="E96" s="92"/>
      <c r="F96" s="92"/>
      <c r="G96" s="92"/>
      <c r="H96" s="92"/>
      <c r="I96" s="4"/>
      <c r="J96" s="94"/>
      <c r="K96" s="89"/>
      <c r="L96" s="89"/>
      <c r="M96" s="90"/>
      <c r="N96" s="89"/>
      <c r="O96" s="77"/>
      <c r="P96" s="90"/>
      <c r="Q96" s="89"/>
      <c r="R96" s="77"/>
      <c r="S96" s="90"/>
      <c r="T96" s="89"/>
      <c r="U96" s="77"/>
      <c r="V96" s="90"/>
      <c r="W96" s="89"/>
      <c r="X96" s="77"/>
      <c r="Y96" s="90"/>
      <c r="Z96" s="89"/>
      <c r="AA96" s="89"/>
      <c r="AB96" s="98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</row>
    <row r="97" spans="1:59" ht="12.75">
      <c r="A97" s="52"/>
      <c r="B97" s="64"/>
      <c r="C97" s="92"/>
      <c r="D97" s="92"/>
      <c r="E97" s="92"/>
      <c r="F97" s="92"/>
      <c r="G97" s="92"/>
      <c r="H97" s="92"/>
      <c r="I97" s="4"/>
      <c r="J97" s="117"/>
      <c r="K97" s="89"/>
      <c r="L97" s="89"/>
      <c r="M97" s="90"/>
      <c r="N97" s="89"/>
      <c r="O97" s="77"/>
      <c r="P97" s="90"/>
      <c r="Q97" s="89"/>
      <c r="R97" s="77"/>
      <c r="S97" s="90"/>
      <c r="T97" s="89"/>
      <c r="U97" s="77"/>
      <c r="V97" s="90"/>
      <c r="W97" s="89"/>
      <c r="X97" s="77"/>
      <c r="Y97" s="90"/>
      <c r="Z97" s="89"/>
      <c r="AA97" s="89"/>
      <c r="AB97" s="98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</row>
    <row r="98" spans="1:59" ht="12.75">
      <c r="A98" s="52"/>
      <c r="B98" s="64"/>
      <c r="C98" s="92"/>
      <c r="D98" s="92"/>
      <c r="E98" s="92"/>
      <c r="F98" s="92"/>
      <c r="G98" s="92"/>
      <c r="H98" s="92"/>
      <c r="I98" s="4"/>
      <c r="J98" s="94"/>
      <c r="K98" s="89"/>
      <c r="L98" s="89"/>
      <c r="M98" s="90"/>
      <c r="N98" s="89"/>
      <c r="O98" s="77"/>
      <c r="P98" s="90"/>
      <c r="Q98" s="89"/>
      <c r="R98" s="77"/>
      <c r="S98" s="90"/>
      <c r="T98" s="89"/>
      <c r="U98" s="77"/>
      <c r="V98" s="90"/>
      <c r="W98" s="89"/>
      <c r="X98" s="77"/>
      <c r="Y98" s="90"/>
      <c r="Z98" s="89"/>
      <c r="AA98" s="89"/>
      <c r="AB98" s="98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1:59" ht="12.75">
      <c r="A99" s="52"/>
      <c r="B99" s="64"/>
      <c r="C99" s="92"/>
      <c r="D99" s="92"/>
      <c r="E99" s="92"/>
      <c r="F99" s="92"/>
      <c r="G99" s="92"/>
      <c r="H99" s="92"/>
      <c r="I99" s="4"/>
      <c r="J99" s="94"/>
      <c r="K99" s="89"/>
      <c r="L99" s="89"/>
      <c r="M99" s="90"/>
      <c r="N99" s="89"/>
      <c r="O99" s="77"/>
      <c r="P99" s="90"/>
      <c r="Q99" s="89"/>
      <c r="R99" s="77"/>
      <c r="S99" s="90"/>
      <c r="T99" s="89"/>
      <c r="U99" s="77"/>
      <c r="V99" s="90"/>
      <c r="W99" s="89"/>
      <c r="X99" s="77"/>
      <c r="Y99" s="90"/>
      <c r="Z99" s="89"/>
      <c r="AA99" s="89"/>
      <c r="AB99" s="98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1:59" ht="12.75">
      <c r="A100" s="52"/>
      <c r="B100" s="64"/>
      <c r="C100" s="92"/>
      <c r="D100" s="92"/>
      <c r="E100" s="92"/>
      <c r="F100" s="92"/>
      <c r="G100" s="92"/>
      <c r="H100" s="92"/>
      <c r="I100" s="4"/>
      <c r="J100" s="94"/>
      <c r="K100" s="89"/>
      <c r="L100" s="89"/>
      <c r="M100" s="90"/>
      <c r="N100" s="89"/>
      <c r="O100" s="77"/>
      <c r="P100" s="90"/>
      <c r="Q100" s="89"/>
      <c r="R100" s="77"/>
      <c r="S100" s="90"/>
      <c r="T100" s="89"/>
      <c r="U100" s="77"/>
      <c r="V100" s="90"/>
      <c r="W100" s="89"/>
      <c r="X100" s="77"/>
      <c r="Y100" s="90"/>
      <c r="Z100" s="89"/>
      <c r="AA100" s="89"/>
      <c r="AB100" s="98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</row>
    <row r="101" spans="1:59" ht="12.75">
      <c r="A101" s="52"/>
      <c r="B101" s="64"/>
      <c r="C101" s="92"/>
      <c r="D101" s="92"/>
      <c r="E101" s="92"/>
      <c r="F101" s="92"/>
      <c r="G101" s="92"/>
      <c r="H101" s="92"/>
      <c r="I101" s="4"/>
      <c r="J101" s="94"/>
      <c r="K101" s="89"/>
      <c r="L101" s="89"/>
      <c r="M101" s="90"/>
      <c r="N101" s="89"/>
      <c r="O101" s="77"/>
      <c r="P101" s="90"/>
      <c r="Q101" s="89"/>
      <c r="R101" s="77"/>
      <c r="S101" s="90"/>
      <c r="T101" s="89"/>
      <c r="U101" s="77"/>
      <c r="V101" s="90"/>
      <c r="W101" s="89"/>
      <c r="X101" s="77"/>
      <c r="Y101" s="90"/>
      <c r="Z101" s="89"/>
      <c r="AA101" s="89"/>
      <c r="AB101" s="98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</row>
    <row r="102" spans="1:59" ht="12.75">
      <c r="A102" s="52"/>
      <c r="B102" s="52"/>
      <c r="C102" s="77"/>
      <c r="D102" s="77"/>
      <c r="E102" s="77"/>
      <c r="F102" s="77"/>
      <c r="G102" s="77"/>
      <c r="H102" s="77"/>
      <c r="I102" s="4"/>
      <c r="J102" s="77"/>
      <c r="K102" s="89"/>
      <c r="L102" s="89"/>
      <c r="M102" s="90"/>
      <c r="N102" s="89"/>
      <c r="O102" s="77"/>
      <c r="P102" s="90"/>
      <c r="Q102" s="89"/>
      <c r="R102" s="77"/>
      <c r="S102" s="90"/>
      <c r="T102" s="89"/>
      <c r="U102" s="77"/>
      <c r="V102" s="90"/>
      <c r="W102" s="89"/>
      <c r="X102" s="77"/>
      <c r="Y102" s="90"/>
      <c r="Z102" s="89"/>
      <c r="AA102" s="89"/>
      <c r="AB102" s="98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</row>
    <row r="103" spans="1:59" ht="12.75">
      <c r="A103" s="52"/>
      <c r="B103" s="64"/>
      <c r="C103" s="95"/>
      <c r="D103" s="77"/>
      <c r="E103" s="77"/>
      <c r="F103" s="77"/>
      <c r="G103" s="77"/>
      <c r="H103" s="77"/>
      <c r="I103" s="4"/>
      <c r="J103" s="77"/>
      <c r="K103" s="89"/>
      <c r="L103" s="89"/>
      <c r="M103" s="90"/>
      <c r="N103" s="89"/>
      <c r="O103" s="77"/>
      <c r="P103" s="90"/>
      <c r="Q103" s="89"/>
      <c r="R103" s="77"/>
      <c r="S103" s="90"/>
      <c r="T103" s="89"/>
      <c r="U103" s="77"/>
      <c r="V103" s="90"/>
      <c r="W103" s="89"/>
      <c r="X103" s="77"/>
      <c r="Y103" s="90"/>
      <c r="Z103" s="89"/>
      <c r="AA103" s="89"/>
      <c r="AB103" s="98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1:59" ht="12.75">
      <c r="A104" s="52"/>
      <c r="B104" s="64"/>
      <c r="C104" s="95"/>
      <c r="D104" s="77"/>
      <c r="E104" s="77"/>
      <c r="F104" s="77"/>
      <c r="G104" s="77"/>
      <c r="H104" s="77"/>
      <c r="I104" s="4"/>
      <c r="J104" s="77"/>
      <c r="K104" s="89"/>
      <c r="L104" s="89"/>
      <c r="M104" s="90"/>
      <c r="N104" s="89"/>
      <c r="O104" s="77"/>
      <c r="P104" s="90"/>
      <c r="Q104" s="89"/>
      <c r="R104" s="77"/>
      <c r="S104" s="90"/>
      <c r="T104" s="89"/>
      <c r="U104" s="77"/>
      <c r="V104" s="90"/>
      <c r="W104" s="89"/>
      <c r="X104" s="77"/>
      <c r="Y104" s="90"/>
      <c r="Z104" s="89"/>
      <c r="AA104" s="89"/>
      <c r="AB104" s="98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1:59" ht="12.75">
      <c r="A105" s="52"/>
      <c r="B105" s="64"/>
      <c r="C105" s="95"/>
      <c r="D105" s="77"/>
      <c r="E105" s="77"/>
      <c r="F105" s="77"/>
      <c r="G105" s="77"/>
      <c r="H105" s="77"/>
      <c r="I105" s="4"/>
      <c r="J105" s="77"/>
      <c r="K105" s="89"/>
      <c r="L105" s="89"/>
      <c r="M105" s="90"/>
      <c r="N105" s="89"/>
      <c r="O105" s="77"/>
      <c r="P105" s="90"/>
      <c r="Q105" s="89"/>
      <c r="R105" s="77"/>
      <c r="S105" s="90"/>
      <c r="T105" s="89"/>
      <c r="U105" s="77"/>
      <c r="V105" s="90"/>
      <c r="W105" s="89"/>
      <c r="X105" s="77"/>
      <c r="Y105" s="90"/>
      <c r="Z105" s="89"/>
      <c r="AA105" s="89"/>
      <c r="AB105" s="98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</row>
    <row r="106" spans="1:59" ht="12.75">
      <c r="A106" s="52"/>
      <c r="B106" s="64"/>
      <c r="C106" s="95"/>
      <c r="D106" s="77"/>
      <c r="E106" s="77"/>
      <c r="F106" s="77"/>
      <c r="G106" s="77"/>
      <c r="H106" s="77"/>
      <c r="I106" s="4"/>
      <c r="J106" s="77"/>
      <c r="K106" s="89"/>
      <c r="L106" s="89"/>
      <c r="M106" s="90"/>
      <c r="N106" s="89"/>
      <c r="O106" s="77"/>
      <c r="P106" s="90"/>
      <c r="Q106" s="89"/>
      <c r="R106" s="77"/>
      <c r="S106" s="90"/>
      <c r="T106" s="89"/>
      <c r="U106" s="77"/>
      <c r="V106" s="90"/>
      <c r="W106" s="89"/>
      <c r="X106" s="77"/>
      <c r="Y106" s="90"/>
      <c r="Z106" s="89"/>
      <c r="AA106" s="89"/>
      <c r="AB106" s="98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</row>
    <row r="107" spans="1:59" ht="12.75">
      <c r="A107" s="52"/>
      <c r="B107" s="64"/>
      <c r="C107" s="95"/>
      <c r="D107" s="77"/>
      <c r="E107" s="77"/>
      <c r="F107" s="77"/>
      <c r="G107" s="77"/>
      <c r="H107" s="77"/>
      <c r="I107" s="4"/>
      <c r="J107" s="77"/>
      <c r="K107" s="89"/>
      <c r="L107" s="89"/>
      <c r="M107" s="90"/>
      <c r="N107" s="89"/>
      <c r="O107" s="77"/>
      <c r="P107" s="90"/>
      <c r="Q107" s="89"/>
      <c r="R107" s="77"/>
      <c r="S107" s="90"/>
      <c r="T107" s="89"/>
      <c r="U107" s="77"/>
      <c r="V107" s="90"/>
      <c r="W107" s="89"/>
      <c r="X107" s="77"/>
      <c r="Y107" s="90"/>
      <c r="Z107" s="89"/>
      <c r="AA107" s="89"/>
      <c r="AB107" s="98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</row>
    <row r="108" spans="1:59" ht="12.75">
      <c r="A108" s="52"/>
      <c r="B108" s="64"/>
      <c r="C108" s="95"/>
      <c r="D108" s="77"/>
      <c r="E108" s="77"/>
      <c r="F108" s="77"/>
      <c r="G108" s="77"/>
      <c r="H108" s="77"/>
      <c r="I108" s="4"/>
      <c r="J108" s="77"/>
      <c r="K108" s="89"/>
      <c r="L108" s="89"/>
      <c r="M108" s="90"/>
      <c r="N108" s="89"/>
      <c r="O108" s="77"/>
      <c r="P108" s="90"/>
      <c r="Q108" s="89"/>
      <c r="R108" s="77"/>
      <c r="S108" s="90"/>
      <c r="T108" s="89"/>
      <c r="U108" s="77"/>
      <c r="V108" s="90"/>
      <c r="W108" s="89"/>
      <c r="X108" s="77"/>
      <c r="Y108" s="90"/>
      <c r="Z108" s="89"/>
      <c r="AA108" s="89"/>
      <c r="AB108" s="98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</row>
    <row r="109" spans="1:30" ht="12.75">
      <c r="A109" s="52"/>
      <c r="B109" s="64"/>
      <c r="C109" s="95"/>
      <c r="D109" s="77"/>
      <c r="E109" s="77"/>
      <c r="F109" s="77"/>
      <c r="G109" s="77"/>
      <c r="H109" s="77"/>
      <c r="I109" s="4"/>
      <c r="J109" s="77"/>
      <c r="K109" s="89"/>
      <c r="L109" s="89"/>
      <c r="M109" s="90"/>
      <c r="N109" s="89"/>
      <c r="O109" s="77"/>
      <c r="P109" s="90"/>
      <c r="Q109" s="89"/>
      <c r="R109" s="77"/>
      <c r="S109" s="90"/>
      <c r="T109" s="89"/>
      <c r="U109" s="77"/>
      <c r="V109" s="90"/>
      <c r="W109" s="89"/>
      <c r="X109" s="77"/>
      <c r="Y109" s="90"/>
      <c r="Z109" s="89"/>
      <c r="AA109" s="89"/>
      <c r="AC109" s="76"/>
      <c r="AD109" s="76"/>
    </row>
    <row r="110" spans="1:30" ht="12.75">
      <c r="A110" s="52"/>
      <c r="B110" s="52"/>
      <c r="C110" s="77"/>
      <c r="D110" s="77"/>
      <c r="E110" s="77"/>
      <c r="F110" s="77"/>
      <c r="G110" s="77"/>
      <c r="H110" s="77"/>
      <c r="I110" s="4"/>
      <c r="J110" s="77"/>
      <c r="K110" s="89"/>
      <c r="L110" s="89"/>
      <c r="M110" s="90"/>
      <c r="N110" s="89"/>
      <c r="O110" s="77"/>
      <c r="P110" s="90"/>
      <c r="Q110" s="89"/>
      <c r="R110" s="77"/>
      <c r="S110" s="90"/>
      <c r="T110" s="89"/>
      <c r="U110" s="77"/>
      <c r="V110" s="90"/>
      <c r="W110" s="89"/>
      <c r="X110" s="77"/>
      <c r="Y110" s="90"/>
      <c r="Z110" s="89"/>
      <c r="AA110" s="89"/>
      <c r="AC110" s="76"/>
      <c r="AD110" s="76"/>
    </row>
    <row r="111" spans="1:30" ht="12.75">
      <c r="A111" s="52"/>
      <c r="B111" s="52"/>
      <c r="C111" s="77"/>
      <c r="D111" s="77"/>
      <c r="E111" s="77"/>
      <c r="F111" s="77"/>
      <c r="G111" s="77"/>
      <c r="H111" s="77"/>
      <c r="I111" s="4"/>
      <c r="J111" s="77"/>
      <c r="K111" s="89"/>
      <c r="L111" s="89"/>
      <c r="M111" s="90"/>
      <c r="N111" s="89"/>
      <c r="O111" s="77"/>
      <c r="P111" s="90"/>
      <c r="Q111" s="89"/>
      <c r="R111" s="77"/>
      <c r="S111" s="90"/>
      <c r="T111" s="89"/>
      <c r="U111" s="77"/>
      <c r="V111" s="90"/>
      <c r="W111" s="89"/>
      <c r="X111" s="77"/>
      <c r="Y111" s="90"/>
      <c r="Z111" s="89"/>
      <c r="AA111" s="89"/>
      <c r="AC111" s="76"/>
      <c r="AD111" s="76"/>
    </row>
    <row r="112" spans="1:30" ht="12.75">
      <c r="A112" s="52"/>
      <c r="B112" s="52"/>
      <c r="C112" s="77"/>
      <c r="D112" s="77"/>
      <c r="E112" s="77"/>
      <c r="F112" s="77"/>
      <c r="G112" s="77"/>
      <c r="H112" s="77"/>
      <c r="I112" s="4"/>
      <c r="J112" s="77"/>
      <c r="K112" s="89"/>
      <c r="L112" s="89"/>
      <c r="M112" s="90"/>
      <c r="N112" s="89"/>
      <c r="O112" s="77"/>
      <c r="P112" s="90"/>
      <c r="Q112" s="89"/>
      <c r="R112" s="77"/>
      <c r="S112" s="90"/>
      <c r="T112" s="89"/>
      <c r="U112" s="77"/>
      <c r="V112" s="90"/>
      <c r="W112" s="89"/>
      <c r="X112" s="77"/>
      <c r="Y112" s="90"/>
      <c r="Z112" s="89"/>
      <c r="AA112" s="89"/>
      <c r="AC112" s="76"/>
      <c r="AD112" s="76"/>
    </row>
    <row r="113" spans="1:30" ht="12.75">
      <c r="A113" s="52"/>
      <c r="B113" s="52"/>
      <c r="C113" s="77"/>
      <c r="D113" s="77"/>
      <c r="E113" s="77"/>
      <c r="F113" s="77"/>
      <c r="G113" s="77"/>
      <c r="H113" s="77"/>
      <c r="I113" s="4"/>
      <c r="J113" s="77"/>
      <c r="K113" s="89"/>
      <c r="L113" s="89"/>
      <c r="M113" s="90"/>
      <c r="N113" s="89"/>
      <c r="O113" s="77"/>
      <c r="P113" s="90"/>
      <c r="Q113" s="89"/>
      <c r="R113" s="77"/>
      <c r="S113" s="90"/>
      <c r="T113" s="89"/>
      <c r="U113" s="77"/>
      <c r="V113" s="90"/>
      <c r="W113" s="89"/>
      <c r="X113" s="77"/>
      <c r="Y113" s="90"/>
      <c r="Z113" s="89"/>
      <c r="AA113" s="89"/>
      <c r="AC113" s="76"/>
      <c r="AD113" s="76"/>
    </row>
    <row r="114" spans="1:30" ht="12.75">
      <c r="A114" s="52"/>
      <c r="B114" s="52"/>
      <c r="C114" s="77"/>
      <c r="D114" s="77"/>
      <c r="E114" s="77"/>
      <c r="F114" s="77"/>
      <c r="G114" s="77"/>
      <c r="H114" s="77"/>
      <c r="I114" s="4"/>
      <c r="J114" s="77"/>
      <c r="K114" s="89"/>
      <c r="L114" s="89"/>
      <c r="M114" s="90"/>
      <c r="N114" s="89"/>
      <c r="O114" s="77"/>
      <c r="P114" s="90"/>
      <c r="Q114" s="89"/>
      <c r="R114" s="77"/>
      <c r="S114" s="90"/>
      <c r="T114" s="89"/>
      <c r="U114" s="77"/>
      <c r="V114" s="90"/>
      <c r="W114" s="89"/>
      <c r="X114" s="77"/>
      <c r="Y114" s="90"/>
      <c r="Z114" s="89"/>
      <c r="AA114" s="89"/>
      <c r="AC114" s="76"/>
      <c r="AD114" s="76"/>
    </row>
    <row r="115" spans="1:30" ht="12.75">
      <c r="A115" s="52"/>
      <c r="B115" s="52"/>
      <c r="C115" s="77"/>
      <c r="D115" s="77"/>
      <c r="E115" s="77"/>
      <c r="F115" s="77"/>
      <c r="G115" s="77"/>
      <c r="H115" s="77"/>
      <c r="I115" s="4"/>
      <c r="J115" s="77"/>
      <c r="K115" s="89"/>
      <c r="L115" s="89"/>
      <c r="M115" s="90"/>
      <c r="N115" s="89"/>
      <c r="O115" s="77"/>
      <c r="P115" s="90"/>
      <c r="Q115" s="89"/>
      <c r="R115" s="77"/>
      <c r="S115" s="90"/>
      <c r="T115" s="89"/>
      <c r="U115" s="77"/>
      <c r="V115" s="90"/>
      <c r="W115" s="89"/>
      <c r="X115" s="77"/>
      <c r="Y115" s="90"/>
      <c r="Z115" s="89"/>
      <c r="AA115" s="89"/>
      <c r="AC115" s="76"/>
      <c r="AD115" s="76"/>
    </row>
    <row r="116" spans="1:30" ht="12.75">
      <c r="A116" s="52"/>
      <c r="B116" s="52"/>
      <c r="C116" s="77"/>
      <c r="D116" s="77"/>
      <c r="E116" s="77"/>
      <c r="F116" s="77"/>
      <c r="G116" s="77"/>
      <c r="H116" s="77"/>
      <c r="I116" s="4"/>
      <c r="J116" s="77"/>
      <c r="K116" s="89"/>
      <c r="L116" s="89"/>
      <c r="M116" s="90"/>
      <c r="N116" s="89"/>
      <c r="O116" s="77"/>
      <c r="P116" s="90"/>
      <c r="Q116" s="89"/>
      <c r="R116" s="77"/>
      <c r="S116" s="90"/>
      <c r="T116" s="89"/>
      <c r="U116" s="77"/>
      <c r="V116" s="90"/>
      <c r="W116" s="89"/>
      <c r="X116" s="77"/>
      <c r="Y116" s="90"/>
      <c r="Z116" s="89"/>
      <c r="AA116" s="89"/>
      <c r="AC116" s="76"/>
      <c r="AD116" s="76"/>
    </row>
    <row r="117" spans="1:30" ht="12.75">
      <c r="A117" s="52"/>
      <c r="B117" s="52"/>
      <c r="C117" s="77"/>
      <c r="D117" s="77"/>
      <c r="E117" s="77"/>
      <c r="F117" s="77"/>
      <c r="G117" s="77"/>
      <c r="H117" s="77"/>
      <c r="I117" s="4"/>
      <c r="J117" s="77"/>
      <c r="K117" s="89"/>
      <c r="L117" s="89"/>
      <c r="M117" s="90"/>
      <c r="N117" s="89"/>
      <c r="O117" s="77"/>
      <c r="P117" s="90"/>
      <c r="Q117" s="89"/>
      <c r="R117" s="77"/>
      <c r="S117" s="90"/>
      <c r="T117" s="89"/>
      <c r="U117" s="77"/>
      <c r="V117" s="90"/>
      <c r="W117" s="89"/>
      <c r="X117" s="77"/>
      <c r="Y117" s="90"/>
      <c r="Z117" s="89"/>
      <c r="AA117" s="89"/>
      <c r="AC117" s="76"/>
      <c r="AD117" s="76"/>
    </row>
    <row r="118" spans="1:30" ht="12.75">
      <c r="A118" s="52"/>
      <c r="B118" s="52"/>
      <c r="C118" s="77"/>
      <c r="D118" s="77"/>
      <c r="E118" s="77"/>
      <c r="F118" s="77"/>
      <c r="G118" s="77"/>
      <c r="H118" s="77"/>
      <c r="I118" s="4"/>
      <c r="J118" s="77"/>
      <c r="K118" s="89"/>
      <c r="L118" s="89"/>
      <c r="M118" s="90"/>
      <c r="N118" s="89"/>
      <c r="O118" s="77"/>
      <c r="P118" s="90"/>
      <c r="Q118" s="89"/>
      <c r="R118" s="77"/>
      <c r="S118" s="90"/>
      <c r="T118" s="89"/>
      <c r="U118" s="77"/>
      <c r="V118" s="90"/>
      <c r="W118" s="89"/>
      <c r="X118" s="77"/>
      <c r="Y118" s="90"/>
      <c r="Z118" s="89"/>
      <c r="AA118" s="89"/>
      <c r="AC118" s="76"/>
      <c r="AD118" s="76"/>
    </row>
    <row r="119" spans="1:30" ht="12.75">
      <c r="A119" s="52"/>
      <c r="B119" s="52"/>
      <c r="C119" s="77"/>
      <c r="D119" s="77"/>
      <c r="E119" s="77"/>
      <c r="F119" s="77"/>
      <c r="G119" s="77"/>
      <c r="H119" s="77"/>
      <c r="I119" s="4"/>
      <c r="J119" s="77"/>
      <c r="K119" s="89"/>
      <c r="L119" s="89"/>
      <c r="M119" s="90"/>
      <c r="N119" s="89"/>
      <c r="O119" s="77"/>
      <c r="P119" s="90"/>
      <c r="Q119" s="89"/>
      <c r="R119" s="77"/>
      <c r="S119" s="90"/>
      <c r="T119" s="89"/>
      <c r="U119" s="77"/>
      <c r="V119" s="90"/>
      <c r="W119" s="89"/>
      <c r="X119" s="77"/>
      <c r="Y119" s="90"/>
      <c r="Z119" s="89"/>
      <c r="AA119" s="89"/>
      <c r="AC119" s="76"/>
      <c r="AD119" s="76"/>
    </row>
    <row r="120" spans="1:30" ht="12.75">
      <c r="A120" s="52"/>
      <c r="B120" s="52"/>
      <c r="C120" s="77"/>
      <c r="D120" s="77"/>
      <c r="E120" s="77"/>
      <c r="F120" s="77"/>
      <c r="G120" s="77"/>
      <c r="H120" s="77"/>
      <c r="I120" s="4"/>
      <c r="J120" s="77"/>
      <c r="K120" s="89"/>
      <c r="L120" s="89"/>
      <c r="M120" s="90"/>
      <c r="N120" s="89"/>
      <c r="O120" s="77"/>
      <c r="P120" s="90"/>
      <c r="Q120" s="89"/>
      <c r="R120" s="77"/>
      <c r="S120" s="90"/>
      <c r="T120" s="89"/>
      <c r="U120" s="77"/>
      <c r="V120" s="90"/>
      <c r="W120" s="89"/>
      <c r="X120" s="77"/>
      <c r="Y120" s="90"/>
      <c r="Z120" s="89"/>
      <c r="AA120" s="89"/>
      <c r="AC120" s="76"/>
      <c r="AD120" s="76"/>
    </row>
    <row r="121" spans="1:30" ht="12.75">
      <c r="A121" s="52"/>
      <c r="B121" s="52"/>
      <c r="C121" s="77"/>
      <c r="D121" s="77"/>
      <c r="E121" s="77"/>
      <c r="F121" s="77"/>
      <c r="G121" s="77"/>
      <c r="H121" s="77"/>
      <c r="I121" s="4"/>
      <c r="J121" s="77"/>
      <c r="K121" s="89"/>
      <c r="L121" s="89"/>
      <c r="M121" s="90"/>
      <c r="N121" s="89"/>
      <c r="O121" s="77"/>
      <c r="P121" s="90"/>
      <c r="Q121" s="89"/>
      <c r="R121" s="77"/>
      <c r="S121" s="90"/>
      <c r="T121" s="89"/>
      <c r="U121" s="77"/>
      <c r="V121" s="90"/>
      <c r="W121" s="89"/>
      <c r="X121" s="77"/>
      <c r="Y121" s="90"/>
      <c r="Z121" s="89"/>
      <c r="AA121" s="89"/>
      <c r="AC121" s="76"/>
      <c r="AD121" s="76"/>
    </row>
    <row r="122" spans="1:30" ht="12.75">
      <c r="A122" s="52"/>
      <c r="B122" s="52"/>
      <c r="C122" s="77"/>
      <c r="D122" s="77"/>
      <c r="E122" s="77"/>
      <c r="F122" s="77"/>
      <c r="G122" s="77"/>
      <c r="H122" s="77"/>
      <c r="I122" s="4"/>
      <c r="J122" s="77"/>
      <c r="K122" s="89"/>
      <c r="L122" s="89"/>
      <c r="M122" s="90"/>
      <c r="N122" s="89"/>
      <c r="O122" s="77"/>
      <c r="P122" s="90"/>
      <c r="Q122" s="89"/>
      <c r="R122" s="77"/>
      <c r="S122" s="90"/>
      <c r="T122" s="89"/>
      <c r="U122" s="77"/>
      <c r="V122" s="90"/>
      <c r="W122" s="89"/>
      <c r="X122" s="77"/>
      <c r="Y122" s="90"/>
      <c r="Z122" s="89"/>
      <c r="AA122" s="89"/>
      <c r="AC122" s="76"/>
      <c r="AD122" s="76"/>
    </row>
    <row r="123" spans="1:30" ht="12.75">
      <c r="A123" s="52"/>
      <c r="B123" s="52"/>
      <c r="C123" s="77"/>
      <c r="D123" s="77"/>
      <c r="E123" s="77"/>
      <c r="F123" s="77"/>
      <c r="G123" s="77"/>
      <c r="H123" s="77"/>
      <c r="I123" s="4"/>
      <c r="J123" s="77"/>
      <c r="K123" s="89"/>
      <c r="L123" s="89"/>
      <c r="M123" s="90"/>
      <c r="N123" s="89"/>
      <c r="O123" s="77"/>
      <c r="P123" s="90"/>
      <c r="Q123" s="89"/>
      <c r="R123" s="77"/>
      <c r="S123" s="90"/>
      <c r="T123" s="89"/>
      <c r="U123" s="77"/>
      <c r="V123" s="90"/>
      <c r="W123" s="89"/>
      <c r="X123" s="77"/>
      <c r="Y123" s="90"/>
      <c r="Z123" s="89"/>
      <c r="AA123" s="89"/>
      <c r="AC123" s="76"/>
      <c r="AD123" s="76"/>
    </row>
    <row r="124" spans="1:30" ht="12.75">
      <c r="A124" s="52"/>
      <c r="B124" s="52"/>
      <c r="C124" s="77"/>
      <c r="D124" s="77"/>
      <c r="E124" s="77"/>
      <c r="F124" s="77"/>
      <c r="G124" s="77"/>
      <c r="H124" s="77"/>
      <c r="I124" s="4"/>
      <c r="J124" s="77"/>
      <c r="K124" s="89"/>
      <c r="L124" s="89"/>
      <c r="M124" s="90"/>
      <c r="N124" s="89"/>
      <c r="O124" s="77"/>
      <c r="P124" s="90"/>
      <c r="Q124" s="89"/>
      <c r="R124" s="77"/>
      <c r="S124" s="90"/>
      <c r="T124" s="89"/>
      <c r="U124" s="77"/>
      <c r="V124" s="90"/>
      <c r="W124" s="89"/>
      <c r="X124" s="77"/>
      <c r="Y124" s="90"/>
      <c r="Z124" s="89"/>
      <c r="AA124" s="89"/>
      <c r="AC124" s="76"/>
      <c r="AD124" s="76"/>
    </row>
    <row r="125" spans="1:30" ht="12.75">
      <c r="A125" s="52"/>
      <c r="B125" s="52"/>
      <c r="C125" s="77"/>
      <c r="D125" s="77"/>
      <c r="E125" s="77"/>
      <c r="F125" s="77"/>
      <c r="G125" s="77"/>
      <c r="H125" s="77"/>
      <c r="I125" s="4"/>
      <c r="J125" s="77"/>
      <c r="K125" s="89"/>
      <c r="L125" s="89"/>
      <c r="M125" s="90"/>
      <c r="N125" s="89"/>
      <c r="O125" s="77"/>
      <c r="P125" s="90"/>
      <c r="Q125" s="89"/>
      <c r="R125" s="77"/>
      <c r="S125" s="90"/>
      <c r="T125" s="89"/>
      <c r="U125" s="77"/>
      <c r="V125" s="90"/>
      <c r="W125" s="89"/>
      <c r="X125" s="77"/>
      <c r="Y125" s="90"/>
      <c r="Z125" s="89"/>
      <c r="AA125" s="89"/>
      <c r="AC125" s="76"/>
      <c r="AD125" s="76"/>
    </row>
    <row r="126" spans="1:30" ht="12.75">
      <c r="A126" s="52"/>
      <c r="B126" s="52"/>
      <c r="C126" s="77"/>
      <c r="D126" s="77"/>
      <c r="E126" s="77"/>
      <c r="F126" s="77"/>
      <c r="G126" s="77"/>
      <c r="H126" s="77"/>
      <c r="I126" s="4"/>
      <c r="J126" s="77"/>
      <c r="K126" s="89"/>
      <c r="L126" s="89"/>
      <c r="M126" s="90"/>
      <c r="N126" s="89"/>
      <c r="O126" s="77"/>
      <c r="P126" s="90"/>
      <c r="Q126" s="89"/>
      <c r="R126" s="77"/>
      <c r="S126" s="90"/>
      <c r="T126" s="89"/>
      <c r="U126" s="77"/>
      <c r="V126" s="90"/>
      <c r="W126" s="89"/>
      <c r="X126" s="77"/>
      <c r="Y126" s="90"/>
      <c r="Z126" s="89"/>
      <c r="AA126" s="89"/>
      <c r="AC126" s="76"/>
      <c r="AD126" s="76"/>
    </row>
    <row r="127" spans="1:30" ht="12.75">
      <c r="A127" s="52"/>
      <c r="B127" s="52"/>
      <c r="C127" s="77"/>
      <c r="D127" s="77"/>
      <c r="E127" s="77"/>
      <c r="F127" s="77"/>
      <c r="G127" s="77"/>
      <c r="H127" s="77"/>
      <c r="I127" s="4"/>
      <c r="J127" s="77"/>
      <c r="K127" s="89"/>
      <c r="L127" s="89"/>
      <c r="M127" s="90"/>
      <c r="N127" s="89"/>
      <c r="O127" s="77"/>
      <c r="P127" s="90"/>
      <c r="Q127" s="89"/>
      <c r="R127" s="77"/>
      <c r="S127" s="90"/>
      <c r="T127" s="89"/>
      <c r="U127" s="77"/>
      <c r="V127" s="90"/>
      <c r="W127" s="89"/>
      <c r="X127" s="77"/>
      <c r="Y127" s="90"/>
      <c r="Z127" s="89"/>
      <c r="AA127" s="89"/>
      <c r="AC127" s="76"/>
      <c r="AD127" s="76"/>
    </row>
    <row r="128" spans="1:30" ht="12.75">
      <c r="A128" s="52"/>
      <c r="B128" s="52"/>
      <c r="C128" s="77"/>
      <c r="D128" s="77"/>
      <c r="E128" s="77"/>
      <c r="F128" s="77"/>
      <c r="G128" s="77"/>
      <c r="H128" s="77"/>
      <c r="I128" s="4"/>
      <c r="J128" s="77"/>
      <c r="K128" s="89"/>
      <c r="L128" s="89"/>
      <c r="M128" s="90"/>
      <c r="N128" s="89"/>
      <c r="O128" s="77"/>
      <c r="P128" s="90"/>
      <c r="Q128" s="89"/>
      <c r="R128" s="77"/>
      <c r="S128" s="90"/>
      <c r="T128" s="89"/>
      <c r="U128" s="77"/>
      <c r="V128" s="90"/>
      <c r="W128" s="89"/>
      <c r="X128" s="77"/>
      <c r="Y128" s="90"/>
      <c r="Z128" s="89"/>
      <c r="AA128" s="89"/>
      <c r="AC128" s="76"/>
      <c r="AD128" s="76"/>
    </row>
    <row r="129" spans="1:30" ht="12.75">
      <c r="A129" s="52"/>
      <c r="B129" s="52"/>
      <c r="C129" s="77"/>
      <c r="D129" s="77"/>
      <c r="E129" s="77"/>
      <c r="F129" s="77"/>
      <c r="G129" s="77"/>
      <c r="H129" s="77"/>
      <c r="I129" s="4"/>
      <c r="J129" s="77"/>
      <c r="K129" s="89"/>
      <c r="L129" s="89"/>
      <c r="M129" s="90"/>
      <c r="N129" s="89"/>
      <c r="O129" s="77"/>
      <c r="P129" s="90"/>
      <c r="Q129" s="89"/>
      <c r="R129" s="77"/>
      <c r="S129" s="90"/>
      <c r="T129" s="89"/>
      <c r="U129" s="77"/>
      <c r="V129" s="90"/>
      <c r="W129" s="89"/>
      <c r="X129" s="77"/>
      <c r="Y129" s="90"/>
      <c r="Z129" s="89"/>
      <c r="AA129" s="89"/>
      <c r="AC129" s="76"/>
      <c r="AD129" s="76"/>
    </row>
    <row r="130" spans="1:30" ht="12.75">
      <c r="A130" s="52"/>
      <c r="B130" s="52"/>
      <c r="C130" s="77"/>
      <c r="D130" s="77"/>
      <c r="E130" s="77"/>
      <c r="F130" s="77"/>
      <c r="G130" s="77"/>
      <c r="H130" s="77"/>
      <c r="I130" s="4"/>
      <c r="J130" s="77"/>
      <c r="K130" s="89"/>
      <c r="L130" s="89"/>
      <c r="M130" s="90"/>
      <c r="N130" s="89"/>
      <c r="O130" s="77"/>
      <c r="P130" s="90"/>
      <c r="Q130" s="89"/>
      <c r="R130" s="77"/>
      <c r="S130" s="90"/>
      <c r="T130" s="89"/>
      <c r="U130" s="77"/>
      <c r="V130" s="90"/>
      <c r="W130" s="89"/>
      <c r="X130" s="77"/>
      <c r="Y130" s="90"/>
      <c r="Z130" s="89"/>
      <c r="AA130" s="89"/>
      <c r="AC130" s="76"/>
      <c r="AD130" s="76"/>
    </row>
    <row r="131" spans="1:30" ht="12.75">
      <c r="A131" s="52"/>
      <c r="B131" s="52"/>
      <c r="C131" s="77"/>
      <c r="D131" s="77"/>
      <c r="E131" s="77"/>
      <c r="F131" s="77"/>
      <c r="G131" s="77"/>
      <c r="H131" s="77"/>
      <c r="I131" s="4"/>
      <c r="J131" s="77"/>
      <c r="K131" s="89"/>
      <c r="L131" s="89"/>
      <c r="M131" s="90"/>
      <c r="N131" s="89"/>
      <c r="O131" s="77"/>
      <c r="P131" s="90"/>
      <c r="Q131" s="89"/>
      <c r="R131" s="77"/>
      <c r="S131" s="90"/>
      <c r="T131" s="89"/>
      <c r="U131" s="77"/>
      <c r="V131" s="90"/>
      <c r="W131" s="89"/>
      <c r="X131" s="77"/>
      <c r="Y131" s="90"/>
      <c r="Z131" s="89"/>
      <c r="AA131" s="89"/>
      <c r="AC131" s="76"/>
      <c r="AD131" s="76"/>
    </row>
    <row r="132" spans="1:30" ht="12.75">
      <c r="A132" s="52"/>
      <c r="B132" s="52"/>
      <c r="C132" s="77"/>
      <c r="D132" s="77"/>
      <c r="E132" s="77"/>
      <c r="F132" s="77"/>
      <c r="G132" s="77"/>
      <c r="H132" s="77"/>
      <c r="I132" s="4"/>
      <c r="J132" s="77"/>
      <c r="K132" s="89"/>
      <c r="L132" s="89"/>
      <c r="M132" s="90"/>
      <c r="N132" s="89"/>
      <c r="O132" s="77"/>
      <c r="P132" s="90"/>
      <c r="Q132" s="89"/>
      <c r="R132" s="77"/>
      <c r="S132" s="90"/>
      <c r="T132" s="89"/>
      <c r="U132" s="77"/>
      <c r="V132" s="90"/>
      <c r="W132" s="89"/>
      <c r="X132" s="77"/>
      <c r="Y132" s="90"/>
      <c r="Z132" s="89"/>
      <c r="AA132" s="89"/>
      <c r="AC132" s="76"/>
      <c r="AD132" s="76"/>
    </row>
    <row r="133" spans="1:30" ht="12.75">
      <c r="A133" s="52"/>
      <c r="B133" s="52"/>
      <c r="C133" s="77"/>
      <c r="D133" s="77"/>
      <c r="E133" s="77"/>
      <c r="F133" s="77"/>
      <c r="G133" s="77"/>
      <c r="H133" s="77"/>
      <c r="I133" s="4"/>
      <c r="J133" s="77"/>
      <c r="K133" s="89"/>
      <c r="L133" s="89"/>
      <c r="M133" s="90"/>
      <c r="N133" s="89"/>
      <c r="O133" s="77"/>
      <c r="P133" s="90"/>
      <c r="Q133" s="89"/>
      <c r="R133" s="77"/>
      <c r="S133" s="90"/>
      <c r="T133" s="89"/>
      <c r="U133" s="77"/>
      <c r="V133" s="90"/>
      <c r="W133" s="89"/>
      <c r="X133" s="77"/>
      <c r="Y133" s="90"/>
      <c r="Z133" s="89"/>
      <c r="AA133" s="89"/>
      <c r="AC133" s="76"/>
      <c r="AD133" s="76"/>
    </row>
    <row r="134" spans="1:30" ht="12.75">
      <c r="A134" s="52"/>
      <c r="B134" s="52"/>
      <c r="C134" s="77"/>
      <c r="D134" s="77"/>
      <c r="E134" s="77"/>
      <c r="F134" s="77"/>
      <c r="G134" s="77"/>
      <c r="H134" s="77"/>
      <c r="I134" s="4"/>
      <c r="J134" s="77"/>
      <c r="K134" s="89"/>
      <c r="L134" s="89"/>
      <c r="M134" s="90"/>
      <c r="N134" s="89"/>
      <c r="O134" s="77"/>
      <c r="P134" s="90"/>
      <c r="Q134" s="89"/>
      <c r="R134" s="77"/>
      <c r="S134" s="90"/>
      <c r="T134" s="89"/>
      <c r="U134" s="77"/>
      <c r="V134" s="90"/>
      <c r="W134" s="89"/>
      <c r="X134" s="77"/>
      <c r="Y134" s="90"/>
      <c r="Z134" s="89"/>
      <c r="AA134" s="89"/>
      <c r="AC134" s="76"/>
      <c r="AD134" s="76"/>
    </row>
    <row r="135" spans="1:30" ht="12.75">
      <c r="A135" s="52"/>
      <c r="B135" s="52"/>
      <c r="C135" s="77"/>
      <c r="D135" s="77"/>
      <c r="E135" s="77"/>
      <c r="F135" s="77"/>
      <c r="G135" s="77"/>
      <c r="H135" s="77"/>
      <c r="I135" s="4"/>
      <c r="J135" s="77"/>
      <c r="K135" s="89"/>
      <c r="L135" s="89"/>
      <c r="M135" s="90"/>
      <c r="N135" s="89"/>
      <c r="O135" s="77"/>
      <c r="P135" s="90"/>
      <c r="Q135" s="89"/>
      <c r="R135" s="77"/>
      <c r="S135" s="90"/>
      <c r="T135" s="89"/>
      <c r="U135" s="77"/>
      <c r="V135" s="90"/>
      <c r="W135" s="89"/>
      <c r="X135" s="77"/>
      <c r="Y135" s="90"/>
      <c r="Z135" s="89"/>
      <c r="AA135" s="89"/>
      <c r="AC135" s="76"/>
      <c r="AD135" s="76"/>
    </row>
    <row r="136" spans="1:30" ht="12.75">
      <c r="A136" s="52"/>
      <c r="B136" s="52"/>
      <c r="C136" s="77"/>
      <c r="D136" s="77"/>
      <c r="E136" s="77"/>
      <c r="F136" s="77"/>
      <c r="G136" s="77"/>
      <c r="H136" s="77"/>
      <c r="I136" s="4"/>
      <c r="J136" s="77"/>
      <c r="K136" s="89"/>
      <c r="L136" s="89"/>
      <c r="M136" s="90"/>
      <c r="N136" s="89"/>
      <c r="O136" s="77"/>
      <c r="P136" s="90"/>
      <c r="Q136" s="89"/>
      <c r="R136" s="77"/>
      <c r="S136" s="90"/>
      <c r="T136" s="89"/>
      <c r="U136" s="77"/>
      <c r="V136" s="90"/>
      <c r="W136" s="89"/>
      <c r="X136" s="77"/>
      <c r="Y136" s="90"/>
      <c r="Z136" s="89"/>
      <c r="AA136" s="89"/>
      <c r="AC136" s="76"/>
      <c r="AD136" s="76"/>
    </row>
    <row r="137" spans="1:30" ht="12.75">
      <c r="A137" s="52"/>
      <c r="B137" s="52"/>
      <c r="C137" s="77"/>
      <c r="D137" s="77"/>
      <c r="E137" s="77"/>
      <c r="F137" s="77"/>
      <c r="G137" s="77"/>
      <c r="H137" s="77"/>
      <c r="I137" s="4"/>
      <c r="J137" s="77"/>
      <c r="K137" s="89"/>
      <c r="L137" s="89"/>
      <c r="M137" s="90"/>
      <c r="N137" s="89"/>
      <c r="O137" s="77"/>
      <c r="P137" s="90"/>
      <c r="Q137" s="89"/>
      <c r="R137" s="77"/>
      <c r="S137" s="90"/>
      <c r="T137" s="89"/>
      <c r="U137" s="77"/>
      <c r="V137" s="90"/>
      <c r="W137" s="89"/>
      <c r="X137" s="77"/>
      <c r="Y137" s="90"/>
      <c r="Z137" s="89"/>
      <c r="AA137" s="89"/>
      <c r="AC137" s="76"/>
      <c r="AD137" s="76"/>
    </row>
    <row r="138" spans="1:30" ht="12.75">
      <c r="A138" s="52"/>
      <c r="B138" s="52"/>
      <c r="C138" s="77"/>
      <c r="D138" s="77"/>
      <c r="E138" s="77"/>
      <c r="F138" s="77"/>
      <c r="G138" s="77"/>
      <c r="H138" s="77"/>
      <c r="I138" s="4"/>
      <c r="J138" s="77"/>
      <c r="K138" s="89"/>
      <c r="L138" s="89"/>
      <c r="M138" s="90"/>
      <c r="N138" s="89"/>
      <c r="O138" s="77"/>
      <c r="P138" s="90"/>
      <c r="Q138" s="89"/>
      <c r="R138" s="77"/>
      <c r="S138" s="90"/>
      <c r="T138" s="89"/>
      <c r="U138" s="77"/>
      <c r="V138" s="90"/>
      <c r="W138" s="89"/>
      <c r="X138" s="77"/>
      <c r="Y138" s="90"/>
      <c r="Z138" s="89"/>
      <c r="AA138" s="89"/>
      <c r="AC138" s="76"/>
      <c r="AD138" s="76"/>
    </row>
    <row r="139" spans="1:30" ht="12.75">
      <c r="A139" s="52"/>
      <c r="B139" s="52"/>
      <c r="C139" s="77"/>
      <c r="D139" s="77"/>
      <c r="E139" s="77"/>
      <c r="F139" s="77"/>
      <c r="G139" s="77"/>
      <c r="H139" s="77"/>
      <c r="I139" s="4"/>
      <c r="J139" s="77"/>
      <c r="K139" s="89"/>
      <c r="L139" s="89"/>
      <c r="M139" s="90"/>
      <c r="N139" s="89"/>
      <c r="O139" s="77"/>
      <c r="P139" s="90"/>
      <c r="Q139" s="89"/>
      <c r="R139" s="77"/>
      <c r="S139" s="90"/>
      <c r="T139" s="89"/>
      <c r="U139" s="77"/>
      <c r="V139" s="90"/>
      <c r="W139" s="89"/>
      <c r="X139" s="77"/>
      <c r="Y139" s="90"/>
      <c r="Z139" s="89"/>
      <c r="AA139" s="89"/>
      <c r="AC139" s="76"/>
      <c r="AD139" s="76"/>
    </row>
    <row r="140" spans="1:30" ht="12.75">
      <c r="A140" s="52"/>
      <c r="B140" s="52"/>
      <c r="C140" s="77"/>
      <c r="D140" s="77"/>
      <c r="E140" s="77"/>
      <c r="F140" s="77"/>
      <c r="G140" s="77"/>
      <c r="H140" s="77"/>
      <c r="I140" s="4"/>
      <c r="J140" s="77"/>
      <c r="K140" s="89"/>
      <c r="L140" s="89"/>
      <c r="M140" s="90"/>
      <c r="N140" s="89"/>
      <c r="O140" s="77"/>
      <c r="P140" s="90"/>
      <c r="Q140" s="89"/>
      <c r="R140" s="77"/>
      <c r="S140" s="90"/>
      <c r="T140" s="89"/>
      <c r="U140" s="77"/>
      <c r="V140" s="90"/>
      <c r="W140" s="89"/>
      <c r="X140" s="77"/>
      <c r="Y140" s="90"/>
      <c r="Z140" s="89"/>
      <c r="AA140" s="89"/>
      <c r="AC140" s="76"/>
      <c r="AD140" s="76"/>
    </row>
    <row r="141" spans="1:30" ht="12.75">
      <c r="A141" s="52"/>
      <c r="B141" s="52"/>
      <c r="C141" s="77"/>
      <c r="D141" s="77"/>
      <c r="E141" s="77"/>
      <c r="F141" s="77"/>
      <c r="G141" s="77"/>
      <c r="H141" s="77"/>
      <c r="I141" s="4"/>
      <c r="J141" s="77"/>
      <c r="K141" s="89"/>
      <c r="L141" s="89"/>
      <c r="M141" s="90"/>
      <c r="N141" s="89"/>
      <c r="O141" s="77"/>
      <c r="P141" s="90"/>
      <c r="Q141" s="89"/>
      <c r="R141" s="77"/>
      <c r="S141" s="90"/>
      <c r="T141" s="89"/>
      <c r="U141" s="77"/>
      <c r="V141" s="90"/>
      <c r="W141" s="89"/>
      <c r="X141" s="77"/>
      <c r="Y141" s="90"/>
      <c r="Z141" s="89"/>
      <c r="AA141" s="89"/>
      <c r="AC141" s="76"/>
      <c r="AD141" s="76"/>
    </row>
    <row r="142" spans="1:30" ht="12.75">
      <c r="A142" s="52"/>
      <c r="B142" s="52"/>
      <c r="C142" s="77"/>
      <c r="D142" s="77"/>
      <c r="E142" s="77"/>
      <c r="F142" s="77"/>
      <c r="G142" s="77"/>
      <c r="H142" s="77"/>
      <c r="I142" s="4"/>
      <c r="J142" s="77"/>
      <c r="K142" s="89"/>
      <c r="L142" s="89"/>
      <c r="M142" s="90"/>
      <c r="N142" s="89"/>
      <c r="O142" s="77"/>
      <c r="P142" s="90"/>
      <c r="Q142" s="89"/>
      <c r="R142" s="77"/>
      <c r="S142" s="90"/>
      <c r="T142" s="89"/>
      <c r="U142" s="77"/>
      <c r="V142" s="90"/>
      <c r="W142" s="89"/>
      <c r="X142" s="77"/>
      <c r="Y142" s="90"/>
      <c r="Z142" s="89"/>
      <c r="AA142" s="89"/>
      <c r="AC142" s="76"/>
      <c r="AD142" s="76"/>
    </row>
    <row r="143" spans="1:30" ht="12.75">
      <c r="A143" s="52"/>
      <c r="B143" s="52"/>
      <c r="C143" s="77"/>
      <c r="D143" s="77"/>
      <c r="E143" s="77"/>
      <c r="F143" s="77"/>
      <c r="G143" s="77"/>
      <c r="H143" s="77"/>
      <c r="I143" s="4"/>
      <c r="J143" s="77"/>
      <c r="K143" s="89"/>
      <c r="L143" s="89"/>
      <c r="M143" s="90"/>
      <c r="N143" s="89"/>
      <c r="O143" s="77"/>
      <c r="P143" s="90"/>
      <c r="Q143" s="89"/>
      <c r="R143" s="77"/>
      <c r="S143" s="90"/>
      <c r="T143" s="89"/>
      <c r="U143" s="77"/>
      <c r="V143" s="90"/>
      <c r="W143" s="89"/>
      <c r="X143" s="77"/>
      <c r="Y143" s="90"/>
      <c r="Z143" s="89"/>
      <c r="AA143" s="89"/>
      <c r="AC143" s="76"/>
      <c r="AD143" s="76"/>
    </row>
    <row r="144" spans="1:30" ht="12.75">
      <c r="A144" s="52"/>
      <c r="B144" s="52"/>
      <c r="C144" s="77"/>
      <c r="D144" s="77"/>
      <c r="E144" s="77"/>
      <c r="F144" s="77"/>
      <c r="G144" s="77"/>
      <c r="H144" s="77"/>
      <c r="I144" s="4"/>
      <c r="J144" s="77"/>
      <c r="K144" s="89"/>
      <c r="L144" s="89"/>
      <c r="M144" s="90"/>
      <c r="N144" s="89"/>
      <c r="O144" s="77"/>
      <c r="P144" s="90"/>
      <c r="Q144" s="89"/>
      <c r="R144" s="77"/>
      <c r="S144" s="90"/>
      <c r="T144" s="89"/>
      <c r="U144" s="77"/>
      <c r="V144" s="90"/>
      <c r="W144" s="89"/>
      <c r="X144" s="77"/>
      <c r="Y144" s="90"/>
      <c r="Z144" s="89"/>
      <c r="AA144" s="89"/>
      <c r="AC144" s="76"/>
      <c r="AD144" s="76"/>
    </row>
    <row r="145" spans="1:30" ht="12.75">
      <c r="A145" s="52"/>
      <c r="B145" s="52"/>
      <c r="C145" s="77"/>
      <c r="D145" s="77"/>
      <c r="E145" s="77"/>
      <c r="F145" s="77"/>
      <c r="G145" s="77"/>
      <c r="H145" s="77"/>
      <c r="I145" s="4"/>
      <c r="J145" s="77"/>
      <c r="K145" s="89"/>
      <c r="L145" s="89"/>
      <c r="M145" s="90"/>
      <c r="N145" s="89"/>
      <c r="O145" s="77"/>
      <c r="P145" s="90"/>
      <c r="Q145" s="89"/>
      <c r="R145" s="77"/>
      <c r="S145" s="90"/>
      <c r="T145" s="89"/>
      <c r="U145" s="77"/>
      <c r="V145" s="90"/>
      <c r="W145" s="89"/>
      <c r="X145" s="77"/>
      <c r="Y145" s="90"/>
      <c r="Z145" s="89"/>
      <c r="AA145" s="89"/>
      <c r="AC145" s="76"/>
      <c r="AD145" s="76"/>
    </row>
    <row r="146" spans="1:30" ht="12.75">
      <c r="A146" s="52"/>
      <c r="B146" s="52"/>
      <c r="C146" s="77"/>
      <c r="D146" s="77"/>
      <c r="E146" s="77"/>
      <c r="F146" s="77"/>
      <c r="G146" s="77"/>
      <c r="H146" s="77"/>
      <c r="I146" s="4"/>
      <c r="J146" s="77"/>
      <c r="K146" s="89"/>
      <c r="L146" s="89"/>
      <c r="M146" s="90"/>
      <c r="N146" s="89"/>
      <c r="O146" s="77"/>
      <c r="P146" s="90"/>
      <c r="Q146" s="89"/>
      <c r="R146" s="77"/>
      <c r="S146" s="90"/>
      <c r="T146" s="89"/>
      <c r="U146" s="77"/>
      <c r="V146" s="90"/>
      <c r="W146" s="89"/>
      <c r="X146" s="77"/>
      <c r="Y146" s="90"/>
      <c r="Z146" s="89"/>
      <c r="AA146" s="89"/>
      <c r="AC146" s="76"/>
      <c r="AD146" s="76"/>
    </row>
    <row r="147" spans="1:30" ht="12.75">
      <c r="A147" s="52"/>
      <c r="B147" s="52"/>
      <c r="C147" s="77"/>
      <c r="D147" s="77"/>
      <c r="E147" s="77"/>
      <c r="F147" s="77"/>
      <c r="G147" s="77"/>
      <c r="H147" s="77"/>
      <c r="I147" s="4"/>
      <c r="J147" s="77"/>
      <c r="K147" s="89"/>
      <c r="L147" s="89"/>
      <c r="M147" s="90"/>
      <c r="N147" s="89"/>
      <c r="O147" s="77"/>
      <c r="P147" s="90"/>
      <c r="Q147" s="89"/>
      <c r="R147" s="77"/>
      <c r="S147" s="90"/>
      <c r="T147" s="89"/>
      <c r="U147" s="77"/>
      <c r="V147" s="90"/>
      <c r="W147" s="89"/>
      <c r="X147" s="77"/>
      <c r="Y147" s="90"/>
      <c r="Z147" s="89"/>
      <c r="AA147" s="89"/>
      <c r="AC147" s="76"/>
      <c r="AD147" s="76"/>
    </row>
    <row r="148" spans="1:30" ht="12.75">
      <c r="A148" s="52"/>
      <c r="B148" s="52"/>
      <c r="C148" s="77"/>
      <c r="D148" s="77"/>
      <c r="E148" s="77"/>
      <c r="F148" s="77"/>
      <c r="G148" s="77"/>
      <c r="H148" s="77"/>
      <c r="I148" s="4"/>
      <c r="J148" s="77"/>
      <c r="K148" s="89"/>
      <c r="L148" s="89"/>
      <c r="M148" s="90"/>
      <c r="N148" s="89"/>
      <c r="O148" s="77"/>
      <c r="P148" s="90"/>
      <c r="Q148" s="89"/>
      <c r="R148" s="77"/>
      <c r="S148" s="90"/>
      <c r="T148" s="89"/>
      <c r="U148" s="77"/>
      <c r="V148" s="90"/>
      <c r="W148" s="89"/>
      <c r="X148" s="77"/>
      <c r="Y148" s="90"/>
      <c r="Z148" s="89"/>
      <c r="AA148" s="89"/>
      <c r="AC148" s="76"/>
      <c r="AD148" s="76"/>
    </row>
    <row r="149" spans="1:30" ht="12.75">
      <c r="A149" s="52"/>
      <c r="B149" s="52"/>
      <c r="C149" s="77"/>
      <c r="D149" s="77"/>
      <c r="E149" s="77"/>
      <c r="F149" s="77"/>
      <c r="G149" s="77"/>
      <c r="H149" s="77"/>
      <c r="I149" s="4"/>
      <c r="J149" s="77"/>
      <c r="K149" s="89"/>
      <c r="L149" s="89"/>
      <c r="M149" s="90"/>
      <c r="N149" s="89"/>
      <c r="O149" s="77"/>
      <c r="P149" s="90"/>
      <c r="Q149" s="89"/>
      <c r="R149" s="77"/>
      <c r="S149" s="90"/>
      <c r="T149" s="89"/>
      <c r="U149" s="77"/>
      <c r="V149" s="90"/>
      <c r="W149" s="89"/>
      <c r="X149" s="77"/>
      <c r="Y149" s="90"/>
      <c r="Z149" s="89"/>
      <c r="AA149" s="89"/>
      <c r="AC149" s="76"/>
      <c r="AD149" s="76"/>
    </row>
    <row r="150" spans="1:30" ht="12.75">
      <c r="A150" s="52"/>
      <c r="B150" s="52"/>
      <c r="C150" s="77"/>
      <c r="D150" s="77"/>
      <c r="E150" s="77"/>
      <c r="F150" s="77"/>
      <c r="G150" s="77"/>
      <c r="H150" s="77"/>
      <c r="I150" s="4"/>
      <c r="J150" s="77"/>
      <c r="K150" s="89"/>
      <c r="L150" s="89"/>
      <c r="M150" s="90"/>
      <c r="N150" s="89"/>
      <c r="O150" s="77"/>
      <c r="P150" s="90"/>
      <c r="Q150" s="89"/>
      <c r="R150" s="77"/>
      <c r="S150" s="90"/>
      <c r="T150" s="89"/>
      <c r="U150" s="77"/>
      <c r="V150" s="90"/>
      <c r="W150" s="89"/>
      <c r="X150" s="77"/>
      <c r="Y150" s="90"/>
      <c r="Z150" s="89"/>
      <c r="AA150" s="89"/>
      <c r="AC150" s="76"/>
      <c r="AD150" s="76"/>
    </row>
    <row r="151" spans="1:30" ht="12.75">
      <c r="A151" s="52"/>
      <c r="B151" s="52"/>
      <c r="C151" s="77"/>
      <c r="D151" s="77"/>
      <c r="E151" s="77"/>
      <c r="F151" s="77"/>
      <c r="G151" s="77"/>
      <c r="H151" s="77"/>
      <c r="I151" s="4"/>
      <c r="J151" s="77"/>
      <c r="K151" s="89"/>
      <c r="L151" s="89"/>
      <c r="M151" s="90"/>
      <c r="N151" s="89"/>
      <c r="O151" s="77"/>
      <c r="P151" s="90"/>
      <c r="Q151" s="89"/>
      <c r="R151" s="77"/>
      <c r="S151" s="90"/>
      <c r="T151" s="89"/>
      <c r="U151" s="77"/>
      <c r="V151" s="90"/>
      <c r="W151" s="89"/>
      <c r="X151" s="77"/>
      <c r="Y151" s="90"/>
      <c r="Z151" s="89"/>
      <c r="AA151" s="89"/>
      <c r="AC151" s="76"/>
      <c r="AD151" s="76"/>
    </row>
    <row r="152" spans="1:30" ht="12.75">
      <c r="A152" s="52"/>
      <c r="B152" s="52"/>
      <c r="C152" s="77"/>
      <c r="D152" s="77"/>
      <c r="E152" s="77"/>
      <c r="F152" s="77"/>
      <c r="G152" s="77"/>
      <c r="H152" s="77"/>
      <c r="I152" s="4"/>
      <c r="J152" s="77"/>
      <c r="K152" s="89"/>
      <c r="L152" s="89"/>
      <c r="M152" s="90"/>
      <c r="N152" s="89"/>
      <c r="O152" s="77"/>
      <c r="P152" s="90"/>
      <c r="Q152" s="89"/>
      <c r="R152" s="77"/>
      <c r="S152" s="90"/>
      <c r="T152" s="89"/>
      <c r="U152" s="77"/>
      <c r="V152" s="90"/>
      <c r="W152" s="89"/>
      <c r="X152" s="77"/>
      <c r="Y152" s="90"/>
      <c r="Z152" s="89"/>
      <c r="AA152" s="89"/>
      <c r="AC152" s="76"/>
      <c r="AD152" s="76"/>
    </row>
    <row r="153" spans="1:30" ht="12.75">
      <c r="A153" s="52"/>
      <c r="B153" s="52"/>
      <c r="C153" s="77"/>
      <c r="D153" s="77"/>
      <c r="E153" s="77"/>
      <c r="F153" s="77"/>
      <c r="G153" s="77"/>
      <c r="H153" s="77"/>
      <c r="I153" s="4"/>
      <c r="J153" s="77"/>
      <c r="K153" s="89"/>
      <c r="L153" s="89"/>
      <c r="M153" s="90"/>
      <c r="N153" s="89"/>
      <c r="O153" s="77"/>
      <c r="P153" s="90"/>
      <c r="Q153" s="89"/>
      <c r="R153" s="77"/>
      <c r="S153" s="90"/>
      <c r="T153" s="89"/>
      <c r="U153" s="77"/>
      <c r="V153" s="90"/>
      <c r="W153" s="89"/>
      <c r="X153" s="77"/>
      <c r="Y153" s="90"/>
      <c r="Z153" s="89"/>
      <c r="AA153" s="89"/>
      <c r="AC153" s="76"/>
      <c r="AD153" s="76"/>
    </row>
    <row r="154" spans="1:30" ht="12.75">
      <c r="A154" s="52"/>
      <c r="B154" s="52"/>
      <c r="C154" s="77"/>
      <c r="D154" s="77"/>
      <c r="E154" s="77"/>
      <c r="F154" s="77"/>
      <c r="G154" s="77"/>
      <c r="H154" s="77"/>
      <c r="I154" s="4"/>
      <c r="J154" s="77"/>
      <c r="K154" s="89"/>
      <c r="L154" s="89"/>
      <c r="M154" s="90"/>
      <c r="N154" s="89"/>
      <c r="O154" s="77"/>
      <c r="P154" s="90"/>
      <c r="Q154" s="89"/>
      <c r="R154" s="77"/>
      <c r="S154" s="90"/>
      <c r="T154" s="89"/>
      <c r="U154" s="77"/>
      <c r="V154" s="90"/>
      <c r="W154" s="89"/>
      <c r="X154" s="77"/>
      <c r="Y154" s="90"/>
      <c r="Z154" s="89"/>
      <c r="AA154" s="89"/>
      <c r="AC154" s="76"/>
      <c r="AD154" s="76"/>
    </row>
    <row r="155" spans="1:30" ht="12.75">
      <c r="A155" s="52"/>
      <c r="B155" s="52"/>
      <c r="C155" s="77"/>
      <c r="D155" s="77"/>
      <c r="E155" s="77"/>
      <c r="F155" s="77"/>
      <c r="G155" s="77"/>
      <c r="H155" s="77"/>
      <c r="I155" s="4"/>
      <c r="J155" s="77"/>
      <c r="K155" s="89"/>
      <c r="L155" s="89"/>
      <c r="M155" s="90"/>
      <c r="N155" s="89"/>
      <c r="O155" s="77"/>
      <c r="P155" s="90"/>
      <c r="Q155" s="89"/>
      <c r="R155" s="77"/>
      <c r="S155" s="90"/>
      <c r="T155" s="89"/>
      <c r="U155" s="77"/>
      <c r="V155" s="90"/>
      <c r="W155" s="89"/>
      <c r="X155" s="77"/>
      <c r="Y155" s="90"/>
      <c r="Z155" s="89"/>
      <c r="AA155" s="89"/>
      <c r="AC155" s="76"/>
      <c r="AD155" s="76"/>
    </row>
    <row r="156" spans="1:30" ht="12.75">
      <c r="A156" s="52"/>
      <c r="B156" s="52"/>
      <c r="C156" s="77"/>
      <c r="D156" s="77"/>
      <c r="E156" s="77"/>
      <c r="F156" s="77"/>
      <c r="G156" s="77"/>
      <c r="H156" s="77"/>
      <c r="I156" s="4"/>
      <c r="J156" s="77"/>
      <c r="K156" s="89"/>
      <c r="L156" s="89"/>
      <c r="M156" s="90"/>
      <c r="N156" s="89"/>
      <c r="O156" s="77"/>
      <c r="P156" s="90"/>
      <c r="Q156" s="89"/>
      <c r="R156" s="77"/>
      <c r="S156" s="90"/>
      <c r="T156" s="89"/>
      <c r="U156" s="77"/>
      <c r="V156" s="90"/>
      <c r="W156" s="89"/>
      <c r="X156" s="77"/>
      <c r="Y156" s="90"/>
      <c r="Z156" s="89"/>
      <c r="AA156" s="89"/>
      <c r="AC156" s="76"/>
      <c r="AD156" s="76"/>
    </row>
    <row r="157" spans="1:30" ht="12.75">
      <c r="A157" s="52"/>
      <c r="B157" s="52"/>
      <c r="C157" s="77"/>
      <c r="D157" s="77"/>
      <c r="E157" s="77"/>
      <c r="F157" s="77"/>
      <c r="G157" s="77"/>
      <c r="H157" s="77"/>
      <c r="I157" s="4"/>
      <c r="J157" s="77"/>
      <c r="K157" s="89"/>
      <c r="L157" s="89"/>
      <c r="M157" s="90"/>
      <c r="N157" s="89"/>
      <c r="O157" s="77"/>
      <c r="P157" s="90"/>
      <c r="Q157" s="89"/>
      <c r="R157" s="77"/>
      <c r="S157" s="90"/>
      <c r="T157" s="89"/>
      <c r="U157" s="77"/>
      <c r="V157" s="90"/>
      <c r="W157" s="89"/>
      <c r="X157" s="77"/>
      <c r="Y157" s="90"/>
      <c r="Z157" s="89"/>
      <c r="AA157" s="89"/>
      <c r="AC157" s="76"/>
      <c r="AD157" s="76"/>
    </row>
    <row r="158" spans="1:30" ht="12.75">
      <c r="A158" s="52"/>
      <c r="B158" s="52"/>
      <c r="C158" s="77"/>
      <c r="D158" s="77"/>
      <c r="E158" s="77"/>
      <c r="F158" s="77"/>
      <c r="G158" s="77"/>
      <c r="H158" s="77"/>
      <c r="I158" s="4"/>
      <c r="J158" s="77"/>
      <c r="K158" s="89"/>
      <c r="L158" s="89"/>
      <c r="M158" s="90"/>
      <c r="N158" s="89"/>
      <c r="O158" s="77"/>
      <c r="P158" s="90"/>
      <c r="Q158" s="89"/>
      <c r="R158" s="77"/>
      <c r="S158" s="90"/>
      <c r="T158" s="89"/>
      <c r="U158" s="77"/>
      <c r="V158" s="90"/>
      <c r="W158" s="89"/>
      <c r="X158" s="77"/>
      <c r="Y158" s="90"/>
      <c r="Z158" s="89"/>
      <c r="AA158" s="89"/>
      <c r="AC158" s="76"/>
      <c r="AD158" s="76"/>
    </row>
    <row r="159" spans="1:30" ht="12.75">
      <c r="A159" s="52"/>
      <c r="B159" s="52"/>
      <c r="C159" s="77"/>
      <c r="D159" s="77"/>
      <c r="E159" s="77"/>
      <c r="F159" s="77"/>
      <c r="G159" s="77"/>
      <c r="H159" s="77"/>
      <c r="I159" s="4"/>
      <c r="J159" s="77"/>
      <c r="K159" s="89"/>
      <c r="L159" s="89"/>
      <c r="M159" s="90"/>
      <c r="N159" s="89"/>
      <c r="O159" s="77"/>
      <c r="P159" s="90"/>
      <c r="Q159" s="89"/>
      <c r="R159" s="77"/>
      <c r="S159" s="90"/>
      <c r="T159" s="89"/>
      <c r="U159" s="77"/>
      <c r="V159" s="90"/>
      <c r="W159" s="89"/>
      <c r="X159" s="77"/>
      <c r="Y159" s="90"/>
      <c r="Z159" s="89"/>
      <c r="AA159" s="89"/>
      <c r="AC159" s="76"/>
      <c r="AD159" s="76"/>
    </row>
    <row r="160" spans="1:30" ht="12.75">
      <c r="A160" s="52"/>
      <c r="B160" s="52"/>
      <c r="C160" s="77"/>
      <c r="D160" s="77"/>
      <c r="E160" s="77"/>
      <c r="F160" s="77"/>
      <c r="G160" s="77"/>
      <c r="H160" s="77"/>
      <c r="I160" s="4"/>
      <c r="J160" s="77"/>
      <c r="K160" s="89"/>
      <c r="L160" s="89"/>
      <c r="M160" s="90"/>
      <c r="N160" s="89"/>
      <c r="O160" s="77"/>
      <c r="P160" s="90"/>
      <c r="Q160" s="89"/>
      <c r="R160" s="77"/>
      <c r="S160" s="90"/>
      <c r="T160" s="89"/>
      <c r="U160" s="77"/>
      <c r="V160" s="90"/>
      <c r="W160" s="89"/>
      <c r="X160" s="77"/>
      <c r="Y160" s="90"/>
      <c r="Z160" s="89"/>
      <c r="AA160" s="89"/>
      <c r="AC160" s="76"/>
      <c r="AD160" s="76"/>
    </row>
    <row r="161" spans="1:30" ht="12.75">
      <c r="A161" s="52"/>
      <c r="B161" s="52"/>
      <c r="C161" s="77"/>
      <c r="D161" s="77"/>
      <c r="E161" s="77"/>
      <c r="F161" s="77"/>
      <c r="G161" s="77"/>
      <c r="H161" s="77"/>
      <c r="I161" s="4"/>
      <c r="J161" s="77"/>
      <c r="K161" s="89"/>
      <c r="L161" s="89"/>
      <c r="M161" s="90"/>
      <c r="N161" s="89"/>
      <c r="O161" s="77"/>
      <c r="P161" s="90"/>
      <c r="Q161" s="89"/>
      <c r="R161" s="77"/>
      <c r="S161" s="90"/>
      <c r="T161" s="89"/>
      <c r="U161" s="77"/>
      <c r="V161" s="90"/>
      <c r="W161" s="89"/>
      <c r="X161" s="77"/>
      <c r="Y161" s="90"/>
      <c r="Z161" s="89"/>
      <c r="AA161" s="89"/>
      <c r="AC161" s="76"/>
      <c r="AD161" s="76"/>
    </row>
    <row r="162" spans="1:30" ht="12.75">
      <c r="A162" s="52"/>
      <c r="B162" s="52"/>
      <c r="C162" s="77"/>
      <c r="D162" s="77"/>
      <c r="E162" s="77"/>
      <c r="F162" s="77"/>
      <c r="G162" s="77"/>
      <c r="H162" s="77"/>
      <c r="I162" s="4"/>
      <c r="J162" s="77"/>
      <c r="K162" s="89"/>
      <c r="L162" s="89"/>
      <c r="M162" s="90"/>
      <c r="N162" s="89"/>
      <c r="O162" s="77"/>
      <c r="P162" s="90"/>
      <c r="Q162" s="89"/>
      <c r="R162" s="77"/>
      <c r="S162" s="90"/>
      <c r="T162" s="89"/>
      <c r="U162" s="77"/>
      <c r="V162" s="90"/>
      <c r="W162" s="89"/>
      <c r="X162" s="77"/>
      <c r="Y162" s="90"/>
      <c r="Z162" s="89"/>
      <c r="AA162" s="89"/>
      <c r="AC162" s="76"/>
      <c r="AD162" s="76"/>
    </row>
    <row r="163" spans="1:30" ht="12.75">
      <c r="A163" s="52"/>
      <c r="B163" s="52"/>
      <c r="C163" s="77"/>
      <c r="D163" s="77"/>
      <c r="E163" s="77"/>
      <c r="F163" s="77"/>
      <c r="G163" s="77"/>
      <c r="H163" s="77"/>
      <c r="I163" s="4"/>
      <c r="J163" s="77"/>
      <c r="K163" s="89"/>
      <c r="L163" s="89"/>
      <c r="M163" s="90"/>
      <c r="N163" s="89"/>
      <c r="O163" s="77"/>
      <c r="P163" s="90"/>
      <c r="Q163" s="89"/>
      <c r="R163" s="77"/>
      <c r="S163" s="90"/>
      <c r="T163" s="89"/>
      <c r="U163" s="77"/>
      <c r="V163" s="90"/>
      <c r="W163" s="89"/>
      <c r="X163" s="77"/>
      <c r="Y163" s="90"/>
      <c r="Z163" s="89"/>
      <c r="AA163" s="89"/>
      <c r="AC163" s="76"/>
      <c r="AD163" s="76"/>
    </row>
    <row r="164" spans="1:30" ht="12.75">
      <c r="A164" s="52"/>
      <c r="B164" s="52"/>
      <c r="C164" s="77"/>
      <c r="D164" s="77"/>
      <c r="E164" s="77"/>
      <c r="F164" s="77"/>
      <c r="G164" s="77"/>
      <c r="H164" s="77"/>
      <c r="I164" s="4"/>
      <c r="J164" s="77"/>
      <c r="K164" s="89"/>
      <c r="L164" s="89"/>
      <c r="M164" s="90"/>
      <c r="N164" s="89"/>
      <c r="O164" s="77"/>
      <c r="P164" s="90"/>
      <c r="Q164" s="89"/>
      <c r="R164" s="77"/>
      <c r="S164" s="90"/>
      <c r="T164" s="89"/>
      <c r="U164" s="77"/>
      <c r="V164" s="90"/>
      <c r="W164" s="89"/>
      <c r="X164" s="77"/>
      <c r="Y164" s="90"/>
      <c r="Z164" s="89"/>
      <c r="AA164" s="89"/>
      <c r="AC164" s="76"/>
      <c r="AD164" s="76"/>
    </row>
    <row r="165" spans="1:30" ht="12.75">
      <c r="A165" s="52"/>
      <c r="B165" s="52"/>
      <c r="C165" s="77"/>
      <c r="D165" s="77"/>
      <c r="E165" s="77"/>
      <c r="F165" s="77"/>
      <c r="G165" s="77"/>
      <c r="H165" s="77"/>
      <c r="I165" s="4"/>
      <c r="J165" s="77"/>
      <c r="K165" s="89"/>
      <c r="L165" s="89"/>
      <c r="M165" s="90"/>
      <c r="N165" s="89"/>
      <c r="O165" s="77"/>
      <c r="P165" s="90"/>
      <c r="Q165" s="89"/>
      <c r="R165" s="77"/>
      <c r="S165" s="90"/>
      <c r="T165" s="89"/>
      <c r="U165" s="77"/>
      <c r="V165" s="90"/>
      <c r="W165" s="89"/>
      <c r="X165" s="77"/>
      <c r="Y165" s="90"/>
      <c r="Z165" s="89"/>
      <c r="AA165" s="89"/>
      <c r="AC165" s="76"/>
      <c r="AD165" s="76"/>
    </row>
    <row r="166" spans="1:30" ht="12.75">
      <c r="A166" s="52"/>
      <c r="B166" s="52"/>
      <c r="C166" s="77"/>
      <c r="D166" s="77"/>
      <c r="E166" s="77"/>
      <c r="F166" s="77"/>
      <c r="G166" s="77"/>
      <c r="H166" s="77"/>
      <c r="I166" s="4"/>
      <c r="J166" s="77"/>
      <c r="K166" s="89"/>
      <c r="L166" s="89"/>
      <c r="M166" s="90"/>
      <c r="N166" s="89"/>
      <c r="O166" s="77"/>
      <c r="P166" s="90"/>
      <c r="Q166" s="89"/>
      <c r="R166" s="77"/>
      <c r="S166" s="90"/>
      <c r="T166" s="89"/>
      <c r="U166" s="77"/>
      <c r="V166" s="90"/>
      <c r="W166" s="89"/>
      <c r="X166" s="77"/>
      <c r="Y166" s="90"/>
      <c r="Z166" s="89"/>
      <c r="AA166" s="89"/>
      <c r="AC166" s="76"/>
      <c r="AD166" s="76"/>
    </row>
    <row r="167" spans="1:30" ht="12.75">
      <c r="A167" s="52"/>
      <c r="B167" s="52"/>
      <c r="C167" s="77"/>
      <c r="D167" s="77"/>
      <c r="E167" s="77"/>
      <c r="F167" s="77"/>
      <c r="G167" s="77"/>
      <c r="H167" s="77"/>
      <c r="I167" s="4"/>
      <c r="J167" s="77"/>
      <c r="K167" s="89"/>
      <c r="L167" s="89"/>
      <c r="M167" s="90"/>
      <c r="N167" s="89"/>
      <c r="O167" s="77"/>
      <c r="P167" s="90"/>
      <c r="Q167" s="89"/>
      <c r="R167" s="77"/>
      <c r="S167" s="90"/>
      <c r="T167" s="89"/>
      <c r="U167" s="77"/>
      <c r="V167" s="90"/>
      <c r="W167" s="89"/>
      <c r="X167" s="77"/>
      <c r="Y167" s="90"/>
      <c r="Z167" s="89"/>
      <c r="AA167" s="89"/>
      <c r="AC167" s="76"/>
      <c r="AD167" s="76"/>
    </row>
    <row r="168" spans="1:30" ht="12.75">
      <c r="A168" s="52"/>
      <c r="B168" s="52"/>
      <c r="C168" s="77"/>
      <c r="D168" s="77"/>
      <c r="E168" s="77"/>
      <c r="F168" s="77"/>
      <c r="G168" s="77"/>
      <c r="H168" s="77"/>
      <c r="I168" s="4"/>
      <c r="J168" s="77"/>
      <c r="K168" s="89"/>
      <c r="L168" s="89"/>
      <c r="M168" s="90"/>
      <c r="N168" s="89"/>
      <c r="O168" s="77"/>
      <c r="P168" s="90"/>
      <c r="Q168" s="89"/>
      <c r="R168" s="77"/>
      <c r="S168" s="90"/>
      <c r="T168" s="89"/>
      <c r="U168" s="77"/>
      <c r="V168" s="90"/>
      <c r="W168" s="89"/>
      <c r="X168" s="77"/>
      <c r="Y168" s="90"/>
      <c r="Z168" s="89"/>
      <c r="AA168" s="89"/>
      <c r="AC168" s="76"/>
      <c r="AD168" s="76"/>
    </row>
    <row r="169" spans="1:30" ht="12.75">
      <c r="A169" s="52"/>
      <c r="B169" s="52"/>
      <c r="C169" s="77"/>
      <c r="D169" s="77"/>
      <c r="E169" s="77"/>
      <c r="F169" s="77"/>
      <c r="G169" s="77"/>
      <c r="H169" s="77"/>
      <c r="I169" s="4"/>
      <c r="J169" s="77"/>
      <c r="K169" s="89"/>
      <c r="L169" s="89"/>
      <c r="M169" s="90"/>
      <c r="N169" s="89"/>
      <c r="O169" s="77"/>
      <c r="P169" s="90"/>
      <c r="Q169" s="89"/>
      <c r="R169" s="77"/>
      <c r="S169" s="90"/>
      <c r="T169" s="89"/>
      <c r="U169" s="77"/>
      <c r="V169" s="90"/>
      <c r="W169" s="89"/>
      <c r="X169" s="77"/>
      <c r="Y169" s="90"/>
      <c r="Z169" s="89"/>
      <c r="AA169" s="89"/>
      <c r="AC169" s="76"/>
      <c r="AD169" s="76"/>
    </row>
    <row r="170" spans="1:30" ht="12.75">
      <c r="A170" s="52"/>
      <c r="B170" s="52"/>
      <c r="C170" s="77"/>
      <c r="D170" s="77"/>
      <c r="E170" s="77"/>
      <c r="F170" s="77"/>
      <c r="G170" s="77"/>
      <c r="H170" s="77"/>
      <c r="I170" s="4"/>
      <c r="J170" s="77"/>
      <c r="K170" s="89"/>
      <c r="L170" s="89"/>
      <c r="M170" s="90"/>
      <c r="N170" s="89"/>
      <c r="O170" s="77"/>
      <c r="P170" s="90"/>
      <c r="Q170" s="89"/>
      <c r="R170" s="77"/>
      <c r="S170" s="90"/>
      <c r="T170" s="89"/>
      <c r="U170" s="77"/>
      <c r="V170" s="90"/>
      <c r="W170" s="89"/>
      <c r="X170" s="77"/>
      <c r="Y170" s="90"/>
      <c r="Z170" s="89"/>
      <c r="AA170" s="89"/>
      <c r="AC170" s="76"/>
      <c r="AD170" s="76"/>
    </row>
    <row r="171" spans="1:30" ht="12.75">
      <c r="A171" s="52"/>
      <c r="B171" s="52"/>
      <c r="C171" s="77"/>
      <c r="D171" s="77"/>
      <c r="E171" s="77"/>
      <c r="F171" s="77"/>
      <c r="G171" s="77"/>
      <c r="H171" s="77"/>
      <c r="I171" s="4"/>
      <c r="J171" s="77"/>
      <c r="K171" s="89"/>
      <c r="L171" s="89"/>
      <c r="M171" s="90"/>
      <c r="N171" s="89"/>
      <c r="O171" s="77"/>
      <c r="P171" s="90"/>
      <c r="Q171" s="89"/>
      <c r="R171" s="77"/>
      <c r="S171" s="90"/>
      <c r="T171" s="89"/>
      <c r="U171" s="77"/>
      <c r="V171" s="90"/>
      <c r="W171" s="89"/>
      <c r="X171" s="77"/>
      <c r="Y171" s="90"/>
      <c r="Z171" s="89"/>
      <c r="AA171" s="89"/>
      <c r="AC171" s="76"/>
      <c r="AD171" s="76"/>
    </row>
    <row r="172" spans="1:30" ht="12.75">
      <c r="A172" s="52"/>
      <c r="B172" s="52"/>
      <c r="C172" s="77"/>
      <c r="D172" s="77"/>
      <c r="E172" s="77"/>
      <c r="F172" s="77"/>
      <c r="G172" s="77"/>
      <c r="H172" s="77"/>
      <c r="I172" s="4"/>
      <c r="J172" s="77"/>
      <c r="K172" s="89"/>
      <c r="L172" s="89"/>
      <c r="M172" s="90"/>
      <c r="N172" s="89"/>
      <c r="O172" s="77"/>
      <c r="P172" s="90"/>
      <c r="Q172" s="89"/>
      <c r="R172" s="77"/>
      <c r="S172" s="90"/>
      <c r="T172" s="89"/>
      <c r="U172" s="77"/>
      <c r="V172" s="90"/>
      <c r="W172" s="89"/>
      <c r="X172" s="77"/>
      <c r="Y172" s="90"/>
      <c r="Z172" s="89"/>
      <c r="AA172" s="89"/>
      <c r="AC172" s="76"/>
      <c r="AD172" s="76"/>
    </row>
    <row r="173" spans="1:30" ht="12.75">
      <c r="A173" s="52"/>
      <c r="B173" s="52"/>
      <c r="C173" s="77"/>
      <c r="D173" s="77"/>
      <c r="E173" s="77"/>
      <c r="F173" s="77"/>
      <c r="G173" s="77"/>
      <c r="H173" s="77"/>
      <c r="I173" s="4"/>
      <c r="J173" s="77"/>
      <c r="K173" s="89"/>
      <c r="L173" s="89"/>
      <c r="M173" s="90"/>
      <c r="N173" s="89"/>
      <c r="O173" s="77"/>
      <c r="P173" s="90"/>
      <c r="Q173" s="89"/>
      <c r="R173" s="77"/>
      <c r="S173" s="90"/>
      <c r="T173" s="89"/>
      <c r="U173" s="77"/>
      <c r="V173" s="90"/>
      <c r="W173" s="89"/>
      <c r="X173" s="77"/>
      <c r="Y173" s="90"/>
      <c r="Z173" s="89"/>
      <c r="AA173" s="89"/>
      <c r="AC173" s="76"/>
      <c r="AD173" s="76"/>
    </row>
    <row r="174" spans="1:30" ht="12.75">
      <c r="A174" s="52"/>
      <c r="B174" s="52"/>
      <c r="C174" s="77"/>
      <c r="D174" s="77"/>
      <c r="E174" s="77"/>
      <c r="F174" s="77"/>
      <c r="G174" s="77"/>
      <c r="H174" s="77"/>
      <c r="I174" s="4"/>
      <c r="J174" s="77"/>
      <c r="K174" s="89"/>
      <c r="L174" s="89"/>
      <c r="M174" s="90"/>
      <c r="N174" s="89"/>
      <c r="O174" s="77"/>
      <c r="P174" s="90"/>
      <c r="Q174" s="89"/>
      <c r="R174" s="77"/>
      <c r="S174" s="90"/>
      <c r="T174" s="89"/>
      <c r="U174" s="77"/>
      <c r="V174" s="90"/>
      <c r="W174" s="89"/>
      <c r="X174" s="77"/>
      <c r="Y174" s="90"/>
      <c r="Z174" s="89"/>
      <c r="AA174" s="89"/>
      <c r="AC174" s="76"/>
      <c r="AD174" s="76"/>
    </row>
    <row r="175" spans="1:30" ht="12.75">
      <c r="A175" s="52"/>
      <c r="B175" s="52"/>
      <c r="C175" s="77"/>
      <c r="D175" s="77"/>
      <c r="E175" s="77"/>
      <c r="F175" s="77"/>
      <c r="G175" s="77"/>
      <c r="H175" s="77"/>
      <c r="I175" s="4"/>
      <c r="J175" s="77"/>
      <c r="K175" s="89"/>
      <c r="L175" s="89"/>
      <c r="M175" s="90"/>
      <c r="N175" s="89"/>
      <c r="O175" s="77"/>
      <c r="P175" s="90"/>
      <c r="Q175" s="89"/>
      <c r="R175" s="77"/>
      <c r="S175" s="90"/>
      <c r="T175" s="89"/>
      <c r="U175" s="77"/>
      <c r="V175" s="90"/>
      <c r="W175" s="89"/>
      <c r="X175" s="77"/>
      <c r="Y175" s="90"/>
      <c r="Z175" s="89"/>
      <c r="AA175" s="89"/>
      <c r="AC175" s="76"/>
      <c r="AD175" s="76"/>
    </row>
    <row r="176" spans="1:30" ht="12.75">
      <c r="A176" s="52"/>
      <c r="B176" s="52"/>
      <c r="C176" s="77"/>
      <c r="D176" s="77"/>
      <c r="E176" s="77"/>
      <c r="F176" s="77"/>
      <c r="G176" s="77"/>
      <c r="H176" s="77"/>
      <c r="I176" s="4"/>
      <c r="J176" s="77"/>
      <c r="K176" s="89"/>
      <c r="L176" s="89"/>
      <c r="M176" s="90"/>
      <c r="N176" s="89"/>
      <c r="O176" s="77"/>
      <c r="P176" s="90"/>
      <c r="Q176" s="89"/>
      <c r="R176" s="77"/>
      <c r="S176" s="90"/>
      <c r="T176" s="89"/>
      <c r="U176" s="77"/>
      <c r="V176" s="90"/>
      <c r="W176" s="89"/>
      <c r="X176" s="77"/>
      <c r="Y176" s="90"/>
      <c r="Z176" s="89"/>
      <c r="AA176" s="89"/>
      <c r="AC176" s="76"/>
      <c r="AD176" s="76"/>
    </row>
    <row r="177" spans="1:30" ht="12.75">
      <c r="A177" s="52"/>
      <c r="B177" s="52"/>
      <c r="C177" s="77"/>
      <c r="D177" s="77"/>
      <c r="E177" s="77"/>
      <c r="F177" s="77"/>
      <c r="G177" s="77"/>
      <c r="H177" s="77"/>
      <c r="I177" s="4"/>
      <c r="J177" s="77"/>
      <c r="K177" s="89"/>
      <c r="L177" s="89"/>
      <c r="M177" s="90"/>
      <c r="N177" s="89"/>
      <c r="O177" s="77"/>
      <c r="P177" s="90"/>
      <c r="Q177" s="89"/>
      <c r="R177" s="77"/>
      <c r="S177" s="90"/>
      <c r="T177" s="89"/>
      <c r="U177" s="77"/>
      <c r="V177" s="90"/>
      <c r="W177" s="89"/>
      <c r="X177" s="77"/>
      <c r="Y177" s="90"/>
      <c r="Z177" s="89"/>
      <c r="AA177" s="89"/>
      <c r="AC177" s="76"/>
      <c r="AD177" s="76"/>
    </row>
    <row r="178" spans="1:30" ht="12.75">
      <c r="A178" s="52"/>
      <c r="B178" s="52"/>
      <c r="C178" s="77"/>
      <c r="D178" s="77"/>
      <c r="E178" s="77"/>
      <c r="F178" s="77"/>
      <c r="G178" s="77"/>
      <c r="H178" s="77"/>
      <c r="I178" s="4"/>
      <c r="J178" s="77"/>
      <c r="K178" s="89"/>
      <c r="L178" s="89"/>
      <c r="M178" s="90"/>
      <c r="N178" s="89"/>
      <c r="O178" s="77"/>
      <c r="P178" s="90"/>
      <c r="Q178" s="89"/>
      <c r="R178" s="77"/>
      <c r="S178" s="90"/>
      <c r="T178" s="89"/>
      <c r="U178" s="77"/>
      <c r="V178" s="90"/>
      <c r="W178" s="89"/>
      <c r="X178" s="77"/>
      <c r="Y178" s="90"/>
      <c r="Z178" s="89"/>
      <c r="AA178" s="89"/>
      <c r="AC178" s="76"/>
      <c r="AD178" s="76"/>
    </row>
    <row r="179" spans="1:30" ht="12.75">
      <c r="A179" s="52"/>
      <c r="B179" s="52"/>
      <c r="C179" s="77"/>
      <c r="D179" s="77"/>
      <c r="E179" s="77"/>
      <c r="F179" s="77"/>
      <c r="G179" s="77"/>
      <c r="H179" s="77"/>
      <c r="I179" s="4"/>
      <c r="J179" s="77"/>
      <c r="K179" s="89"/>
      <c r="L179" s="89"/>
      <c r="M179" s="90"/>
      <c r="N179" s="89"/>
      <c r="O179" s="77"/>
      <c r="P179" s="90"/>
      <c r="Q179" s="89"/>
      <c r="R179" s="77"/>
      <c r="S179" s="90"/>
      <c r="T179" s="89"/>
      <c r="U179" s="77"/>
      <c r="V179" s="90"/>
      <c r="W179" s="89"/>
      <c r="X179" s="77"/>
      <c r="Y179" s="90"/>
      <c r="Z179" s="89"/>
      <c r="AA179" s="89"/>
      <c r="AC179" s="76"/>
      <c r="AD179" s="76"/>
    </row>
    <row r="180" spans="1:30" ht="12.75">
      <c r="A180" s="52"/>
      <c r="B180" s="52"/>
      <c r="C180" s="77"/>
      <c r="D180" s="77"/>
      <c r="E180" s="77"/>
      <c r="F180" s="77"/>
      <c r="G180" s="77"/>
      <c r="H180" s="77"/>
      <c r="I180" s="4"/>
      <c r="J180" s="77"/>
      <c r="K180" s="89"/>
      <c r="L180" s="89"/>
      <c r="M180" s="90"/>
      <c r="N180" s="89"/>
      <c r="O180" s="77"/>
      <c r="P180" s="90"/>
      <c r="Q180" s="89"/>
      <c r="R180" s="77"/>
      <c r="S180" s="90"/>
      <c r="T180" s="89"/>
      <c r="U180" s="77"/>
      <c r="V180" s="90"/>
      <c r="W180" s="89"/>
      <c r="X180" s="77"/>
      <c r="Y180" s="90"/>
      <c r="Z180" s="89"/>
      <c r="AA180" s="89"/>
      <c r="AC180" s="76"/>
      <c r="AD180" s="76"/>
    </row>
    <row r="181" spans="1:30" ht="12.75">
      <c r="A181" s="52"/>
      <c r="B181" s="52"/>
      <c r="C181" s="77"/>
      <c r="D181" s="77"/>
      <c r="E181" s="77"/>
      <c r="F181" s="77"/>
      <c r="G181" s="77"/>
      <c r="H181" s="77"/>
      <c r="I181" s="4"/>
      <c r="J181" s="77"/>
      <c r="K181" s="89"/>
      <c r="L181" s="89"/>
      <c r="M181" s="90"/>
      <c r="N181" s="89"/>
      <c r="O181" s="77"/>
      <c r="P181" s="90"/>
      <c r="Q181" s="89"/>
      <c r="R181" s="77"/>
      <c r="S181" s="90"/>
      <c r="T181" s="89"/>
      <c r="U181" s="77"/>
      <c r="V181" s="90"/>
      <c r="W181" s="89"/>
      <c r="X181" s="77"/>
      <c r="Y181" s="90"/>
      <c r="Z181" s="89"/>
      <c r="AA181" s="89"/>
      <c r="AC181" s="76"/>
      <c r="AD181" s="76"/>
    </row>
    <row r="182" spans="1:30" ht="12.75">
      <c r="A182" s="52"/>
      <c r="B182" s="52"/>
      <c r="C182" s="77"/>
      <c r="D182" s="77"/>
      <c r="E182" s="77"/>
      <c r="F182" s="77"/>
      <c r="G182" s="77"/>
      <c r="H182" s="77"/>
      <c r="I182" s="4"/>
      <c r="J182" s="77"/>
      <c r="K182" s="89"/>
      <c r="L182" s="89"/>
      <c r="M182" s="90"/>
      <c r="N182" s="89"/>
      <c r="O182" s="77"/>
      <c r="P182" s="90"/>
      <c r="Q182" s="89"/>
      <c r="R182" s="77"/>
      <c r="S182" s="90"/>
      <c r="T182" s="89"/>
      <c r="U182" s="77"/>
      <c r="V182" s="90"/>
      <c r="W182" s="89"/>
      <c r="X182" s="77"/>
      <c r="Y182" s="90"/>
      <c r="Z182" s="89"/>
      <c r="AA182" s="89"/>
      <c r="AC182" s="76"/>
      <c r="AD182" s="76"/>
    </row>
    <row r="183" spans="1:30" ht="12.75">
      <c r="A183" s="52"/>
      <c r="B183" s="52"/>
      <c r="C183" s="77"/>
      <c r="D183" s="77"/>
      <c r="E183" s="77"/>
      <c r="F183" s="77"/>
      <c r="G183" s="77"/>
      <c r="H183" s="77"/>
      <c r="I183" s="4"/>
      <c r="J183" s="77"/>
      <c r="K183" s="89"/>
      <c r="L183" s="89"/>
      <c r="M183" s="90"/>
      <c r="N183" s="89"/>
      <c r="O183" s="77"/>
      <c r="P183" s="90"/>
      <c r="Q183" s="89"/>
      <c r="R183" s="77"/>
      <c r="S183" s="90"/>
      <c r="T183" s="89"/>
      <c r="U183" s="77"/>
      <c r="V183" s="90"/>
      <c r="W183" s="89"/>
      <c r="X183" s="77"/>
      <c r="Y183" s="90"/>
      <c r="Z183" s="89"/>
      <c r="AA183" s="89"/>
      <c r="AC183" s="76"/>
      <c r="AD183" s="76"/>
    </row>
    <row r="184" spans="1:30" ht="12.75">
      <c r="A184" s="52"/>
      <c r="B184" s="52"/>
      <c r="C184" s="77"/>
      <c r="D184" s="77"/>
      <c r="E184" s="77"/>
      <c r="F184" s="77"/>
      <c r="G184" s="77"/>
      <c r="H184" s="77"/>
      <c r="I184" s="4"/>
      <c r="J184" s="77"/>
      <c r="K184" s="89"/>
      <c r="L184" s="89"/>
      <c r="M184" s="90"/>
      <c r="N184" s="89"/>
      <c r="O184" s="77"/>
      <c r="P184" s="90"/>
      <c r="Q184" s="89"/>
      <c r="R184" s="77"/>
      <c r="S184" s="90"/>
      <c r="T184" s="89"/>
      <c r="U184" s="77"/>
      <c r="V184" s="90"/>
      <c r="W184" s="89"/>
      <c r="X184" s="77"/>
      <c r="Y184" s="90"/>
      <c r="Z184" s="89"/>
      <c r="AA184" s="89"/>
      <c r="AC184" s="76"/>
      <c r="AD184" s="76"/>
    </row>
    <row r="185" spans="1:30" ht="12.75">
      <c r="A185" s="52"/>
      <c r="B185" s="52"/>
      <c r="C185" s="77"/>
      <c r="D185" s="77"/>
      <c r="E185" s="77"/>
      <c r="F185" s="77"/>
      <c r="G185" s="77"/>
      <c r="H185" s="77"/>
      <c r="I185" s="4"/>
      <c r="J185" s="77"/>
      <c r="K185" s="89"/>
      <c r="L185" s="89"/>
      <c r="M185" s="90"/>
      <c r="N185" s="89"/>
      <c r="O185" s="77"/>
      <c r="P185" s="90"/>
      <c r="Q185" s="89"/>
      <c r="R185" s="77"/>
      <c r="S185" s="90"/>
      <c r="T185" s="89"/>
      <c r="U185" s="77"/>
      <c r="V185" s="90"/>
      <c r="W185" s="89"/>
      <c r="X185" s="77"/>
      <c r="Y185" s="90"/>
      <c r="Z185" s="89"/>
      <c r="AA185" s="89"/>
      <c r="AC185" s="76"/>
      <c r="AD185" s="76"/>
    </row>
    <row r="186" spans="1:30" ht="12.75">
      <c r="A186" s="52"/>
      <c r="B186" s="52"/>
      <c r="C186" s="77"/>
      <c r="D186" s="77"/>
      <c r="E186" s="77"/>
      <c r="F186" s="77"/>
      <c r="G186" s="77"/>
      <c r="H186" s="77"/>
      <c r="I186" s="4"/>
      <c r="J186" s="77"/>
      <c r="K186" s="89"/>
      <c r="L186" s="89"/>
      <c r="M186" s="90"/>
      <c r="N186" s="89"/>
      <c r="O186" s="77"/>
      <c r="P186" s="90"/>
      <c r="Q186" s="89"/>
      <c r="R186" s="77"/>
      <c r="S186" s="90"/>
      <c r="T186" s="89"/>
      <c r="U186" s="77"/>
      <c r="V186" s="90"/>
      <c r="W186" s="89"/>
      <c r="X186" s="77"/>
      <c r="Y186" s="90"/>
      <c r="Z186" s="89"/>
      <c r="AA186" s="89"/>
      <c r="AC186" s="76"/>
      <c r="AD186" s="76"/>
    </row>
    <row r="187" spans="1:30" ht="12.75">
      <c r="A187" s="52"/>
      <c r="B187" s="52"/>
      <c r="C187" s="77"/>
      <c r="D187" s="77"/>
      <c r="E187" s="77"/>
      <c r="F187" s="77"/>
      <c r="G187" s="77"/>
      <c r="H187" s="77"/>
      <c r="I187" s="4"/>
      <c r="J187" s="77"/>
      <c r="K187" s="89"/>
      <c r="L187" s="89"/>
      <c r="M187" s="90"/>
      <c r="N187" s="89"/>
      <c r="O187" s="77"/>
      <c r="P187" s="90"/>
      <c r="Q187" s="89"/>
      <c r="R187" s="77"/>
      <c r="S187" s="90"/>
      <c r="T187" s="89"/>
      <c r="U187" s="77"/>
      <c r="V187" s="90"/>
      <c r="W187" s="89"/>
      <c r="X187" s="77"/>
      <c r="Y187" s="90"/>
      <c r="Z187" s="89"/>
      <c r="AA187" s="89"/>
      <c r="AC187" s="76"/>
      <c r="AD187" s="76"/>
    </row>
    <row r="188" spans="1:30" ht="12.75">
      <c r="A188" s="52"/>
      <c r="B188" s="52"/>
      <c r="C188" s="77"/>
      <c r="D188" s="77"/>
      <c r="E188" s="77"/>
      <c r="F188" s="77"/>
      <c r="G188" s="77"/>
      <c r="H188" s="77"/>
      <c r="I188" s="4"/>
      <c r="J188" s="77"/>
      <c r="K188" s="89"/>
      <c r="L188" s="89"/>
      <c r="M188" s="90"/>
      <c r="N188" s="89"/>
      <c r="O188" s="77"/>
      <c r="P188" s="90"/>
      <c r="Q188" s="89"/>
      <c r="R188" s="77"/>
      <c r="S188" s="90"/>
      <c r="T188" s="89"/>
      <c r="U188" s="77"/>
      <c r="V188" s="90"/>
      <c r="W188" s="89"/>
      <c r="X188" s="77"/>
      <c r="Y188" s="90"/>
      <c r="Z188" s="89"/>
      <c r="AA188" s="89"/>
      <c r="AC188" s="76"/>
      <c r="AD188" s="76"/>
    </row>
    <row r="189" spans="1:30" ht="12.75">
      <c r="A189" s="52"/>
      <c r="B189" s="52"/>
      <c r="C189" s="77"/>
      <c r="D189" s="77"/>
      <c r="E189" s="77"/>
      <c r="F189" s="77"/>
      <c r="G189" s="77"/>
      <c r="H189" s="77"/>
      <c r="I189" s="4"/>
      <c r="J189" s="77"/>
      <c r="K189" s="89"/>
      <c r="L189" s="89"/>
      <c r="M189" s="90"/>
      <c r="N189" s="89"/>
      <c r="O189" s="77"/>
      <c r="P189" s="90"/>
      <c r="Q189" s="89"/>
      <c r="R189" s="77"/>
      <c r="S189" s="90"/>
      <c r="T189" s="89"/>
      <c r="U189" s="77"/>
      <c r="V189" s="90"/>
      <c r="W189" s="89"/>
      <c r="X189" s="77"/>
      <c r="Y189" s="90"/>
      <c r="Z189" s="89"/>
      <c r="AA189" s="89"/>
      <c r="AC189" s="76"/>
      <c r="AD189" s="76"/>
    </row>
    <row r="190" spans="1:30" ht="12.75">
      <c r="A190" s="52"/>
      <c r="B190" s="52"/>
      <c r="C190" s="77"/>
      <c r="D190" s="77"/>
      <c r="E190" s="77"/>
      <c r="F190" s="77"/>
      <c r="G190" s="77"/>
      <c r="H190" s="77"/>
      <c r="I190" s="4"/>
      <c r="J190" s="77"/>
      <c r="K190" s="89"/>
      <c r="L190" s="89"/>
      <c r="M190" s="90"/>
      <c r="N190" s="89"/>
      <c r="O190" s="77"/>
      <c r="P190" s="90"/>
      <c r="Q190" s="89"/>
      <c r="R190" s="77"/>
      <c r="S190" s="90"/>
      <c r="T190" s="89"/>
      <c r="U190" s="77"/>
      <c r="V190" s="90"/>
      <c r="W190" s="89"/>
      <c r="X190" s="77"/>
      <c r="Y190" s="90"/>
      <c r="Z190" s="89"/>
      <c r="AA190" s="89"/>
      <c r="AC190" s="76"/>
      <c r="AD190" s="76"/>
    </row>
    <row r="191" spans="1:30" ht="12.75">
      <c r="A191" s="52"/>
      <c r="B191" s="52"/>
      <c r="C191" s="77"/>
      <c r="D191" s="77"/>
      <c r="E191" s="77"/>
      <c r="F191" s="77"/>
      <c r="G191" s="77"/>
      <c r="H191" s="77"/>
      <c r="I191" s="4"/>
      <c r="J191" s="77"/>
      <c r="K191" s="89"/>
      <c r="L191" s="89"/>
      <c r="M191" s="90"/>
      <c r="N191" s="89"/>
      <c r="O191" s="77"/>
      <c r="P191" s="90"/>
      <c r="Q191" s="89"/>
      <c r="R191" s="77"/>
      <c r="S191" s="90"/>
      <c r="T191" s="89"/>
      <c r="U191" s="77"/>
      <c r="V191" s="90"/>
      <c r="W191" s="89"/>
      <c r="X191" s="77"/>
      <c r="Y191" s="90"/>
      <c r="Z191" s="89"/>
      <c r="AA191" s="89"/>
      <c r="AC191" s="76"/>
      <c r="AD191" s="76"/>
    </row>
    <row r="192" spans="1:30" ht="12.75">
      <c r="A192" s="52"/>
      <c r="B192" s="52"/>
      <c r="C192" s="77"/>
      <c r="D192" s="77"/>
      <c r="E192" s="77"/>
      <c r="F192" s="77"/>
      <c r="G192" s="77"/>
      <c r="H192" s="77"/>
      <c r="I192" s="4"/>
      <c r="J192" s="77"/>
      <c r="K192" s="89"/>
      <c r="L192" s="89"/>
      <c r="M192" s="90"/>
      <c r="N192" s="89"/>
      <c r="O192" s="77"/>
      <c r="P192" s="90"/>
      <c r="Q192" s="89"/>
      <c r="R192" s="77"/>
      <c r="S192" s="90"/>
      <c r="T192" s="89"/>
      <c r="U192" s="77"/>
      <c r="V192" s="90"/>
      <c r="W192" s="89"/>
      <c r="X192" s="77"/>
      <c r="Y192" s="90"/>
      <c r="Z192" s="89"/>
      <c r="AA192" s="89"/>
      <c r="AC192" s="76"/>
      <c r="AD192" s="76"/>
    </row>
    <row r="193" spans="1:30" ht="12.75">
      <c r="A193" s="52"/>
      <c r="B193" s="52"/>
      <c r="C193" s="77"/>
      <c r="D193" s="77"/>
      <c r="E193" s="77"/>
      <c r="F193" s="77"/>
      <c r="G193" s="77"/>
      <c r="H193" s="77"/>
      <c r="I193" s="4"/>
      <c r="J193" s="77"/>
      <c r="K193" s="89"/>
      <c r="L193" s="89"/>
      <c r="M193" s="90"/>
      <c r="N193" s="89"/>
      <c r="O193" s="77"/>
      <c r="P193" s="90"/>
      <c r="Q193" s="89"/>
      <c r="R193" s="77"/>
      <c r="S193" s="90"/>
      <c r="T193" s="89"/>
      <c r="U193" s="77"/>
      <c r="V193" s="90"/>
      <c r="W193" s="89"/>
      <c r="X193" s="77"/>
      <c r="Y193" s="90"/>
      <c r="Z193" s="89"/>
      <c r="AA193" s="89"/>
      <c r="AC193" s="76"/>
      <c r="AD193" s="76"/>
    </row>
    <row r="194" spans="1:30" ht="12.75">
      <c r="A194" s="52"/>
      <c r="B194" s="52"/>
      <c r="C194" s="77"/>
      <c r="D194" s="77"/>
      <c r="E194" s="77"/>
      <c r="F194" s="77"/>
      <c r="G194" s="77"/>
      <c r="H194" s="77"/>
      <c r="I194" s="4"/>
      <c r="J194" s="77"/>
      <c r="K194" s="89"/>
      <c r="L194" s="89"/>
      <c r="M194" s="90"/>
      <c r="N194" s="89"/>
      <c r="O194" s="77"/>
      <c r="P194" s="90"/>
      <c r="Q194" s="89"/>
      <c r="R194" s="77"/>
      <c r="S194" s="90"/>
      <c r="T194" s="89"/>
      <c r="U194" s="77"/>
      <c r="V194" s="90"/>
      <c r="W194" s="89"/>
      <c r="X194" s="77"/>
      <c r="Y194" s="90"/>
      <c r="Z194" s="89"/>
      <c r="AA194" s="89"/>
      <c r="AC194" s="76"/>
      <c r="AD194" s="76"/>
    </row>
    <row r="195" spans="1:30" ht="12.75">
      <c r="A195" s="52"/>
      <c r="B195" s="52"/>
      <c r="C195" s="77"/>
      <c r="D195" s="77"/>
      <c r="E195" s="77"/>
      <c r="F195" s="77"/>
      <c r="G195" s="77"/>
      <c r="H195" s="77"/>
      <c r="I195" s="4"/>
      <c r="J195" s="77"/>
      <c r="K195" s="89"/>
      <c r="L195" s="89"/>
      <c r="M195" s="90"/>
      <c r="N195" s="89"/>
      <c r="O195" s="77"/>
      <c r="P195" s="90"/>
      <c r="Q195" s="89"/>
      <c r="R195" s="77"/>
      <c r="S195" s="90"/>
      <c r="T195" s="89"/>
      <c r="U195" s="77"/>
      <c r="V195" s="90"/>
      <c r="W195" s="89"/>
      <c r="X195" s="77"/>
      <c r="Y195" s="90"/>
      <c r="Z195" s="89"/>
      <c r="AA195" s="89"/>
      <c r="AC195" s="76"/>
      <c r="AD195" s="76"/>
    </row>
    <row r="196" spans="1:30" ht="12.75">
      <c r="A196" s="52"/>
      <c r="B196" s="52"/>
      <c r="C196" s="77"/>
      <c r="D196" s="77"/>
      <c r="E196" s="77"/>
      <c r="F196" s="77"/>
      <c r="G196" s="77"/>
      <c r="H196" s="77"/>
      <c r="I196" s="4"/>
      <c r="J196" s="77"/>
      <c r="K196" s="89"/>
      <c r="L196" s="89"/>
      <c r="M196" s="90"/>
      <c r="N196" s="89"/>
      <c r="O196" s="77"/>
      <c r="P196" s="90"/>
      <c r="Q196" s="89"/>
      <c r="R196" s="77"/>
      <c r="S196" s="90"/>
      <c r="T196" s="89"/>
      <c r="U196" s="77"/>
      <c r="V196" s="90"/>
      <c r="W196" s="89"/>
      <c r="X196" s="77"/>
      <c r="Y196" s="90"/>
      <c r="Z196" s="89"/>
      <c r="AA196" s="89"/>
      <c r="AC196" s="76"/>
      <c r="AD196" s="76"/>
    </row>
    <row r="197" spans="1:27" ht="12.75">
      <c r="A197" s="1"/>
      <c r="B197" s="1"/>
      <c r="C197" s="2"/>
      <c r="D197" s="2"/>
      <c r="E197" s="2"/>
      <c r="F197" s="2"/>
      <c r="G197" s="2"/>
      <c r="H197" s="2"/>
      <c r="I197" s="4"/>
      <c r="J197" s="2"/>
      <c r="K197" s="5"/>
      <c r="L197" s="5"/>
      <c r="M197" s="6"/>
      <c r="N197" s="5"/>
      <c r="O197" s="2"/>
      <c r="Y197" s="6"/>
      <c r="Z197" s="5"/>
      <c r="AA197" s="5"/>
    </row>
    <row r="198" spans="1:27" ht="12.75">
      <c r="A198" s="1"/>
      <c r="B198" s="1"/>
      <c r="C198" s="2"/>
      <c r="D198" s="2"/>
      <c r="E198" s="2"/>
      <c r="F198" s="2"/>
      <c r="G198" s="2"/>
      <c r="H198" s="2"/>
      <c r="I198" s="4"/>
      <c r="J198" s="2"/>
      <c r="K198" s="5"/>
      <c r="L198" s="5"/>
      <c r="M198" s="6"/>
      <c r="N198" s="5"/>
      <c r="O198" s="2"/>
      <c r="Y198" s="6"/>
      <c r="Z198" s="5"/>
      <c r="AA198" s="5"/>
    </row>
    <row r="199" spans="1:27" ht="12.75">
      <c r="A199" s="1"/>
      <c r="B199" s="1"/>
      <c r="C199" s="2"/>
      <c r="D199" s="2"/>
      <c r="E199" s="2"/>
      <c r="F199" s="2"/>
      <c r="G199" s="2"/>
      <c r="H199" s="2"/>
      <c r="I199" s="4"/>
      <c r="J199" s="2"/>
      <c r="K199" s="5"/>
      <c r="L199" s="5"/>
      <c r="M199" s="6"/>
      <c r="N199" s="5"/>
      <c r="O199" s="2"/>
      <c r="Y199" s="6"/>
      <c r="Z199" s="5"/>
      <c r="AA199" s="5"/>
    </row>
    <row r="200" spans="1:27" ht="12.75">
      <c r="A200" s="1"/>
      <c r="B200" s="1"/>
      <c r="C200" s="2"/>
      <c r="D200" s="2"/>
      <c r="E200" s="2"/>
      <c r="F200" s="2"/>
      <c r="G200" s="2"/>
      <c r="H200" s="2"/>
      <c r="I200" s="4"/>
      <c r="J200" s="2"/>
      <c r="K200" s="5"/>
      <c r="L200" s="5"/>
      <c r="M200" s="6"/>
      <c r="N200" s="5"/>
      <c r="O200" s="2"/>
      <c r="Y200" s="6"/>
      <c r="Z200" s="5"/>
      <c r="AA200" s="5"/>
    </row>
    <row r="201" spans="1:27" ht="12.75">
      <c r="A201" s="1"/>
      <c r="B201" s="1"/>
      <c r="C201" s="2"/>
      <c r="D201" s="2"/>
      <c r="E201" s="2"/>
      <c r="F201" s="2"/>
      <c r="G201" s="2"/>
      <c r="H201" s="2"/>
      <c r="I201" s="4"/>
      <c r="J201" s="2"/>
      <c r="K201" s="5"/>
      <c r="L201" s="5"/>
      <c r="M201" s="6"/>
      <c r="N201" s="5"/>
      <c r="O201" s="2"/>
      <c r="Y201" s="6"/>
      <c r="Z201" s="5"/>
      <c r="AA201" s="5"/>
    </row>
    <row r="202" spans="1:27" ht="12.75">
      <c r="A202" s="1"/>
      <c r="B202" s="1"/>
      <c r="C202" s="2"/>
      <c r="D202" s="2"/>
      <c r="E202" s="2"/>
      <c r="F202" s="2"/>
      <c r="G202" s="2"/>
      <c r="H202" s="2"/>
      <c r="I202" s="4"/>
      <c r="J202" s="2"/>
      <c r="K202" s="5"/>
      <c r="L202" s="5"/>
      <c r="M202" s="6"/>
      <c r="N202" s="5"/>
      <c r="O202" s="2"/>
      <c r="Y202" s="6"/>
      <c r="Z202" s="5"/>
      <c r="AA202" s="5"/>
    </row>
    <row r="203" spans="1:27" ht="12.75">
      <c r="A203" s="1"/>
      <c r="B203" s="1"/>
      <c r="C203" s="2"/>
      <c r="D203" s="2"/>
      <c r="E203" s="2"/>
      <c r="F203" s="2"/>
      <c r="G203" s="2"/>
      <c r="H203" s="2"/>
      <c r="I203" s="4"/>
      <c r="J203" s="2"/>
      <c r="K203" s="5"/>
      <c r="L203" s="5"/>
      <c r="M203" s="6"/>
      <c r="N203" s="5"/>
      <c r="O203" s="2"/>
      <c r="Y203" s="6"/>
      <c r="Z203" s="5"/>
      <c r="AA203" s="5"/>
    </row>
    <row r="204" spans="1:27" ht="12.75">
      <c r="A204" s="1"/>
      <c r="B204" s="1"/>
      <c r="C204" s="2"/>
      <c r="D204" s="2"/>
      <c r="E204" s="2"/>
      <c r="F204" s="2"/>
      <c r="G204" s="2"/>
      <c r="H204" s="2"/>
      <c r="I204" s="4"/>
      <c r="J204" s="2"/>
      <c r="K204" s="5"/>
      <c r="L204" s="5"/>
      <c r="M204" s="6"/>
      <c r="N204" s="5"/>
      <c r="O204" s="2"/>
      <c r="Y204" s="6"/>
      <c r="Z204" s="5"/>
      <c r="AA204" s="5"/>
    </row>
    <row r="205" spans="1:27" ht="12.75">
      <c r="A205" s="1"/>
      <c r="B205" s="1"/>
      <c r="C205" s="2"/>
      <c r="D205" s="2"/>
      <c r="E205" s="2"/>
      <c r="F205" s="2"/>
      <c r="G205" s="2"/>
      <c r="H205" s="2"/>
      <c r="I205" s="4"/>
      <c r="J205" s="2"/>
      <c r="K205" s="5"/>
      <c r="L205" s="5"/>
      <c r="M205" s="6"/>
      <c r="N205" s="5"/>
      <c r="O205" s="2"/>
      <c r="Y205" s="6"/>
      <c r="Z205" s="5"/>
      <c r="AA205" s="5"/>
    </row>
    <row r="206" spans="1:27" ht="12.75">
      <c r="A206" s="1"/>
      <c r="B206" s="1"/>
      <c r="C206" s="2"/>
      <c r="D206" s="2"/>
      <c r="E206" s="2"/>
      <c r="F206" s="2"/>
      <c r="G206" s="2"/>
      <c r="H206" s="2"/>
      <c r="I206" s="4"/>
      <c r="J206" s="2"/>
      <c r="K206" s="5"/>
      <c r="L206" s="5"/>
      <c r="M206" s="6"/>
      <c r="N206" s="5"/>
      <c r="O206" s="2"/>
      <c r="Y206" s="6"/>
      <c r="Z206" s="5"/>
      <c r="AA206" s="5"/>
    </row>
    <row r="207" spans="1:27" ht="12.75">
      <c r="A207" s="1"/>
      <c r="B207" s="1"/>
      <c r="C207" s="2"/>
      <c r="D207" s="2"/>
      <c r="E207" s="2"/>
      <c r="F207" s="2"/>
      <c r="G207" s="2"/>
      <c r="H207" s="2"/>
      <c r="I207" s="4"/>
      <c r="J207" s="2"/>
      <c r="K207" s="5"/>
      <c r="L207" s="5"/>
      <c r="M207" s="6"/>
      <c r="N207" s="5"/>
      <c r="O207" s="2"/>
      <c r="Y207" s="6"/>
      <c r="Z207" s="5"/>
      <c r="AA207" s="5"/>
    </row>
    <row r="208" spans="1:27" ht="12.75">
      <c r="A208" s="1"/>
      <c r="B208" s="1"/>
      <c r="C208" s="2"/>
      <c r="D208" s="2"/>
      <c r="E208" s="2"/>
      <c r="F208" s="2"/>
      <c r="G208" s="2"/>
      <c r="H208" s="2"/>
      <c r="I208" s="4"/>
      <c r="J208" s="2"/>
      <c r="K208" s="5"/>
      <c r="L208" s="5"/>
      <c r="M208" s="6"/>
      <c r="N208" s="5"/>
      <c r="O208" s="2"/>
      <c r="Y208" s="6"/>
      <c r="Z208" s="5"/>
      <c r="AA208" s="5"/>
    </row>
    <row r="209" spans="1:27" ht="12.75">
      <c r="A209" s="1"/>
      <c r="B209" s="1"/>
      <c r="C209" s="2"/>
      <c r="D209" s="2"/>
      <c r="E209" s="2"/>
      <c r="F209" s="2"/>
      <c r="G209" s="2"/>
      <c r="H209" s="2"/>
      <c r="I209" s="4"/>
      <c r="J209" s="2"/>
      <c r="K209" s="5"/>
      <c r="L209" s="5"/>
      <c r="M209" s="6"/>
      <c r="N209" s="5"/>
      <c r="O209" s="2"/>
      <c r="Y209" s="6"/>
      <c r="Z209" s="5"/>
      <c r="AA209" s="5"/>
    </row>
    <row r="210" spans="1:27" ht="12.75">
      <c r="A210" s="1"/>
      <c r="B210" s="1"/>
      <c r="C210" s="2"/>
      <c r="D210" s="2"/>
      <c r="E210" s="2"/>
      <c r="F210" s="2"/>
      <c r="G210" s="2"/>
      <c r="H210" s="2"/>
      <c r="I210" s="4"/>
      <c r="J210" s="2"/>
      <c r="K210" s="5"/>
      <c r="L210" s="5"/>
      <c r="M210" s="6"/>
      <c r="N210" s="5"/>
      <c r="O210" s="2"/>
      <c r="Y210" s="6"/>
      <c r="Z210" s="5"/>
      <c r="AA210" s="5"/>
    </row>
    <row r="211" spans="1:27" ht="12.75">
      <c r="A211" s="1"/>
      <c r="B211" s="1"/>
      <c r="C211" s="2"/>
      <c r="D211" s="2"/>
      <c r="E211" s="2"/>
      <c r="F211" s="2"/>
      <c r="G211" s="2"/>
      <c r="H211" s="2"/>
      <c r="I211" s="4"/>
      <c r="J211" s="2"/>
      <c r="K211" s="5"/>
      <c r="L211" s="5"/>
      <c r="M211" s="6"/>
      <c r="N211" s="5"/>
      <c r="O211" s="2"/>
      <c r="Y211" s="6"/>
      <c r="Z211" s="5"/>
      <c r="AA211" s="5"/>
    </row>
    <row r="212" spans="1:27" ht="12.75">
      <c r="A212" s="1"/>
      <c r="B212" s="1"/>
      <c r="C212" s="2"/>
      <c r="D212" s="2"/>
      <c r="E212" s="2"/>
      <c r="F212" s="2"/>
      <c r="G212" s="2"/>
      <c r="H212" s="2"/>
      <c r="I212" s="4"/>
      <c r="J212" s="2"/>
      <c r="K212" s="5"/>
      <c r="L212" s="5"/>
      <c r="M212" s="6"/>
      <c r="N212" s="5"/>
      <c r="O212" s="2"/>
      <c r="Y212" s="6"/>
      <c r="Z212" s="5"/>
      <c r="AA212" s="5"/>
    </row>
    <row r="213" spans="1:27" ht="12.75">
      <c r="A213" s="1"/>
      <c r="B213" s="1"/>
      <c r="C213" s="2"/>
      <c r="D213" s="2"/>
      <c r="E213" s="2"/>
      <c r="F213" s="2"/>
      <c r="G213" s="2"/>
      <c r="H213" s="2"/>
      <c r="I213" s="4"/>
      <c r="J213" s="2"/>
      <c r="K213" s="5"/>
      <c r="L213" s="5"/>
      <c r="M213" s="6"/>
      <c r="N213" s="5"/>
      <c r="O213" s="2"/>
      <c r="Y213" s="6"/>
      <c r="Z213" s="5"/>
      <c r="AA213" s="5"/>
    </row>
    <row r="214" spans="1:27" ht="12.75">
      <c r="A214" s="1"/>
      <c r="B214" s="1"/>
      <c r="C214" s="2"/>
      <c r="D214" s="2"/>
      <c r="E214" s="2"/>
      <c r="F214" s="2"/>
      <c r="G214" s="2"/>
      <c r="H214" s="2"/>
      <c r="I214" s="4"/>
      <c r="J214" s="2"/>
      <c r="K214" s="5"/>
      <c r="L214" s="5"/>
      <c r="M214" s="6"/>
      <c r="N214" s="5"/>
      <c r="O214" s="2"/>
      <c r="Y214" s="6"/>
      <c r="Z214" s="5"/>
      <c r="AA214" s="5"/>
    </row>
    <row r="215" spans="1:27" ht="12.75">
      <c r="A215" s="1"/>
      <c r="B215" s="1"/>
      <c r="C215" s="2"/>
      <c r="D215" s="2"/>
      <c r="E215" s="2"/>
      <c r="F215" s="2"/>
      <c r="G215" s="2"/>
      <c r="H215" s="2"/>
      <c r="I215" s="4"/>
      <c r="J215" s="2"/>
      <c r="K215" s="5"/>
      <c r="L215" s="5"/>
      <c r="M215" s="6"/>
      <c r="N215" s="5"/>
      <c r="O215" s="2"/>
      <c r="Y215" s="6"/>
      <c r="Z215" s="5"/>
      <c r="AA215" s="5"/>
    </row>
    <row r="216" spans="1:27" ht="12.75">
      <c r="A216" s="1"/>
      <c r="B216" s="1"/>
      <c r="C216" s="2"/>
      <c r="D216" s="2"/>
      <c r="E216" s="2"/>
      <c r="F216" s="2"/>
      <c r="G216" s="2"/>
      <c r="H216" s="2"/>
      <c r="I216" s="4"/>
      <c r="J216" s="2"/>
      <c r="K216" s="5"/>
      <c r="L216" s="5"/>
      <c r="M216" s="6"/>
      <c r="N216" s="5"/>
      <c r="O216" s="2"/>
      <c r="Y216" s="6"/>
      <c r="Z216" s="5"/>
      <c r="AA216" s="5"/>
    </row>
    <row r="217" spans="1:27" ht="12.75">
      <c r="A217" s="1"/>
      <c r="B217" s="1"/>
      <c r="C217" s="2"/>
      <c r="D217" s="2"/>
      <c r="E217" s="2"/>
      <c r="F217" s="2"/>
      <c r="G217" s="2"/>
      <c r="H217" s="2"/>
      <c r="I217" s="4"/>
      <c r="J217" s="2"/>
      <c r="K217" s="5"/>
      <c r="L217" s="5"/>
      <c r="M217" s="6"/>
      <c r="N217" s="5"/>
      <c r="O217" s="2"/>
      <c r="Y217" s="6"/>
      <c r="Z217" s="5"/>
      <c r="AA217" s="5"/>
    </row>
  </sheetData>
  <mergeCells count="32">
    <mergeCell ref="V12:W12"/>
    <mergeCell ref="Y12:Z12"/>
    <mergeCell ref="J12:K12"/>
    <mergeCell ref="M12:N12"/>
    <mergeCell ref="P12:Q12"/>
    <mergeCell ref="S12:T12"/>
    <mergeCell ref="J7:K7"/>
    <mergeCell ref="J8:K8"/>
    <mergeCell ref="J10:K10"/>
    <mergeCell ref="Y7:Z7"/>
    <mergeCell ref="Y8:Z8"/>
    <mergeCell ref="Y10:Z10"/>
    <mergeCell ref="M7:N7"/>
    <mergeCell ref="M8:N8"/>
    <mergeCell ref="M10:N10"/>
    <mergeCell ref="C93:H93"/>
    <mergeCell ref="V59:W59"/>
    <mergeCell ref="B59:H59"/>
    <mergeCell ref="C82:H82"/>
    <mergeCell ref="C83:H83"/>
    <mergeCell ref="B68:H68"/>
    <mergeCell ref="J68:K68"/>
    <mergeCell ref="B2:Z2"/>
    <mergeCell ref="S7:T7"/>
    <mergeCell ref="S8:T8"/>
    <mergeCell ref="S10:T10"/>
    <mergeCell ref="V7:W7"/>
    <mergeCell ref="V8:W8"/>
    <mergeCell ref="V10:W10"/>
    <mergeCell ref="P7:Q7"/>
    <mergeCell ref="P8:Q8"/>
    <mergeCell ref="P10:Q10"/>
  </mergeCells>
  <printOptions gridLines="1" horizontalCentered="1" verticalCentered="1"/>
  <pageMargins left="0.25" right="0.25" top="0" bottom="0.25" header="0" footer="0"/>
  <pageSetup fitToHeight="1" fitToWidth="1" horizontalDpi="600" verticalDpi="600" orientation="landscape" paperSize="17" scale="78" r:id="rId1"/>
  <headerFooter alignWithMargins="0">
    <oddFooter>&amp;L&amp;8&amp;A&amp;R&amp;8 4/23/2003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Statler</dc:creator>
  <cp:keywords/>
  <dc:description/>
  <cp:lastModifiedBy>Todd Statler</cp:lastModifiedBy>
  <cp:lastPrinted>2003-05-30T16:38:40Z</cp:lastPrinted>
  <dcterms:created xsi:type="dcterms:W3CDTF">2003-04-25T18:32:20Z</dcterms:created>
  <dcterms:modified xsi:type="dcterms:W3CDTF">2003-05-30T16:38:46Z</dcterms:modified>
  <cp:category/>
  <cp:version/>
  <cp:contentType/>
  <cp:contentStatus/>
</cp:coreProperties>
</file>