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tabRatio="643" activeTab="1"/>
  </bookViews>
  <sheets>
    <sheet name="Instructions" sheetId="1" r:id="rId1"/>
    <sheet name="PScoreSheet" sheetId="2" r:id="rId2"/>
    <sheet name="Sort" sheetId="3" state="hidden" r:id="rId3"/>
    <sheet name="Data" sheetId="4" state="hidden" r:id="rId4"/>
    <sheet name="G053BY" sheetId="5" state="hidden" r:id="rId5"/>
    <sheet name="G053CY" sheetId="6" state="hidden" r:id="rId6"/>
    <sheet name="G054XY" sheetId="7" state="hidden" r:id="rId7"/>
    <sheet name="G055BY" sheetId="8" state="hidden" r:id="rId8"/>
    <sheet name="G055CY" sheetId="9" state="hidden" r:id="rId9"/>
    <sheet name="G058DY" sheetId="10" state="hidden" r:id="rId10"/>
    <sheet name="G060AY" sheetId="11" state="hidden" r:id="rId11"/>
    <sheet name="G061XY" sheetId="12" state="hidden" r:id="rId12"/>
    <sheet name="G062XY" sheetId="13" state="hidden" r:id="rId13"/>
    <sheet name="G063AY" sheetId="14" state="hidden" r:id="rId14"/>
    <sheet name="G063BY" sheetId="15" state="hidden" r:id="rId15"/>
    <sheet name="G064XY" sheetId="16" state="hidden" r:id="rId16"/>
    <sheet name="G065XY" sheetId="17" state="hidden" r:id="rId17"/>
    <sheet name="G066XY" sheetId="18" state="hidden" r:id="rId18"/>
    <sheet name="G102AY" sheetId="19" state="hidden" r:id="rId19"/>
    <sheet name="G102BY" sheetId="20" state="hidden" r:id="rId20"/>
    <sheet name="G102CY" sheetId="21" state="hidden" r:id="rId21"/>
  </sheets>
  <definedNames>
    <definedName name="adapted_species_Crosstab">#REF!</definedName>
    <definedName name="adapted_species_Crosstab1">#REF!</definedName>
    <definedName name="High_Low">'Sort'!$C$2:$C$4</definedName>
    <definedName name="Landuses">#REF!</definedName>
    <definedName name="MLRA">'Sort'!$E$2:$E$18</definedName>
    <definedName name="MLRA_Production_High" localSheetId="5">'G053CY'!$A$1:$M$2</definedName>
    <definedName name="MLRA_Production_High" localSheetId="7">'G055BY'!$A$1:$O$18</definedName>
    <definedName name="MLRA_Production_High" localSheetId="8">'G055CY'!$A$1:$Z$2</definedName>
    <definedName name="MLRA_Production_High">'G053BY'!$A$1:$O$20</definedName>
    <definedName name="MLRA_Production_Low">#REF!</definedName>
    <definedName name="_xlnm.Print_Area" localSheetId="7">'G055BY'!$A$1:$O$49</definedName>
    <definedName name="_xlnm.Print_Area" localSheetId="14">'G063BY'!$A$1:$K$46</definedName>
    <definedName name="_xlnm.Print_Area" localSheetId="15">'G064XY'!$A$1:$K$48</definedName>
    <definedName name="_xlnm.Print_Area" localSheetId="19">'G102BY'!$A$1:$M$49</definedName>
    <definedName name="_xlnm.Print_Area" localSheetId="20">'G102CY'!$A$1:$M$49</definedName>
    <definedName name="_xlnm.Print_Area" localSheetId="0">'Instructions'!$A$1:$K$66</definedName>
    <definedName name="_xlnm.Print_Area" localSheetId="1">'PScoreSheet'!$A$1:$I$111</definedName>
    <definedName name="Site_Description">'Sort'!$F$21:$F$33</definedName>
    <definedName name="Sorted_Species">'Sort'!$D$44:$D$63</definedName>
    <definedName name="Species_Number">'Data'!$B$8:$C$27</definedName>
    <definedName name="Unsorted_Species">'Sort'!$B$21:$B$40</definedName>
  </definedNames>
  <calcPr fullCalcOnLoad="1"/>
</workbook>
</file>

<file path=xl/comments2.xml><?xml version="1.0" encoding="utf-8"?>
<comments xmlns="http://schemas.openxmlformats.org/spreadsheetml/2006/main">
  <authors>
    <author>timothy.nordquist</author>
    <author>Jim Green</author>
  </authors>
  <commentList>
    <comment ref="F5" authorId="0">
      <text>
        <r>
          <rPr>
            <b/>
            <sz val="8"/>
            <rFont val="Tahoma"/>
            <family val="2"/>
          </rPr>
          <t>Select from the list the forage mix  that is being managed for or that most closely resembles the current conditions.  If manual entry is desired below, leave blank.</t>
        </r>
      </text>
    </comment>
    <comment ref="E3" authorId="0">
      <text>
        <r>
          <rPr>
            <b/>
            <sz val="8"/>
            <rFont val="Tahoma"/>
            <family val="2"/>
          </rPr>
          <t>Record date of evaluation.</t>
        </r>
      </text>
    </comment>
    <comment ref="E4" authorId="0">
      <text>
        <r>
          <rPr>
            <b/>
            <sz val="10"/>
            <rFont val="Tahoma"/>
            <family val="2"/>
          </rPr>
          <t>Enter pasture or field number(s) of the area being evaluated.</t>
        </r>
      </text>
    </comment>
    <comment ref="B3" authorId="0">
      <text>
        <r>
          <rPr>
            <b/>
            <sz val="10"/>
            <rFont val="Tahoma"/>
            <family val="2"/>
          </rPr>
          <t>Record client's name.</t>
        </r>
        <r>
          <rPr>
            <sz val="10"/>
            <rFont val="Tahoma"/>
            <family val="2"/>
          </rPr>
          <t xml:space="preserve">
</t>
        </r>
      </text>
    </comment>
    <comment ref="B4" authorId="0">
      <text>
        <r>
          <rPr>
            <b/>
            <sz val="10"/>
            <rFont val="Tahoma"/>
            <family val="2"/>
          </rPr>
          <t>Record name of individual completing evaluation.</t>
        </r>
      </text>
    </comment>
    <comment ref="C5" authorId="0">
      <text>
        <r>
          <rPr>
            <b/>
            <sz val="8"/>
            <rFont val="Tahoma"/>
            <family val="2"/>
          </rPr>
          <t>Select from list.  (Example:  G102AY = MLRA 102A)</t>
        </r>
        <r>
          <rPr>
            <sz val="8"/>
            <rFont val="Tahoma"/>
            <family val="0"/>
          </rPr>
          <t xml:space="preserve">
</t>
        </r>
      </text>
    </comment>
    <comment ref="D5" authorId="0">
      <text>
        <r>
          <rPr>
            <b/>
            <sz val="10"/>
            <rFont val="Tahoma"/>
            <family val="2"/>
          </rPr>
          <t>Select FSG from list.</t>
        </r>
      </text>
    </comment>
    <comment ref="C7" authorId="0">
      <text>
        <r>
          <rPr>
            <b/>
            <sz val="10"/>
            <rFont val="Tahoma"/>
            <family val="2"/>
          </rPr>
          <t>If actual production is measured in pasture, or estimated for a mix for which data is not available, enter amount here.  Data entered here over-rides automatic data entry above, and calculations of AUMs are based on it.</t>
        </r>
      </text>
    </comment>
    <comment ref="C6" authorId="0">
      <text>
        <r>
          <rPr>
            <b/>
            <sz val="8"/>
            <rFont val="Tahoma"/>
            <family val="2"/>
          </rPr>
          <t>High production from FSG.</t>
        </r>
      </text>
    </comment>
    <comment ref="E6" authorId="0">
      <text>
        <r>
          <rPr>
            <b/>
            <sz val="8"/>
            <rFont val="Tahoma"/>
            <family val="2"/>
          </rPr>
          <t>Low Production from FSG.</t>
        </r>
      </text>
    </comment>
    <comment ref="F7" authorId="0">
      <text>
        <r>
          <rPr>
            <b/>
            <sz val="10"/>
            <rFont val="Tahoma"/>
            <family val="2"/>
          </rPr>
          <t xml:space="preserve">If the forage mix being evaluated is not available from the current data it may be manually entered here. </t>
        </r>
      </text>
    </comment>
    <comment ref="H10" authorId="1">
      <text>
        <r>
          <rPr>
            <b/>
            <sz val="8"/>
            <rFont val="Tahoma"/>
            <family val="0"/>
          </rPr>
          <t>Indicators have different weights to relate their significance and/or due to the difficulty in evaluating them.</t>
        </r>
      </text>
    </comment>
    <comment ref="H21" authorId="0">
      <text>
        <r>
          <rPr>
            <b/>
            <sz val="8"/>
            <rFont val="Tahoma"/>
            <family val="2"/>
          </rPr>
          <t>Sum is the overall pasture condition score.  See table at left for interpretation of score for each indicator and overall score.  Scores of less than 4 for Erosion causes an "Alert" warning to appear</t>
        </r>
      </text>
    </comment>
    <comment ref="H22" authorId="0">
      <text>
        <r>
          <rPr>
            <b/>
            <sz val="8"/>
            <rFont val="Tahoma"/>
            <family val="0"/>
          </rPr>
          <t>This is the sum of the three indicators that have the greatest effect on total plant production (1, 2, 3)</t>
        </r>
      </text>
    </comment>
    <comment ref="H23" authorId="0">
      <text>
        <r>
          <rPr>
            <b/>
            <sz val="8"/>
            <rFont val="Tahoma"/>
            <family val="0"/>
          </rPr>
          <t>This is an estimate of total annual above ground production based on ratings for indicators 1, 2, and 3, and the production range for the group and species mix.</t>
        </r>
      </text>
    </comment>
    <comment ref="H24" authorId="0">
      <text>
        <r>
          <rPr>
            <b/>
            <sz val="8"/>
            <rFont val="Tahoma"/>
            <family val="0"/>
          </rPr>
          <t>Select from list.  Refer to definitions of Grazing Management Intensity found on back of sheet.</t>
        </r>
      </text>
    </comment>
    <comment ref="H25" authorId="0">
      <text>
        <r>
          <rPr>
            <b/>
            <sz val="8"/>
            <rFont val="Tahoma"/>
            <family val="0"/>
          </rPr>
          <t>This estimate is for inventory purposes only.  It is based on the etimated total annual production, and the grazing management intensity.  Low intensity represents 25% of the total annual production.  Medium represents 35%, and high represents 45%.</t>
        </r>
      </text>
    </comment>
    <comment ref="H26" authorId="0">
      <text>
        <r>
          <rPr>
            <b/>
            <sz val="8"/>
            <rFont val="Tahoma"/>
            <family val="0"/>
          </rPr>
          <t xml:space="preserve">This estimate is for inventory purposes only.  It is based on the etimated total annual production, and a 70% harvest efficiency. </t>
        </r>
      </text>
    </comment>
  </commentList>
</comments>
</file>

<file path=xl/sharedStrings.xml><?xml version="1.0" encoding="utf-8"?>
<sst xmlns="http://schemas.openxmlformats.org/spreadsheetml/2006/main" count="6131" uniqueCount="213">
  <si>
    <t>Desirable species exceed 80% of plant community by weight.</t>
  </si>
  <si>
    <t>Active rills and gullies with some wind erosion present</t>
  </si>
  <si>
    <t>Moderate erosion.  Litter dams, pedestaled plants or signs of wind erosion evident.</t>
  </si>
  <si>
    <t>Litter dam present and no pedestaling of plants or visible erosion</t>
  </si>
  <si>
    <t>Little-grazed patches minor spots of a rejected forage species.  Urine and dung patches are avoided.</t>
  </si>
  <si>
    <t>Probe enters soil almost as easily as at pasture fenceline.  Some isolated signs of livestock trailing or hoof prints confined to areas that are occasionally wet.</t>
  </si>
  <si>
    <t>Large areas of exposed soil and dense surface compaction.  Livestock trailing or off-trail hoof prints common throughout pasture.  Soil very resistant to probe entry compared to fenceline check, but enters with some difficulty.</t>
  </si>
  <si>
    <t>Infiltration capacity reduced.  Probe unable to penetrate soil without extreme effort.  Excessive livestock traffic killing desirable forage species over wide areas.</t>
  </si>
  <si>
    <t>Infiltration capacity and surface runoff are equal to that expected for the site.  Soil probe entry into the vegetated pasture soil same as under pasture fencline.</t>
  </si>
  <si>
    <t>1 Point (Very Poor)</t>
  </si>
  <si>
    <t>5 Points (Excellent)</t>
  </si>
  <si>
    <t>Date:</t>
  </si>
  <si>
    <t>Conservationist:</t>
  </si>
  <si>
    <t>Pasture Number:</t>
  </si>
  <si>
    <t>2 Points</t>
  </si>
  <si>
    <t>3 Points</t>
  </si>
  <si>
    <t>4 Points</t>
  </si>
  <si>
    <t>No active erosion visible.</t>
  </si>
  <si>
    <t>Management Change Suggested</t>
  </si>
  <si>
    <t xml:space="preserve">Comments: </t>
  </si>
  <si>
    <t>Rejected areas only at urine and dung patches.  No forage species rejection.</t>
  </si>
  <si>
    <t>To</t>
  </si>
  <si>
    <t>High</t>
  </si>
  <si>
    <t>Medium</t>
  </si>
  <si>
    <t>Low</t>
  </si>
  <si>
    <t>Clayey Subsoil</t>
  </si>
  <si>
    <t>Claypan</t>
  </si>
  <si>
    <t>Droughty Loam</t>
  </si>
  <si>
    <t>Limy Upland</t>
  </si>
  <si>
    <t>Loam</t>
  </si>
  <si>
    <t>Overflow</t>
  </si>
  <si>
    <t>Alfalfa</t>
  </si>
  <si>
    <t/>
  </si>
  <si>
    <t>Alfalfa/Crested wheatgrass</t>
  </si>
  <si>
    <t>Alfalfa/Intermediate wheatgrass</t>
  </si>
  <si>
    <t>Alfalfa/Orchardgrass</t>
  </si>
  <si>
    <t>Alfalfa/smooth bromegrass</t>
  </si>
  <si>
    <t>Big bluestem</t>
  </si>
  <si>
    <t>Creeping foxtail</t>
  </si>
  <si>
    <t>Crested wheatgrass</t>
  </si>
  <si>
    <t>Indiangrass</t>
  </si>
  <si>
    <t>Intermediate wheatgrass</t>
  </si>
  <si>
    <t>Orchardgrass</t>
  </si>
  <si>
    <t>Pubescent wheatgrass</t>
  </si>
  <si>
    <t>Reed canarygrass</t>
  </si>
  <si>
    <t>Sand bluestem</t>
  </si>
  <si>
    <t>Smooth bromegrass</t>
  </si>
  <si>
    <t>Switchgrass</t>
  </si>
  <si>
    <t>Tall wheatgrass</t>
  </si>
  <si>
    <t>Western wheatgrass</t>
  </si>
  <si>
    <t>Saline</t>
  </si>
  <si>
    <t>Sand</t>
  </si>
  <si>
    <t>Shallow</t>
  </si>
  <si>
    <t>Steep Loam</t>
  </si>
  <si>
    <t>Subirrigated</t>
  </si>
  <si>
    <t>Very Droughty Loam</t>
  </si>
  <si>
    <t>Wet</t>
  </si>
  <si>
    <t>G102AY</t>
  </si>
  <si>
    <t>G102BY</t>
  </si>
  <si>
    <t>G055BY</t>
  </si>
  <si>
    <t>G055CY</t>
  </si>
  <si>
    <t>G053BY</t>
  </si>
  <si>
    <t>G054XY</t>
  </si>
  <si>
    <t>G058DY</t>
  </si>
  <si>
    <t>G060AY</t>
  </si>
  <si>
    <t>G061XY</t>
  </si>
  <si>
    <t>G062XY</t>
  </si>
  <si>
    <t>G063AY</t>
  </si>
  <si>
    <t>G063BY</t>
  </si>
  <si>
    <t>G064XY</t>
  </si>
  <si>
    <t>G066XY</t>
  </si>
  <si>
    <t>Green needlegrass</t>
  </si>
  <si>
    <t>Little bluestem</t>
  </si>
  <si>
    <t>G053CY</t>
  </si>
  <si>
    <t xml:space="preserve">Indicator Score 1+2+3   </t>
  </si>
  <si>
    <t>Name:</t>
  </si>
  <si>
    <t>Alfalfa/Pubescent wheatgrass</t>
  </si>
  <si>
    <t>Alfalfa/Smooth bromegrass</t>
  </si>
  <si>
    <t>Sand bluesten</t>
  </si>
  <si>
    <t>Grazing Management 
Intensity 1/</t>
  </si>
  <si>
    <t>k</t>
  </si>
  <si>
    <t>a</t>
  </si>
  <si>
    <t>b</t>
  </si>
  <si>
    <t>c</t>
  </si>
  <si>
    <t>d</t>
  </si>
  <si>
    <t>e</t>
  </si>
  <si>
    <t>f</t>
  </si>
  <si>
    <t>g</t>
  </si>
  <si>
    <t>h</t>
  </si>
  <si>
    <t>Dryland</t>
  </si>
  <si>
    <t>Irrigated</t>
  </si>
  <si>
    <t>i</t>
  </si>
  <si>
    <t>j</t>
  </si>
  <si>
    <t>l</t>
  </si>
  <si>
    <t>m</t>
  </si>
  <si>
    <t>n</t>
  </si>
  <si>
    <t>o</t>
  </si>
  <si>
    <t>p</t>
  </si>
  <si>
    <t>q</t>
  </si>
  <si>
    <t>r</t>
  </si>
  <si>
    <t>s</t>
  </si>
  <si>
    <t>t</t>
  </si>
  <si>
    <t>u</t>
  </si>
  <si>
    <t>v</t>
  </si>
  <si>
    <t>w</t>
  </si>
  <si>
    <t>x</t>
  </si>
  <si>
    <t>y</t>
  </si>
  <si>
    <t>z</t>
  </si>
  <si>
    <t>aa</t>
  </si>
  <si>
    <t>003SD</t>
  </si>
  <si>
    <t>100SD</t>
  </si>
  <si>
    <t>109SD</t>
  </si>
  <si>
    <t>120SD</t>
  </si>
  <si>
    <t>130SD</t>
  </si>
  <si>
    <t>210SD</t>
  </si>
  <si>
    <t>300SD</t>
  </si>
  <si>
    <t>400SD</t>
  </si>
  <si>
    <t>500SD</t>
  </si>
  <si>
    <t>700SD</t>
  </si>
  <si>
    <t>800SD</t>
  </si>
  <si>
    <t>895SD</t>
  </si>
  <si>
    <t>900SD</t>
  </si>
  <si>
    <t>MLRA - FSG - Species/Mix:</t>
  </si>
  <si>
    <t>Sideoats grama</t>
  </si>
  <si>
    <t>Hi</t>
  </si>
  <si>
    <t>Reed Canarygrass</t>
  </si>
  <si>
    <t>Alf/Intermediate wheatgrass</t>
  </si>
  <si>
    <t>Alf/Orchardgrass</t>
  </si>
  <si>
    <t>Alf/Smooth bromegrass</t>
  </si>
  <si>
    <t>G065XY</t>
  </si>
  <si>
    <t>Estimated Tons Hay/Ac</t>
  </si>
  <si>
    <t>Note:  Scoresheet operator populates only yellow fields.  Green fields populate automatically.</t>
  </si>
  <si>
    <t>Manually Enter Forage Mix If Desired:</t>
  </si>
  <si>
    <t>Production Potential From FSG (lbs.):</t>
  </si>
  <si>
    <t>or  Measured Production (lbs.):</t>
  </si>
  <si>
    <t>35 to 45</t>
  </si>
  <si>
    <t>45 to 50</t>
  </si>
  <si>
    <t>10 to 15</t>
  </si>
  <si>
    <t>15 to 25</t>
  </si>
  <si>
    <t xml:space="preserve"> 25 to 35</t>
  </si>
  <si>
    <t>Desirable species &lt;20% of stand by weight.  Annual weeds and/or perenial weedy species dominate.</t>
  </si>
  <si>
    <t>20-40% desirable forage species by weight.  Low producing, grazing resistant forage species and  broad-leaf weeds and annual weedy grasses dominate.</t>
  </si>
  <si>
    <t xml:space="preserve">Moderate stand relative to FSG potential. Moderate leaf area to intercept sunlight and raindrops.  Bare areas may be common. </t>
  </si>
  <si>
    <t>Excellent stand reletive to FSG.  Forages maintained in leafy condition for best photosynthetic activity.  Very thick stand, slow or no runoff.</t>
  </si>
  <si>
    <t xml:space="preserve">Poor stand relative to FSG potential.  Thin or overgrazed stand with low leaf area to intercept sunlight and raindrops.  Bare areas may be frequent. </t>
  </si>
  <si>
    <t xml:space="preserve">Very poor stand reletive to FSG potential.  Photosynthetic area very low due to very thin stand or severe overgrazing.  Very little desirable plant cover to moderate soil temperatures and slow or stop runoff. </t>
  </si>
  <si>
    <t>One forage species with a short growing season.  Non-productive and of low quality through most of the grazing season.</t>
  </si>
  <si>
    <t>2 or more forage species from 1 or more functional groups with similar growth periods resulting in low forage production and quality through a significant portion of the grazing season.</t>
  </si>
  <si>
    <t>One forage species that for a significant portion of the grazing season is non-productive and of low qualiy.</t>
  </si>
  <si>
    <t>Urine and dung spots ungrazed.  Remainder of pasture appears to be consistantly grazed below proper stubble heights.</t>
  </si>
  <si>
    <t>Little-grazed areas cover up to 50% of the pasture in a mosaic pattern and/or in zones not frequented by livestock.</t>
  </si>
  <si>
    <t>Very little litter present on soil surface to buffer soil temperatures and intercept and retain moisture, OR litter present in extreme  amounts, reducing tillering and suppressing stand.</t>
  </si>
  <si>
    <t>Litter present in amounts considered normal for the site and in contact with soil surface.</t>
  </si>
  <si>
    <r>
      <t xml:space="preserve">Surface litter present in amounts much more or less than what would be expected for the site, </t>
    </r>
    <r>
      <rPr>
        <b/>
        <sz val="10"/>
        <rFont val="Arial Narrow"/>
        <family val="2"/>
      </rPr>
      <t>AND/OR</t>
    </r>
    <r>
      <rPr>
        <sz val="10"/>
        <rFont val="Arial Narrow"/>
        <family val="2"/>
      </rPr>
      <t xml:space="preserve"> excessive standing dead plants seriously reducing forage intake and quality.</t>
    </r>
  </si>
  <si>
    <r>
      <t xml:space="preserve">Surface litter present in amounts moderately more or less than what would be expected for the site, </t>
    </r>
    <r>
      <rPr>
        <b/>
        <sz val="10"/>
        <rFont val="Arial Narrow"/>
        <family val="2"/>
      </rPr>
      <t>AND/OR</t>
    </r>
    <r>
      <rPr>
        <sz val="10"/>
        <rFont val="Arial Narrow"/>
        <family val="2"/>
      </rPr>
      <t xml:space="preserve"> standing dead plants causing moderate reductions in  forage intake and quality.</t>
    </r>
  </si>
  <si>
    <r>
      <t xml:space="preserve">Surface litter present in amounts somewhat more or less than what would be expected for the site, </t>
    </r>
    <r>
      <rPr>
        <b/>
        <sz val="10"/>
        <rFont val="Arial Narrow"/>
        <family val="2"/>
      </rPr>
      <t>AND/OR</t>
    </r>
    <r>
      <rPr>
        <sz val="10"/>
        <rFont val="Arial Narrow"/>
        <family val="2"/>
      </rPr>
      <t xml:space="preserve"> standing dead plants causing minor reductions in  forage intake and quality.</t>
    </r>
  </si>
  <si>
    <t xml:space="preserve">        Above Normal</t>
  </si>
  <si>
    <t xml:space="preserve">          Normal</t>
  </si>
  <si>
    <t xml:space="preserve">         Below Normal</t>
  </si>
  <si>
    <t>G102CY</t>
  </si>
  <si>
    <t>prod_forage_crops</t>
  </si>
  <si>
    <t>Timothy</t>
  </si>
  <si>
    <t>Current Years Precipitation (check one):</t>
  </si>
  <si>
    <t>Wt</t>
  </si>
  <si>
    <t xml:space="preserve">Fair to good stand relative to FSG.  Minor reduction in canopy potential due to less than ideal plant population or occasional overgrazing. </t>
  </si>
  <si>
    <t>Healthy green color.  Yields at the high production potential for the site and species.  Species adapted to the site's soil and climate.  Rapid regrowth.</t>
  </si>
  <si>
    <t>Yellowish green leaves.  Productivity less than 40% of the high production potential for the site and species due to overuse, low fertility, insects, or diseases.  Little or no regrowth.</t>
  </si>
  <si>
    <t>Evaluate the site and rate each indicator based upon your observations.  Points given for each indicator may range from 1 to 5.  The indicator score is weighted based upon its importance to overall pasture score.  Sum the indicator scores to determine overall pasture condition score.  If an indicator does not apply, enter "5".</t>
  </si>
  <si>
    <t>Livestock concentration areas cover &gt;10% of pasture, or all convey contaminated runoff directly into water bodies or streams.</t>
  </si>
  <si>
    <t xml:space="preserve"> Productivity at 40-60% of the high production potential for the site and species due to overuse, low fertility, insects, or diseases.  Regrowth drastically reduced from what would be expected for the site and species.</t>
  </si>
  <si>
    <t>40-60% desirable forage species by weight.  Grazing resistant forage species with lower production potential make up a substantial portion of the stand. Undesirable broad-leaf weeds and annual weedy grasses invading.</t>
  </si>
  <si>
    <t>Productivity at 60-80% of the high production potential for the site and species.  Urine/dung patches dark green in contrast to rest of plants.   Regrowth commonly a week later than would be expected.</t>
  </si>
  <si>
    <r>
      <t xml:space="preserve">Spot or patch grazing evident across much of the pasture indicating selectivity by grazing animals </t>
    </r>
    <r>
      <rPr>
        <b/>
        <sz val="10"/>
        <rFont val="Arial Narrow"/>
        <family val="2"/>
      </rPr>
      <t xml:space="preserve">OR </t>
    </r>
    <r>
      <rPr>
        <sz val="10"/>
        <rFont val="Arial Narrow"/>
        <family val="2"/>
      </rPr>
      <t>Zone grazing wih significant areas lightly or not grazed by livestock.  Grazed areas frequntly grazed below proper ending heights.</t>
    </r>
  </si>
  <si>
    <t>Isolated livestock concentration areas and trails are 2.5-5% of pasture, or one close to water channel and drains into it unbuffered.</t>
  </si>
  <si>
    <t>Infiltration capacity somewhat reduced.  Soil more obviously resistant to probe entry at one or more depths within six inches of soil surface than at pasture fenceline.</t>
  </si>
  <si>
    <t>No more than .5% of the pasture including both water and feeding areas show livestock concentration.  None drain directly into a water channel or body.</t>
  </si>
  <si>
    <t>Two or more forage species from two or more functional groups with complimentary growth periods resulting in high forage quality throughout  the grazing season.</t>
  </si>
  <si>
    <t>Two or more forage species from two or more functional groups with overlapping growing seasons.  One or more time periods during the grazing season  experience  reduced quality or production.</t>
  </si>
  <si>
    <t>Productivity at 80-95% of the high production potential for the site and  species due to  less than optimum nutrient status, insect or disease pressure, or grazing history.  Regrowth less than would be expected.</t>
  </si>
  <si>
    <t>60-80% desirable forage species by weight.  Grazing resistant forage species and a few weedy species make up the remainder</t>
  </si>
  <si>
    <t xml:space="preserve">Severe wind and/or water erosion readily apparent. Streambank or pond shoreline erosion caused by livestock is evident.  </t>
  </si>
  <si>
    <t>Livestock concentration areas cover 5-10 percent, and more than one directly drain into a water channel or body.</t>
  </si>
  <si>
    <t>Livestock concentration areas cover .5-2.5% but buffer areas between them and water channels.</t>
  </si>
  <si>
    <t>Pasture Condition Score Sheet - Standard for Dryland Pasture &lt;25" Precipitation</t>
  </si>
  <si>
    <t>Wted Score</t>
  </si>
  <si>
    <t>Individual 
Indicator Score (G11 to G20)</t>
  </si>
  <si>
    <t>Acres</t>
  </si>
  <si>
    <t>1
Percent Desirable Plants</t>
  </si>
  <si>
    <t>2
Live Plant Cover</t>
  </si>
  <si>
    <t>3
Plant Vigor</t>
  </si>
  <si>
    <r>
      <t xml:space="preserve">4
Percent Legume
</t>
    </r>
    <r>
      <rPr>
        <sz val="12"/>
        <rFont val="Arial Narrow"/>
        <family val="2"/>
      </rPr>
      <t>5</t>
    </r>
    <r>
      <rPr>
        <sz val="10"/>
        <rFont val="Arial Narrow"/>
        <family val="2"/>
      </rPr>
      <t xml:space="preserve"> pts. If no legumes are rated good for the FSG or warm season pasture</t>
    </r>
  </si>
  <si>
    <r>
      <t xml:space="preserve">5
Plant diversity
</t>
    </r>
    <r>
      <rPr>
        <sz val="10"/>
        <rFont val="Arial Narrow"/>
        <family val="2"/>
      </rPr>
      <t>(may be considered across several pastures if they are grazed in rotation)</t>
    </r>
  </si>
  <si>
    <t>6
Uniformity of Use</t>
  </si>
  <si>
    <t>7
Plant Residue</t>
  </si>
  <si>
    <t>8
Livestock Concentration Areas</t>
  </si>
  <si>
    <t>9
Soil Compaction</t>
  </si>
  <si>
    <t>10
Erosion</t>
  </si>
  <si>
    <t>Indi-cator Score</t>
  </si>
  <si>
    <t>Cool Season Pastures - 
31-50% legume by weight or No legumes suited to site or warm season pasture/hayland.</t>
  </si>
  <si>
    <t>Cool Season Pastures - 
21-30 legume by weight.</t>
  </si>
  <si>
    <t>Cool Season Pastures  - 
11-20% legume by weight.</t>
  </si>
  <si>
    <t>Cool Season Pastures -  
1-10% legume by weight.</t>
  </si>
  <si>
    <t>Cool Season Pastures -  
No legumes present or &gt;50% bloat causing legume by weight..</t>
  </si>
  <si>
    <t>http://efotg.nrcs.usda.gov/treemenuFS.aspx?Fips=46117&amp;MenuName=menuSD.zip</t>
  </si>
  <si>
    <t>Section 1</t>
  </si>
  <si>
    <r>
      <t>Section 3</t>
    </r>
    <r>
      <rPr>
        <b/>
        <sz val="11"/>
        <rFont val="Arial Narrow"/>
        <family val="2"/>
      </rPr>
      <t xml:space="preserve">
   Overall Pasture
  Condition Score</t>
    </r>
  </si>
  <si>
    <r>
      <t>Excellent:</t>
    </r>
    <r>
      <rPr>
        <b/>
        <sz val="12"/>
        <rFont val="Arial"/>
        <family val="0"/>
      </rPr>
      <t xml:space="preserve">  No changes in management needed at this time.</t>
    </r>
  </si>
  <si>
    <r>
      <t xml:space="preserve">Good: </t>
    </r>
    <r>
      <rPr>
        <b/>
        <sz val="12"/>
        <rFont val="Arial"/>
        <family val="0"/>
      </rPr>
      <t xml:space="preserve"> Minor changes would enhance, do most beneficial first.</t>
    </r>
  </si>
  <si>
    <r>
      <t xml:space="preserve">Fair: </t>
    </r>
    <r>
      <rPr>
        <b/>
        <sz val="12"/>
        <rFont val="Arial"/>
        <family val="0"/>
      </rPr>
      <t xml:space="preserve"> Improvements would benefit productivity and/or environmnet.</t>
    </r>
  </si>
  <si>
    <r>
      <t>Poor:</t>
    </r>
    <r>
      <rPr>
        <b/>
        <sz val="12"/>
        <rFont val="Arial"/>
        <family val="0"/>
      </rPr>
      <t xml:space="preserve">  Needs immediate management changes, high return likely.</t>
    </r>
  </si>
  <si>
    <r>
      <t>Very Poor:</t>
    </r>
    <r>
      <rPr>
        <b/>
        <sz val="12"/>
        <rFont val="Arial"/>
        <family val="0"/>
      </rPr>
      <t xml:space="preserve">  Major effort required in time, management and expense.</t>
    </r>
  </si>
  <si>
    <t>Overall Pasture Condition Score</t>
  </si>
  <si>
    <r>
      <t>Section 2</t>
    </r>
    <r>
      <rPr>
        <b/>
        <sz val="12"/>
        <rFont val="Arial"/>
        <family val="2"/>
      </rPr>
      <t xml:space="preserve">
   </t>
    </r>
    <r>
      <rPr>
        <b/>
        <sz val="10"/>
        <rFont val="Arial"/>
        <family val="2"/>
      </rPr>
      <t>Indicator</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</si>
</sst>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0.0"/>
    <numFmt numFmtId="172" formatCode="0;0;"/>
    <numFmt numFmtId="173" formatCode="0.00;0.00;"/>
    <numFmt numFmtId="174" formatCode="0.00;0.0;"/>
    <numFmt numFmtId="175" formatCode="0.00;0;"/>
    <numFmt numFmtId="176" formatCode="_(* #,##0.0_);_(* \(#,##0.0\);_(* &quot;-&quot;??_);_(@_)"/>
    <numFmt numFmtId="177" formatCode="0.00_);[Red]\(0.00\)"/>
    <numFmt numFmtId="178" formatCode="#,##0.0_);[Red]\(#,##0.0\)"/>
    <numFmt numFmtId="179" formatCode="0_);[Red]\(0\)"/>
    <numFmt numFmtId="180" formatCode="#,##0.0"/>
    <numFmt numFmtId="181" formatCode="dd\-mmm\-yy"/>
    <numFmt numFmtId="182" formatCode="mmmm\-yy"/>
    <numFmt numFmtId="183" formatCode="0.00000000"/>
    <numFmt numFmtId="184" formatCode="0.0000000"/>
    <numFmt numFmtId="185" formatCode="0.000000"/>
    <numFmt numFmtId="186" formatCode="0.00000"/>
    <numFmt numFmtId="187" formatCode="m/d"/>
    <numFmt numFmtId="188" formatCode="yyyy"/>
    <numFmt numFmtId="189" formatCode="_(* #,##0_);_(* \(#,##0\);_(* &quot;-&quot;??_);_(@_)"/>
    <numFmt numFmtId="190" formatCode="_(* #,##0.000_);_(* \(#,##0.000\);_(* &quot;-&quot;??_);_(@_)"/>
  </numFmts>
  <fonts count="34">
    <font>
      <sz val="10"/>
      <name val="Arial"/>
      <family val="0"/>
    </font>
    <font>
      <b/>
      <sz val="16"/>
      <name val="Arial"/>
      <family val="2"/>
    </font>
    <font>
      <b/>
      <sz val="12"/>
      <name val="Arial"/>
      <family val="2"/>
    </font>
    <font>
      <b/>
      <sz val="14"/>
      <name val="Arial"/>
      <family val="2"/>
    </font>
    <font>
      <b/>
      <sz val="10"/>
      <name val="Arial"/>
      <family val="2"/>
    </font>
    <font>
      <sz val="12"/>
      <name val="Arial"/>
      <family val="2"/>
    </font>
    <font>
      <b/>
      <sz val="11"/>
      <name val="Arial"/>
      <family val="2"/>
    </font>
    <font>
      <sz val="11"/>
      <name val="Arial"/>
      <family val="2"/>
    </font>
    <font>
      <sz val="8"/>
      <name val="Tahoma"/>
      <family val="0"/>
    </font>
    <font>
      <sz val="8"/>
      <name val="Arial"/>
      <family val="0"/>
    </font>
    <font>
      <u val="single"/>
      <sz val="10"/>
      <color indexed="12"/>
      <name val="Arial"/>
      <family val="0"/>
    </font>
    <font>
      <u val="single"/>
      <sz val="10"/>
      <color indexed="36"/>
      <name val="Arial"/>
      <family val="0"/>
    </font>
    <font>
      <b/>
      <sz val="8"/>
      <name val="Tahoma"/>
      <family val="2"/>
    </font>
    <font>
      <sz val="10"/>
      <color indexed="8"/>
      <name val="MS Sans Serif"/>
      <family val="0"/>
    </font>
    <font>
      <sz val="8"/>
      <name val="MS Sans Serif"/>
      <family val="0"/>
    </font>
    <font>
      <sz val="10"/>
      <color indexed="8"/>
      <name val="Arial"/>
      <family val="0"/>
    </font>
    <font>
      <sz val="10"/>
      <name val="MS Sans Serif"/>
      <family val="0"/>
    </font>
    <font>
      <b/>
      <sz val="10"/>
      <name val="Tahoma"/>
      <family val="2"/>
    </font>
    <font>
      <sz val="10"/>
      <name val="Tahoma"/>
      <family val="2"/>
    </font>
    <font>
      <sz val="10"/>
      <name val="Arial Narrow"/>
      <family val="2"/>
    </font>
    <font>
      <b/>
      <sz val="10"/>
      <name val="Arial Narrow"/>
      <family val="2"/>
    </font>
    <font>
      <b/>
      <sz val="12"/>
      <name val="Arial Narrow"/>
      <family val="2"/>
    </font>
    <font>
      <b/>
      <sz val="11"/>
      <name val="Arial Narrow"/>
      <family val="2"/>
    </font>
    <font>
      <b/>
      <sz val="14"/>
      <color indexed="10"/>
      <name val="Arial"/>
      <family val="2"/>
    </font>
    <font>
      <sz val="13"/>
      <name val="Arial"/>
      <family val="2"/>
    </font>
    <font>
      <b/>
      <sz val="13"/>
      <name val="Arial"/>
      <family val="2"/>
    </font>
    <font>
      <b/>
      <sz val="11"/>
      <color indexed="8"/>
      <name val="Arial"/>
      <family val="2"/>
    </font>
    <font>
      <sz val="12"/>
      <name val="Arial Narrow"/>
      <family val="2"/>
    </font>
    <font>
      <b/>
      <u val="single"/>
      <sz val="12"/>
      <name val="Arial"/>
      <family val="2"/>
    </font>
    <font>
      <sz val="11"/>
      <name val="Arial Narrow"/>
      <family val="2"/>
    </font>
    <font>
      <b/>
      <u val="single"/>
      <sz val="12"/>
      <name val="Arial Narrow"/>
      <family val="2"/>
    </font>
    <font>
      <sz val="10"/>
      <color indexed="48"/>
      <name val="Arial"/>
      <family val="0"/>
    </font>
    <font>
      <b/>
      <u val="single"/>
      <sz val="12"/>
      <color indexed="12"/>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s>
  <borders count="37">
    <border>
      <left/>
      <right/>
      <top/>
      <bottom/>
      <diagonal/>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color indexed="22"/>
      </left>
      <right style="thin"/>
      <top>
        <color indexed="63"/>
      </top>
      <bottom style="thin">
        <color indexed="22"/>
      </bottom>
    </border>
    <border>
      <left>
        <color indexed="63"/>
      </left>
      <right style="thin">
        <color indexed="22"/>
      </right>
      <top>
        <color indexed="63"/>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color indexed="22"/>
      </left>
      <right style="thin"/>
      <top style="thin"/>
      <bottom style="thin">
        <color indexed="22"/>
      </bottom>
    </border>
    <border>
      <left style="thin">
        <color indexed="22"/>
      </left>
      <right style="thin"/>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bottom>
        <color indexed="63"/>
      </bottom>
    </border>
    <border>
      <left>
        <color indexed="63"/>
      </left>
      <right>
        <color indexed="63"/>
      </right>
      <top style="thin">
        <color indexed="22"/>
      </top>
      <bottom style="thin">
        <color indexed="22"/>
      </bottom>
    </border>
    <border>
      <left style="thin">
        <color indexed="22"/>
      </left>
      <right style="thin"/>
      <top style="thin">
        <color indexed="22"/>
      </top>
      <bottom style="thin"/>
    </border>
    <border>
      <left>
        <color indexed="63"/>
      </left>
      <right style="thin">
        <color indexed="22"/>
      </right>
      <top style="thin">
        <color indexed="22"/>
      </top>
      <bottom style="thin"/>
    </border>
    <border>
      <left style="thin"/>
      <right>
        <color indexed="63"/>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style="medium"/>
      <top>
        <color indexed="63"/>
      </top>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color indexed="63"/>
      </top>
      <bottom style="thin"/>
    </border>
    <border>
      <left>
        <color indexed="63"/>
      </left>
      <right style="thin"/>
      <top style="thin"/>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3" fillId="0" borderId="0">
      <alignment/>
      <protection/>
    </xf>
    <xf numFmtId="0" fontId="13" fillId="0" borderId="0">
      <alignment/>
      <protection/>
    </xf>
    <xf numFmtId="0" fontId="1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3" fillId="0" borderId="0">
      <alignment/>
      <protection/>
    </xf>
    <xf numFmtId="0" fontId="13"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9" fontId="0" fillId="0" borderId="0" applyFont="0" applyFill="0" applyBorder="0" applyAlignment="0" applyProtection="0"/>
  </cellStyleXfs>
  <cellXfs count="479">
    <xf numFmtId="0" fontId="0" fillId="0" borderId="0" xfId="0" applyAlignment="1">
      <alignment/>
    </xf>
    <xf numFmtId="0" fontId="0" fillId="0" borderId="0" xfId="0" applyBorder="1" applyAlignment="1">
      <alignment/>
    </xf>
    <xf numFmtId="0" fontId="2" fillId="0" borderId="0" xfId="0" applyFont="1" applyBorder="1" applyAlignment="1">
      <alignment horizontal="right"/>
    </xf>
    <xf numFmtId="0" fontId="0" fillId="0" borderId="0" xfId="0" applyBorder="1" applyAlignment="1">
      <alignment/>
    </xf>
    <xf numFmtId="0" fontId="15" fillId="0" borderId="1" xfId="21" applyFont="1" applyFill="1" applyBorder="1" applyAlignment="1">
      <alignment horizontal="left"/>
      <protection/>
    </xf>
    <xf numFmtId="0" fontId="13" fillId="0" borderId="0" xfId="21" applyFill="1" applyBorder="1" applyAlignment="1">
      <alignment horizontal="left"/>
      <protection/>
    </xf>
    <xf numFmtId="0" fontId="15" fillId="0" borderId="2" xfId="21" applyFont="1" applyFill="1" applyBorder="1" applyAlignment="1">
      <alignment horizontal="left"/>
      <protection/>
    </xf>
    <xf numFmtId="0" fontId="15" fillId="0" borderId="3" xfId="21" applyFont="1" applyFill="1" applyBorder="1" applyAlignment="1">
      <alignment horizontal="center"/>
      <protection/>
    </xf>
    <xf numFmtId="0" fontId="15" fillId="0" borderId="2" xfId="21" applyFont="1" applyFill="1" applyBorder="1" applyAlignment="1">
      <alignment horizontal="center"/>
      <protection/>
    </xf>
    <xf numFmtId="0" fontId="15" fillId="0" borderId="4" xfId="21" applyFont="1" applyFill="1" applyBorder="1" applyAlignment="1">
      <alignment horizontal="left" wrapText="1"/>
      <protection/>
    </xf>
    <xf numFmtId="0" fontId="15" fillId="0" borderId="5" xfId="21" applyFont="1" applyFill="1" applyBorder="1" applyAlignment="1">
      <alignment horizontal="right" wrapText="1"/>
      <protection/>
    </xf>
    <xf numFmtId="0" fontId="15" fillId="0" borderId="4" xfId="21" applyFont="1" applyFill="1" applyBorder="1" applyAlignment="1">
      <alignment horizontal="right" wrapText="1"/>
      <protection/>
    </xf>
    <xf numFmtId="0" fontId="13" fillId="0" borderId="0" xfId="21">
      <alignment/>
      <protection/>
    </xf>
    <xf numFmtId="0" fontId="15" fillId="0" borderId="6" xfId="21" applyFont="1" applyFill="1" applyBorder="1" applyAlignment="1">
      <alignment horizontal="left" wrapText="1"/>
      <protection/>
    </xf>
    <xf numFmtId="0" fontId="15" fillId="0" borderId="7" xfId="21" applyFont="1" applyFill="1" applyBorder="1" applyAlignment="1">
      <alignment horizontal="right" wrapText="1"/>
      <protection/>
    </xf>
    <xf numFmtId="0" fontId="15" fillId="0" borderId="6" xfId="21" applyFont="1" applyFill="1" applyBorder="1" applyAlignment="1">
      <alignment horizontal="right" wrapText="1"/>
      <protection/>
    </xf>
    <xf numFmtId="0" fontId="15" fillId="0" borderId="1" xfId="21" applyFont="1" applyFill="1" applyBorder="1" applyAlignment="1">
      <alignment horizontal="center"/>
      <protection/>
    </xf>
    <xf numFmtId="0" fontId="15" fillId="0" borderId="8" xfId="21" applyFont="1" applyFill="1" applyBorder="1" applyAlignment="1">
      <alignment horizontal="center"/>
      <protection/>
    </xf>
    <xf numFmtId="0" fontId="0" fillId="0" borderId="0" xfId="0" applyAlignment="1">
      <alignment wrapText="1"/>
    </xf>
    <xf numFmtId="0" fontId="16" fillId="0" borderId="9" xfId="23" applyBorder="1">
      <alignment/>
      <protection/>
    </xf>
    <xf numFmtId="0" fontId="16" fillId="0" borderId="0" xfId="23">
      <alignment/>
      <protection/>
    </xf>
    <xf numFmtId="0" fontId="16" fillId="0" borderId="2" xfId="23" applyBorder="1">
      <alignment/>
      <protection/>
    </xf>
    <xf numFmtId="0" fontId="16" fillId="0" borderId="3" xfId="23" applyBorder="1">
      <alignment/>
      <protection/>
    </xf>
    <xf numFmtId="0" fontId="16" fillId="0" borderId="1" xfId="23" applyBorder="1">
      <alignment/>
      <protection/>
    </xf>
    <xf numFmtId="0" fontId="16" fillId="0" borderId="8" xfId="23" applyBorder="1">
      <alignment/>
      <protection/>
    </xf>
    <xf numFmtId="0" fontId="16" fillId="2" borderId="0" xfId="23" applyFill="1">
      <alignment/>
      <protection/>
    </xf>
    <xf numFmtId="0" fontId="16" fillId="0" borderId="10" xfId="23" applyBorder="1">
      <alignment/>
      <protection/>
    </xf>
    <xf numFmtId="0" fontId="0" fillId="0" borderId="0" xfId="0" applyFill="1" applyAlignment="1">
      <alignment/>
    </xf>
    <xf numFmtId="0" fontId="15" fillId="0" borderId="0" xfId="28" applyFont="1" applyFill="1" applyBorder="1" applyAlignment="1">
      <alignment horizontal="left" wrapText="1"/>
      <protection/>
    </xf>
    <xf numFmtId="0" fontId="13" fillId="0" borderId="0" xfId="28" applyFill="1" applyBorder="1" applyAlignment="1">
      <alignment horizontal="left" wrapText="1"/>
      <protection/>
    </xf>
    <xf numFmtId="0" fontId="15" fillId="0" borderId="0" xfId="28" applyFont="1" applyFill="1" applyBorder="1" applyAlignment="1">
      <alignment horizontal="center" wrapText="1"/>
      <protection/>
    </xf>
    <xf numFmtId="0" fontId="15" fillId="0" borderId="9" xfId="28" applyFont="1" applyFill="1" applyBorder="1" applyAlignment="1">
      <alignment horizontal="center" wrapText="1"/>
      <protection/>
    </xf>
    <xf numFmtId="0" fontId="15" fillId="0" borderId="0" xfId="28" applyFont="1" applyFill="1" applyBorder="1" applyAlignment="1">
      <alignment horizontal="left" wrapText="1"/>
      <protection/>
    </xf>
    <xf numFmtId="0" fontId="15" fillId="0" borderId="0" xfId="28" applyFont="1" applyFill="1" applyBorder="1" applyAlignment="1">
      <alignment horizontal="right" wrapText="1"/>
      <protection/>
    </xf>
    <xf numFmtId="0" fontId="15" fillId="0" borderId="9" xfId="28" applyFont="1" applyFill="1" applyBorder="1" applyAlignment="1">
      <alignment horizontal="right" wrapText="1"/>
      <protection/>
    </xf>
    <xf numFmtId="0" fontId="13" fillId="0" borderId="0" xfId="28" applyBorder="1" applyAlignment="1">
      <alignment wrapText="1"/>
      <protection/>
    </xf>
    <xf numFmtId="0" fontId="13" fillId="2" borderId="0" xfId="28" applyFill="1" applyBorder="1" applyAlignment="1">
      <alignment wrapText="1"/>
      <protection/>
    </xf>
    <xf numFmtId="0" fontId="15" fillId="0" borderId="8" xfId="28" applyFont="1" applyFill="1" applyBorder="1" applyAlignment="1">
      <alignment horizontal="left" wrapText="1"/>
      <protection/>
    </xf>
    <xf numFmtId="0" fontId="15" fillId="0" borderId="8" xfId="28" applyFont="1" applyFill="1" applyBorder="1" applyAlignment="1">
      <alignment horizontal="center" wrapText="1"/>
      <protection/>
    </xf>
    <xf numFmtId="0" fontId="15" fillId="0" borderId="1" xfId="28" applyFont="1" applyFill="1" applyBorder="1" applyAlignment="1">
      <alignment horizontal="center" wrapText="1"/>
      <protection/>
    </xf>
    <xf numFmtId="0" fontId="13" fillId="0" borderId="8" xfId="28" applyBorder="1" applyAlignment="1">
      <alignment wrapText="1"/>
      <protection/>
    </xf>
    <xf numFmtId="0" fontId="13" fillId="0" borderId="9" xfId="28" applyBorder="1" applyAlignment="1">
      <alignment wrapText="1"/>
      <protection/>
    </xf>
    <xf numFmtId="0" fontId="0" fillId="0" borderId="0" xfId="0" applyBorder="1" applyAlignment="1">
      <alignment horizontal="center"/>
    </xf>
    <xf numFmtId="0" fontId="0" fillId="0" borderId="11" xfId="0" applyBorder="1" applyAlignment="1">
      <alignment/>
    </xf>
    <xf numFmtId="0" fontId="0" fillId="0" borderId="0" xfId="0" applyAlignment="1" applyProtection="1">
      <alignment horizontal="left"/>
      <protection/>
    </xf>
    <xf numFmtId="0" fontId="0" fillId="0" borderId="0" xfId="0" applyAlignment="1" applyProtection="1">
      <alignment/>
      <protection/>
    </xf>
    <xf numFmtId="0" fontId="0" fillId="0" borderId="0" xfId="0" applyBorder="1" applyAlignment="1">
      <alignment horizontal="center" vertical="top"/>
    </xf>
    <xf numFmtId="0" fontId="0" fillId="0" borderId="0" xfId="0" applyNumberFormat="1" applyBorder="1" applyAlignment="1">
      <alignment horizontal="left" vertical="top"/>
    </xf>
    <xf numFmtId="172" fontId="0" fillId="0" borderId="0" xfId="0" applyNumberFormat="1" applyBorder="1" applyAlignment="1">
      <alignment horizontal="center" vertical="top"/>
    </xf>
    <xf numFmtId="0" fontId="13" fillId="0" borderId="0" xfId="21" applyBorder="1">
      <alignment/>
      <protection/>
    </xf>
    <xf numFmtId="0" fontId="15" fillId="0" borderId="0" xfId="21" applyFont="1" applyFill="1" applyBorder="1" applyAlignment="1">
      <alignment horizontal="left" wrapText="1"/>
      <protection/>
    </xf>
    <xf numFmtId="0" fontId="13" fillId="0" borderId="0" xfId="21" applyFill="1">
      <alignment/>
      <protection/>
    </xf>
    <xf numFmtId="0" fontId="13" fillId="0" borderId="0" xfId="21" applyFont="1" applyFill="1">
      <alignment/>
      <protection/>
    </xf>
    <xf numFmtId="0" fontId="0" fillId="0" borderId="0" xfId="0" applyAlignment="1">
      <alignment horizontal="center"/>
    </xf>
    <xf numFmtId="1" fontId="0" fillId="0" borderId="0" xfId="0" applyNumberFormat="1" applyBorder="1" applyAlignment="1">
      <alignment horizontal="center" vertical="top"/>
    </xf>
    <xf numFmtId="0" fontId="9" fillId="0" borderId="0" xfId="0" applyFont="1" applyAlignment="1" applyProtection="1">
      <alignment horizontal="left"/>
      <protection/>
    </xf>
    <xf numFmtId="0" fontId="9" fillId="0" borderId="0" xfId="0" applyFont="1" applyAlignment="1" applyProtection="1">
      <alignment/>
      <protection/>
    </xf>
    <xf numFmtId="172" fontId="0" fillId="0" borderId="0" xfId="0" applyNumberFormat="1" applyBorder="1" applyAlignment="1">
      <alignment horizontal="left" vertical="top"/>
    </xf>
    <xf numFmtId="1" fontId="0" fillId="0" borderId="0" xfId="0" applyNumberFormat="1" applyBorder="1" applyAlignment="1">
      <alignment horizontal="left" vertical="top"/>
    </xf>
    <xf numFmtId="0" fontId="0" fillId="0" borderId="0" xfId="0" applyAlignment="1">
      <alignment horizontal="left"/>
    </xf>
    <xf numFmtId="0" fontId="13" fillId="2" borderId="0" xfId="21" applyFill="1">
      <alignment/>
      <protection/>
    </xf>
    <xf numFmtId="0" fontId="13" fillId="0" borderId="0" xfId="28" applyFill="1" applyBorder="1" applyAlignment="1">
      <alignment wrapText="1"/>
      <protection/>
    </xf>
    <xf numFmtId="0" fontId="16" fillId="0" borderId="0" xfId="23" applyFill="1">
      <alignment/>
      <protection/>
    </xf>
    <xf numFmtId="0" fontId="16" fillId="0" borderId="0" xfId="23" applyFont="1" applyFill="1">
      <alignment/>
      <protection/>
    </xf>
    <xf numFmtId="0" fontId="16" fillId="0" borderId="0" xfId="23" applyBorder="1">
      <alignment/>
      <protection/>
    </xf>
    <xf numFmtId="0" fontId="16" fillId="0" borderId="12" xfId="23" applyFont="1" applyBorder="1">
      <alignment/>
      <protection/>
    </xf>
    <xf numFmtId="0" fontId="6" fillId="3" borderId="13" xfId="0" applyFont="1" applyFill="1" applyBorder="1" applyAlignment="1">
      <alignment horizontal="center"/>
    </xf>
    <xf numFmtId="0" fontId="15" fillId="0" borderId="0" xfId="28" applyFont="1" applyFill="1" applyBorder="1" applyAlignment="1">
      <alignment horizontal="left"/>
      <protection/>
    </xf>
    <xf numFmtId="0" fontId="16" fillId="0" borderId="9" xfId="23" applyFont="1" applyBorder="1">
      <alignment/>
      <protection/>
    </xf>
    <xf numFmtId="0" fontId="13" fillId="0" borderId="0" xfId="28" applyFill="1" applyBorder="1" applyAlignment="1">
      <alignment horizontal="left"/>
      <protection/>
    </xf>
    <xf numFmtId="0" fontId="15" fillId="0" borderId="1" xfId="22" applyFont="1" applyFill="1" applyBorder="1" applyAlignment="1">
      <alignment horizontal="left"/>
      <protection/>
    </xf>
    <xf numFmtId="0" fontId="15" fillId="0" borderId="8" xfId="22" applyFont="1" applyFill="1" applyBorder="1" applyAlignment="1">
      <alignment horizontal="centerContinuous"/>
      <protection/>
    </xf>
    <xf numFmtId="0" fontId="15" fillId="0" borderId="1" xfId="22" applyFont="1" applyFill="1" applyBorder="1" applyAlignment="1">
      <alignment horizontal="centerContinuous"/>
      <protection/>
    </xf>
    <xf numFmtId="0" fontId="15" fillId="0" borderId="8" xfId="22" applyFont="1" applyFill="1" applyBorder="1" applyAlignment="1">
      <alignment horizontal="left"/>
      <protection/>
    </xf>
    <xf numFmtId="0" fontId="13" fillId="0" borderId="0" xfId="22" applyFont="1" applyFill="1" applyBorder="1" applyAlignment="1">
      <alignment horizontal="left"/>
      <protection/>
    </xf>
    <xf numFmtId="0" fontId="13" fillId="0" borderId="8" xfId="22" applyFont="1" applyFill="1" applyBorder="1" applyAlignment="1">
      <alignment horizontal="left"/>
      <protection/>
    </xf>
    <xf numFmtId="0" fontId="15" fillId="0" borderId="8" xfId="22" applyFont="1" applyFill="1" applyBorder="1" applyAlignment="1">
      <alignment horizontal="center"/>
      <protection/>
    </xf>
    <xf numFmtId="0" fontId="15" fillId="0" borderId="1" xfId="22" applyFont="1" applyFill="1" applyBorder="1" applyAlignment="1">
      <alignment horizontal="center"/>
      <protection/>
    </xf>
    <xf numFmtId="0" fontId="15" fillId="0" borderId="9" xfId="22" applyFont="1" applyFill="1" applyBorder="1" applyAlignment="1">
      <alignment horizontal="left" wrapText="1"/>
      <protection/>
    </xf>
    <xf numFmtId="0" fontId="15" fillId="0" borderId="0" xfId="22" applyFont="1" applyFill="1" applyBorder="1" applyAlignment="1">
      <alignment horizontal="right" wrapText="1"/>
      <protection/>
    </xf>
    <xf numFmtId="0" fontId="15" fillId="0" borderId="9" xfId="22" applyFont="1" applyFill="1" applyBorder="1" applyAlignment="1">
      <alignment horizontal="right" wrapText="1"/>
      <protection/>
    </xf>
    <xf numFmtId="0" fontId="13" fillId="0" borderId="0" xfId="22" applyBorder="1">
      <alignment/>
      <protection/>
    </xf>
    <xf numFmtId="0" fontId="15" fillId="4" borderId="9" xfId="22" applyFont="1" applyFill="1" applyBorder="1" applyAlignment="1">
      <alignment horizontal="left" wrapText="1"/>
      <protection/>
    </xf>
    <xf numFmtId="0" fontId="15" fillId="4" borderId="0" xfId="22" applyFont="1" applyFill="1" applyBorder="1" applyAlignment="1">
      <alignment horizontal="right" wrapText="1"/>
      <protection/>
    </xf>
    <xf numFmtId="0" fontId="13" fillId="2" borderId="0" xfId="22" applyFill="1" applyBorder="1">
      <alignment/>
      <protection/>
    </xf>
    <xf numFmtId="0" fontId="13" fillId="0" borderId="1" xfId="22" applyFont="1" applyFill="1" applyBorder="1" applyAlignment="1">
      <alignment horizontal="centerContinuous"/>
      <protection/>
    </xf>
    <xf numFmtId="0" fontId="13" fillId="0" borderId="0" xfId="22" applyFont="1" applyBorder="1">
      <alignment/>
      <protection/>
    </xf>
    <xf numFmtId="0" fontId="13" fillId="0" borderId="9" xfId="22" applyBorder="1">
      <alignment/>
      <protection/>
    </xf>
    <xf numFmtId="0" fontId="15" fillId="0" borderId="1" xfId="26" applyFont="1" applyFill="1" applyBorder="1" applyAlignment="1">
      <alignment horizontal="center"/>
      <protection/>
    </xf>
    <xf numFmtId="0" fontId="13" fillId="0" borderId="0" xfId="26" applyFill="1" applyBorder="1">
      <alignment/>
      <protection/>
    </xf>
    <xf numFmtId="0" fontId="15" fillId="0" borderId="2" xfId="26" applyFont="1" applyFill="1" applyBorder="1" applyAlignment="1">
      <alignment horizontal="center"/>
      <protection/>
    </xf>
    <xf numFmtId="0" fontId="15" fillId="0" borderId="3" xfId="26" applyFont="1" applyFill="1" applyBorder="1" applyAlignment="1">
      <alignment horizontal="center"/>
      <protection/>
    </xf>
    <xf numFmtId="0" fontId="15" fillId="0" borderId="14" xfId="36" applyFont="1" applyFill="1" applyBorder="1" applyAlignment="1">
      <alignment horizontal="left" wrapText="1"/>
      <protection/>
    </xf>
    <xf numFmtId="0" fontId="15" fillId="0" borderId="7" xfId="36" applyFont="1" applyFill="1" applyBorder="1" applyAlignment="1">
      <alignment horizontal="right" wrapText="1"/>
      <protection/>
    </xf>
    <xf numFmtId="0" fontId="15" fillId="0" borderId="14" xfId="36" applyFont="1" applyFill="1" applyBorder="1" applyAlignment="1">
      <alignment horizontal="right" wrapText="1"/>
      <protection/>
    </xf>
    <xf numFmtId="0" fontId="15" fillId="0" borderId="6" xfId="36" applyFont="1" applyFill="1" applyBorder="1" applyAlignment="1">
      <alignment horizontal="left" wrapText="1"/>
      <protection/>
    </xf>
    <xf numFmtId="0" fontId="15" fillId="0" borderId="6" xfId="36" applyFont="1" applyFill="1" applyBorder="1" applyAlignment="1">
      <alignment horizontal="right" wrapText="1"/>
      <protection/>
    </xf>
    <xf numFmtId="0" fontId="15" fillId="0" borderId="15" xfId="36" applyFont="1" applyFill="1" applyBorder="1" applyAlignment="1">
      <alignment horizontal="left" wrapText="1"/>
      <protection/>
    </xf>
    <xf numFmtId="0" fontId="15" fillId="0" borderId="16" xfId="36" applyFont="1" applyFill="1" applyBorder="1" applyAlignment="1">
      <alignment horizontal="right" wrapText="1"/>
      <protection/>
    </xf>
    <xf numFmtId="0" fontId="15" fillId="0" borderId="15" xfId="36" applyFont="1" applyFill="1" applyBorder="1" applyAlignment="1">
      <alignment horizontal="right" wrapText="1"/>
      <protection/>
    </xf>
    <xf numFmtId="0" fontId="15" fillId="4" borderId="17" xfId="36" applyFont="1" applyFill="1" applyBorder="1" applyAlignment="1">
      <alignment horizontal="left" wrapText="1"/>
      <protection/>
    </xf>
    <xf numFmtId="0" fontId="15" fillId="4" borderId="17" xfId="36" applyFont="1" applyFill="1" applyBorder="1" applyAlignment="1">
      <alignment horizontal="right" wrapText="1"/>
      <protection/>
    </xf>
    <xf numFmtId="0" fontId="15" fillId="0" borderId="18" xfId="36" applyFont="1" applyFill="1" applyBorder="1" applyAlignment="1">
      <alignment horizontal="right" wrapText="1"/>
      <protection/>
    </xf>
    <xf numFmtId="0" fontId="15" fillId="0" borderId="9" xfId="36" applyFont="1" applyFill="1" applyBorder="1" applyAlignment="1">
      <alignment horizontal="right" wrapText="1"/>
      <protection/>
    </xf>
    <xf numFmtId="0" fontId="15" fillId="0" borderId="4" xfId="36" applyFont="1" applyFill="1" applyBorder="1" applyAlignment="1">
      <alignment horizontal="right" wrapText="1"/>
      <protection/>
    </xf>
    <xf numFmtId="0" fontId="13" fillId="2" borderId="0" xfId="26" applyFill="1" applyBorder="1">
      <alignment/>
      <protection/>
    </xf>
    <xf numFmtId="0" fontId="15" fillId="0" borderId="8" xfId="26" applyFont="1" applyFill="1" applyBorder="1" applyAlignment="1">
      <alignment horizontal="centerContinuous"/>
      <protection/>
    </xf>
    <xf numFmtId="0" fontId="15" fillId="0" borderId="1" xfId="26" applyFont="1" applyFill="1" applyBorder="1" applyAlignment="1">
      <alignment horizontal="centerContinuous"/>
      <protection/>
    </xf>
    <xf numFmtId="0" fontId="15" fillId="0" borderId="9" xfId="27" applyFont="1" applyFill="1" applyBorder="1" applyAlignment="1">
      <alignment horizontal="center"/>
      <protection/>
    </xf>
    <xf numFmtId="0" fontId="13" fillId="0" borderId="0" xfId="27" applyFill="1" applyBorder="1">
      <alignment/>
      <protection/>
    </xf>
    <xf numFmtId="0" fontId="15" fillId="0" borderId="1" xfId="27" applyFont="1" applyFill="1" applyBorder="1" applyAlignment="1">
      <alignment horizontal="center"/>
      <protection/>
    </xf>
    <xf numFmtId="0" fontId="15" fillId="0" borderId="8" xfId="27" applyFont="1" applyFill="1" applyBorder="1" applyAlignment="1">
      <alignment horizontal="center"/>
      <protection/>
    </xf>
    <xf numFmtId="0" fontId="15" fillId="0" borderId="4" xfId="27" applyFont="1" applyFill="1" applyBorder="1" applyAlignment="1">
      <alignment horizontal="left"/>
      <protection/>
    </xf>
    <xf numFmtId="0" fontId="15" fillId="0" borderId="5" xfId="27" applyFont="1" applyFill="1" applyBorder="1" applyAlignment="1">
      <alignment horizontal="right"/>
      <protection/>
    </xf>
    <xf numFmtId="0" fontId="15" fillId="0" borderId="4" xfId="27" applyFont="1" applyFill="1" applyBorder="1" applyAlignment="1">
      <alignment horizontal="right"/>
      <protection/>
    </xf>
    <xf numFmtId="0" fontId="15" fillId="0" borderId="6" xfId="27" applyFont="1" applyFill="1" applyBorder="1" applyAlignment="1">
      <alignment horizontal="left"/>
      <protection/>
    </xf>
    <xf numFmtId="0" fontId="15" fillId="0" borderId="7" xfId="27" applyFont="1" applyFill="1" applyBorder="1" applyAlignment="1">
      <alignment horizontal="right"/>
      <protection/>
    </xf>
    <xf numFmtId="0" fontId="15" fillId="0" borderId="6" xfId="27" applyFont="1" applyFill="1" applyBorder="1" applyAlignment="1">
      <alignment horizontal="right"/>
      <protection/>
    </xf>
    <xf numFmtId="0" fontId="15" fillId="0" borderId="19" xfId="27" applyFont="1" applyFill="1" applyBorder="1" applyAlignment="1">
      <alignment horizontal="left"/>
      <protection/>
    </xf>
    <xf numFmtId="0" fontId="15" fillId="0" borderId="20" xfId="27" applyFont="1" applyFill="1" applyBorder="1" applyAlignment="1">
      <alignment horizontal="right"/>
      <protection/>
    </xf>
    <xf numFmtId="0" fontId="15" fillId="0" borderId="19" xfId="27" applyFont="1" applyFill="1" applyBorder="1" applyAlignment="1">
      <alignment horizontal="right"/>
      <protection/>
    </xf>
    <xf numFmtId="0" fontId="13" fillId="2" borderId="0" xfId="27" applyFill="1" applyBorder="1">
      <alignment/>
      <protection/>
    </xf>
    <xf numFmtId="0" fontId="15" fillId="0" borderId="8" xfId="27" applyFont="1" applyFill="1" applyBorder="1" applyAlignment="1">
      <alignment horizontal="centerContinuous"/>
      <protection/>
    </xf>
    <xf numFmtId="0" fontId="15" fillId="0" borderId="1" xfId="27" applyFont="1" applyFill="1" applyBorder="1" applyAlignment="1">
      <alignment horizontal="centerContinuous"/>
      <protection/>
    </xf>
    <xf numFmtId="0" fontId="13" fillId="0" borderId="0" xfId="27" applyFill="1" applyBorder="1" applyAlignment="1">
      <alignment/>
      <protection/>
    </xf>
    <xf numFmtId="0" fontId="13" fillId="0" borderId="0" xfId="24" applyFill="1" applyBorder="1">
      <alignment/>
      <protection/>
    </xf>
    <xf numFmtId="0" fontId="15" fillId="0" borderId="2" xfId="24" applyFont="1" applyFill="1" applyBorder="1" applyAlignment="1">
      <alignment horizontal="center"/>
      <protection/>
    </xf>
    <xf numFmtId="0" fontId="15" fillId="0" borderId="3" xfId="24" applyFont="1" applyFill="1" applyBorder="1" applyAlignment="1">
      <alignment horizontal="center"/>
      <protection/>
    </xf>
    <xf numFmtId="0" fontId="15" fillId="0" borderId="4" xfId="24" applyFont="1" applyFill="1" applyBorder="1" applyAlignment="1">
      <alignment horizontal="left" wrapText="1"/>
      <protection/>
    </xf>
    <xf numFmtId="0" fontId="15" fillId="0" borderId="5" xfId="24" applyFont="1" applyFill="1" applyBorder="1" applyAlignment="1">
      <alignment horizontal="right" wrapText="1"/>
      <protection/>
    </xf>
    <xf numFmtId="0" fontId="15" fillId="0" borderId="4" xfId="24" applyFont="1" applyFill="1" applyBorder="1" applyAlignment="1">
      <alignment horizontal="right" wrapText="1"/>
      <protection/>
    </xf>
    <xf numFmtId="0" fontId="15" fillId="0" borderId="6" xfId="24" applyFont="1" applyFill="1" applyBorder="1" applyAlignment="1">
      <alignment horizontal="left" wrapText="1"/>
      <protection/>
    </xf>
    <xf numFmtId="0" fontId="15" fillId="0" borderId="7" xfId="24" applyFont="1" applyFill="1" applyBorder="1" applyAlignment="1">
      <alignment horizontal="right" wrapText="1"/>
      <protection/>
    </xf>
    <xf numFmtId="0" fontId="15" fillId="0" borderId="6" xfId="24" applyFont="1" applyFill="1" applyBorder="1" applyAlignment="1">
      <alignment horizontal="right" wrapText="1"/>
      <protection/>
    </xf>
    <xf numFmtId="0" fontId="15" fillId="0" borderId="19" xfId="24" applyFont="1" applyFill="1" applyBorder="1" applyAlignment="1">
      <alignment horizontal="left" wrapText="1"/>
      <protection/>
    </xf>
    <xf numFmtId="0" fontId="15" fillId="0" borderId="20" xfId="24" applyFont="1" applyFill="1" applyBorder="1" applyAlignment="1">
      <alignment horizontal="right" wrapText="1"/>
      <protection/>
    </xf>
    <xf numFmtId="0" fontId="15" fillId="0" borderId="19" xfId="24" applyFont="1" applyFill="1" applyBorder="1" applyAlignment="1">
      <alignment horizontal="right" wrapText="1"/>
      <protection/>
    </xf>
    <xf numFmtId="0" fontId="13" fillId="2" borderId="0" xfId="24" applyFill="1" applyBorder="1">
      <alignment/>
      <protection/>
    </xf>
    <xf numFmtId="0" fontId="15" fillId="0" borderId="9" xfId="24" applyFont="1" applyFill="1" applyBorder="1" applyAlignment="1">
      <alignment horizontal="center"/>
      <protection/>
    </xf>
    <xf numFmtId="0" fontId="13" fillId="0" borderId="0" xfId="24" applyFill="1" applyBorder="1" applyAlignment="1">
      <alignment/>
      <protection/>
    </xf>
    <xf numFmtId="0" fontId="15" fillId="0" borderId="0" xfId="25" applyFont="1" applyFill="1" applyBorder="1" applyAlignment="1">
      <alignment horizontal="centerContinuous"/>
      <protection/>
    </xf>
    <xf numFmtId="0" fontId="15" fillId="0" borderId="9" xfId="25" applyFont="1" applyFill="1" applyBorder="1" applyAlignment="1">
      <alignment horizontal="centerContinuous"/>
      <protection/>
    </xf>
    <xf numFmtId="0" fontId="13" fillId="0" borderId="0" xfId="25" applyFill="1" applyBorder="1" applyAlignment="1">
      <alignment/>
      <protection/>
    </xf>
    <xf numFmtId="0" fontId="16" fillId="0" borderId="2" xfId="23" applyFill="1" applyBorder="1" applyAlignment="1">
      <alignment horizontal="center"/>
      <protection/>
    </xf>
    <xf numFmtId="0" fontId="16" fillId="0" borderId="3" xfId="23" applyFill="1" applyBorder="1" applyAlignment="1">
      <alignment horizontal="center"/>
      <protection/>
    </xf>
    <xf numFmtId="0" fontId="16" fillId="0" borderId="0" xfId="23" applyFill="1" applyBorder="1" applyAlignment="1">
      <alignment horizontal="center"/>
      <protection/>
    </xf>
    <xf numFmtId="0" fontId="15" fillId="0" borderId="9" xfId="25" applyFont="1" applyFill="1" applyBorder="1" applyAlignment="1">
      <alignment horizontal="left" wrapText="1"/>
      <protection/>
    </xf>
    <xf numFmtId="0" fontId="15" fillId="0" borderId="0" xfId="25" applyFont="1" applyFill="1" applyBorder="1" applyAlignment="1">
      <alignment horizontal="right" wrapText="1"/>
      <protection/>
    </xf>
    <xf numFmtId="0" fontId="15" fillId="0" borderId="9" xfId="25" applyFont="1" applyFill="1" applyBorder="1" applyAlignment="1">
      <alignment horizontal="right" wrapText="1"/>
      <protection/>
    </xf>
    <xf numFmtId="0" fontId="13" fillId="0" borderId="0" xfId="25" applyFill="1" applyBorder="1">
      <alignment/>
      <protection/>
    </xf>
    <xf numFmtId="0" fontId="13" fillId="2" borderId="0" xfId="25" applyFill="1" applyBorder="1">
      <alignment/>
      <protection/>
    </xf>
    <xf numFmtId="0" fontId="15" fillId="0" borderId="0" xfId="25" applyFont="1" applyFill="1" applyBorder="1" applyAlignment="1">
      <alignment horizontal="left" wrapText="1"/>
      <protection/>
    </xf>
    <xf numFmtId="0" fontId="15" fillId="0" borderId="9" xfId="37" applyFont="1" applyFill="1" applyBorder="1" applyAlignment="1">
      <alignment horizontal="center"/>
      <protection/>
    </xf>
    <xf numFmtId="0" fontId="15" fillId="0" borderId="21" xfId="37" applyFont="1" applyFill="1" applyBorder="1" applyAlignment="1">
      <alignment horizontal="center"/>
      <protection/>
    </xf>
    <xf numFmtId="0" fontId="15" fillId="0" borderId="2" xfId="37" applyFont="1" applyFill="1" applyBorder="1" applyAlignment="1">
      <alignment horizontal="center"/>
      <protection/>
    </xf>
    <xf numFmtId="0" fontId="15" fillId="0" borderId="3" xfId="37" applyFont="1" applyFill="1" applyBorder="1" applyAlignment="1">
      <alignment horizontal="center"/>
      <protection/>
    </xf>
    <xf numFmtId="0" fontId="0" fillId="0" borderId="0" xfId="0" applyFill="1" applyBorder="1" applyAlignment="1">
      <alignment horizontal="center"/>
    </xf>
    <xf numFmtId="0" fontId="15" fillId="0" borderId="9" xfId="37" applyFont="1" applyFill="1" applyBorder="1" applyAlignment="1">
      <alignment/>
      <protection/>
    </xf>
    <xf numFmtId="0" fontId="15" fillId="0" borderId="0" xfId="37" applyNumberFormat="1" applyFont="1" applyFill="1" applyBorder="1" applyAlignment="1">
      <alignment horizontal="right"/>
      <protection/>
    </xf>
    <xf numFmtId="0" fontId="15" fillId="0" borderId="9" xfId="37" applyNumberFormat="1" applyFont="1" applyFill="1" applyBorder="1" applyAlignment="1">
      <alignment horizontal="right"/>
      <protection/>
    </xf>
    <xf numFmtId="0" fontId="0" fillId="0" borderId="0" xfId="0" applyFill="1" applyBorder="1" applyAlignment="1">
      <alignment/>
    </xf>
    <xf numFmtId="0" fontId="15" fillId="0" borderId="0" xfId="37" applyFont="1" applyFill="1" applyBorder="1" applyAlignment="1">
      <alignment horizontal="right"/>
      <protection/>
    </xf>
    <xf numFmtId="0" fontId="15" fillId="0" borderId="9" xfId="37" applyFont="1" applyFill="1" applyBorder="1" applyAlignment="1">
      <alignment horizontal="right"/>
      <protection/>
    </xf>
    <xf numFmtId="0" fontId="0" fillId="2" borderId="0" xfId="0" applyFill="1" applyBorder="1" applyAlignment="1">
      <alignment/>
    </xf>
    <xf numFmtId="0" fontId="15" fillId="0" borderId="0" xfId="37" applyFont="1" applyFill="1" applyBorder="1" applyAlignment="1">
      <alignment horizontal="centerContinuous"/>
      <protection/>
    </xf>
    <xf numFmtId="0" fontId="15" fillId="0" borderId="9" xfId="37" applyFont="1" applyFill="1" applyBorder="1" applyAlignment="1">
      <alignment horizontal="centerContinuous"/>
      <protection/>
    </xf>
    <xf numFmtId="0" fontId="15" fillId="0" borderId="9" xfId="31" applyFont="1" applyFill="1" applyBorder="1" applyAlignment="1">
      <alignment horizontal="left"/>
      <protection/>
    </xf>
    <xf numFmtId="0" fontId="15" fillId="0" borderId="0" xfId="31" applyFont="1" applyFill="1" applyBorder="1" applyAlignment="1">
      <alignment horizontal="centerContinuous"/>
      <protection/>
    </xf>
    <xf numFmtId="0" fontId="15" fillId="0" borderId="9" xfId="31" applyFont="1" applyFill="1" applyBorder="1" applyAlignment="1">
      <alignment horizontal="centerContinuous"/>
      <protection/>
    </xf>
    <xf numFmtId="0" fontId="13" fillId="0" borderId="0" xfId="31" applyFill="1" applyBorder="1" applyAlignment="1">
      <alignment horizontal="left"/>
      <protection/>
    </xf>
    <xf numFmtId="0" fontId="15" fillId="0" borderId="1" xfId="31" applyFont="1" applyFill="1" applyBorder="1" applyAlignment="1">
      <alignment horizontal="left"/>
      <protection/>
    </xf>
    <xf numFmtId="0" fontId="15" fillId="0" borderId="8" xfId="31" applyFont="1" applyFill="1" applyBorder="1" applyAlignment="1">
      <alignment horizontal="center"/>
      <protection/>
    </xf>
    <xf numFmtId="0" fontId="15" fillId="0" borderId="1" xfId="31" applyFont="1" applyFill="1" applyBorder="1" applyAlignment="1">
      <alignment horizontal="center"/>
      <protection/>
    </xf>
    <xf numFmtId="0" fontId="13" fillId="0" borderId="8" xfId="31" applyFill="1" applyBorder="1" applyAlignment="1">
      <alignment horizontal="left"/>
      <protection/>
    </xf>
    <xf numFmtId="0" fontId="15" fillId="0" borderId="4" xfId="31" applyFont="1" applyFill="1" applyBorder="1" applyAlignment="1">
      <alignment horizontal="left"/>
      <protection/>
    </xf>
    <xf numFmtId="0" fontId="15" fillId="0" borderId="5" xfId="31" applyFont="1" applyFill="1" applyBorder="1" applyAlignment="1">
      <alignment horizontal="right"/>
      <protection/>
    </xf>
    <xf numFmtId="0" fontId="15" fillId="0" borderId="4" xfId="31" applyFont="1" applyFill="1" applyBorder="1" applyAlignment="1">
      <alignment horizontal="right"/>
      <protection/>
    </xf>
    <xf numFmtId="0" fontId="13" fillId="0" borderId="0" xfId="31" applyAlignment="1">
      <alignment/>
      <protection/>
    </xf>
    <xf numFmtId="0" fontId="15" fillId="0" borderId="6" xfId="31" applyFont="1" applyFill="1" applyBorder="1" applyAlignment="1">
      <alignment horizontal="left"/>
      <protection/>
    </xf>
    <xf numFmtId="0" fontId="15" fillId="0" borderId="7" xfId="31" applyFont="1" applyFill="1" applyBorder="1" applyAlignment="1">
      <alignment horizontal="right"/>
      <protection/>
    </xf>
    <xf numFmtId="0" fontId="15" fillId="0" borderId="6" xfId="31" applyFont="1" applyFill="1" applyBorder="1" applyAlignment="1">
      <alignment horizontal="right"/>
      <protection/>
    </xf>
    <xf numFmtId="0" fontId="13" fillId="0" borderId="9" xfId="31" applyBorder="1" applyAlignment="1">
      <alignment/>
      <protection/>
    </xf>
    <xf numFmtId="0" fontId="15" fillId="0" borderId="1" xfId="24" applyFont="1" applyFill="1" applyBorder="1" applyAlignment="1">
      <alignment horizontal="left"/>
      <protection/>
    </xf>
    <xf numFmtId="0" fontId="15" fillId="0" borderId="1" xfId="26" applyFont="1" applyFill="1" applyBorder="1" applyAlignment="1">
      <alignment horizontal="left"/>
      <protection/>
    </xf>
    <xf numFmtId="0" fontId="15" fillId="0" borderId="9" xfId="27" applyFont="1" applyFill="1" applyBorder="1" applyAlignment="1">
      <alignment horizontal="left"/>
      <protection/>
    </xf>
    <xf numFmtId="0" fontId="15" fillId="0" borderId="9" xfId="25" applyFont="1" applyFill="1" applyBorder="1" applyAlignment="1">
      <alignment horizontal="left"/>
      <protection/>
    </xf>
    <xf numFmtId="0" fontId="15" fillId="0" borderId="9" xfId="37" applyFont="1" applyFill="1" applyBorder="1" applyAlignment="1">
      <alignment horizontal="left"/>
      <protection/>
    </xf>
    <xf numFmtId="0" fontId="15" fillId="0" borderId="9" xfId="32" applyFont="1" applyFill="1" applyBorder="1" applyAlignment="1">
      <alignment horizontal="left"/>
      <protection/>
    </xf>
    <xf numFmtId="0" fontId="15" fillId="0" borderId="0" xfId="32" applyFont="1" applyFill="1" applyBorder="1" applyAlignment="1">
      <alignment horizontal="centerContinuous"/>
      <protection/>
    </xf>
    <xf numFmtId="0" fontId="15" fillId="0" borderId="9" xfId="32" applyFont="1" applyFill="1" applyBorder="1" applyAlignment="1">
      <alignment horizontal="centerContinuous"/>
      <protection/>
    </xf>
    <xf numFmtId="0" fontId="13" fillId="0" borderId="0" xfId="32" applyFill="1" applyBorder="1" applyAlignment="1">
      <alignment horizontal="left"/>
      <protection/>
    </xf>
    <xf numFmtId="0" fontId="15" fillId="0" borderId="1" xfId="32" applyFont="1" applyFill="1" applyBorder="1" applyAlignment="1">
      <alignment horizontal="left"/>
      <protection/>
    </xf>
    <xf numFmtId="0" fontId="15" fillId="0" borderId="8" xfId="32" applyFont="1" applyFill="1" applyBorder="1" applyAlignment="1">
      <alignment horizontal="center"/>
      <protection/>
    </xf>
    <xf numFmtId="0" fontId="15" fillId="0" borderId="1" xfId="32" applyFont="1" applyFill="1" applyBorder="1" applyAlignment="1">
      <alignment horizontal="center"/>
      <protection/>
    </xf>
    <xf numFmtId="0" fontId="13" fillId="0" borderId="8" xfId="32" applyFill="1" applyBorder="1" applyAlignment="1">
      <alignment horizontal="left"/>
      <protection/>
    </xf>
    <xf numFmtId="0" fontId="15" fillId="0" borderId="0" xfId="32" applyFont="1" applyFill="1" applyBorder="1" applyAlignment="1">
      <alignment horizontal="left"/>
      <protection/>
    </xf>
    <xf numFmtId="0" fontId="13" fillId="0" borderId="0" xfId="32" applyAlignment="1">
      <alignment horizontal="left"/>
      <protection/>
    </xf>
    <xf numFmtId="0" fontId="15" fillId="0" borderId="4" xfId="32" applyFont="1" applyFill="1" applyBorder="1" applyAlignment="1">
      <alignment horizontal="left"/>
      <protection/>
    </xf>
    <xf numFmtId="0" fontId="15" fillId="0" borderId="5" xfId="32" applyFont="1" applyFill="1" applyBorder="1" applyAlignment="1">
      <alignment horizontal="right"/>
      <protection/>
    </xf>
    <xf numFmtId="0" fontId="15" fillId="0" borderId="4" xfId="32" applyFont="1" applyFill="1" applyBorder="1" applyAlignment="1">
      <alignment horizontal="right"/>
      <protection/>
    </xf>
    <xf numFmtId="0" fontId="15" fillId="0" borderId="22" xfId="32" applyFont="1" applyFill="1" applyBorder="1" applyAlignment="1">
      <alignment horizontal="right"/>
      <protection/>
    </xf>
    <xf numFmtId="0" fontId="13" fillId="0" borderId="0" xfId="32" applyAlignment="1">
      <alignment/>
      <protection/>
    </xf>
    <xf numFmtId="0" fontId="15" fillId="0" borderId="6" xfId="32" applyFont="1" applyFill="1" applyBorder="1" applyAlignment="1">
      <alignment horizontal="left"/>
      <protection/>
    </xf>
    <xf numFmtId="0" fontId="15" fillId="0" borderId="7" xfId="32" applyFont="1" applyFill="1" applyBorder="1" applyAlignment="1">
      <alignment horizontal="right"/>
      <protection/>
    </xf>
    <xf numFmtId="0" fontId="15" fillId="0" borderId="6" xfId="32" applyFont="1" applyFill="1" applyBorder="1" applyAlignment="1">
      <alignment horizontal="right"/>
      <protection/>
    </xf>
    <xf numFmtId="0" fontId="15" fillId="0" borderId="23" xfId="32" applyFont="1" applyFill="1" applyBorder="1" applyAlignment="1">
      <alignment horizontal="right"/>
      <protection/>
    </xf>
    <xf numFmtId="0" fontId="13" fillId="2" borderId="0" xfId="32" applyFill="1" applyAlignment="1">
      <alignment/>
      <protection/>
    </xf>
    <xf numFmtId="0" fontId="13" fillId="0" borderId="1" xfId="32" applyBorder="1" applyAlignment="1">
      <alignment/>
      <protection/>
    </xf>
    <xf numFmtId="0" fontId="13" fillId="0" borderId="8" xfId="32" applyBorder="1" applyAlignment="1">
      <alignment/>
      <protection/>
    </xf>
    <xf numFmtId="0" fontId="13" fillId="0" borderId="9" xfId="32" applyFont="1" applyBorder="1" applyAlignment="1">
      <alignment/>
      <protection/>
    </xf>
    <xf numFmtId="0" fontId="13" fillId="0" borderId="0" xfId="33" applyFill="1" applyBorder="1" applyAlignment="1">
      <alignment horizontal="left"/>
      <protection/>
    </xf>
    <xf numFmtId="0" fontId="13" fillId="2" borderId="0" xfId="33" applyFill="1" applyBorder="1">
      <alignment/>
      <protection/>
    </xf>
    <xf numFmtId="0" fontId="15" fillId="0" borderId="9" xfId="34" applyFont="1" applyFill="1" applyBorder="1" applyAlignment="1">
      <alignment horizontal="left"/>
      <protection/>
    </xf>
    <xf numFmtId="0" fontId="15" fillId="0" borderId="8" xfId="34" applyFont="1" applyFill="1" applyBorder="1" applyAlignment="1">
      <alignment horizontal="centerContinuous"/>
      <protection/>
    </xf>
    <xf numFmtId="0" fontId="15" fillId="0" borderId="1" xfId="34" applyFont="1" applyFill="1" applyBorder="1" applyAlignment="1">
      <alignment horizontal="centerContinuous"/>
      <protection/>
    </xf>
    <xf numFmtId="0" fontId="13" fillId="0" borderId="9" xfId="33" applyFill="1" applyBorder="1" applyAlignment="1">
      <alignment horizontal="left"/>
      <protection/>
    </xf>
    <xf numFmtId="0" fontId="15" fillId="0" borderId="8" xfId="34" applyFont="1" applyFill="1" applyBorder="1" applyAlignment="1">
      <alignment horizontal="center"/>
      <protection/>
    </xf>
    <xf numFmtId="0" fontId="15" fillId="0" borderId="1" xfId="34" applyFont="1" applyFill="1" applyBorder="1" applyAlignment="1">
      <alignment horizontal="center"/>
      <protection/>
    </xf>
    <xf numFmtId="0" fontId="15" fillId="0" borderId="9" xfId="34" applyFont="1" applyFill="1" applyBorder="1" applyAlignment="1">
      <alignment wrapText="1"/>
      <protection/>
    </xf>
    <xf numFmtId="0" fontId="15" fillId="0" borderId="0" xfId="34" applyNumberFormat="1" applyFont="1" applyFill="1" applyBorder="1" applyAlignment="1">
      <alignment horizontal="right" wrapText="1"/>
      <protection/>
    </xf>
    <xf numFmtId="0" fontId="15" fillId="0" borderId="9" xfId="34" applyNumberFormat="1" applyFont="1" applyFill="1" applyBorder="1" applyAlignment="1">
      <alignment horizontal="right" wrapText="1"/>
      <protection/>
    </xf>
    <xf numFmtId="0" fontId="15" fillId="0" borderId="0" xfId="34" applyFont="1" applyFill="1" applyBorder="1" applyAlignment="1">
      <alignment horizontal="right" wrapText="1"/>
      <protection/>
    </xf>
    <xf numFmtId="0" fontId="15" fillId="0" borderId="9" xfId="34" applyFont="1" applyFill="1" applyBorder="1" applyAlignment="1">
      <alignment horizontal="right" wrapText="1"/>
      <protection/>
    </xf>
    <xf numFmtId="0" fontId="13" fillId="0" borderId="0" xfId="33" applyFill="1" applyBorder="1">
      <alignment/>
      <protection/>
    </xf>
    <xf numFmtId="0" fontId="15" fillId="2" borderId="0" xfId="33" applyFont="1" applyFill="1" applyBorder="1" applyAlignment="1">
      <alignment horizontal="right" wrapText="1"/>
      <protection/>
    </xf>
    <xf numFmtId="0" fontId="15" fillId="0" borderId="0" xfId="33" applyFont="1" applyFill="1" applyBorder="1" applyAlignment="1">
      <alignment horizontal="left"/>
      <protection/>
    </xf>
    <xf numFmtId="0" fontId="15" fillId="0" borderId="0" xfId="34" applyFont="1" applyFill="1" applyBorder="1" applyAlignment="1">
      <alignment wrapText="1"/>
      <protection/>
    </xf>
    <xf numFmtId="0" fontId="15" fillId="0" borderId="0" xfId="33" applyFont="1" applyFill="1" applyBorder="1" applyAlignment="1">
      <alignment horizontal="right" wrapText="1"/>
      <protection/>
    </xf>
    <xf numFmtId="0" fontId="15" fillId="0" borderId="9" xfId="35" applyFont="1" applyFill="1" applyBorder="1" applyAlignment="1">
      <alignment horizontal="left"/>
      <protection/>
    </xf>
    <xf numFmtId="0" fontId="15" fillId="0" borderId="0" xfId="35" applyFont="1" applyFill="1" applyBorder="1" applyAlignment="1">
      <alignment horizontal="centerContinuous"/>
      <protection/>
    </xf>
    <xf numFmtId="0" fontId="15" fillId="0" borderId="9" xfId="35" applyFont="1" applyFill="1" applyBorder="1" applyAlignment="1">
      <alignment horizontal="centerContinuous"/>
      <protection/>
    </xf>
    <xf numFmtId="0" fontId="13" fillId="0" borderId="0" xfId="35" applyFill="1" applyBorder="1" applyAlignment="1">
      <alignment horizontal="left"/>
      <protection/>
    </xf>
    <xf numFmtId="0" fontId="15" fillId="0" borderId="1" xfId="35" applyFont="1" applyFill="1" applyBorder="1" applyAlignment="1">
      <alignment horizontal="left"/>
      <protection/>
    </xf>
    <xf numFmtId="0" fontId="15" fillId="0" borderId="8" xfId="35" applyFont="1" applyFill="1" applyBorder="1" applyAlignment="1">
      <alignment horizontal="center"/>
      <protection/>
    </xf>
    <xf numFmtId="0" fontId="15" fillId="0" borderId="1" xfId="35" applyFont="1" applyFill="1" applyBorder="1" applyAlignment="1">
      <alignment horizontal="center"/>
      <protection/>
    </xf>
    <xf numFmtId="0" fontId="13" fillId="0" borderId="8" xfId="35" applyFill="1" applyBorder="1" applyAlignment="1">
      <alignment horizontal="left"/>
      <protection/>
    </xf>
    <xf numFmtId="0" fontId="15" fillId="0" borderId="0" xfId="35" applyFont="1" applyFill="1" applyBorder="1" applyAlignment="1">
      <alignment horizontal="left"/>
      <protection/>
    </xf>
    <xf numFmtId="0" fontId="13" fillId="0" borderId="0" xfId="35" applyAlignment="1">
      <alignment horizontal="left"/>
      <protection/>
    </xf>
    <xf numFmtId="0" fontId="15" fillId="0" borderId="4" xfId="35" applyFont="1" applyFill="1" applyBorder="1" applyAlignment="1">
      <alignment horizontal="left"/>
      <protection/>
    </xf>
    <xf numFmtId="0" fontId="15" fillId="0" borderId="5" xfId="35" applyFont="1" applyFill="1" applyBorder="1" applyAlignment="1">
      <alignment horizontal="right"/>
      <protection/>
    </xf>
    <xf numFmtId="0" fontId="15" fillId="0" borderId="4" xfId="35" applyFont="1" applyFill="1" applyBorder="1" applyAlignment="1">
      <alignment horizontal="right"/>
      <protection/>
    </xf>
    <xf numFmtId="0" fontId="13" fillId="0" borderId="0" xfId="35" applyAlignment="1">
      <alignment/>
      <protection/>
    </xf>
    <xf numFmtId="0" fontId="15" fillId="0" borderId="6" xfId="35" applyFont="1" applyFill="1" applyBorder="1" applyAlignment="1">
      <alignment horizontal="left"/>
      <protection/>
    </xf>
    <xf numFmtId="0" fontId="15" fillId="0" borderId="7" xfId="35" applyFont="1" applyFill="1" applyBorder="1" applyAlignment="1">
      <alignment horizontal="right"/>
      <protection/>
    </xf>
    <xf numFmtId="0" fontId="15" fillId="0" borderId="6" xfId="35" applyFont="1" applyFill="1" applyBorder="1" applyAlignment="1">
      <alignment horizontal="right"/>
      <protection/>
    </xf>
    <xf numFmtId="0" fontId="13" fillId="2" borderId="0" xfId="35" applyFill="1" applyAlignment="1">
      <alignment/>
      <protection/>
    </xf>
    <xf numFmtId="0" fontId="13" fillId="0" borderId="9" xfId="35" applyBorder="1" applyAlignment="1">
      <alignment/>
      <protection/>
    </xf>
    <xf numFmtId="0" fontId="13" fillId="0" borderId="0" xfId="35" applyBorder="1" applyAlignment="1">
      <alignment/>
      <protection/>
    </xf>
    <xf numFmtId="0" fontId="13" fillId="0" borderId="9" xfId="35" applyFont="1" applyBorder="1" applyAlignment="1">
      <alignment horizontal="left"/>
      <protection/>
    </xf>
    <xf numFmtId="0" fontId="15" fillId="0" borderId="0" xfId="37" applyFont="1" applyFill="1" applyBorder="1" applyAlignment="1">
      <alignment/>
      <protection/>
    </xf>
    <xf numFmtId="0" fontId="15" fillId="0" borderId="0" xfId="32" applyFont="1" applyFill="1" applyBorder="1" applyAlignment="1">
      <alignment horizontal="left"/>
      <protection/>
    </xf>
    <xf numFmtId="0" fontId="15" fillId="0" borderId="0" xfId="32" applyFont="1" applyFill="1" applyBorder="1" applyAlignment="1">
      <alignment horizontal="right"/>
      <protection/>
    </xf>
    <xf numFmtId="0" fontId="15" fillId="0" borderId="0" xfId="21" applyFont="1" applyFill="1" applyBorder="1" applyAlignment="1">
      <alignment horizontal="right" wrapText="1"/>
      <protection/>
    </xf>
    <xf numFmtId="0" fontId="15" fillId="0" borderId="0" xfId="35" applyFont="1" applyFill="1" applyBorder="1" applyAlignment="1">
      <alignment horizontal="left"/>
      <protection/>
    </xf>
    <xf numFmtId="0" fontId="15" fillId="0" borderId="0" xfId="35" applyFont="1" applyFill="1" applyBorder="1" applyAlignment="1">
      <alignment horizontal="right"/>
      <protection/>
    </xf>
    <xf numFmtId="0" fontId="13" fillId="0" borderId="0" xfId="32" applyFill="1" applyAlignment="1">
      <alignment/>
      <protection/>
    </xf>
    <xf numFmtId="0" fontId="15" fillId="0" borderId="9" xfId="37" applyFont="1" applyFill="1" applyBorder="1" applyAlignment="1">
      <alignment horizontal="left" wrapText="1"/>
      <protection/>
    </xf>
    <xf numFmtId="0" fontId="15" fillId="0" borderId="0" xfId="27" applyFont="1" applyFill="1" applyBorder="1" applyAlignment="1">
      <alignment horizontal="left"/>
      <protection/>
    </xf>
    <xf numFmtId="0" fontId="15" fillId="0" borderId="0" xfId="27" applyFont="1" applyFill="1" applyBorder="1" applyAlignment="1">
      <alignment horizontal="right"/>
      <protection/>
    </xf>
    <xf numFmtId="0" fontId="15" fillId="0" borderId="0" xfId="36" applyFont="1" applyFill="1" applyBorder="1" applyAlignment="1">
      <alignment horizontal="left" wrapText="1"/>
      <protection/>
    </xf>
    <xf numFmtId="0" fontId="15" fillId="0" borderId="0" xfId="36" applyFont="1" applyFill="1" applyBorder="1" applyAlignment="1">
      <alignment horizontal="right" wrapText="1"/>
      <protection/>
    </xf>
    <xf numFmtId="0" fontId="15" fillId="0" borderId="0" xfId="24" applyFont="1" applyFill="1" applyBorder="1" applyAlignment="1">
      <alignment horizontal="left" wrapText="1"/>
      <protection/>
    </xf>
    <xf numFmtId="0" fontId="15" fillId="0" borderId="0" xfId="24" applyFont="1" applyFill="1" applyBorder="1" applyAlignment="1">
      <alignment horizontal="right" wrapText="1"/>
      <protection/>
    </xf>
    <xf numFmtId="0" fontId="15" fillId="0" borderId="1" xfId="29" applyFont="1" applyFill="1" applyBorder="1" applyAlignment="1">
      <alignment horizontal="center"/>
      <protection/>
    </xf>
    <xf numFmtId="0" fontId="15" fillId="0" borderId="8" xfId="29" applyFont="1" applyFill="1" applyBorder="1" applyAlignment="1">
      <alignment horizontal="centerContinuous"/>
      <protection/>
    </xf>
    <xf numFmtId="0" fontId="15" fillId="0" borderId="1" xfId="29" applyFont="1" applyFill="1" applyBorder="1" applyAlignment="1">
      <alignment horizontal="centerContinuous"/>
      <protection/>
    </xf>
    <xf numFmtId="0" fontId="15" fillId="0" borderId="2" xfId="29" applyFont="1" applyFill="1" applyBorder="1" applyAlignment="1">
      <alignment horizontal="left" wrapText="1"/>
      <protection/>
    </xf>
    <xf numFmtId="0" fontId="15" fillId="0" borderId="3" xfId="29" applyFont="1" applyFill="1" applyBorder="1" applyAlignment="1">
      <alignment horizontal="center" wrapText="1"/>
      <protection/>
    </xf>
    <xf numFmtId="0" fontId="15" fillId="0" borderId="2" xfId="29" applyFont="1" applyFill="1" applyBorder="1" applyAlignment="1">
      <alignment horizontal="center" wrapText="1"/>
      <protection/>
    </xf>
    <xf numFmtId="0" fontId="0" fillId="0" borderId="0" xfId="0" applyFill="1" applyBorder="1" applyAlignment="1">
      <alignment horizontal="left" wrapText="1"/>
    </xf>
    <xf numFmtId="0" fontId="15" fillId="0" borderId="4" xfId="29" applyFont="1" applyFill="1" applyBorder="1" applyAlignment="1">
      <alignment/>
      <protection/>
    </xf>
    <xf numFmtId="0" fontId="15" fillId="0" borderId="5" xfId="29" applyNumberFormat="1" applyFont="1" applyFill="1" applyBorder="1" applyAlignment="1">
      <alignment horizontal="right"/>
      <protection/>
    </xf>
    <xf numFmtId="0" fontId="15" fillId="0" borderId="4" xfId="29" applyNumberFormat="1" applyFont="1" applyFill="1" applyBorder="1" applyAlignment="1">
      <alignment horizontal="right"/>
      <protection/>
    </xf>
    <xf numFmtId="0" fontId="15" fillId="0" borderId="5" xfId="29" applyFont="1" applyFill="1" applyBorder="1" applyAlignment="1">
      <alignment horizontal="right"/>
      <protection/>
    </xf>
    <xf numFmtId="0" fontId="15" fillId="0" borderId="4" xfId="29" applyFont="1" applyFill="1" applyBorder="1" applyAlignment="1">
      <alignment horizontal="right"/>
      <protection/>
    </xf>
    <xf numFmtId="0" fontId="0" fillId="0" borderId="0" xfId="0" applyAlignment="1">
      <alignment/>
    </xf>
    <xf numFmtId="0" fontId="15" fillId="0" borderId="6" xfId="29" applyFont="1" applyFill="1" applyBorder="1" applyAlignment="1">
      <alignment/>
      <protection/>
    </xf>
    <xf numFmtId="0" fontId="15" fillId="0" borderId="7" xfId="29" applyNumberFormat="1" applyFont="1" applyFill="1" applyBorder="1" applyAlignment="1">
      <alignment horizontal="right"/>
      <protection/>
    </xf>
    <xf numFmtId="0" fontId="15" fillId="0" borderId="6" xfId="29" applyNumberFormat="1" applyFont="1" applyFill="1" applyBorder="1" applyAlignment="1">
      <alignment horizontal="right"/>
      <protection/>
    </xf>
    <xf numFmtId="0" fontId="15" fillId="0" borderId="7" xfId="29" applyFont="1" applyFill="1" applyBorder="1" applyAlignment="1">
      <alignment horizontal="right"/>
      <protection/>
    </xf>
    <xf numFmtId="0" fontId="15" fillId="0" borderId="6" xfId="29" applyFont="1" applyFill="1" applyBorder="1" applyAlignment="1">
      <alignment horizontal="right"/>
      <protection/>
    </xf>
    <xf numFmtId="0" fontId="15" fillId="0" borderId="9" xfId="37" applyFont="1" applyFill="1" applyBorder="1" applyAlignment="1">
      <alignment horizontal="center"/>
      <protection/>
    </xf>
    <xf numFmtId="0" fontId="15" fillId="0" borderId="0" xfId="37" applyFont="1" applyFill="1" applyBorder="1" applyAlignment="1">
      <alignment horizontal="centerContinuous"/>
      <protection/>
    </xf>
    <xf numFmtId="0" fontId="15" fillId="0" borderId="9" xfId="37" applyFont="1" applyFill="1" applyBorder="1" applyAlignment="1">
      <alignment horizontal="centerContinuous"/>
      <protection/>
    </xf>
    <xf numFmtId="0" fontId="0" fillId="0" borderId="0" xfId="0" applyFont="1" applyFill="1" applyBorder="1" applyAlignment="1">
      <alignment/>
    </xf>
    <xf numFmtId="0" fontId="0" fillId="0" borderId="0" xfId="0" applyFont="1" applyFill="1" applyBorder="1" applyAlignment="1">
      <alignment horizontal="left"/>
    </xf>
    <xf numFmtId="0" fontId="15" fillId="0" borderId="1" xfId="37" applyFont="1" applyFill="1" applyBorder="1" applyAlignment="1">
      <alignment horizontal="left"/>
      <protection/>
    </xf>
    <xf numFmtId="0" fontId="15" fillId="0" borderId="8" xfId="37" applyFont="1" applyFill="1" applyBorder="1" applyAlignment="1">
      <alignment horizontal="center"/>
      <protection/>
    </xf>
    <xf numFmtId="0" fontId="15" fillId="0" borderId="1" xfId="37" applyFont="1" applyFill="1" applyBorder="1" applyAlignment="1">
      <alignment horizontal="center"/>
      <protection/>
    </xf>
    <xf numFmtId="0" fontId="15" fillId="0" borderId="4" xfId="37" applyFont="1" applyFill="1" applyBorder="1" applyAlignment="1">
      <alignment/>
      <protection/>
    </xf>
    <xf numFmtId="0" fontId="15" fillId="0" borderId="5" xfId="37" applyNumberFormat="1" applyFont="1" applyFill="1" applyBorder="1" applyAlignment="1">
      <alignment horizontal="right"/>
      <protection/>
    </xf>
    <xf numFmtId="0" fontId="15" fillId="0" borderId="4" xfId="37" applyNumberFormat="1" applyFont="1" applyFill="1" applyBorder="1" applyAlignment="1">
      <alignment horizontal="right"/>
      <protection/>
    </xf>
    <xf numFmtId="0" fontId="15" fillId="0" borderId="5" xfId="37" applyFont="1" applyFill="1" applyBorder="1" applyAlignment="1">
      <alignment horizontal="right"/>
      <protection/>
    </xf>
    <xf numFmtId="0" fontId="15" fillId="0" borderId="4" xfId="37" applyFont="1" applyFill="1" applyBorder="1" applyAlignment="1">
      <alignment horizontal="right"/>
      <protection/>
    </xf>
    <xf numFmtId="0" fontId="15" fillId="0" borderId="6" xfId="37" applyFont="1" applyFill="1" applyBorder="1" applyAlignment="1">
      <alignment/>
      <protection/>
    </xf>
    <xf numFmtId="0" fontId="15" fillId="0" borderId="7" xfId="37" applyFont="1" applyFill="1" applyBorder="1" applyAlignment="1">
      <alignment horizontal="right"/>
      <protection/>
    </xf>
    <xf numFmtId="0" fontId="15" fillId="0" borderId="6" xfId="37" applyFont="1" applyFill="1" applyBorder="1" applyAlignment="1">
      <alignment horizontal="right"/>
      <protection/>
    </xf>
    <xf numFmtId="0" fontId="15" fillId="0" borderId="7" xfId="37" applyNumberFormat="1" applyFont="1" applyFill="1" applyBorder="1" applyAlignment="1">
      <alignment horizontal="right"/>
      <protection/>
    </xf>
    <xf numFmtId="0" fontId="15" fillId="0" borderId="6" xfId="37" applyNumberFormat="1" applyFont="1" applyFill="1" applyBorder="1" applyAlignment="1">
      <alignment horizontal="right"/>
      <protection/>
    </xf>
    <xf numFmtId="0" fontId="0" fillId="0" borderId="0" xfId="0" applyFont="1" applyAlignment="1">
      <alignment/>
    </xf>
    <xf numFmtId="0" fontId="4" fillId="0" borderId="0" xfId="0" applyFont="1" applyAlignment="1">
      <alignment/>
    </xf>
    <xf numFmtId="0" fontId="4" fillId="2" borderId="0" xfId="0" applyFont="1" applyFill="1" applyAlignment="1">
      <alignment/>
    </xf>
    <xf numFmtId="0" fontId="0" fillId="2" borderId="0" xfId="0" applyFill="1" applyAlignment="1">
      <alignment/>
    </xf>
    <xf numFmtId="0" fontId="5" fillId="0" borderId="0" xfId="0" applyFont="1" applyAlignment="1">
      <alignment/>
    </xf>
    <xf numFmtId="0" fontId="2" fillId="0" borderId="13" xfId="0" applyFont="1" applyFill="1" applyBorder="1" applyAlignment="1">
      <alignment horizontal="center"/>
    </xf>
    <xf numFmtId="0" fontId="0" fillId="0" borderId="9" xfId="0" applyBorder="1" applyAlignment="1" applyProtection="1">
      <alignment horizontal="left"/>
      <protection/>
    </xf>
    <xf numFmtId="0" fontId="0" fillId="0" borderId="9" xfId="0" applyNumberFormat="1" applyBorder="1" applyAlignment="1">
      <alignment horizontal="left" vertical="top"/>
    </xf>
    <xf numFmtId="0" fontId="0" fillId="0" borderId="9" xfId="0" applyBorder="1" applyAlignment="1" applyProtection="1">
      <alignment/>
      <protection/>
    </xf>
    <xf numFmtId="172" fontId="0" fillId="0" borderId="9" xfId="0" applyNumberFormat="1" applyBorder="1" applyAlignment="1">
      <alignment horizontal="center" vertical="top"/>
    </xf>
    <xf numFmtId="172" fontId="9" fillId="0" borderId="0" xfId="0" applyNumberFormat="1" applyFont="1" applyAlignment="1" applyProtection="1">
      <alignment/>
      <protection/>
    </xf>
    <xf numFmtId="0" fontId="0" fillId="0" borderId="0" xfId="0" applyAlignment="1" applyProtection="1">
      <alignment/>
      <protection locked="0"/>
    </xf>
    <xf numFmtId="0" fontId="0" fillId="0" borderId="9" xfId="0" applyBorder="1" applyAlignment="1" applyProtection="1">
      <alignment/>
      <protection locked="0"/>
    </xf>
    <xf numFmtId="1" fontId="0" fillId="0" borderId="0" xfId="0" applyNumberFormat="1" applyAlignment="1" applyProtection="1">
      <alignment/>
      <protection locked="0"/>
    </xf>
    <xf numFmtId="0" fontId="0" fillId="0" borderId="13" xfId="0" applyBorder="1" applyAlignment="1" applyProtection="1">
      <alignment/>
      <protection locked="0"/>
    </xf>
    <xf numFmtId="0" fontId="15" fillId="0" borderId="4" xfId="21" applyFont="1" applyFill="1" applyBorder="1" applyAlignment="1" applyProtection="1">
      <alignment horizontal="left" wrapText="1"/>
      <protection/>
    </xf>
    <xf numFmtId="0" fontId="15" fillId="0" borderId="6" xfId="21" applyFont="1" applyFill="1" applyBorder="1" applyAlignment="1" applyProtection="1">
      <alignment horizontal="left" wrapText="1"/>
      <protection/>
    </xf>
    <xf numFmtId="0" fontId="2" fillId="0" borderId="13" xfId="0" applyFont="1" applyBorder="1" applyAlignment="1">
      <alignment horizontal="center" vertical="center"/>
    </xf>
    <xf numFmtId="0" fontId="5" fillId="0" borderId="0" xfId="0" applyFont="1" applyBorder="1" applyAlignment="1">
      <alignment horizontal="left" vertical="top" wrapText="1"/>
    </xf>
    <xf numFmtId="0" fontId="24" fillId="0" borderId="0" xfId="0" applyFont="1" applyAlignment="1">
      <alignment/>
    </xf>
    <xf numFmtId="0" fontId="24" fillId="0" borderId="0" xfId="0" applyFont="1" applyAlignment="1">
      <alignment wrapText="1"/>
    </xf>
    <xf numFmtId="1"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xf>
    <xf numFmtId="0" fontId="24" fillId="0" borderId="0" xfId="0" applyFont="1" applyBorder="1" applyAlignment="1">
      <alignment/>
    </xf>
    <xf numFmtId="0" fontId="24" fillId="0" borderId="0" xfId="0" applyFont="1" applyBorder="1" applyAlignment="1">
      <alignment wrapText="1"/>
    </xf>
    <xf numFmtId="0" fontId="5" fillId="0" borderId="0" xfId="0" applyFont="1" applyBorder="1" applyAlignment="1">
      <alignment/>
    </xf>
    <xf numFmtId="0" fontId="3" fillId="5" borderId="13" xfId="0" applyFont="1" applyFill="1" applyBorder="1" applyAlignment="1" applyProtection="1">
      <alignment horizontal="center"/>
      <protection locked="0"/>
    </xf>
    <xf numFmtId="0" fontId="6" fillId="5" borderId="13" xfId="0" applyFont="1" applyFill="1" applyBorder="1" applyAlignment="1" applyProtection="1">
      <alignment horizontal="left"/>
      <protection locked="0"/>
    </xf>
    <xf numFmtId="0" fontId="6" fillId="5" borderId="13" xfId="0" applyFont="1" applyFill="1" applyBorder="1" applyAlignment="1" applyProtection="1">
      <alignment horizontal="center" vertical="center"/>
      <protection locked="0"/>
    </xf>
    <xf numFmtId="0" fontId="15" fillId="0" borderId="9" xfId="30" applyFont="1" applyFill="1" applyBorder="1" applyAlignment="1">
      <alignment horizontal="center" wrapText="1"/>
      <protection/>
    </xf>
    <xf numFmtId="0" fontId="15" fillId="0" borderId="24" xfId="30" applyFont="1" applyFill="1" applyBorder="1" applyAlignment="1">
      <alignment horizontal="centerContinuous" wrapText="1"/>
      <protection/>
    </xf>
    <xf numFmtId="0" fontId="15" fillId="0" borderId="1" xfId="30" applyFont="1" applyFill="1" applyBorder="1" applyAlignment="1">
      <alignment horizontal="centerContinuous" wrapText="1"/>
      <protection/>
    </xf>
    <xf numFmtId="0" fontId="15" fillId="0" borderId="8" xfId="30" applyFont="1" applyFill="1" applyBorder="1" applyAlignment="1">
      <alignment horizontal="centerContinuous" wrapText="1"/>
      <protection/>
    </xf>
    <xf numFmtId="0" fontId="0" fillId="0" borderId="0" xfId="0" applyFill="1" applyBorder="1" applyAlignment="1">
      <alignment wrapText="1"/>
    </xf>
    <xf numFmtId="0" fontId="15" fillId="0" borderId="21" xfId="30" applyFont="1" applyFill="1" applyBorder="1" applyAlignment="1">
      <alignment horizontal="center" wrapText="1"/>
      <protection/>
    </xf>
    <xf numFmtId="0" fontId="15" fillId="0" borderId="2" xfId="30" applyFont="1" applyFill="1" applyBorder="1" applyAlignment="1">
      <alignment horizontal="center" wrapText="1"/>
      <protection/>
    </xf>
    <xf numFmtId="0" fontId="15" fillId="0" borderId="3" xfId="30" applyFont="1" applyFill="1" applyBorder="1" applyAlignment="1">
      <alignment horizontal="center" wrapText="1"/>
      <protection/>
    </xf>
    <xf numFmtId="0" fontId="15" fillId="0" borderId="9" xfId="30" applyFont="1" applyFill="1" applyBorder="1" applyAlignment="1">
      <alignment/>
      <protection/>
    </xf>
    <xf numFmtId="0" fontId="15" fillId="0" borderId="0" xfId="30" applyFont="1" applyFill="1" applyBorder="1" applyAlignment="1">
      <alignment horizontal="right"/>
      <protection/>
    </xf>
    <xf numFmtId="0" fontId="15" fillId="0" borderId="9" xfId="30" applyFont="1" applyFill="1" applyBorder="1" applyAlignment="1">
      <alignment horizontal="right"/>
      <protection/>
    </xf>
    <xf numFmtId="0" fontId="15" fillId="0" borderId="0" xfId="30" applyNumberFormat="1" applyFont="1" applyFill="1" applyBorder="1" applyAlignment="1">
      <alignment horizontal="right"/>
      <protection/>
    </xf>
    <xf numFmtId="0" fontId="15" fillId="0" borderId="9" xfId="30" applyNumberFormat="1" applyFont="1" applyFill="1" applyBorder="1" applyAlignment="1">
      <alignment horizontal="right"/>
      <protection/>
    </xf>
    <xf numFmtId="171" fontId="19" fillId="3" borderId="13" xfId="38" applyNumberFormat="1" applyFont="1" applyFill="1" applyBorder="1" applyAlignment="1" applyProtection="1">
      <alignment horizontal="center" vertical="center" wrapText="1"/>
      <protection/>
    </xf>
    <xf numFmtId="171" fontId="19" fillId="3" borderId="13" xfId="0" applyNumberFormat="1" applyFont="1" applyFill="1" applyBorder="1" applyAlignment="1" applyProtection="1">
      <alignment horizontal="center" vertical="center" wrapText="1"/>
      <protection/>
    </xf>
    <xf numFmtId="0" fontId="6" fillId="5" borderId="12" xfId="0" applyFont="1" applyFill="1" applyBorder="1" applyAlignment="1">
      <alignment horizontal="left" vertical="center"/>
    </xf>
    <xf numFmtId="0" fontId="6" fillId="5" borderId="25" xfId="0" applyFont="1" applyFill="1" applyBorder="1" applyAlignment="1">
      <alignment horizontal="left" vertical="center"/>
    </xf>
    <xf numFmtId="0" fontId="4" fillId="2" borderId="26" xfId="0" applyFont="1" applyFill="1" applyBorder="1" applyAlignment="1">
      <alignment horizontal="center" vertical="center"/>
    </xf>
    <xf numFmtId="9" fontId="19" fillId="0" borderId="13" xfId="38" applyFont="1" applyBorder="1" applyAlignment="1">
      <alignment horizontal="left" vertical="center" wrapText="1"/>
    </xf>
    <xf numFmtId="0" fontId="19" fillId="0" borderId="13" xfId="0" applyFont="1" applyBorder="1" applyAlignment="1">
      <alignment horizontal="left" vertical="center" wrapText="1"/>
    </xf>
    <xf numFmtId="0" fontId="19" fillId="0" borderId="13" xfId="0" applyFont="1" applyFill="1" applyBorder="1" applyAlignment="1">
      <alignment horizontal="left" vertical="center" wrapText="1"/>
    </xf>
    <xf numFmtId="1" fontId="19" fillId="5" borderId="13" xfId="38" applyNumberFormat="1" applyFont="1" applyFill="1" applyBorder="1" applyAlignment="1" applyProtection="1">
      <alignment horizontal="center" vertical="center" wrapText="1"/>
      <protection locked="0"/>
    </xf>
    <xf numFmtId="1" fontId="19" fillId="5" borderId="13" xfId="0" applyNumberFormat="1" applyFont="1" applyFill="1" applyBorder="1" applyAlignment="1" applyProtection="1">
      <alignment horizontal="center" vertical="center" wrapText="1"/>
      <protection locked="0"/>
    </xf>
    <xf numFmtId="0" fontId="4" fillId="2" borderId="27" xfId="0" applyFont="1" applyFill="1" applyBorder="1" applyAlignment="1">
      <alignment horizontal="center" vertical="center"/>
    </xf>
    <xf numFmtId="0" fontId="4" fillId="2" borderId="27" xfId="0" applyFont="1" applyFill="1" applyBorder="1" applyAlignment="1">
      <alignment horizontal="center" vertical="center" wrapText="1"/>
    </xf>
    <xf numFmtId="9" fontId="29" fillId="0" borderId="13" xfId="38" applyFont="1" applyBorder="1" applyAlignment="1">
      <alignment horizontal="left" vertical="center" wrapText="1"/>
    </xf>
    <xf numFmtId="9" fontId="27" fillId="0" borderId="13" xfId="38" applyFont="1" applyBorder="1" applyAlignment="1">
      <alignment horizontal="left" vertical="center" wrapText="1"/>
    </xf>
    <xf numFmtId="0" fontId="27" fillId="0"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3" xfId="0" applyFont="1" applyBorder="1" applyAlignment="1">
      <alignment horizontal="left" vertical="center" wrapText="1"/>
    </xf>
    <xf numFmtId="0" fontId="27" fillId="0" borderId="13" xfId="0" applyFont="1" applyBorder="1" applyAlignment="1">
      <alignment horizontal="left" vertical="center" wrapText="1"/>
    </xf>
    <xf numFmtId="0" fontId="4" fillId="0" borderId="0" xfId="0" applyFont="1" applyBorder="1" applyAlignment="1">
      <alignment/>
    </xf>
    <xf numFmtId="0" fontId="4" fillId="0" borderId="2" xfId="0" applyFont="1" applyBorder="1" applyAlignment="1">
      <alignment horizontal="center"/>
    </xf>
    <xf numFmtId="0" fontId="3" fillId="0" borderId="13" xfId="0" applyFont="1" applyBorder="1" applyAlignment="1">
      <alignment horizontal="center" vertical="center"/>
    </xf>
    <xf numFmtId="0" fontId="4" fillId="0" borderId="3" xfId="0" applyFont="1" applyBorder="1" applyAlignment="1">
      <alignment horizont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1" fontId="4" fillId="0" borderId="17" xfId="0" applyNumberFormat="1" applyFont="1" applyFill="1" applyBorder="1" applyAlignment="1">
      <alignment vertical="top" wrapText="1"/>
    </xf>
    <xf numFmtId="171" fontId="4" fillId="0" borderId="17" xfId="0" applyNumberFormat="1" applyFont="1" applyFill="1" applyBorder="1" applyAlignment="1">
      <alignment vertical="top" wrapText="1"/>
    </xf>
    <xf numFmtId="0" fontId="4" fillId="6" borderId="28" xfId="0" applyFont="1" applyFill="1" applyBorder="1" applyAlignment="1" applyProtection="1">
      <alignment horizontal="left" vertical="top" wrapText="1"/>
      <protection locked="0"/>
    </xf>
    <xf numFmtId="0" fontId="31" fillId="0" borderId="0" xfId="0" applyFont="1" applyFill="1" applyBorder="1" applyAlignment="1">
      <alignment/>
    </xf>
    <xf numFmtId="9" fontId="1" fillId="0" borderId="0" xfId="38" applyFont="1" applyBorder="1" applyAlignment="1">
      <alignment horizontal="center" vertical="center"/>
    </xf>
    <xf numFmtId="0" fontId="28" fillId="0" borderId="25" xfId="0" applyFont="1" applyBorder="1" applyAlignment="1">
      <alignment/>
    </xf>
    <xf numFmtId="0" fontId="6" fillId="0" borderId="11" xfId="0" applyFont="1" applyBorder="1" applyAlignment="1">
      <alignment horizontal="right"/>
    </xf>
    <xf numFmtId="0" fontId="6" fillId="7" borderId="10" xfId="0" applyFont="1" applyFill="1" applyBorder="1" applyAlignment="1">
      <alignment horizontal="center" vertical="center" wrapText="1"/>
    </xf>
    <xf numFmtId="0" fontId="6" fillId="5" borderId="3" xfId="0" applyFont="1" applyFill="1" applyBorder="1" applyAlignment="1" applyProtection="1">
      <alignment horizontal="center"/>
      <protection locked="0"/>
    </xf>
    <xf numFmtId="0" fontId="0" fillId="5" borderId="2" xfId="0" applyFill="1" applyBorder="1" applyAlignment="1" applyProtection="1">
      <alignment/>
      <protection locked="0"/>
    </xf>
    <xf numFmtId="0" fontId="4" fillId="6" borderId="25" xfId="0" applyFont="1" applyFill="1" applyBorder="1" applyAlignment="1" applyProtection="1">
      <alignment horizontal="left" vertical="top" wrapText="1"/>
      <protection locked="0"/>
    </xf>
    <xf numFmtId="0" fontId="4" fillId="6" borderId="17" xfId="0" applyFont="1" applyFill="1" applyBorder="1" applyAlignment="1" applyProtection="1">
      <alignment horizontal="left" vertical="top" wrapText="1"/>
      <protection locked="0"/>
    </xf>
    <xf numFmtId="9" fontId="21" fillId="7" borderId="13" xfId="38" applyFont="1" applyFill="1" applyBorder="1" applyAlignment="1">
      <alignment horizontal="center" vertical="center" wrapText="1"/>
    </xf>
    <xf numFmtId="171" fontId="4" fillId="3" borderId="13" xfId="0" applyNumberFormat="1" applyFont="1" applyFill="1" applyBorder="1" applyAlignment="1" applyProtection="1">
      <alignment horizontal="center" vertical="center"/>
      <protection/>
    </xf>
    <xf numFmtId="9" fontId="21" fillId="7" borderId="13" xfId="38" applyFont="1" applyFill="1" applyBorder="1" applyAlignment="1">
      <alignment horizontal="center" vertical="top" wrapText="1"/>
    </xf>
    <xf numFmtId="16" fontId="2" fillId="0" borderId="13" xfId="0" applyNumberFormat="1" applyFont="1" applyBorder="1" applyAlignment="1">
      <alignment horizontal="center" vertical="center"/>
    </xf>
    <xf numFmtId="0" fontId="2" fillId="0" borderId="11" xfId="0" applyFont="1" applyFill="1" applyBorder="1" applyAlignment="1">
      <alignment vertical="top" wrapText="1"/>
    </xf>
    <xf numFmtId="171" fontId="4" fillId="0" borderId="28" xfId="0" applyNumberFormat="1" applyFont="1" applyFill="1" applyBorder="1" applyAlignment="1">
      <alignment vertical="top" wrapText="1"/>
    </xf>
    <xf numFmtId="0" fontId="4" fillId="2" borderId="29" xfId="0" applyFont="1" applyFill="1" applyBorder="1" applyAlignment="1">
      <alignment horizontal="center" vertical="center" wrapText="1"/>
    </xf>
    <xf numFmtId="0" fontId="28" fillId="2" borderId="26" xfId="0" applyFont="1" applyFill="1" applyBorder="1" applyAlignment="1">
      <alignment horizontal="left" vertical="top" wrapText="1"/>
    </xf>
    <xf numFmtId="0" fontId="30" fillId="7" borderId="10" xfId="0" applyFont="1" applyFill="1" applyBorder="1" applyAlignment="1">
      <alignment horizontal="left" vertical="center" wrapText="1"/>
    </xf>
    <xf numFmtId="9" fontId="21" fillId="7" borderId="30" xfId="38" applyFont="1" applyFill="1" applyBorder="1" applyAlignment="1">
      <alignment horizontal="center" vertical="center" wrapText="1"/>
    </xf>
    <xf numFmtId="9" fontId="19" fillId="0" borderId="30" xfId="38" applyFont="1" applyBorder="1" applyAlignment="1">
      <alignment horizontal="left" vertical="center" wrapText="1"/>
    </xf>
    <xf numFmtId="9" fontId="27" fillId="0" borderId="30" xfId="38" applyFont="1" applyBorder="1" applyAlignment="1">
      <alignment horizontal="left" vertical="center" wrapText="1"/>
    </xf>
    <xf numFmtId="1" fontId="19" fillId="5" borderId="30" xfId="38" applyNumberFormat="1" applyFont="1" applyFill="1" applyBorder="1" applyAlignment="1" applyProtection="1">
      <alignment horizontal="center" vertical="center" wrapText="1"/>
      <protection locked="0"/>
    </xf>
    <xf numFmtId="171" fontId="19" fillId="3" borderId="30" xfId="38" applyNumberFormat="1" applyFont="1" applyFill="1" applyBorder="1" applyAlignment="1" applyProtection="1">
      <alignment horizontal="center" vertical="center" wrapText="1"/>
      <protection/>
    </xf>
    <xf numFmtId="171" fontId="4" fillId="3" borderId="30" xfId="0" applyNumberFormat="1" applyFont="1" applyFill="1" applyBorder="1" applyAlignment="1" applyProtection="1">
      <alignment horizontal="center" vertical="center"/>
      <protection/>
    </xf>
    <xf numFmtId="9" fontId="1" fillId="0" borderId="17" xfId="38" applyFont="1" applyBorder="1" applyAlignment="1">
      <alignment horizontal="center" vertical="center"/>
    </xf>
    <xf numFmtId="9" fontId="1" fillId="0" borderId="28" xfId="38" applyFont="1" applyBorder="1" applyAlignment="1">
      <alignment horizontal="center" vertical="center"/>
    </xf>
    <xf numFmtId="0" fontId="23" fillId="0" borderId="31" xfId="0" applyFont="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6" fillId="0" borderId="3" xfId="0" applyFont="1" applyBorder="1" applyAlignment="1">
      <alignment horizontal="center" wrapText="1"/>
    </xf>
    <xf numFmtId="0" fontId="4" fillId="0" borderId="2" xfId="0" applyFont="1" applyBorder="1" applyAlignment="1">
      <alignment horizontal="center"/>
    </xf>
    <xf numFmtId="0" fontId="2" fillId="0" borderId="13" xfId="0" applyFont="1" applyBorder="1" applyAlignment="1">
      <alignment horizontal="left" vertical="center" wrapText="1"/>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xf>
    <xf numFmtId="0" fontId="6" fillId="0" borderId="2" xfId="0" applyFont="1" applyBorder="1" applyAlignment="1">
      <alignment horizontal="center"/>
    </xf>
    <xf numFmtId="0" fontId="6" fillId="0" borderId="21" xfId="0" applyFont="1" applyBorder="1" applyAlignment="1" applyProtection="1">
      <alignment horizontal="right" wrapText="1"/>
      <protection/>
    </xf>
    <xf numFmtId="0" fontId="6" fillId="0" borderId="2" xfId="0" applyFont="1" applyBorder="1" applyAlignment="1" applyProtection="1">
      <alignment horizontal="right" wrapText="1"/>
      <protection/>
    </xf>
    <xf numFmtId="0" fontId="2" fillId="5" borderId="13"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6" fillId="0" borderId="11" xfId="0" applyFont="1" applyBorder="1" applyAlignment="1">
      <alignment horizontal="right"/>
    </xf>
    <xf numFmtId="0" fontId="6" fillId="0" borderId="0" xfId="0" applyFont="1" applyBorder="1" applyAlignment="1">
      <alignment horizontal="right"/>
    </xf>
    <xf numFmtId="0" fontId="6" fillId="5" borderId="13" xfId="0" applyFont="1" applyFill="1" applyBorder="1" applyAlignment="1" applyProtection="1">
      <alignment horizontal="center" vertical="center"/>
      <protection locked="0"/>
    </xf>
    <xf numFmtId="0" fontId="7" fillId="5" borderId="13" xfId="0" applyFont="1" applyFill="1" applyBorder="1" applyAlignment="1" applyProtection="1">
      <alignment/>
      <protection locked="0"/>
    </xf>
    <xf numFmtId="0" fontId="2" fillId="5" borderId="21" xfId="0" applyFont="1" applyFill="1" applyBorder="1" applyAlignment="1" applyProtection="1">
      <alignment horizontal="center"/>
      <protection locked="0"/>
    </xf>
    <xf numFmtId="0" fontId="0" fillId="0" borderId="2" xfId="0" applyBorder="1" applyAlignment="1" applyProtection="1">
      <alignment/>
      <protection locked="0"/>
    </xf>
    <xf numFmtId="0" fontId="6" fillId="0" borderId="11" xfId="0" applyFont="1" applyFill="1" applyBorder="1" applyAlignment="1">
      <alignment horizontal="right" vertical="center"/>
    </xf>
    <xf numFmtId="0" fontId="6" fillId="0" borderId="0" xfId="0" applyFont="1" applyFill="1" applyBorder="1" applyAlignment="1">
      <alignment horizontal="right" vertical="center"/>
    </xf>
    <xf numFmtId="0" fontId="6" fillId="7" borderId="10" xfId="0" applyFont="1" applyFill="1" applyBorder="1" applyAlignment="1">
      <alignment horizontal="center" vertical="center" wrapText="1"/>
    </xf>
    <xf numFmtId="0" fontId="6" fillId="7" borderId="35" xfId="0" applyFont="1" applyFill="1" applyBorder="1" applyAlignment="1">
      <alignment horizontal="center" vertical="center" wrapText="1"/>
    </xf>
    <xf numFmtId="164" fontId="2" fillId="5" borderId="21" xfId="0" applyNumberFormat="1" applyFont="1" applyFill="1" applyBorder="1" applyAlignment="1" applyProtection="1">
      <alignment horizontal="center"/>
      <protection locked="0"/>
    </xf>
    <xf numFmtId="164" fontId="2" fillId="5" borderId="3" xfId="0" applyNumberFormat="1" applyFont="1" applyFill="1" applyBorder="1" applyAlignment="1" applyProtection="1">
      <alignment horizontal="center"/>
      <protection locked="0"/>
    </xf>
    <xf numFmtId="0" fontId="5" fillId="5" borderId="2" xfId="0" applyFont="1" applyFill="1" applyBorder="1" applyAlignment="1" applyProtection="1">
      <alignment/>
      <protection locked="0"/>
    </xf>
    <xf numFmtId="0" fontId="7" fillId="0" borderId="0" xfId="0" applyFont="1" applyBorder="1" applyAlignment="1">
      <alignment horizontal="right"/>
    </xf>
    <xf numFmtId="0" fontId="4" fillId="6" borderId="11"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4" fillId="6" borderId="8" xfId="0" applyFont="1" applyFill="1" applyBorder="1" applyAlignment="1" applyProtection="1">
      <alignment horizontal="left" vertical="top" wrapText="1"/>
      <protection locked="0"/>
    </xf>
    <xf numFmtId="0" fontId="4" fillId="6" borderId="1" xfId="0" applyFont="1" applyFill="1" applyBorder="1" applyAlignment="1" applyProtection="1">
      <alignment horizontal="left" vertical="top" wrapText="1"/>
      <protection locked="0"/>
    </xf>
    <xf numFmtId="9" fontId="6" fillId="0" borderId="31" xfId="38" applyFont="1" applyFill="1" applyBorder="1" applyAlignment="1">
      <alignment horizontal="center" vertical="top" wrapText="1"/>
    </xf>
    <xf numFmtId="9" fontId="6" fillId="0" borderId="32" xfId="38" applyFont="1" applyFill="1" applyBorder="1" applyAlignment="1">
      <alignment horizontal="center" vertical="top" wrapText="1"/>
    </xf>
    <xf numFmtId="9" fontId="6" fillId="0" borderId="36" xfId="38" applyFont="1" applyFill="1" applyBorder="1" applyAlignment="1">
      <alignment horizontal="center" vertical="top" wrapText="1"/>
    </xf>
    <xf numFmtId="1" fontId="2" fillId="3" borderId="21" xfId="0" applyNumberFormat="1" applyFont="1" applyFill="1" applyBorder="1" applyAlignment="1" applyProtection="1">
      <alignment horizontal="center"/>
      <protection/>
    </xf>
    <xf numFmtId="1" fontId="0" fillId="0" borderId="2" xfId="0" applyNumberFormat="1" applyBorder="1" applyAlignment="1" applyProtection="1">
      <alignment/>
      <protection/>
    </xf>
    <xf numFmtId="0" fontId="2" fillId="0" borderId="21" xfId="0" applyFont="1" applyFill="1" applyBorder="1" applyAlignment="1" applyProtection="1">
      <alignment horizontal="right"/>
      <protection/>
    </xf>
    <xf numFmtId="0" fontId="2" fillId="0" borderId="2" xfId="0" applyFont="1" applyFill="1" applyBorder="1" applyAlignment="1" applyProtection="1">
      <alignment horizontal="right"/>
      <protection/>
    </xf>
    <xf numFmtId="0" fontId="6" fillId="0" borderId="21" xfId="0" applyFont="1" applyBorder="1" applyAlignment="1">
      <alignment horizontal="right"/>
    </xf>
    <xf numFmtId="0" fontId="6" fillId="0" borderId="2" xfId="0" applyFont="1" applyBorder="1" applyAlignment="1">
      <alignment horizontal="right"/>
    </xf>
    <xf numFmtId="1" fontId="2" fillId="3" borderId="25" xfId="0" applyNumberFormat="1" applyFont="1" applyFill="1" applyBorder="1" applyAlignment="1" applyProtection="1">
      <alignment horizontal="center"/>
      <protection/>
    </xf>
    <xf numFmtId="1" fontId="0" fillId="0" borderId="28" xfId="0" applyNumberFormat="1" applyBorder="1" applyAlignment="1" applyProtection="1">
      <alignment/>
      <protection/>
    </xf>
    <xf numFmtId="0" fontId="6" fillId="5" borderId="25" xfId="0" applyFont="1" applyFill="1" applyBorder="1" applyAlignment="1" applyProtection="1">
      <alignment horizontal="center"/>
      <protection locked="0"/>
    </xf>
    <xf numFmtId="0" fontId="6" fillId="5" borderId="17" xfId="0" applyFont="1" applyFill="1" applyBorder="1" applyAlignment="1" applyProtection="1">
      <alignment horizontal="center"/>
      <protection locked="0"/>
    </xf>
    <xf numFmtId="0" fontId="4" fillId="5" borderId="28" xfId="0" applyFont="1" applyFill="1" applyBorder="1" applyAlignment="1" applyProtection="1">
      <alignment horizontal="center"/>
      <protection locked="0"/>
    </xf>
    <xf numFmtId="0" fontId="6" fillId="0" borderId="25" xfId="0" applyFont="1" applyFill="1" applyBorder="1" applyAlignment="1" applyProtection="1">
      <alignment horizontal="right" vertical="center"/>
      <protection locked="0"/>
    </xf>
    <xf numFmtId="0" fontId="6" fillId="0" borderId="28" xfId="0" applyFont="1" applyFill="1" applyBorder="1" applyAlignment="1" applyProtection="1">
      <alignment horizontal="right" vertical="center"/>
      <protection locked="0"/>
    </xf>
    <xf numFmtId="9" fontId="1" fillId="0" borderId="17" xfId="38" applyFont="1" applyBorder="1" applyAlignment="1">
      <alignment horizontal="center" vertical="center"/>
    </xf>
    <xf numFmtId="0" fontId="0" fillId="0" borderId="17" xfId="0" applyBorder="1" applyAlignment="1">
      <alignment/>
    </xf>
    <xf numFmtId="171" fontId="4" fillId="3" borderId="21" xfId="0" applyNumberFormat="1" applyFont="1" applyFill="1" applyBorder="1" applyAlignment="1" applyProtection="1">
      <alignment horizontal="center" vertical="center"/>
      <protection/>
    </xf>
    <xf numFmtId="0" fontId="4" fillId="0" borderId="2" xfId="0" applyFont="1" applyBorder="1" applyAlignment="1" applyProtection="1">
      <alignment horizontal="center"/>
      <protection/>
    </xf>
    <xf numFmtId="171" fontId="4" fillId="3" borderId="21" xfId="0" applyNumberFormat="1" applyFont="1" applyFill="1" applyBorder="1" applyAlignment="1" applyProtection="1">
      <alignment horizontal="center"/>
      <protection/>
    </xf>
    <xf numFmtId="0" fontId="6" fillId="0" borderId="8" xfId="0" applyFont="1" applyBorder="1" applyAlignment="1">
      <alignment horizontal="center" vertical="center" wrapText="1"/>
    </xf>
    <xf numFmtId="0" fontId="4" fillId="0" borderId="1" xfId="0" applyFont="1" applyBorder="1" applyAlignment="1">
      <alignment horizontal="center"/>
    </xf>
    <xf numFmtId="171" fontId="26" fillId="3" borderId="24"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2" xfId="0" applyFont="1" applyBorder="1" applyAlignment="1" applyProtection="1">
      <alignment horizontal="center" vertical="center"/>
      <protection/>
    </xf>
    <xf numFmtId="1" fontId="4" fillId="3" borderId="21" xfId="0" applyNumberFormat="1" applyFont="1" applyFill="1" applyBorder="1" applyAlignment="1" applyProtection="1">
      <alignment horizontal="center" vertical="center" wrapText="1"/>
      <protection/>
    </xf>
    <xf numFmtId="171" fontId="4" fillId="5" borderId="21"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protection locked="0"/>
    </xf>
    <xf numFmtId="0" fontId="6" fillId="0" borderId="11"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6" fillId="0" borderId="11" xfId="0" applyFont="1" applyBorder="1" applyAlignment="1">
      <alignment horizontal="right" vertical="center"/>
    </xf>
    <xf numFmtId="0" fontId="7" fillId="0" borderId="9" xfId="0" applyFont="1" applyBorder="1" applyAlignment="1">
      <alignment vertical="center"/>
    </xf>
    <xf numFmtId="0" fontId="16" fillId="0" borderId="24" xfId="23" applyBorder="1" applyAlignment="1">
      <alignment horizontal="center"/>
      <protection/>
    </xf>
    <xf numFmtId="0" fontId="0" fillId="0" borderId="1" xfId="0" applyBorder="1" applyAlignment="1">
      <alignment horizontal="center"/>
    </xf>
    <xf numFmtId="0" fontId="15" fillId="0" borderId="24" xfId="24" applyFont="1" applyFill="1" applyBorder="1" applyAlignment="1">
      <alignment horizontal="center"/>
      <protection/>
    </xf>
    <xf numFmtId="0" fontId="15" fillId="0" borderId="11" xfId="28" applyFont="1" applyFill="1" applyBorder="1" applyAlignment="1">
      <alignment horizontal="center"/>
      <protection/>
    </xf>
    <xf numFmtId="0" fontId="0" fillId="0" borderId="0" xfId="0" applyAlignment="1">
      <alignment horizontal="center"/>
    </xf>
    <xf numFmtId="0" fontId="15" fillId="0" borderId="0" xfId="28" applyFont="1" applyFill="1" applyBorder="1" applyAlignment="1">
      <alignment horizontal="center"/>
      <protection/>
    </xf>
    <xf numFmtId="0" fontId="0" fillId="0" borderId="9" xfId="0" applyBorder="1" applyAlignment="1">
      <alignment horizontal="center"/>
    </xf>
    <xf numFmtId="0" fontId="15" fillId="0" borderId="11" xfId="37" applyFont="1" applyFill="1" applyBorder="1" applyAlignment="1">
      <alignment horizontal="center"/>
      <protection/>
    </xf>
    <xf numFmtId="0" fontId="15" fillId="0" borderId="0" xfId="37" applyFont="1" applyFill="1" applyBorder="1" applyAlignment="1">
      <alignment horizontal="center"/>
      <protection/>
    </xf>
    <xf numFmtId="0" fontId="15" fillId="0" borderId="8" xfId="21" applyFont="1" applyFill="1" applyBorder="1" applyAlignment="1">
      <alignment horizontal="center"/>
      <protection/>
    </xf>
    <xf numFmtId="0" fontId="0" fillId="0" borderId="8" xfId="0" applyBorder="1" applyAlignment="1">
      <alignment horizontal="center"/>
    </xf>
    <xf numFmtId="0" fontId="15" fillId="0" borderId="0" xfId="21" applyFont="1" applyFill="1" applyBorder="1" applyAlignment="1">
      <alignment horizontal="center"/>
      <protection/>
    </xf>
    <xf numFmtId="0" fontId="15" fillId="0" borderId="24" xfId="21" applyFont="1" applyFill="1" applyBorder="1" applyAlignment="1">
      <alignment horizontal="center"/>
      <protection/>
    </xf>
    <xf numFmtId="0" fontId="32" fillId="0" borderId="0" xfId="20" applyFont="1" applyFill="1" applyBorder="1" applyAlignment="1">
      <alignment/>
    </xf>
    <xf numFmtId="0" fontId="0" fillId="0" borderId="0" xfId="0" applyAlignment="1">
      <alignment/>
    </xf>
  </cellXfs>
  <cellStyles count="25">
    <cellStyle name="Normal" xfId="0"/>
    <cellStyle name="Comma" xfId="15"/>
    <cellStyle name="Comma [0]" xfId="16"/>
    <cellStyle name="Currency" xfId="17"/>
    <cellStyle name="Currency [0]" xfId="18"/>
    <cellStyle name="Followed Hyperlink" xfId="19"/>
    <cellStyle name="Hyperlink" xfId="20"/>
    <cellStyle name="Normal_102A adaptation and production" xfId="21"/>
    <cellStyle name="Normal_102B Adaptation and Production" xfId="22"/>
    <cellStyle name="Normal_53BHigh" xfId="23"/>
    <cellStyle name="Normal_53C adaptation and production" xfId="24"/>
    <cellStyle name="Normal_54 Adaptaion and Production" xfId="25"/>
    <cellStyle name="Normal_55Badaptation and production" xfId="26"/>
    <cellStyle name="Normal_55Cadaptation and production" xfId="27"/>
    <cellStyle name="Normal_60A correlation adaptation and production" xfId="28"/>
    <cellStyle name="Normal_61 Production" xfId="29"/>
    <cellStyle name="Normal_62 Production" xfId="30"/>
    <cellStyle name="Normal_63A correlation adaptation and production" xfId="31"/>
    <cellStyle name="Normal_63B correlation adaptation and production" xfId="32"/>
    <cellStyle name="Normal_64 correlation adaptation and production" xfId="33"/>
    <cellStyle name="Normal_64 Production" xfId="34"/>
    <cellStyle name="Normal_66 correlation adaptation and production" xfId="35"/>
    <cellStyle name="Normal_Sheet1" xfId="36"/>
    <cellStyle name="Normal_Sheet2" xfId="37"/>
    <cellStyle name="Percent" xfId="38"/>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428625</xdr:colOff>
      <xdr:row>64</xdr:row>
      <xdr:rowOff>142875</xdr:rowOff>
    </xdr:to>
    <xdr:sp>
      <xdr:nvSpPr>
        <xdr:cNvPr id="1" name="TextBox 1"/>
        <xdr:cNvSpPr txBox="1">
          <a:spLocks noChangeArrowheads="1"/>
        </xdr:cNvSpPr>
      </xdr:nvSpPr>
      <xdr:spPr>
        <a:xfrm>
          <a:off x="9525" y="0"/>
          <a:ext cx="7734300" cy="1057275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Instructions for Pasture Condition Scoresheet</a:t>
          </a:r>
          <a:r>
            <a:rPr lang="en-US" cap="none" sz="1000" b="1" i="0" u="none" baseline="0">
              <a:latin typeface="Arial"/>
              <a:ea typeface="Arial"/>
              <a:cs typeface="Arial"/>
            </a:rPr>
            <a:t>
The Pasture Condition Scoresheet has two uses.    
1.  Evaluation of pasture condition by rating 10 key indicators common to all pastures.
2.  Estimation of potential forage production and stocking rates based on the three pasture condition
     indicators that have the greatest effect on forage production, and on grazing management intensity.</a:t>
          </a:r>
          <a:r>
            <a:rPr lang="en-US" cap="none" sz="1000" b="0" i="0" u="none" baseline="0">
              <a:latin typeface="Arial"/>
              <a:ea typeface="Arial"/>
              <a:cs typeface="Arial"/>
            </a:rPr>
            <a:t>
</a:t>
          </a:r>
          <a:r>
            <a:rPr lang="en-US" cap="none" sz="1200" b="1" i="0" u="none" baseline="0">
              <a:latin typeface="Arial"/>
              <a:ea typeface="Arial"/>
              <a:cs typeface="Arial"/>
            </a:rPr>
            <a:t>Instructions for evaluating pasture condition:</a:t>
          </a:r>
          <a:r>
            <a:rPr lang="en-US" cap="none" sz="1000" b="1" i="0" u="none" baseline="0">
              <a:latin typeface="Arial"/>
              <a:ea typeface="Arial"/>
              <a:cs typeface="Arial"/>
            </a:rPr>
            <a:t>
</a:t>
          </a:r>
          <a:r>
            <a:rPr lang="en-US" cap="none" sz="1000" b="0" i="0" u="none" baseline="0">
              <a:latin typeface="Arial"/>
              <a:ea typeface="Arial"/>
              <a:cs typeface="Arial"/>
            </a:rPr>
            <a:t>(Note:  Only yellow colored cells may be filled by the operator of the worksheet.)
</a:t>
          </a:r>
          <a:r>
            <a:rPr lang="en-US" cap="none" sz="1000" b="1" i="0" u="none" baseline="0">
              <a:latin typeface="Arial"/>
              <a:ea typeface="Arial"/>
              <a:cs typeface="Arial"/>
            </a:rPr>
            <a:t>Section 1 (Rows 1-8)</a:t>
          </a:r>
          <a:r>
            <a:rPr lang="en-US" cap="none" sz="1000" b="0" i="0" u="none" baseline="0">
              <a:latin typeface="Arial"/>
              <a:ea typeface="Arial"/>
              <a:cs typeface="Arial"/>
            </a:rPr>
            <a:t>
Enter Name (of client), Date (of evaluation), Conservationist (name), and Pasture Number (of the pasture being evaluated.)  Select the MLRA and FSG name from the choice lists in cels C5 and D5.  From the choice list in cell F5, select the forage species or mix that best matches what is growing in the pasture.  The expected annual range of forage production will appear in cells C6 and E6.  If the forage mix being analyzed is not one of those listed in cell G5, make a manual entry of the existing vegetation in cell F7.  Place a check mark in the box that best reflects the Current Years Precipitation. 
</a:t>
          </a:r>
          <a:r>
            <a:rPr lang="en-US" cap="none" sz="1000" b="1" i="0" u="none" baseline="0">
              <a:latin typeface="Arial"/>
              <a:ea typeface="Arial"/>
              <a:cs typeface="Arial"/>
            </a:rPr>
            <a:t>Section 2 (Rows 11-20)
</a:t>
          </a:r>
          <a:r>
            <a:rPr lang="en-US" cap="none" sz="1000" b="0" i="0" u="none" baseline="0">
              <a:latin typeface="Arial"/>
              <a:ea typeface="Arial"/>
              <a:cs typeface="Arial"/>
            </a:rPr>
            <a:t>Evaluate each of the 10 key pasture condition indicators and assign a score (1-5, in column G) to each based on which of the five descriptions best match the conditions found in the pasture.  Refer to Rows 33-103 (back of the printed sheet on two sided printouts, page 2 on one sided printouts) for a more complete description of what the indicators represent.  Because some indicators carry more weight in the over-all condition of the pastures, different weights are assigned to the indicators to reflect those differences.  The assigned weights can be seen in column H, and the weighted score is automatically computed and appears in column I.
</a:t>
          </a:r>
          <a:r>
            <a:rPr lang="en-US" cap="none" sz="1000" b="1" i="0" u="none" baseline="0">
              <a:latin typeface="Arial"/>
              <a:ea typeface="Arial"/>
              <a:cs typeface="Arial"/>
            </a:rPr>
            <a:t>Section 3 (Rows 21-27)
</a:t>
          </a:r>
          <a:r>
            <a:rPr lang="en-US" cap="none" sz="1000" b="0" i="0" u="none" baseline="0">
              <a:latin typeface="Arial"/>
              <a:ea typeface="Arial"/>
              <a:cs typeface="Arial"/>
            </a:rPr>
            <a:t>Cell I21 displays the overall pasture condition score, which is the sum of the weighted scores for the 10 individual indicators.  Cells A22 to E26 provide an explanation of the over-all pasture condition score, as well as the individual indicator scores.
</a:t>
          </a:r>
          <a:r>
            <a:rPr lang="en-US" cap="none" sz="1200" b="1" i="0" u="none" baseline="0">
              <a:latin typeface="Arial"/>
              <a:ea typeface="Arial"/>
              <a:cs typeface="Arial"/>
            </a:rPr>
            <a:t>Instructions for estimating pasture production
</a:t>
          </a:r>
          <a:r>
            <a:rPr lang="en-US" cap="none" sz="1000" b="0" i="0" u="none" baseline="0">
              <a:latin typeface="Arial"/>
              <a:ea typeface="Arial"/>
              <a:cs typeface="Arial"/>
            </a:rPr>
            <a:t>(Note:  Only yellow colored cells may be filled by the operator of the worksheet.)</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000" b="1" i="0" u="none" baseline="0">
              <a:latin typeface="Arial"/>
              <a:ea typeface="Arial"/>
              <a:cs typeface="Arial"/>
            </a:rPr>
            <a:t>Section 1 (Rows 1-8)</a:t>
          </a:r>
          <a:r>
            <a:rPr lang="en-US" cap="none" sz="1000" b="0" i="0" u="none" baseline="0">
              <a:latin typeface="Arial"/>
              <a:ea typeface="Arial"/>
              <a:cs typeface="Arial"/>
            </a:rPr>
            <a:t>
Enter Name (of client), Date (of evaluation), Conservationist (name), Pasture Number (of the pasture being evaluated), and acres.  From the choice lists in cells C5, D5, and F5 select the MLRA where the pasture is located, the FSG name, and forage species or mix growing in the pasture. Cells C6 and E6 will automatically populate the high and low production estimates (total annual above ground growth, air-dry basis) for the mix. (Note: If the forage mix being analyzed is not one of those listed in cell G5, production estimate data is not available.  In that case, estimates of total above ground growth, either current or annual can be manually entered in cell C7.  That is the number that will then be used in the estimate calculations.)
</a:t>
          </a:r>
          <a:r>
            <a:rPr lang="en-US" cap="none" sz="1000" b="1" i="0" u="none" baseline="0">
              <a:latin typeface="Arial"/>
              <a:ea typeface="Arial"/>
              <a:cs typeface="Arial"/>
            </a:rPr>
            <a:t>Section 2 (Rows 11-20)</a:t>
          </a:r>
          <a:r>
            <a:rPr lang="en-US" cap="none" sz="1000" b="0" i="0" u="none" baseline="0">
              <a:latin typeface="Arial"/>
              <a:ea typeface="Arial"/>
              <a:cs typeface="Arial"/>
            </a:rPr>
            <a:t>
Enter scores for the first three Pasture Condition Indicators.  These three are the only scores needed to estimate annual forage production (Percent Desirable Plants, Live Plant Cover, and Plant Vigor. These three indicators can be equated to "what's growing, how much is growing, and how fast is it growing?").
</a:t>
          </a:r>
          <a:r>
            <a:rPr lang="en-US" cap="none" sz="1000" b="1" i="0" u="none" baseline="0">
              <a:latin typeface="Arial"/>
              <a:ea typeface="Arial"/>
              <a:cs typeface="Arial"/>
            </a:rPr>
            <a:t>Section 3 (Rows 21-27)</a:t>
          </a:r>
          <a:r>
            <a:rPr lang="en-US" cap="none" sz="1000" b="0" i="0" u="none" baseline="0">
              <a:latin typeface="Arial"/>
              <a:ea typeface="Arial"/>
              <a:cs typeface="Arial"/>
            </a:rPr>
            <a:t>
Cell H22 lists the totaled score for the first three indicators.  Possible scores range from 25 for the high to 5 for the low.  These scores correspond to the high and low production estimates in cells C6 and E6, and are used to compute the Estimated Annual Production/Ac that appears in cell H23. Keep in mind that this figure represents total annual above ground, air-dried growth, and reflects the management intensity that goes into producing the forage.  Cell H24 provides a choice list from which to select a Grazing Management Intensity (harvest intensity) by which the Estimated Annual Production/Ac in cell H23 is converted into Estimated Annual AUMs/AC displayed in cell H25 (AUM -- Animal Unit Month. 1 AUM equals 913 lbs of forage, which is the amount a 1000 lb. cow with calf at side is assumed to consume in 1 month).  Cell H26 provides an alternative estimate of hay tons/acre if the land manager chooses to hay rather than graze the forage.  (Note:  If a production estimate was manually entered in cell C7, this is the number that appears in H23 and is used for the grazing and hay production estimates.  The entered production figure over-rides any automatically generated data that may appear in cells C6 and E6).  AUMs/Ac in cell H25 and Hay Tons/Ac in cell H26 are multiplied by the acres in cell H4 to compute the estimated total harvested production for the pasture displayed in cells H6 and H8.  
(Note: Production estimates can be completed for any pasture situation.  However, those functions of the spreadsheet requiring pre-entered Forage Suitability Group (FSG) data currently work only for South Dakota MLRAs.  Complete FSG data by Major Land Resource Area (MLRA) for South Dakota can be found in the eFOTG (electronic Field Office Technical Guide) on the web through the link below.  At that sight select </a:t>
          </a:r>
          <a:r>
            <a:rPr lang="en-US" cap="none" sz="1000" b="1" i="0" u="none" baseline="0">
              <a:latin typeface="Arial"/>
              <a:ea typeface="Arial"/>
              <a:cs typeface="Arial"/>
            </a:rPr>
            <a:t>eFOTG</a:t>
          </a:r>
          <a:r>
            <a:rPr lang="en-US" cap="none" sz="1000" b="0" i="0" u="none" baseline="0">
              <a:latin typeface="Arial"/>
              <a:ea typeface="Arial"/>
              <a:cs typeface="Arial"/>
            </a:rPr>
            <a:t>, then </a:t>
          </a:r>
          <a:r>
            <a:rPr lang="en-US" cap="none" sz="1000" b="1" i="0" u="none" baseline="0">
              <a:latin typeface="Arial"/>
              <a:ea typeface="Arial"/>
              <a:cs typeface="Arial"/>
            </a:rPr>
            <a:t>Section II</a:t>
          </a:r>
          <a:r>
            <a:rPr lang="en-US" cap="none" sz="1000" b="0" i="0" u="none" baseline="0">
              <a:latin typeface="Arial"/>
              <a:ea typeface="Arial"/>
              <a:cs typeface="Arial"/>
            </a:rPr>
            <a:t>, then </a:t>
          </a:r>
          <a:r>
            <a:rPr lang="en-US" cap="none" sz="1000" b="1" i="0" u="none" baseline="0">
              <a:latin typeface="Arial"/>
              <a:ea typeface="Arial"/>
              <a:cs typeface="Arial"/>
            </a:rPr>
            <a:t>A. Soils Information</a:t>
          </a:r>
          <a:r>
            <a:rPr lang="en-US" cap="none" sz="1000" b="0" i="0" u="none" baseline="0">
              <a:latin typeface="Arial"/>
              <a:ea typeface="Arial"/>
              <a:cs typeface="Arial"/>
            </a:rPr>
            <a:t>, then </a:t>
          </a:r>
          <a:r>
            <a:rPr lang="en-US" cap="none" sz="1000" b="1" i="0" u="none" baseline="0">
              <a:latin typeface="Arial"/>
              <a:ea typeface="Arial"/>
              <a:cs typeface="Arial"/>
            </a:rPr>
            <a:t>11. Pasture and Hayland Interpretations</a:t>
          </a:r>
          <a:r>
            <a:rPr lang="en-US" cap="none" sz="1000" b="0" i="0" u="none" baseline="0">
              <a:latin typeface="Arial"/>
              <a:ea typeface="Arial"/>
              <a:cs typeface="Arial"/>
            </a:rPr>
            <a:t>, then b. </a:t>
          </a:r>
          <a:r>
            <a:rPr lang="en-US" cap="none" sz="1000" b="1" i="0" u="none" baseline="0">
              <a:latin typeface="Arial"/>
              <a:ea typeface="Arial"/>
              <a:cs typeface="Arial"/>
            </a:rPr>
            <a:t>Forage Suitability Groups</a:t>
          </a:r>
          <a:r>
            <a:rPr lang="en-US" cap="none" sz="10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47625</xdr:rowOff>
    </xdr:from>
    <xdr:to>
      <xdr:col>8</xdr:col>
      <xdr:colOff>381000</xdr:colOff>
      <xdr:row>112</xdr:row>
      <xdr:rowOff>47625</xdr:rowOff>
    </xdr:to>
    <xdr:sp>
      <xdr:nvSpPr>
        <xdr:cNvPr id="1" name="TextBox 301"/>
        <xdr:cNvSpPr txBox="1">
          <a:spLocks noChangeArrowheads="1"/>
        </xdr:cNvSpPr>
      </xdr:nvSpPr>
      <xdr:spPr>
        <a:xfrm>
          <a:off x="28575" y="16411575"/>
          <a:ext cx="11649075" cy="1680210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INTRODUCTION TO PASTURE CONDITION SCORING</a:t>
          </a:r>
          <a:r>
            <a:rPr lang="en-US" cap="none" sz="1300" b="1" i="0" u="none" baseline="0">
              <a:latin typeface="Arial"/>
              <a:ea typeface="Arial"/>
              <a:cs typeface="Arial"/>
            </a:rPr>
            <a:t>
</a:t>
          </a:r>
          <a:r>
            <a:rPr lang="en-US" cap="none" sz="1300" b="0" i="0" u="none" baseline="0">
              <a:latin typeface="Arial"/>
              <a:ea typeface="Arial"/>
              <a:cs typeface="Arial"/>
            </a:rPr>
            <a:t>
A well-managed pasture is one in which productivity (plant and animal) is optimized while doing no harm to soil, water, and air quality.  Pasture condition scoring is a systematic way to check how well a pasture is being managed.  A well managed, properly sited pasture will have a good to excellent overall pasture condition score.  By rating key indicators common to all pastures we can evaluate pasture condition and identify the primary reasons for a low condition score. Conditions that typically express themselves as pasture resource concerns are poor plant growth, weedy species invasion, poor animal performance, visible soil loss, increased runoff, and impaired water quality.  Pasture condition scoring involves the visual evaluation of 10 indicators, listed and described below, which rate pasture condition.  In the “Pasture Condition Score Sheet,” each indicator has five conditions described for it, ranging from very poor to excellent. This objectively ranks the extent of any problem(s) and helps us sort out the likely cause(s).  Evaluate each indicator separately.  They may be combined into an overall score for the pasture unit or left as individual scores and compared with the other nine indicators.  Indicators receiving the lowest scores can be targeted for corrective action as warranted.
</a:t>
          </a:r>
          <a:r>
            <a:rPr lang="en-US" cap="none" sz="1400" b="1" i="0" u="none" baseline="0">
              <a:latin typeface="Arial"/>
              <a:ea typeface="Arial"/>
              <a:cs typeface="Arial"/>
            </a:rPr>
            <a:t>PASTURE CONDITION INDICATOR DESCRIPTIONS</a:t>
          </a:r>
          <a:r>
            <a:rPr lang="en-US" cap="none" sz="1300" b="0" i="0" u="none" baseline="0">
              <a:latin typeface="Arial"/>
              <a:ea typeface="Arial"/>
              <a:cs typeface="Arial"/>
            </a:rPr>
            <a:t>
</a:t>
          </a:r>
          <a:r>
            <a:rPr lang="en-US" cap="none" sz="1300" b="1" i="0" u="none" baseline="0">
              <a:latin typeface="Arial"/>
              <a:ea typeface="Arial"/>
              <a:cs typeface="Arial"/>
            </a:rPr>
            <a:t>Percent Desirable Plants</a:t>
          </a:r>
          <a:r>
            <a:rPr lang="en-US" cap="none" sz="1300" b="0" i="0" u="none" baseline="0">
              <a:latin typeface="Arial"/>
              <a:ea typeface="Arial"/>
              <a:cs typeface="Arial"/>
            </a:rPr>
            <a:t>.  This indicator determines if the pasture has desirable plant species that are readily consumed, persistent, and provide high tonnage and quality for a significant part of the growing season.  Some grazing-resistant intermediate species, such as Kentucky bluegrass, provide high quality forage, but often in amounts considerably less than other adapted species would.  They can be an indicator of a less than ideal grazing management history.  Undesirable species are those which typically are not eaten (rejected) by most livestock or cause undesirable side effects when eaten, and crowd out more desirable species.
</a:t>
          </a:r>
          <a:r>
            <a:rPr lang="en-US" cap="none" sz="1300" b="1" i="0" u="none" baseline="0">
              <a:latin typeface="Arial"/>
              <a:ea typeface="Arial"/>
              <a:cs typeface="Arial"/>
            </a:rPr>
            <a:t>Plant Cover</a:t>
          </a:r>
          <a:r>
            <a:rPr lang="en-US" cap="none" sz="1300" b="0" i="0" u="none" baseline="0">
              <a:latin typeface="Arial"/>
              <a:ea typeface="Arial"/>
              <a:cs typeface="Arial"/>
            </a:rPr>
            <a:t>.  The percentage of the soil surface covered by plants is important for pasture production and soil and water protection.  A dense stand (high stem count) ensures, when properly grazed, high animal intake, and high sunlight interception for best forage growth.  Bare, open spots allow for weed encroachment, increased water runoff during intense rains, and soil erosion.
</a:t>
          </a:r>
          <a:r>
            <a:rPr lang="en-US" cap="none" sz="1300" b="1" i="0" u="none" baseline="0">
              <a:latin typeface="Arial"/>
              <a:ea typeface="Arial"/>
              <a:cs typeface="Arial"/>
            </a:rPr>
            <a:t>Plant Vigor.</a:t>
          </a:r>
          <a:r>
            <a:rPr lang="en-US" cap="none" sz="1300" b="0" i="0" u="none" baseline="0">
              <a:latin typeface="Arial"/>
              <a:ea typeface="Arial"/>
              <a:cs typeface="Arial"/>
            </a:rPr>
            <a:t>  Desirable species should be healthy and growing at their potential for the season when rated.  If not, they will be replaced by weeds and low quality forage plants.  If plant growth conditions really suffer, bare soil will begin to appear.  Some things to consider when rating plant vigor are color, size of plants, rate of regrowth following harvest, and productivity.
</a:t>
          </a:r>
          <a:r>
            <a:rPr lang="en-US" cap="none" sz="1300" b="1" i="0" u="none" baseline="0">
              <a:latin typeface="Arial"/>
              <a:ea typeface="Arial"/>
              <a:cs typeface="Arial"/>
            </a:rPr>
            <a:t>Plant Diversity.</a:t>
          </a:r>
          <a:r>
            <a:rPr lang="en-US" cap="none" sz="1300" b="0" i="0" u="none" baseline="0">
              <a:latin typeface="Arial"/>
              <a:ea typeface="Arial"/>
              <a:cs typeface="Arial"/>
            </a:rPr>
            <a:t>  Plant diversity is the number of different forage species and functional groups that are well represented in a pasture grazed season long, or in a set of rotationally grazed pastures.  Low species diversity results in unreliable supplies of grazed forage for livestock during the grazing season.  Forage production and quality varies more widely through the grazing season due to changing weather and light conditions and insect and disease pressure. Having more than one species from more that 1 functional group (i.e. cool season grass, warm season grass, legume) maintains the most consistent forage supply during the grazing season.
</a:t>
          </a:r>
          <a:r>
            <a:rPr lang="en-US" cap="none" sz="1300" b="1" i="0" u="none" baseline="0">
              <a:latin typeface="Arial"/>
              <a:ea typeface="Arial"/>
              <a:cs typeface="Arial"/>
            </a:rPr>
            <a:t>Percent Legume.</a:t>
          </a:r>
          <a:r>
            <a:rPr lang="en-US" cap="none" sz="1300" b="0" i="0" u="none" baseline="0">
              <a:latin typeface="Arial"/>
              <a:ea typeface="Arial"/>
              <a:cs typeface="Arial"/>
            </a:rPr>
            <a:t>  Legumes are important sources of nitrogen for pastures and improve the forage quality of a pasture mix when they comprise at least 20 percent (but no more than 50% of bloat causing legumes) of total air-dry weight of forage.  Deep-rooted legumes also provide grazing during hot dry periods in mid-summer.  Legumes are generally not planted with warm season grasses.  If rating warm season pasture/hayland score the factor a five.  Score this factor a five if no legumes are rated good for the FSG.
</a:t>
          </a:r>
          <a:r>
            <a:rPr lang="en-US" cap="none" sz="1300" b="1" i="0" u="none" baseline="0">
              <a:latin typeface="Arial"/>
              <a:ea typeface="Arial"/>
              <a:cs typeface="Arial"/>
            </a:rPr>
            <a:t>Uniformity of Use.</a:t>
          </a:r>
          <a:r>
            <a:rPr lang="en-US" cap="none" sz="1300" b="0" i="0" u="none" baseline="0">
              <a:latin typeface="Arial"/>
              <a:ea typeface="Arial"/>
              <a:cs typeface="Arial"/>
            </a:rPr>
            <a:t>  Check uniformity of use by observing animal grazing patterns.  Uniform grazing results in all desirable and intermediate species being grazed to a similar (and acceptable) height.  "Spot" or "patterned" grazing appears uneven throughout a pasture with some plants or parts of paddocks grazed heavily and others lightly.  Individual forage species are being selected for or against by the livestock based on their palatability and nutritional value.  Selectivity is also affected by forage species' maturity differences, amount of forage available to livestock, and their length of stay in the paddock.  Zone grazing occurs when one end of the pasture is heavily grazed and the other end is ungrazed or lightly grazed.  Typical causes of zone grazing are distance to water, pasture shape, and pasture terrain.
</a:t>
          </a:r>
          <a:r>
            <a:rPr lang="en-US" cap="none" sz="1300" b="1" i="0" u="none" baseline="0">
              <a:latin typeface="Arial"/>
              <a:ea typeface="Arial"/>
              <a:cs typeface="Arial"/>
            </a:rPr>
            <a:t>Plant Residue.</a:t>
          </a:r>
          <a:r>
            <a:rPr lang="en-US" cap="none" sz="1300" b="0" i="0" u="none" baseline="0">
              <a:latin typeface="Arial"/>
              <a:ea typeface="Arial"/>
              <a:cs typeface="Arial"/>
            </a:rPr>
            <a:t>  Plant residue, in various states of decay, provides additional surface cover and organic matter to the soil.  However, too much standing dead material in the grass stand reduces the feed value of the forage consumed, reduces animal intake, and inhibits new plant shoot growth.  Excessive amounts of standing dead material may cause the forage to be rejected by the grazing animal.  Less than 25 percent of the standing forage mass should be dead or dying leaves and stems.  A buildup of thatch (mat of undecomposed residue) at the soil surface promotes fungal diseases and retards or prevents shoot and seedling emergence.  This results in forage stand decline.
</a:t>
          </a:r>
          <a:r>
            <a:rPr lang="en-US" cap="none" sz="1300" b="1" i="0" u="none" baseline="0">
              <a:latin typeface="Arial"/>
              <a:ea typeface="Arial"/>
              <a:cs typeface="Arial"/>
            </a:rPr>
            <a:t>Livestock Concentration Areas</a:t>
          </a:r>
          <a:r>
            <a:rPr lang="en-US" cap="none" sz="1300" b="0" i="0" u="none" baseline="0">
              <a:latin typeface="Arial"/>
              <a:ea typeface="Arial"/>
              <a:cs typeface="Arial"/>
            </a:rPr>
            <a:t>.  Livestock concentration areas are places in pastures where livestock return to frequently and linger to be near water, feed, mineral, salt, or shelter, or to be in shade.  Typically well worn pathways lead to these areas.  Depending on the degree of use the areas are usually bare and recieve additional animal waste.  Depending on where they are on the landscape they can direct sediment, nutrients, and bacteria to nearby waterbodies. 
</a:t>
          </a:r>
          <a:r>
            <a:rPr lang="en-US" cap="none" sz="1300" b="1" i="0" u="none" baseline="0">
              <a:latin typeface="Arial"/>
              <a:ea typeface="Arial"/>
              <a:cs typeface="Arial"/>
            </a:rPr>
            <a:t>Soil Compaction.</a:t>
          </a:r>
          <a:r>
            <a:rPr lang="en-US" cap="none" sz="1300" b="0" i="0" u="none" baseline="0">
              <a:latin typeface="Arial"/>
              <a:ea typeface="Arial"/>
              <a:cs typeface="Arial"/>
            </a:rPr>
            <a:t>  Soil compaction slows water infiltration rates and increases runoff.  Reduced infiltration results in less water available for plant growth.  Accelerated run off increases the potential for erosion and the conveyance of nutients to surface waters.  Compaction is best determined by measurment of the soils bulk density, which is typically beyond the capabilities of most individuals to perform in the field.  Soil compaction can be estimated in the pasture by using a soil probe.  Probe the soil in ungrazed (ex. a fenceline) and than in grazed areas of the same soil type. The greater the difference in resistance between the two areas the more compaction is present.  In South Dakota this factor will generally be rated a five because our freeze/thaw cycles mitigate animal and vehicle compaction.  The exception is in wet areas where grazing or haying use during wet period compacts the soil surface.  This is indicated by the presence of numerous deep animal hoof prints or vehicle ruts.
</a:t>
          </a:r>
          <a:r>
            <a:rPr lang="en-US" cap="none" sz="1300" b="1" i="0" u="none" baseline="0">
              <a:latin typeface="Arial"/>
              <a:ea typeface="Arial"/>
              <a:cs typeface="Arial"/>
            </a:rPr>
            <a:t>Erosion.</a:t>
          </a:r>
          <a:r>
            <a:rPr lang="en-US" cap="none" sz="1300" b="0" i="0" u="none" baseline="0">
              <a:latin typeface="Arial"/>
              <a:ea typeface="Arial"/>
              <a:cs typeface="Arial"/>
            </a:rPr>
            <a:t>  If soil erosion is occurring in a pasture, it becomes the overriding concern.  Sheet, rill, and wind erosion generally will increase as plant cover (Indicator 2 and 7) decreases.  Evidence of sheet erosion in a pasture appears as small debris dams of plant residue that build up at obstructions or span between obstructions.  Some soil aggregates or worm castings may also be washed into these debris dams.  Rills are small, incised channels in the soil that run parallel to each other down slope.  When rills appear, serious soil loss is occurring.  Wind erosion occurs when heavier wind blown soil particles abrade exposed soil and cause dust to become airborne.  Deposition of the heavier soil particles occurs downwind of obstructions such as fence lines, buildings, and vegetation.  Often vegetative debris will be “windrowed” against obstructions.  Pedestaling can indicate either wind or water erosion.  Ground cover also affects gully and riparian area erosion because of its effect on runoff.  In addition, livestock hoof action may contribute substantially to these conditions.
1/  Grazing Management Intensity.
High -- High stocking density.  Multiple, short duration grazing periods.  Optimum beginning and ending grazing heights strictly adheared to. 
Medium -- Moderate stocking density.  Grazing period length allows forages to be regrazed during current occupation.  Minimum beginning and ending grazing height frequently ignored.
Low --  Low stocking density.  Continious grazing, or occupation periods allow multiple grazing of forages without rest periods.  Beginning and ending grazing heights typically ignored.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fotg.nrcs.usda.gov/treemenuFS.aspx?Fips=46117&amp;MenuName=menuSD.zi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2:M67"/>
  <sheetViews>
    <sheetView zoomScaleSheetLayoutView="100" workbookViewId="0" topLeftCell="A1">
      <selection activeCell="M2" sqref="M2"/>
    </sheetView>
  </sheetViews>
  <sheetFormatPr defaultColWidth="9.140625" defaultRowHeight="12.75"/>
  <cols>
    <col min="1" max="16384" width="9.140625" style="1" customWidth="1"/>
  </cols>
  <sheetData>
    <row r="2" ht="12.75">
      <c r="A2" s="360"/>
    </row>
    <row r="31" s="322" customFormat="1" ht="12.75"/>
    <row r="32" s="322" customFormat="1" ht="12.75"/>
    <row r="33" s="322" customFormat="1" ht="12.75"/>
    <row r="34" s="322" customFormat="1" ht="18" customHeight="1"/>
    <row r="65" spans="1:12" ht="12.75">
      <c r="A65" s="477" t="s">
        <v>203</v>
      </c>
      <c r="B65" s="478"/>
      <c r="C65" s="478"/>
      <c r="D65" s="478"/>
      <c r="E65" s="478"/>
      <c r="F65" s="478"/>
      <c r="G65" s="478"/>
      <c r="H65" s="478"/>
      <c r="I65" s="478"/>
      <c r="J65" s="478"/>
      <c r="K65" s="478"/>
      <c r="L65" s="478"/>
    </row>
    <row r="66" spans="1:13" s="369" customFormat="1" ht="12.75">
      <c r="A66" s="478"/>
      <c r="B66" s="478"/>
      <c r="C66" s="478"/>
      <c r="D66" s="478"/>
      <c r="E66" s="478"/>
      <c r="F66" s="478"/>
      <c r="G66" s="478"/>
      <c r="H66" s="478"/>
      <c r="I66" s="478"/>
      <c r="J66" s="478"/>
      <c r="K66" s="478"/>
      <c r="L66" s="478"/>
      <c r="M66" s="3"/>
    </row>
    <row r="67" ht="12.75">
      <c r="K67" s="322"/>
    </row>
  </sheetData>
  <sheetProtection/>
  <mergeCells count="1">
    <mergeCell ref="A65:L66"/>
  </mergeCells>
  <hyperlinks>
    <hyperlink ref="A65" r:id="rId1" display="http://efotg.nrcs.usda.gov/treemenuFS.aspx?Fips=46117&amp;MenuName=menuSD.zip"/>
  </hyperlinks>
  <printOptions/>
  <pageMargins left="0.55" right="0.44" top="0.51" bottom="0.45" header="0" footer="0"/>
  <pageSetup fitToHeight="1" fitToWidth="1" horizontalDpi="600" verticalDpi="600" orientation="portrait" scale="87" r:id="rId3"/>
  <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U45"/>
  <sheetViews>
    <sheetView zoomScale="75" zoomScaleNormal="75" workbookViewId="0" topLeftCell="A1">
      <selection activeCell="F5" sqref="F5:G5"/>
    </sheetView>
  </sheetViews>
  <sheetFormatPr defaultColWidth="9.140625" defaultRowHeight="12.75"/>
  <cols>
    <col min="1" max="1" width="27.57421875" style="160" customWidth="1"/>
    <col min="2" max="21" width="6.7109375" style="160" customWidth="1"/>
    <col min="22" max="16384" width="9.140625" style="160" customWidth="1"/>
  </cols>
  <sheetData>
    <row r="1" spans="1:21" ht="12.75">
      <c r="A1" s="186" t="s">
        <v>89</v>
      </c>
      <c r="B1" s="164" t="s">
        <v>25</v>
      </c>
      <c r="C1" s="165"/>
      <c r="D1" s="164" t="s">
        <v>26</v>
      </c>
      <c r="E1" s="165"/>
      <c r="F1" s="164" t="s">
        <v>27</v>
      </c>
      <c r="G1" s="165"/>
      <c r="H1" s="164" t="s">
        <v>28</v>
      </c>
      <c r="I1" s="165"/>
      <c r="J1" s="164" t="s">
        <v>29</v>
      </c>
      <c r="K1" s="165"/>
      <c r="L1" s="164" t="s">
        <v>30</v>
      </c>
      <c r="M1" s="165"/>
      <c r="N1" s="164" t="s">
        <v>50</v>
      </c>
      <c r="O1" s="165"/>
      <c r="P1" s="164" t="s">
        <v>51</v>
      </c>
      <c r="Q1" s="165"/>
      <c r="R1" s="164" t="s">
        <v>55</v>
      </c>
      <c r="S1" s="165"/>
      <c r="T1" s="164" t="s">
        <v>56</v>
      </c>
      <c r="U1" s="165"/>
    </row>
    <row r="2" spans="1:21" s="156" customFormat="1" ht="12.75">
      <c r="A2" s="152"/>
      <c r="B2" s="153" t="s">
        <v>22</v>
      </c>
      <c r="C2" s="154" t="s">
        <v>24</v>
      </c>
      <c r="D2" s="155" t="s">
        <v>22</v>
      </c>
      <c r="E2" s="154" t="s">
        <v>24</v>
      </c>
      <c r="F2" s="155" t="s">
        <v>22</v>
      </c>
      <c r="G2" s="154" t="s">
        <v>24</v>
      </c>
      <c r="H2" s="155" t="s">
        <v>22</v>
      </c>
      <c r="I2" s="154" t="s">
        <v>24</v>
      </c>
      <c r="J2" s="155" t="s">
        <v>22</v>
      </c>
      <c r="K2" s="154" t="s">
        <v>24</v>
      </c>
      <c r="L2" s="155" t="s">
        <v>22</v>
      </c>
      <c r="M2" s="154" t="s">
        <v>24</v>
      </c>
      <c r="N2" s="155" t="s">
        <v>22</v>
      </c>
      <c r="O2" s="154" t="s">
        <v>24</v>
      </c>
      <c r="P2" s="155" t="s">
        <v>22</v>
      </c>
      <c r="Q2" s="154" t="s">
        <v>24</v>
      </c>
      <c r="R2" s="155" t="s">
        <v>22</v>
      </c>
      <c r="S2" s="154" t="s">
        <v>24</v>
      </c>
      <c r="T2" s="155" t="s">
        <v>22</v>
      </c>
      <c r="U2" s="154" t="s">
        <v>24</v>
      </c>
    </row>
    <row r="3" spans="1:21" ht="12.75">
      <c r="A3" s="157" t="s">
        <v>31</v>
      </c>
      <c r="B3" s="158">
        <v>4300</v>
      </c>
      <c r="C3" s="159">
        <v>2000</v>
      </c>
      <c r="D3" s="158">
        <v>3700</v>
      </c>
      <c r="E3" s="159">
        <v>1800</v>
      </c>
      <c r="F3" s="158">
        <v>2900</v>
      </c>
      <c r="G3" s="159">
        <v>1700</v>
      </c>
      <c r="H3" s="158">
        <v>4300</v>
      </c>
      <c r="I3" s="159">
        <v>2300</v>
      </c>
      <c r="J3" s="158">
        <v>6000</v>
      </c>
      <c r="K3" s="159">
        <v>2300</v>
      </c>
      <c r="L3" s="158">
        <v>6600</v>
      </c>
      <c r="M3" s="159">
        <v>2600</v>
      </c>
      <c r="N3" s="161" t="s">
        <v>32</v>
      </c>
      <c r="O3" s="162" t="s">
        <v>32</v>
      </c>
      <c r="P3" s="158">
        <v>3100</v>
      </c>
      <c r="Q3" s="159">
        <v>2000</v>
      </c>
      <c r="R3" s="158">
        <v>2600</v>
      </c>
      <c r="S3" s="159">
        <v>1400</v>
      </c>
      <c r="T3" s="161" t="s">
        <v>32</v>
      </c>
      <c r="U3" s="162" t="s">
        <v>32</v>
      </c>
    </row>
    <row r="4" spans="1:21" ht="12.75">
      <c r="A4" s="157" t="s">
        <v>33</v>
      </c>
      <c r="B4" s="158">
        <v>4000</v>
      </c>
      <c r="C4" s="159">
        <v>1700</v>
      </c>
      <c r="D4" s="161" t="s">
        <v>32</v>
      </c>
      <c r="E4" s="162" t="s">
        <v>32</v>
      </c>
      <c r="F4" s="158">
        <v>2300</v>
      </c>
      <c r="G4" s="159">
        <v>1400</v>
      </c>
      <c r="H4" s="158">
        <v>3700</v>
      </c>
      <c r="I4" s="159">
        <v>1700</v>
      </c>
      <c r="J4" s="158">
        <v>4900</v>
      </c>
      <c r="K4" s="159">
        <v>2000</v>
      </c>
      <c r="L4" s="158">
        <v>5400</v>
      </c>
      <c r="M4" s="159">
        <v>2300</v>
      </c>
      <c r="N4" s="161" t="s">
        <v>32</v>
      </c>
      <c r="O4" s="162" t="s">
        <v>32</v>
      </c>
      <c r="P4" s="158">
        <v>2600</v>
      </c>
      <c r="Q4" s="159">
        <v>1700</v>
      </c>
      <c r="R4" s="158">
        <v>2300</v>
      </c>
      <c r="S4" s="159">
        <v>1400</v>
      </c>
      <c r="T4" s="161" t="s">
        <v>32</v>
      </c>
      <c r="U4" s="162" t="s">
        <v>32</v>
      </c>
    </row>
    <row r="5" spans="1:21" ht="12.75">
      <c r="A5" s="157" t="s">
        <v>34</v>
      </c>
      <c r="B5" s="158">
        <v>4000</v>
      </c>
      <c r="C5" s="159">
        <v>1700</v>
      </c>
      <c r="D5" s="158">
        <v>3000</v>
      </c>
      <c r="E5" s="159">
        <v>1500</v>
      </c>
      <c r="F5" s="158">
        <v>2300</v>
      </c>
      <c r="G5" s="159">
        <v>1400</v>
      </c>
      <c r="H5" s="158">
        <v>4000</v>
      </c>
      <c r="I5" s="159">
        <v>2000</v>
      </c>
      <c r="J5" s="158">
        <v>5400</v>
      </c>
      <c r="K5" s="159">
        <v>2300</v>
      </c>
      <c r="L5" s="158">
        <v>6000</v>
      </c>
      <c r="M5" s="159">
        <v>2600</v>
      </c>
      <c r="N5" s="161" t="s">
        <v>32</v>
      </c>
      <c r="O5" s="162" t="s">
        <v>32</v>
      </c>
      <c r="P5" s="161" t="s">
        <v>32</v>
      </c>
      <c r="Q5" s="162" t="s">
        <v>32</v>
      </c>
      <c r="R5" s="161" t="s">
        <v>32</v>
      </c>
      <c r="S5" s="162" t="s">
        <v>32</v>
      </c>
      <c r="T5" s="161" t="s">
        <v>32</v>
      </c>
      <c r="U5" s="162" t="s">
        <v>32</v>
      </c>
    </row>
    <row r="6" spans="1:21" ht="12.75">
      <c r="A6" s="157" t="s">
        <v>76</v>
      </c>
      <c r="B6" s="158">
        <v>4000</v>
      </c>
      <c r="C6" s="159">
        <v>1700</v>
      </c>
      <c r="D6" s="161" t="s">
        <v>32</v>
      </c>
      <c r="E6" s="162" t="s">
        <v>32</v>
      </c>
      <c r="F6" s="158">
        <v>2300</v>
      </c>
      <c r="G6" s="159">
        <v>1400</v>
      </c>
      <c r="H6" s="158">
        <v>4000</v>
      </c>
      <c r="I6" s="159">
        <v>2000</v>
      </c>
      <c r="J6" s="158">
        <v>5400</v>
      </c>
      <c r="K6" s="159">
        <v>2300</v>
      </c>
      <c r="L6" s="158">
        <v>6000</v>
      </c>
      <c r="M6" s="159">
        <v>2600</v>
      </c>
      <c r="N6" s="161" t="s">
        <v>32</v>
      </c>
      <c r="O6" s="162" t="s">
        <v>32</v>
      </c>
      <c r="P6" s="158">
        <v>2600</v>
      </c>
      <c r="Q6" s="159">
        <v>1700</v>
      </c>
      <c r="R6" s="158">
        <v>2300</v>
      </c>
      <c r="S6" s="159">
        <v>1400</v>
      </c>
      <c r="T6" s="161" t="s">
        <v>32</v>
      </c>
      <c r="U6" s="162" t="s">
        <v>32</v>
      </c>
    </row>
    <row r="7" spans="1:21" ht="12.75">
      <c r="A7" s="157" t="s">
        <v>37</v>
      </c>
      <c r="B7" s="161" t="s">
        <v>32</v>
      </c>
      <c r="C7" s="162" t="s">
        <v>32</v>
      </c>
      <c r="D7" s="161" t="s">
        <v>32</v>
      </c>
      <c r="E7" s="162" t="s">
        <v>32</v>
      </c>
      <c r="F7" s="161" t="s">
        <v>32</v>
      </c>
      <c r="G7" s="162" t="s">
        <v>32</v>
      </c>
      <c r="H7" s="161" t="s">
        <v>32</v>
      </c>
      <c r="I7" s="162" t="s">
        <v>32</v>
      </c>
      <c r="J7" s="161" t="s">
        <v>32</v>
      </c>
      <c r="K7" s="162" t="s">
        <v>32</v>
      </c>
      <c r="L7" s="158">
        <v>4900</v>
      </c>
      <c r="M7" s="159">
        <v>2600</v>
      </c>
      <c r="N7" s="161" t="s">
        <v>32</v>
      </c>
      <c r="O7" s="162" t="s">
        <v>32</v>
      </c>
      <c r="P7" s="161" t="s">
        <v>32</v>
      </c>
      <c r="Q7" s="162" t="s">
        <v>32</v>
      </c>
      <c r="R7" s="161" t="s">
        <v>32</v>
      </c>
      <c r="S7" s="162" t="s">
        <v>32</v>
      </c>
      <c r="T7" s="161" t="s">
        <v>32</v>
      </c>
      <c r="U7" s="162" t="s">
        <v>32</v>
      </c>
    </row>
    <row r="8" spans="1:21" ht="12.75">
      <c r="A8" s="157" t="s">
        <v>38</v>
      </c>
      <c r="B8" s="161" t="s">
        <v>32</v>
      </c>
      <c r="C8" s="162" t="s">
        <v>32</v>
      </c>
      <c r="D8" s="161" t="s">
        <v>32</v>
      </c>
      <c r="E8" s="162" t="s">
        <v>32</v>
      </c>
      <c r="F8" s="161" t="s">
        <v>32</v>
      </c>
      <c r="G8" s="162" t="s">
        <v>32</v>
      </c>
      <c r="H8" s="161" t="s">
        <v>32</v>
      </c>
      <c r="I8" s="162" t="s">
        <v>32</v>
      </c>
      <c r="J8" s="161" t="s">
        <v>32</v>
      </c>
      <c r="K8" s="162" t="s">
        <v>32</v>
      </c>
      <c r="L8" s="161" t="s">
        <v>32</v>
      </c>
      <c r="M8" s="162" t="s">
        <v>32</v>
      </c>
      <c r="N8" s="161" t="s">
        <v>32</v>
      </c>
      <c r="O8" s="162" t="s">
        <v>32</v>
      </c>
      <c r="P8" s="161" t="s">
        <v>32</v>
      </c>
      <c r="Q8" s="162" t="s">
        <v>32</v>
      </c>
      <c r="R8" s="161" t="s">
        <v>32</v>
      </c>
      <c r="S8" s="162" t="s">
        <v>32</v>
      </c>
      <c r="T8" s="158">
        <v>4300</v>
      </c>
      <c r="U8" s="159">
        <v>2300</v>
      </c>
    </row>
    <row r="9" spans="1:21" ht="12.75">
      <c r="A9" s="157" t="s">
        <v>39</v>
      </c>
      <c r="B9" s="158">
        <v>3100</v>
      </c>
      <c r="C9" s="159">
        <v>1400</v>
      </c>
      <c r="D9" s="161" t="s">
        <v>32</v>
      </c>
      <c r="E9" s="162" t="s">
        <v>32</v>
      </c>
      <c r="F9" s="158">
        <v>2000</v>
      </c>
      <c r="G9" s="159">
        <v>1100</v>
      </c>
      <c r="H9" s="158">
        <v>2900</v>
      </c>
      <c r="I9" s="159">
        <v>1700</v>
      </c>
      <c r="J9" s="158">
        <v>3100</v>
      </c>
      <c r="K9" s="159">
        <v>1700</v>
      </c>
      <c r="L9" s="158">
        <v>3700</v>
      </c>
      <c r="M9" s="159">
        <v>1700</v>
      </c>
      <c r="N9" s="161" t="s">
        <v>32</v>
      </c>
      <c r="O9" s="162" t="s">
        <v>32</v>
      </c>
      <c r="P9" s="158">
        <v>2000</v>
      </c>
      <c r="Q9" s="159">
        <v>1400</v>
      </c>
      <c r="R9" s="158">
        <v>1700</v>
      </c>
      <c r="S9" s="159">
        <v>900</v>
      </c>
      <c r="T9" s="161" t="s">
        <v>32</v>
      </c>
      <c r="U9" s="162" t="s">
        <v>32</v>
      </c>
    </row>
    <row r="10" spans="1:21" ht="12.75">
      <c r="A10" s="157" t="s">
        <v>41</v>
      </c>
      <c r="B10" s="158">
        <v>3100</v>
      </c>
      <c r="C10" s="159">
        <v>1400</v>
      </c>
      <c r="D10" s="158">
        <v>3000</v>
      </c>
      <c r="E10" s="159">
        <v>1500</v>
      </c>
      <c r="F10" s="158">
        <v>2000</v>
      </c>
      <c r="G10" s="159">
        <v>1100</v>
      </c>
      <c r="H10" s="158">
        <v>2900</v>
      </c>
      <c r="I10" s="159">
        <v>1700</v>
      </c>
      <c r="J10" s="158">
        <v>3700</v>
      </c>
      <c r="K10" s="159">
        <v>1700</v>
      </c>
      <c r="L10" s="158">
        <v>4000</v>
      </c>
      <c r="M10" s="159">
        <v>2000</v>
      </c>
      <c r="N10" s="161" t="s">
        <v>32</v>
      </c>
      <c r="O10" s="162" t="s">
        <v>32</v>
      </c>
      <c r="P10" s="161" t="s">
        <v>32</v>
      </c>
      <c r="Q10" s="162" t="s">
        <v>32</v>
      </c>
      <c r="R10" s="161" t="s">
        <v>32</v>
      </c>
      <c r="S10" s="162" t="s">
        <v>32</v>
      </c>
      <c r="T10" s="161" t="s">
        <v>32</v>
      </c>
      <c r="U10" s="162" t="s">
        <v>32</v>
      </c>
    </row>
    <row r="11" spans="1:21" ht="12.75">
      <c r="A11" s="157" t="s">
        <v>43</v>
      </c>
      <c r="B11" s="158">
        <v>3100</v>
      </c>
      <c r="C11" s="159">
        <v>1400</v>
      </c>
      <c r="D11" s="161" t="s">
        <v>32</v>
      </c>
      <c r="E11" s="162" t="s">
        <v>32</v>
      </c>
      <c r="F11" s="158">
        <v>2100</v>
      </c>
      <c r="G11" s="159">
        <v>1100</v>
      </c>
      <c r="H11" s="158">
        <v>2900</v>
      </c>
      <c r="I11" s="159">
        <v>1700</v>
      </c>
      <c r="J11" s="158">
        <v>3700</v>
      </c>
      <c r="K11" s="159">
        <v>1700</v>
      </c>
      <c r="L11" s="158">
        <v>4000</v>
      </c>
      <c r="M11" s="159">
        <v>2000</v>
      </c>
      <c r="N11" s="161" t="s">
        <v>32</v>
      </c>
      <c r="O11" s="162" t="s">
        <v>32</v>
      </c>
      <c r="P11" s="158">
        <v>2000</v>
      </c>
      <c r="Q11" s="159">
        <v>1400</v>
      </c>
      <c r="R11" s="158">
        <v>1700</v>
      </c>
      <c r="S11" s="159">
        <v>900</v>
      </c>
      <c r="T11" s="161" t="s">
        <v>32</v>
      </c>
      <c r="U11" s="162" t="s">
        <v>32</v>
      </c>
    </row>
    <row r="12" spans="1:21" ht="12.75">
      <c r="A12" s="157" t="s">
        <v>44</v>
      </c>
      <c r="B12" s="161" t="s">
        <v>32</v>
      </c>
      <c r="C12" s="162" t="s">
        <v>32</v>
      </c>
      <c r="D12" s="161" t="s">
        <v>32</v>
      </c>
      <c r="E12" s="162" t="s">
        <v>32</v>
      </c>
      <c r="F12" s="161" t="s">
        <v>32</v>
      </c>
      <c r="G12" s="162" t="s">
        <v>32</v>
      </c>
      <c r="H12" s="161" t="s">
        <v>32</v>
      </c>
      <c r="I12" s="162" t="s">
        <v>32</v>
      </c>
      <c r="J12" s="161" t="s">
        <v>32</v>
      </c>
      <c r="K12" s="162" t="s">
        <v>32</v>
      </c>
      <c r="L12" s="161" t="s">
        <v>32</v>
      </c>
      <c r="M12" s="162" t="s">
        <v>32</v>
      </c>
      <c r="N12" s="161" t="s">
        <v>32</v>
      </c>
      <c r="O12" s="162" t="s">
        <v>32</v>
      </c>
      <c r="P12" s="161" t="s">
        <v>32</v>
      </c>
      <c r="Q12" s="162" t="s">
        <v>32</v>
      </c>
      <c r="R12" s="161" t="s">
        <v>32</v>
      </c>
      <c r="S12" s="162" t="s">
        <v>32</v>
      </c>
      <c r="T12" s="158">
        <v>5100</v>
      </c>
      <c r="U12" s="159">
        <v>3100</v>
      </c>
    </row>
    <row r="13" spans="1:21" ht="12.75">
      <c r="A13" s="157" t="s">
        <v>45</v>
      </c>
      <c r="B13" s="161" t="s">
        <v>32</v>
      </c>
      <c r="C13" s="162" t="s">
        <v>32</v>
      </c>
      <c r="D13" s="161" t="s">
        <v>32</v>
      </c>
      <c r="E13" s="162" t="s">
        <v>32</v>
      </c>
      <c r="F13" s="161" t="s">
        <v>32</v>
      </c>
      <c r="G13" s="162" t="s">
        <v>32</v>
      </c>
      <c r="H13" s="161" t="s">
        <v>32</v>
      </c>
      <c r="I13" s="162" t="s">
        <v>32</v>
      </c>
      <c r="J13" s="161" t="s">
        <v>32</v>
      </c>
      <c r="K13" s="162" t="s">
        <v>32</v>
      </c>
      <c r="L13" s="161" t="s">
        <v>32</v>
      </c>
      <c r="M13" s="162" t="s">
        <v>32</v>
      </c>
      <c r="N13" s="161" t="s">
        <v>32</v>
      </c>
      <c r="O13" s="162" t="s">
        <v>32</v>
      </c>
      <c r="P13" s="158">
        <v>3100</v>
      </c>
      <c r="Q13" s="159">
        <v>1700</v>
      </c>
      <c r="R13" s="161" t="s">
        <v>32</v>
      </c>
      <c r="S13" s="162" t="s">
        <v>32</v>
      </c>
      <c r="T13" s="161" t="s">
        <v>32</v>
      </c>
      <c r="U13" s="162" t="s">
        <v>32</v>
      </c>
    </row>
    <row r="14" spans="1:21" ht="12.75">
      <c r="A14" s="157" t="s">
        <v>47</v>
      </c>
      <c r="B14" s="161" t="s">
        <v>32</v>
      </c>
      <c r="C14" s="162" t="s">
        <v>32</v>
      </c>
      <c r="D14" s="161" t="s">
        <v>32</v>
      </c>
      <c r="E14" s="162" t="s">
        <v>32</v>
      </c>
      <c r="F14" s="161" t="s">
        <v>32</v>
      </c>
      <c r="G14" s="162" t="s">
        <v>32</v>
      </c>
      <c r="H14" s="161" t="s">
        <v>32</v>
      </c>
      <c r="I14" s="162" t="s">
        <v>32</v>
      </c>
      <c r="J14" s="161" t="s">
        <v>32</v>
      </c>
      <c r="K14" s="162" t="s">
        <v>32</v>
      </c>
      <c r="L14" s="158">
        <v>4900</v>
      </c>
      <c r="M14" s="159">
        <v>2600</v>
      </c>
      <c r="N14" s="161" t="s">
        <v>32</v>
      </c>
      <c r="O14" s="162" t="s">
        <v>32</v>
      </c>
      <c r="P14" s="161" t="s">
        <v>32</v>
      </c>
      <c r="Q14" s="162" t="s">
        <v>32</v>
      </c>
      <c r="R14" s="161" t="s">
        <v>32</v>
      </c>
      <c r="S14" s="162" t="s">
        <v>32</v>
      </c>
      <c r="T14" s="161" t="s">
        <v>32</v>
      </c>
      <c r="U14" s="162" t="s">
        <v>32</v>
      </c>
    </row>
    <row r="15" spans="1:21" ht="12.75">
      <c r="A15" s="157" t="s">
        <v>48</v>
      </c>
      <c r="B15" s="161" t="s">
        <v>32</v>
      </c>
      <c r="C15" s="162" t="s">
        <v>32</v>
      </c>
      <c r="D15" s="158">
        <v>2900</v>
      </c>
      <c r="E15" s="159">
        <v>1300</v>
      </c>
      <c r="F15" s="161" t="s">
        <v>32</v>
      </c>
      <c r="G15" s="162" t="s">
        <v>32</v>
      </c>
      <c r="H15" s="161" t="s">
        <v>32</v>
      </c>
      <c r="I15" s="162" t="s">
        <v>32</v>
      </c>
      <c r="J15" s="161" t="s">
        <v>32</v>
      </c>
      <c r="K15" s="162" t="s">
        <v>32</v>
      </c>
      <c r="L15" s="161" t="s">
        <v>32</v>
      </c>
      <c r="M15" s="162" t="s">
        <v>32</v>
      </c>
      <c r="N15" s="158">
        <v>2900</v>
      </c>
      <c r="O15" s="159">
        <v>1700</v>
      </c>
      <c r="P15" s="161" t="s">
        <v>32</v>
      </c>
      <c r="Q15" s="162" t="s">
        <v>32</v>
      </c>
      <c r="R15" s="161" t="s">
        <v>32</v>
      </c>
      <c r="S15" s="162" t="s">
        <v>32</v>
      </c>
      <c r="T15" s="161" t="s">
        <v>32</v>
      </c>
      <c r="U15" s="162" t="s">
        <v>32</v>
      </c>
    </row>
    <row r="16" spans="1:21" ht="12.75">
      <c r="A16" s="157" t="s">
        <v>49</v>
      </c>
      <c r="B16" s="161" t="s">
        <v>32</v>
      </c>
      <c r="C16" s="162" t="s">
        <v>32</v>
      </c>
      <c r="D16" s="158">
        <v>1920</v>
      </c>
      <c r="E16" s="159">
        <v>900</v>
      </c>
      <c r="F16" s="161" t="s">
        <v>32</v>
      </c>
      <c r="G16" s="162" t="s">
        <v>32</v>
      </c>
      <c r="H16" s="161" t="s">
        <v>32</v>
      </c>
      <c r="I16" s="162" t="s">
        <v>32</v>
      </c>
      <c r="J16" s="161" t="s">
        <v>32</v>
      </c>
      <c r="K16" s="162" t="s">
        <v>32</v>
      </c>
      <c r="L16" s="161" t="s">
        <v>32</v>
      </c>
      <c r="M16" s="162" t="s">
        <v>32</v>
      </c>
      <c r="N16" s="158">
        <v>1700</v>
      </c>
      <c r="O16" s="159">
        <v>1100</v>
      </c>
      <c r="P16" s="161" t="s">
        <v>32</v>
      </c>
      <c r="Q16" s="162" t="s">
        <v>32</v>
      </c>
      <c r="R16" s="161" t="s">
        <v>32</v>
      </c>
      <c r="S16" s="162" t="s">
        <v>32</v>
      </c>
      <c r="T16" s="161" t="s">
        <v>32</v>
      </c>
      <c r="U16" s="162" t="s">
        <v>32</v>
      </c>
    </row>
    <row r="17" spans="1:21" ht="12.75">
      <c r="A17" s="249"/>
      <c r="B17" s="161"/>
      <c r="C17" s="161"/>
      <c r="D17" s="158"/>
      <c r="E17" s="158"/>
      <c r="F17" s="161"/>
      <c r="G17" s="161"/>
      <c r="H17" s="161"/>
      <c r="I17" s="161"/>
      <c r="J17" s="161"/>
      <c r="K17" s="161"/>
      <c r="L17" s="161"/>
      <c r="M17" s="161"/>
      <c r="N17" s="158"/>
      <c r="O17" s="158"/>
      <c r="P17" s="161"/>
      <c r="Q17" s="161"/>
      <c r="R17" s="161"/>
      <c r="S17" s="161"/>
      <c r="T17" s="161"/>
      <c r="U17" s="161"/>
    </row>
    <row r="18" spans="1:21" ht="12.75">
      <c r="A18" s="249"/>
      <c r="B18" s="161"/>
      <c r="C18" s="161"/>
      <c r="D18" s="158"/>
      <c r="E18" s="158"/>
      <c r="F18" s="161"/>
      <c r="G18" s="161"/>
      <c r="H18" s="161"/>
      <c r="I18" s="161"/>
      <c r="J18" s="161"/>
      <c r="K18" s="161"/>
      <c r="L18" s="161"/>
      <c r="M18" s="161"/>
      <c r="N18" s="158"/>
      <c r="O18" s="158"/>
      <c r="P18" s="161"/>
      <c r="Q18" s="161"/>
      <c r="R18" s="161"/>
      <c r="S18" s="161"/>
      <c r="T18" s="161"/>
      <c r="U18" s="161"/>
    </row>
    <row r="19" spans="1:21" ht="12.75">
      <c r="A19" s="249"/>
      <c r="B19" s="161"/>
      <c r="C19" s="161"/>
      <c r="D19" s="158"/>
      <c r="E19" s="158"/>
      <c r="F19" s="161"/>
      <c r="G19" s="161"/>
      <c r="H19" s="161"/>
      <c r="I19" s="161"/>
      <c r="J19" s="161"/>
      <c r="K19" s="161"/>
      <c r="L19" s="161"/>
      <c r="M19" s="161"/>
      <c r="N19" s="158"/>
      <c r="O19" s="158"/>
      <c r="P19" s="161"/>
      <c r="Q19" s="161"/>
      <c r="R19" s="161"/>
      <c r="S19" s="161"/>
      <c r="T19" s="161"/>
      <c r="U19" s="161"/>
    </row>
    <row r="20" spans="1:21" ht="12.75">
      <c r="A20" s="249"/>
      <c r="B20" s="161"/>
      <c r="C20" s="161"/>
      <c r="D20" s="158"/>
      <c r="E20" s="158"/>
      <c r="F20" s="161"/>
      <c r="G20" s="161"/>
      <c r="H20" s="161"/>
      <c r="I20" s="161"/>
      <c r="J20" s="161"/>
      <c r="K20" s="161"/>
      <c r="L20" s="161"/>
      <c r="M20" s="161"/>
      <c r="N20" s="158"/>
      <c r="O20" s="158"/>
      <c r="P20" s="161"/>
      <c r="Q20" s="161"/>
      <c r="R20" s="161"/>
      <c r="S20" s="161"/>
      <c r="T20" s="161"/>
      <c r="U20" s="161"/>
    </row>
    <row r="21" spans="1:21" ht="12.75">
      <c r="A21" s="249"/>
      <c r="B21" s="161"/>
      <c r="C21" s="161"/>
      <c r="D21" s="158"/>
      <c r="E21" s="158"/>
      <c r="F21" s="161"/>
      <c r="G21" s="161"/>
      <c r="H21" s="161"/>
      <c r="I21" s="161"/>
      <c r="J21" s="161"/>
      <c r="K21" s="161"/>
      <c r="L21" s="161"/>
      <c r="M21" s="161"/>
      <c r="N21" s="158"/>
      <c r="O21" s="158"/>
      <c r="P21" s="161"/>
      <c r="Q21" s="161"/>
      <c r="R21" s="161"/>
      <c r="S21" s="161"/>
      <c r="T21" s="161"/>
      <c r="U21" s="161"/>
    </row>
    <row r="22" spans="1:21" ht="12.75">
      <c r="A22" s="249"/>
      <c r="B22" s="161"/>
      <c r="C22" s="161"/>
      <c r="D22" s="158"/>
      <c r="E22" s="158"/>
      <c r="F22" s="161"/>
      <c r="G22" s="161"/>
      <c r="H22" s="161"/>
      <c r="I22" s="161"/>
      <c r="J22" s="161"/>
      <c r="K22" s="161"/>
      <c r="L22" s="161"/>
      <c r="M22" s="161"/>
      <c r="N22" s="158"/>
      <c r="O22" s="158"/>
      <c r="P22" s="161"/>
      <c r="Q22" s="161"/>
      <c r="R22" s="161"/>
      <c r="S22" s="161"/>
      <c r="T22" s="161"/>
      <c r="U22" s="161"/>
    </row>
    <row r="23" spans="1:21" ht="12.75">
      <c r="A23" s="249"/>
      <c r="B23" s="161"/>
      <c r="C23" s="161"/>
      <c r="D23" s="158"/>
      <c r="E23" s="158"/>
      <c r="F23" s="161"/>
      <c r="G23" s="161"/>
      <c r="H23" s="161"/>
      <c r="I23" s="161"/>
      <c r="J23" s="161"/>
      <c r="K23" s="161"/>
      <c r="L23" s="161"/>
      <c r="M23" s="161"/>
      <c r="N23" s="158"/>
      <c r="O23" s="158"/>
      <c r="P23" s="161"/>
      <c r="Q23" s="161"/>
      <c r="R23" s="161"/>
      <c r="S23" s="161"/>
      <c r="T23" s="161"/>
      <c r="U23" s="161"/>
    </row>
    <row r="24" spans="1:21" ht="12.75">
      <c r="A24" s="249"/>
      <c r="B24" s="161"/>
      <c r="C24" s="161"/>
      <c r="D24" s="158"/>
      <c r="E24" s="158"/>
      <c r="F24" s="161"/>
      <c r="G24" s="161"/>
      <c r="H24" s="161"/>
      <c r="I24" s="161"/>
      <c r="J24" s="161"/>
      <c r="K24" s="161"/>
      <c r="L24" s="161"/>
      <c r="M24" s="161"/>
      <c r="N24" s="158"/>
      <c r="O24" s="158"/>
      <c r="P24" s="161"/>
      <c r="Q24" s="161"/>
      <c r="R24" s="161"/>
      <c r="S24" s="161"/>
      <c r="T24" s="161"/>
      <c r="U24" s="161"/>
    </row>
    <row r="25" spans="1:21" ht="12.75">
      <c r="A25" s="249"/>
      <c r="B25" s="161"/>
      <c r="C25" s="161"/>
      <c r="D25" s="158"/>
      <c r="E25" s="158"/>
      <c r="F25" s="161"/>
      <c r="G25" s="161"/>
      <c r="H25" s="161"/>
      <c r="I25" s="161"/>
      <c r="J25" s="161"/>
      <c r="K25" s="161"/>
      <c r="L25" s="161"/>
      <c r="M25" s="161"/>
      <c r="N25" s="158"/>
      <c r="O25" s="158"/>
      <c r="P25" s="161"/>
      <c r="Q25" s="161"/>
      <c r="R25" s="161"/>
      <c r="S25" s="161"/>
      <c r="T25" s="161"/>
      <c r="U25" s="161"/>
    </row>
    <row r="26" spans="1:21" ht="12.75">
      <c r="A26" s="249"/>
      <c r="B26" s="161"/>
      <c r="C26" s="161"/>
      <c r="D26" s="158"/>
      <c r="E26" s="158"/>
      <c r="F26" s="161"/>
      <c r="G26" s="161"/>
      <c r="H26" s="161"/>
      <c r="I26" s="161"/>
      <c r="J26" s="161"/>
      <c r="K26" s="161"/>
      <c r="L26" s="161"/>
      <c r="M26" s="161"/>
      <c r="N26" s="158"/>
      <c r="O26" s="158"/>
      <c r="P26" s="161"/>
      <c r="Q26" s="161"/>
      <c r="R26" s="161"/>
      <c r="S26" s="161"/>
      <c r="T26" s="161"/>
      <c r="U26" s="161"/>
    </row>
    <row r="27" spans="1:21" ht="12.75">
      <c r="A27" s="249"/>
      <c r="B27" s="161"/>
      <c r="C27" s="161"/>
      <c r="D27" s="158"/>
      <c r="E27" s="158"/>
      <c r="F27" s="161"/>
      <c r="G27" s="161"/>
      <c r="H27" s="161"/>
      <c r="I27" s="161"/>
      <c r="J27" s="161"/>
      <c r="K27" s="161"/>
      <c r="L27" s="161"/>
      <c r="M27" s="161"/>
      <c r="N27" s="158"/>
      <c r="O27" s="158"/>
      <c r="P27" s="161"/>
      <c r="Q27" s="161"/>
      <c r="R27" s="161"/>
      <c r="S27" s="161"/>
      <c r="T27" s="161"/>
      <c r="U27" s="161"/>
    </row>
    <row r="28" spans="1:21" ht="12.75">
      <c r="A28" s="249"/>
      <c r="B28" s="161"/>
      <c r="C28" s="161"/>
      <c r="D28" s="158"/>
      <c r="E28" s="158"/>
      <c r="F28" s="161"/>
      <c r="G28" s="161"/>
      <c r="H28" s="161"/>
      <c r="I28" s="161"/>
      <c r="J28" s="161"/>
      <c r="K28" s="161"/>
      <c r="L28" s="161"/>
      <c r="M28" s="161"/>
      <c r="N28" s="158"/>
      <c r="O28" s="158"/>
      <c r="P28" s="161"/>
      <c r="Q28" s="161"/>
      <c r="R28" s="161"/>
      <c r="S28" s="161"/>
      <c r="T28" s="161"/>
      <c r="U28" s="161"/>
    </row>
    <row r="29" spans="1:21" ht="12.75">
      <c r="A29" s="163"/>
      <c r="B29" s="163"/>
      <c r="C29" s="163"/>
      <c r="D29" s="163"/>
      <c r="E29" s="163"/>
      <c r="F29" s="163"/>
      <c r="G29" s="163"/>
      <c r="H29" s="163"/>
      <c r="I29" s="163"/>
      <c r="J29" s="163"/>
      <c r="K29" s="163"/>
      <c r="L29" s="163"/>
      <c r="M29" s="163"/>
      <c r="N29" s="163"/>
      <c r="O29" s="163"/>
      <c r="P29" s="163"/>
      <c r="Q29" s="163"/>
      <c r="R29" s="163"/>
      <c r="S29" s="163"/>
      <c r="T29" s="163"/>
      <c r="U29" s="163"/>
    </row>
    <row r="30" ht="12.75">
      <c r="A30" s="256" t="s">
        <v>90</v>
      </c>
    </row>
    <row r="31" ht="12.75">
      <c r="A31" s="152"/>
    </row>
    <row r="32" ht="12.75">
      <c r="A32" s="157" t="s">
        <v>31</v>
      </c>
    </row>
    <row r="33" ht="12.75">
      <c r="A33" s="157" t="s">
        <v>33</v>
      </c>
    </row>
    <row r="34" ht="12.75">
      <c r="A34" s="157" t="s">
        <v>34</v>
      </c>
    </row>
    <row r="35" ht="12.75">
      <c r="A35" s="157" t="s">
        <v>76</v>
      </c>
    </row>
    <row r="36" ht="12.75">
      <c r="A36" s="157" t="s">
        <v>37</v>
      </c>
    </row>
    <row r="37" ht="12.75">
      <c r="A37" s="157" t="s">
        <v>38</v>
      </c>
    </row>
    <row r="38" ht="12.75">
      <c r="A38" s="157" t="s">
        <v>39</v>
      </c>
    </row>
    <row r="39" ht="12.75">
      <c r="A39" s="157" t="s">
        <v>41</v>
      </c>
    </row>
    <row r="40" ht="12.75">
      <c r="A40" s="157" t="s">
        <v>43</v>
      </c>
    </row>
    <row r="41" ht="12.75">
      <c r="A41" s="157" t="s">
        <v>44</v>
      </c>
    </row>
    <row r="42" ht="12.75">
      <c r="A42" s="157" t="s">
        <v>45</v>
      </c>
    </row>
    <row r="43" ht="12.75">
      <c r="A43" s="157" t="s">
        <v>47</v>
      </c>
    </row>
    <row r="44" ht="12.75">
      <c r="A44" s="157" t="s">
        <v>48</v>
      </c>
    </row>
    <row r="45" ht="12.75">
      <c r="A45" s="157" t="s">
        <v>49</v>
      </c>
    </row>
  </sheetData>
  <sheetProtection sheet="1" objects="1" scenarios="1"/>
  <printOptions gridLines="1" horizontalCentered="1"/>
  <pageMargins left="0.48" right="0.47" top="1.27" bottom="0.62" header="0.62" footer="0.33"/>
  <pageSetup fitToHeight="1" fitToWidth="1" horizontalDpi="600" verticalDpi="600" orientation="portrait" scale="60" r:id="rId1"/>
  <headerFooter alignWithMargins="0">
    <oddHeader>&amp;C&amp;"Arial,Bold"&amp;12Production Estimates
MLRA 58D, SD, ND&amp;R&amp;"Arial,Bold"South Dakota 
Forage Suitability Groups</oddHeader>
    <oddFooter>&amp;C&amp;P&amp;R&amp;D</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EJ47"/>
  <sheetViews>
    <sheetView zoomScale="75" zoomScaleNormal="75" workbookViewId="0" topLeftCell="A1">
      <pane xSplit="1" ySplit="2" topLeftCell="B3" activePane="bottomRight" state="frozen"/>
      <selection pane="topLeft" activeCell="F5" sqref="F5:G5"/>
      <selection pane="topRight" activeCell="F5" sqref="F5:G5"/>
      <selection pane="bottomLeft" activeCell="F5" sqref="F5:G5"/>
      <selection pane="bottomRight" activeCell="F5" sqref="F5:G5"/>
    </sheetView>
  </sheetViews>
  <sheetFormatPr defaultColWidth="9.140625" defaultRowHeight="12.75"/>
  <cols>
    <col min="1" max="1" width="27.421875" style="35" customWidth="1"/>
    <col min="2" max="4" width="6.7109375" style="35" customWidth="1"/>
    <col min="5" max="5" width="6.7109375" style="41" customWidth="1"/>
    <col min="6" max="8" width="6.7109375" style="35" customWidth="1"/>
    <col min="9" max="9" width="6.7109375" style="41" customWidth="1"/>
    <col min="10" max="11" width="6.7109375" style="35" customWidth="1"/>
    <col min="12" max="16384" width="9.140625" style="35" customWidth="1"/>
  </cols>
  <sheetData>
    <row r="1" spans="1:21" s="69" customFormat="1" ht="13.5" customHeight="1">
      <c r="A1" s="67" t="s">
        <v>89</v>
      </c>
      <c r="B1" s="469" t="s">
        <v>25</v>
      </c>
      <c r="C1" s="468"/>
      <c r="D1" s="469" t="s">
        <v>26</v>
      </c>
      <c r="E1" s="470"/>
      <c r="F1" s="467" t="s">
        <v>27</v>
      </c>
      <c r="G1" s="468"/>
      <c r="H1" s="469" t="s">
        <v>28</v>
      </c>
      <c r="I1" s="470"/>
      <c r="J1" s="467" t="s">
        <v>29</v>
      </c>
      <c r="K1" s="468"/>
      <c r="L1" s="469" t="s">
        <v>30</v>
      </c>
      <c r="M1" s="468"/>
      <c r="N1" s="469" t="s">
        <v>50</v>
      </c>
      <c r="O1" s="470"/>
      <c r="P1" s="467" t="s">
        <v>51</v>
      </c>
      <c r="Q1" s="468"/>
      <c r="R1" s="469" t="s">
        <v>55</v>
      </c>
      <c r="S1" s="468"/>
      <c r="T1" s="469" t="s">
        <v>56</v>
      </c>
      <c r="U1" s="470"/>
    </row>
    <row r="2" spans="1:21" s="29" customFormat="1" ht="13.5" customHeight="1">
      <c r="A2" s="28"/>
      <c r="B2" s="30" t="s">
        <v>22</v>
      </c>
      <c r="C2" s="31" t="s">
        <v>24</v>
      </c>
      <c r="D2" s="30" t="s">
        <v>22</v>
      </c>
      <c r="E2" s="31" t="s">
        <v>24</v>
      </c>
      <c r="F2" s="30" t="s">
        <v>22</v>
      </c>
      <c r="G2" s="31" t="s">
        <v>24</v>
      </c>
      <c r="H2" s="30" t="s">
        <v>22</v>
      </c>
      <c r="I2" s="31" t="s">
        <v>24</v>
      </c>
      <c r="J2" s="30" t="s">
        <v>22</v>
      </c>
      <c r="K2" s="31" t="s">
        <v>24</v>
      </c>
      <c r="L2" s="38" t="s">
        <v>22</v>
      </c>
      <c r="M2" s="39" t="s">
        <v>24</v>
      </c>
      <c r="N2" s="38" t="s">
        <v>22</v>
      </c>
      <c r="O2" s="39" t="s">
        <v>24</v>
      </c>
      <c r="P2" s="38" t="s">
        <v>22</v>
      </c>
      <c r="Q2" s="39" t="s">
        <v>24</v>
      </c>
      <c r="R2" s="38" t="s">
        <v>22</v>
      </c>
      <c r="S2" s="39" t="s">
        <v>24</v>
      </c>
      <c r="T2" s="38" t="s">
        <v>22</v>
      </c>
      <c r="U2" s="39" t="s">
        <v>24</v>
      </c>
    </row>
    <row r="3" spans="1:21" ht="12.75">
      <c r="A3" s="32" t="s">
        <v>31</v>
      </c>
      <c r="B3" s="33">
        <v>4300</v>
      </c>
      <c r="C3" s="34">
        <v>2000</v>
      </c>
      <c r="D3" s="33">
        <v>3700</v>
      </c>
      <c r="E3" s="34">
        <v>1800</v>
      </c>
      <c r="F3" s="33">
        <v>2900</v>
      </c>
      <c r="G3" s="34">
        <v>1700</v>
      </c>
      <c r="H3" s="33">
        <v>4300</v>
      </c>
      <c r="I3" s="34">
        <v>2300</v>
      </c>
      <c r="J3" s="33">
        <v>6000</v>
      </c>
      <c r="K3" s="34">
        <v>2300</v>
      </c>
      <c r="L3" s="33">
        <v>6600</v>
      </c>
      <c r="M3" s="34">
        <v>2600</v>
      </c>
      <c r="N3" s="33" t="s">
        <v>32</v>
      </c>
      <c r="O3" s="34" t="s">
        <v>32</v>
      </c>
      <c r="P3" s="33">
        <v>3100</v>
      </c>
      <c r="Q3" s="34">
        <v>2000</v>
      </c>
      <c r="R3" s="33">
        <v>2600</v>
      </c>
      <c r="S3" s="34">
        <v>1400</v>
      </c>
      <c r="T3" s="33" t="s">
        <v>32</v>
      </c>
      <c r="U3" s="34" t="s">
        <v>32</v>
      </c>
    </row>
    <row r="4" spans="1:21" ht="12.75">
      <c r="A4" s="32" t="s">
        <v>33</v>
      </c>
      <c r="B4" s="33">
        <v>4000</v>
      </c>
      <c r="C4" s="34">
        <v>1700</v>
      </c>
      <c r="D4" s="33" t="s">
        <v>32</v>
      </c>
      <c r="E4" s="34" t="s">
        <v>32</v>
      </c>
      <c r="F4" s="33">
        <v>2300</v>
      </c>
      <c r="G4" s="34">
        <v>1400</v>
      </c>
      <c r="H4" s="33">
        <v>3700</v>
      </c>
      <c r="I4" s="34">
        <v>1700</v>
      </c>
      <c r="J4" s="33">
        <v>4900</v>
      </c>
      <c r="K4" s="34">
        <v>2000</v>
      </c>
      <c r="L4" s="33">
        <v>5400</v>
      </c>
      <c r="M4" s="34">
        <v>2300</v>
      </c>
      <c r="N4" s="33" t="s">
        <v>32</v>
      </c>
      <c r="O4" s="34" t="s">
        <v>32</v>
      </c>
      <c r="P4" s="33">
        <v>2600</v>
      </c>
      <c r="Q4" s="34">
        <v>1700</v>
      </c>
      <c r="R4" s="33">
        <v>2300</v>
      </c>
      <c r="S4" s="34">
        <v>1400</v>
      </c>
      <c r="T4" s="33" t="s">
        <v>32</v>
      </c>
      <c r="U4" s="34" t="s">
        <v>32</v>
      </c>
    </row>
    <row r="5" spans="1:21" ht="12.75">
      <c r="A5" s="32" t="s">
        <v>34</v>
      </c>
      <c r="B5" s="33">
        <v>4000</v>
      </c>
      <c r="C5" s="34">
        <v>1700</v>
      </c>
      <c r="D5" s="33">
        <v>3000</v>
      </c>
      <c r="E5" s="34">
        <v>1500</v>
      </c>
      <c r="F5" s="33">
        <v>2300</v>
      </c>
      <c r="G5" s="34">
        <v>1400</v>
      </c>
      <c r="H5" s="33">
        <v>4000</v>
      </c>
      <c r="I5" s="34">
        <v>2000</v>
      </c>
      <c r="J5" s="33">
        <v>5400</v>
      </c>
      <c r="K5" s="34">
        <v>2300</v>
      </c>
      <c r="L5" s="33">
        <v>6000</v>
      </c>
      <c r="M5" s="34">
        <v>2600</v>
      </c>
      <c r="N5" s="33" t="s">
        <v>32</v>
      </c>
      <c r="O5" s="34" t="s">
        <v>32</v>
      </c>
      <c r="P5" s="33" t="s">
        <v>32</v>
      </c>
      <c r="Q5" s="34" t="s">
        <v>32</v>
      </c>
      <c r="R5" s="33" t="s">
        <v>32</v>
      </c>
      <c r="S5" s="34" t="s">
        <v>32</v>
      </c>
      <c r="T5" s="33" t="s">
        <v>32</v>
      </c>
      <c r="U5" s="34" t="s">
        <v>32</v>
      </c>
    </row>
    <row r="6" spans="1:21" ht="12.75">
      <c r="A6" s="32" t="s">
        <v>76</v>
      </c>
      <c r="B6" s="33">
        <v>4000</v>
      </c>
      <c r="C6" s="34">
        <v>1700</v>
      </c>
      <c r="D6" s="33" t="s">
        <v>32</v>
      </c>
      <c r="E6" s="34" t="s">
        <v>32</v>
      </c>
      <c r="F6" s="33">
        <v>2300</v>
      </c>
      <c r="G6" s="34">
        <v>1400</v>
      </c>
      <c r="H6" s="33">
        <v>4000</v>
      </c>
      <c r="I6" s="34">
        <v>2000</v>
      </c>
      <c r="J6" s="33">
        <v>5400</v>
      </c>
      <c r="K6" s="34">
        <v>2300</v>
      </c>
      <c r="L6" s="33">
        <v>6000</v>
      </c>
      <c r="M6" s="34">
        <v>2600</v>
      </c>
      <c r="N6" s="33" t="s">
        <v>32</v>
      </c>
      <c r="O6" s="34" t="s">
        <v>32</v>
      </c>
      <c r="P6" s="33">
        <v>2600</v>
      </c>
      <c r="Q6" s="34">
        <v>1700</v>
      </c>
      <c r="R6" s="33">
        <v>2300</v>
      </c>
      <c r="S6" s="34">
        <v>1400</v>
      </c>
      <c r="T6" s="33" t="s">
        <v>32</v>
      </c>
      <c r="U6" s="34" t="s">
        <v>32</v>
      </c>
    </row>
    <row r="7" spans="1:21" ht="12.75">
      <c r="A7" s="32" t="s">
        <v>77</v>
      </c>
      <c r="B7" s="33" t="s">
        <v>32</v>
      </c>
      <c r="C7" s="34" t="s">
        <v>32</v>
      </c>
      <c r="D7" s="33" t="s">
        <v>32</v>
      </c>
      <c r="E7" s="34" t="s">
        <v>32</v>
      </c>
      <c r="F7" s="33" t="s">
        <v>32</v>
      </c>
      <c r="G7" s="34" t="s">
        <v>32</v>
      </c>
      <c r="H7" s="33" t="s">
        <v>32</v>
      </c>
      <c r="I7" s="34" t="s">
        <v>32</v>
      </c>
      <c r="J7" s="33" t="s">
        <v>32</v>
      </c>
      <c r="K7" s="34" t="s">
        <v>32</v>
      </c>
      <c r="L7" s="33">
        <v>6000</v>
      </c>
      <c r="M7" s="34">
        <v>2600</v>
      </c>
      <c r="N7" s="33" t="s">
        <v>32</v>
      </c>
      <c r="O7" s="34" t="s">
        <v>32</v>
      </c>
      <c r="P7" s="33" t="s">
        <v>32</v>
      </c>
      <c r="Q7" s="34" t="s">
        <v>32</v>
      </c>
      <c r="R7" s="33" t="s">
        <v>32</v>
      </c>
      <c r="S7" s="34" t="s">
        <v>32</v>
      </c>
      <c r="T7" s="33" t="s">
        <v>32</v>
      </c>
      <c r="U7" s="34" t="s">
        <v>32</v>
      </c>
    </row>
    <row r="8" spans="1:21" ht="12.75">
      <c r="A8" s="32" t="s">
        <v>37</v>
      </c>
      <c r="B8" s="33" t="s">
        <v>32</v>
      </c>
      <c r="C8" s="34" t="s">
        <v>32</v>
      </c>
      <c r="D8" s="33" t="s">
        <v>32</v>
      </c>
      <c r="E8" s="34" t="s">
        <v>32</v>
      </c>
      <c r="F8" s="33" t="s">
        <v>32</v>
      </c>
      <c r="G8" s="34" t="s">
        <v>32</v>
      </c>
      <c r="H8" s="33" t="s">
        <v>32</v>
      </c>
      <c r="I8" s="34" t="s">
        <v>32</v>
      </c>
      <c r="J8" s="33" t="s">
        <v>32</v>
      </c>
      <c r="K8" s="34" t="s">
        <v>32</v>
      </c>
      <c r="L8" s="33">
        <v>4900</v>
      </c>
      <c r="M8" s="34">
        <v>2600</v>
      </c>
      <c r="N8" s="33" t="s">
        <v>32</v>
      </c>
      <c r="O8" s="34" t="s">
        <v>32</v>
      </c>
      <c r="P8" s="33" t="s">
        <v>32</v>
      </c>
      <c r="Q8" s="34" t="s">
        <v>32</v>
      </c>
      <c r="R8" s="33" t="s">
        <v>32</v>
      </c>
      <c r="S8" s="34" t="s">
        <v>32</v>
      </c>
      <c r="T8" s="33" t="s">
        <v>32</v>
      </c>
      <c r="U8" s="34" t="s">
        <v>32</v>
      </c>
    </row>
    <row r="9" spans="1:21" ht="12.75">
      <c r="A9" s="32" t="s">
        <v>38</v>
      </c>
      <c r="B9" s="33" t="s">
        <v>32</v>
      </c>
      <c r="C9" s="34" t="s">
        <v>32</v>
      </c>
      <c r="D9" s="33" t="s">
        <v>32</v>
      </c>
      <c r="E9" s="34" t="s">
        <v>32</v>
      </c>
      <c r="F9" s="33" t="s">
        <v>32</v>
      </c>
      <c r="G9" s="34" t="s">
        <v>32</v>
      </c>
      <c r="H9" s="33" t="s">
        <v>32</v>
      </c>
      <c r="I9" s="34" t="s">
        <v>32</v>
      </c>
      <c r="J9" s="33" t="s">
        <v>32</v>
      </c>
      <c r="K9" s="34" t="s">
        <v>32</v>
      </c>
      <c r="L9" s="33" t="s">
        <v>32</v>
      </c>
      <c r="M9" s="34" t="s">
        <v>32</v>
      </c>
      <c r="N9" s="33" t="s">
        <v>32</v>
      </c>
      <c r="O9" s="34" t="s">
        <v>32</v>
      </c>
      <c r="P9" s="33" t="s">
        <v>32</v>
      </c>
      <c r="Q9" s="34" t="s">
        <v>32</v>
      </c>
      <c r="R9" s="33" t="s">
        <v>32</v>
      </c>
      <c r="S9" s="34" t="s">
        <v>32</v>
      </c>
      <c r="T9" s="33">
        <v>4300</v>
      </c>
      <c r="U9" s="34">
        <v>2300</v>
      </c>
    </row>
    <row r="10" spans="1:21" ht="12.75">
      <c r="A10" s="32" t="s">
        <v>39</v>
      </c>
      <c r="B10" s="33">
        <v>3100</v>
      </c>
      <c r="C10" s="34">
        <v>1400</v>
      </c>
      <c r="D10" s="33" t="s">
        <v>32</v>
      </c>
      <c r="E10" s="34" t="s">
        <v>32</v>
      </c>
      <c r="F10" s="33">
        <v>2000</v>
      </c>
      <c r="G10" s="34">
        <v>1100</v>
      </c>
      <c r="H10" s="33">
        <v>2900</v>
      </c>
      <c r="I10" s="34">
        <v>1700</v>
      </c>
      <c r="J10" s="33">
        <v>3100</v>
      </c>
      <c r="K10" s="34">
        <v>1700</v>
      </c>
      <c r="L10" s="33">
        <v>3700</v>
      </c>
      <c r="M10" s="34">
        <v>1700</v>
      </c>
      <c r="N10" s="33" t="s">
        <v>32</v>
      </c>
      <c r="O10" s="34" t="s">
        <v>32</v>
      </c>
      <c r="P10" s="33">
        <v>2000</v>
      </c>
      <c r="Q10" s="34">
        <v>1400</v>
      </c>
      <c r="R10" s="33">
        <v>1700</v>
      </c>
      <c r="S10" s="34">
        <v>900</v>
      </c>
      <c r="T10" s="33" t="s">
        <v>32</v>
      </c>
      <c r="U10" s="34" t="s">
        <v>32</v>
      </c>
    </row>
    <row r="11" spans="1:21" ht="12.75">
      <c r="A11" s="32" t="s">
        <v>41</v>
      </c>
      <c r="B11" s="33">
        <v>3100</v>
      </c>
      <c r="C11" s="34">
        <v>1400</v>
      </c>
      <c r="D11" s="33">
        <v>3000</v>
      </c>
      <c r="E11" s="34">
        <v>1500</v>
      </c>
      <c r="F11" s="33">
        <v>2000</v>
      </c>
      <c r="G11" s="34">
        <v>1100</v>
      </c>
      <c r="H11" s="33">
        <v>2900</v>
      </c>
      <c r="I11" s="34">
        <v>1700</v>
      </c>
      <c r="J11" s="33">
        <v>3700</v>
      </c>
      <c r="K11" s="34">
        <v>1700</v>
      </c>
      <c r="L11" s="33">
        <v>4000</v>
      </c>
      <c r="M11" s="34">
        <v>2000</v>
      </c>
      <c r="N11" s="33" t="s">
        <v>32</v>
      </c>
      <c r="O11" s="34" t="s">
        <v>32</v>
      </c>
      <c r="P11" s="33" t="s">
        <v>32</v>
      </c>
      <c r="Q11" s="34" t="s">
        <v>32</v>
      </c>
      <c r="R11" s="33" t="s">
        <v>32</v>
      </c>
      <c r="S11" s="34" t="s">
        <v>32</v>
      </c>
      <c r="T11" s="33" t="s">
        <v>32</v>
      </c>
      <c r="U11" s="34" t="s">
        <v>32</v>
      </c>
    </row>
    <row r="12" spans="1:21" ht="12.75">
      <c r="A12" s="32" t="s">
        <v>43</v>
      </c>
      <c r="B12" s="33">
        <v>3100</v>
      </c>
      <c r="C12" s="34">
        <v>1400</v>
      </c>
      <c r="D12" s="33" t="s">
        <v>32</v>
      </c>
      <c r="E12" s="34" t="s">
        <v>32</v>
      </c>
      <c r="F12" s="33">
        <v>3700</v>
      </c>
      <c r="G12" s="34">
        <v>1100</v>
      </c>
      <c r="H12" s="33">
        <v>3700</v>
      </c>
      <c r="I12" s="34">
        <v>1700</v>
      </c>
      <c r="J12" s="33">
        <v>3700</v>
      </c>
      <c r="K12" s="34">
        <v>1700</v>
      </c>
      <c r="L12" s="33">
        <v>4000</v>
      </c>
      <c r="M12" s="34">
        <v>2000</v>
      </c>
      <c r="N12" s="33" t="s">
        <v>32</v>
      </c>
      <c r="O12" s="34" t="s">
        <v>32</v>
      </c>
      <c r="P12" s="33">
        <v>2000</v>
      </c>
      <c r="Q12" s="34">
        <v>1400</v>
      </c>
      <c r="R12" s="33">
        <v>1700</v>
      </c>
      <c r="S12" s="34">
        <v>900</v>
      </c>
      <c r="T12" s="33" t="s">
        <v>32</v>
      </c>
      <c r="U12" s="34" t="s">
        <v>32</v>
      </c>
    </row>
    <row r="13" spans="1:21" ht="12.75">
      <c r="A13" s="32" t="s">
        <v>44</v>
      </c>
      <c r="B13" s="33" t="s">
        <v>32</v>
      </c>
      <c r="C13" s="34" t="s">
        <v>32</v>
      </c>
      <c r="D13" s="33" t="s">
        <v>32</v>
      </c>
      <c r="E13" s="34" t="s">
        <v>32</v>
      </c>
      <c r="F13" s="33" t="s">
        <v>32</v>
      </c>
      <c r="G13" s="34" t="s">
        <v>32</v>
      </c>
      <c r="H13" s="33" t="s">
        <v>32</v>
      </c>
      <c r="I13" s="34" t="s">
        <v>32</v>
      </c>
      <c r="J13" s="33" t="s">
        <v>32</v>
      </c>
      <c r="K13" s="34" t="s">
        <v>32</v>
      </c>
      <c r="L13" s="33" t="s">
        <v>32</v>
      </c>
      <c r="M13" s="34" t="s">
        <v>32</v>
      </c>
      <c r="N13" s="33" t="s">
        <v>32</v>
      </c>
      <c r="O13" s="34" t="s">
        <v>32</v>
      </c>
      <c r="P13" s="33" t="s">
        <v>32</v>
      </c>
      <c r="Q13" s="34" t="s">
        <v>32</v>
      </c>
      <c r="R13" s="33" t="s">
        <v>32</v>
      </c>
      <c r="S13" s="34" t="s">
        <v>32</v>
      </c>
      <c r="T13" s="33">
        <v>5100</v>
      </c>
      <c r="U13" s="34">
        <v>3100</v>
      </c>
    </row>
    <row r="14" spans="1:21" ht="12.75">
      <c r="A14" s="32" t="s">
        <v>78</v>
      </c>
      <c r="B14" s="33" t="s">
        <v>32</v>
      </c>
      <c r="C14" s="34" t="s">
        <v>32</v>
      </c>
      <c r="D14" s="33" t="s">
        <v>32</v>
      </c>
      <c r="E14" s="34" t="s">
        <v>32</v>
      </c>
      <c r="F14" s="33" t="s">
        <v>32</v>
      </c>
      <c r="G14" s="34" t="s">
        <v>32</v>
      </c>
      <c r="H14" s="33" t="s">
        <v>32</v>
      </c>
      <c r="I14" s="34" t="s">
        <v>32</v>
      </c>
      <c r="J14" s="33" t="s">
        <v>32</v>
      </c>
      <c r="K14" s="34" t="s">
        <v>32</v>
      </c>
      <c r="L14" s="33" t="s">
        <v>32</v>
      </c>
      <c r="M14" s="34" t="s">
        <v>32</v>
      </c>
      <c r="N14" s="33" t="s">
        <v>32</v>
      </c>
      <c r="O14" s="34" t="s">
        <v>32</v>
      </c>
      <c r="P14" s="33">
        <v>3100</v>
      </c>
      <c r="Q14" s="34">
        <v>1700</v>
      </c>
      <c r="R14" s="33" t="s">
        <v>32</v>
      </c>
      <c r="S14" s="34" t="s">
        <v>32</v>
      </c>
      <c r="T14" s="33" t="s">
        <v>32</v>
      </c>
      <c r="U14" s="34" t="s">
        <v>32</v>
      </c>
    </row>
    <row r="15" spans="1:21" ht="12.75">
      <c r="A15" s="32" t="s">
        <v>46</v>
      </c>
      <c r="B15" s="33" t="s">
        <v>32</v>
      </c>
      <c r="C15" s="34" t="s">
        <v>32</v>
      </c>
      <c r="D15" s="33" t="s">
        <v>32</v>
      </c>
      <c r="E15" s="34" t="s">
        <v>32</v>
      </c>
      <c r="F15" s="33" t="s">
        <v>32</v>
      </c>
      <c r="G15" s="34" t="s">
        <v>32</v>
      </c>
      <c r="H15" s="33" t="s">
        <v>32</v>
      </c>
      <c r="I15" s="34" t="s">
        <v>32</v>
      </c>
      <c r="J15" s="33" t="s">
        <v>32</v>
      </c>
      <c r="K15" s="34" t="s">
        <v>32</v>
      </c>
      <c r="L15" s="33">
        <v>3700</v>
      </c>
      <c r="M15" s="34">
        <v>2000</v>
      </c>
      <c r="N15" s="33" t="s">
        <v>32</v>
      </c>
      <c r="O15" s="34" t="s">
        <v>32</v>
      </c>
      <c r="P15" s="33" t="s">
        <v>32</v>
      </c>
      <c r="Q15" s="34" t="s">
        <v>32</v>
      </c>
      <c r="R15" s="33" t="s">
        <v>32</v>
      </c>
      <c r="S15" s="34" t="s">
        <v>32</v>
      </c>
      <c r="T15" s="33" t="s">
        <v>32</v>
      </c>
      <c r="U15" s="34" t="s">
        <v>32</v>
      </c>
    </row>
    <row r="16" spans="1:21" ht="12.75">
      <c r="A16" s="32" t="s">
        <v>47</v>
      </c>
      <c r="B16" s="33" t="s">
        <v>32</v>
      </c>
      <c r="C16" s="34" t="s">
        <v>32</v>
      </c>
      <c r="D16" s="33" t="s">
        <v>32</v>
      </c>
      <c r="E16" s="34" t="s">
        <v>32</v>
      </c>
      <c r="F16" s="33" t="s">
        <v>32</v>
      </c>
      <c r="G16" s="34" t="s">
        <v>32</v>
      </c>
      <c r="H16" s="33" t="s">
        <v>32</v>
      </c>
      <c r="I16" s="34" t="s">
        <v>32</v>
      </c>
      <c r="J16" s="33" t="s">
        <v>32</v>
      </c>
      <c r="K16" s="34" t="s">
        <v>32</v>
      </c>
      <c r="L16" s="33">
        <v>4900</v>
      </c>
      <c r="M16" s="34">
        <v>2600</v>
      </c>
      <c r="N16" s="33" t="s">
        <v>32</v>
      </c>
      <c r="O16" s="34" t="s">
        <v>32</v>
      </c>
      <c r="P16" s="33" t="s">
        <v>32</v>
      </c>
      <c r="Q16" s="34" t="s">
        <v>32</v>
      </c>
      <c r="R16" s="33" t="s">
        <v>32</v>
      </c>
      <c r="S16" s="34" t="s">
        <v>32</v>
      </c>
      <c r="T16" s="33" t="s">
        <v>32</v>
      </c>
      <c r="U16" s="34" t="s">
        <v>32</v>
      </c>
    </row>
    <row r="17" spans="1:21" ht="12.75">
      <c r="A17" s="32" t="s">
        <v>48</v>
      </c>
      <c r="B17" s="33" t="s">
        <v>32</v>
      </c>
      <c r="C17" s="34" t="s">
        <v>32</v>
      </c>
      <c r="D17" s="33">
        <v>2900</v>
      </c>
      <c r="E17" s="34">
        <v>1300</v>
      </c>
      <c r="F17" s="33" t="s">
        <v>32</v>
      </c>
      <c r="G17" s="34" t="s">
        <v>32</v>
      </c>
      <c r="H17" s="33" t="s">
        <v>32</v>
      </c>
      <c r="I17" s="34" t="s">
        <v>32</v>
      </c>
      <c r="J17" s="33" t="s">
        <v>32</v>
      </c>
      <c r="K17" s="34" t="s">
        <v>32</v>
      </c>
      <c r="L17" s="33" t="s">
        <v>32</v>
      </c>
      <c r="M17" s="34" t="s">
        <v>32</v>
      </c>
      <c r="N17" s="33">
        <v>2900</v>
      </c>
      <c r="O17" s="34">
        <v>1700</v>
      </c>
      <c r="P17" s="33" t="s">
        <v>32</v>
      </c>
      <c r="Q17" s="34" t="s">
        <v>32</v>
      </c>
      <c r="R17" s="33" t="s">
        <v>32</v>
      </c>
      <c r="S17" s="34" t="s">
        <v>32</v>
      </c>
      <c r="T17" s="33" t="s">
        <v>32</v>
      </c>
      <c r="U17" s="34" t="s">
        <v>32</v>
      </c>
    </row>
    <row r="18" spans="1:21" ht="12.75">
      <c r="A18" s="32" t="s">
        <v>49</v>
      </c>
      <c r="B18" s="33" t="s">
        <v>32</v>
      </c>
      <c r="C18" s="34" t="s">
        <v>32</v>
      </c>
      <c r="D18" s="33">
        <v>1920</v>
      </c>
      <c r="E18" s="34">
        <v>900</v>
      </c>
      <c r="F18" s="33" t="s">
        <v>32</v>
      </c>
      <c r="G18" s="34" t="s">
        <v>32</v>
      </c>
      <c r="H18" s="33" t="s">
        <v>32</v>
      </c>
      <c r="I18" s="34" t="s">
        <v>32</v>
      </c>
      <c r="J18" s="33" t="s">
        <v>32</v>
      </c>
      <c r="K18" s="34" t="s">
        <v>32</v>
      </c>
      <c r="L18" s="33" t="s">
        <v>32</v>
      </c>
      <c r="M18" s="34" t="s">
        <v>32</v>
      </c>
      <c r="N18" s="33">
        <v>1700</v>
      </c>
      <c r="O18" s="34">
        <v>1100</v>
      </c>
      <c r="P18" s="33" t="s">
        <v>32</v>
      </c>
      <c r="Q18" s="34" t="s">
        <v>32</v>
      </c>
      <c r="R18" s="33" t="s">
        <v>32</v>
      </c>
      <c r="S18" s="34" t="s">
        <v>32</v>
      </c>
      <c r="T18" s="33" t="s">
        <v>32</v>
      </c>
      <c r="U18" s="34" t="s">
        <v>32</v>
      </c>
    </row>
    <row r="19" spans="1:21" ht="12.75">
      <c r="A19" s="32"/>
      <c r="B19" s="33"/>
      <c r="C19" s="33"/>
      <c r="D19" s="33"/>
      <c r="E19" s="33"/>
      <c r="F19" s="33"/>
      <c r="G19" s="33"/>
      <c r="H19" s="33"/>
      <c r="I19" s="33"/>
      <c r="J19" s="33"/>
      <c r="K19" s="33"/>
      <c r="L19" s="33"/>
      <c r="M19" s="33"/>
      <c r="N19" s="33"/>
      <c r="O19" s="33"/>
      <c r="P19" s="33"/>
      <c r="Q19" s="33"/>
      <c r="R19" s="33"/>
      <c r="S19" s="33"/>
      <c r="T19" s="33"/>
      <c r="U19" s="33"/>
    </row>
    <row r="20" spans="1:21" ht="12.75">
      <c r="A20" s="32"/>
      <c r="B20" s="33"/>
      <c r="C20" s="33"/>
      <c r="D20" s="33"/>
      <c r="E20" s="33"/>
      <c r="F20" s="33"/>
      <c r="G20" s="33"/>
      <c r="H20" s="33"/>
      <c r="I20" s="33"/>
      <c r="J20" s="33"/>
      <c r="K20" s="33"/>
      <c r="L20" s="33"/>
      <c r="M20" s="33"/>
      <c r="N20" s="33"/>
      <c r="O20" s="33"/>
      <c r="P20" s="33"/>
      <c r="Q20" s="33"/>
      <c r="R20" s="33"/>
      <c r="S20" s="33"/>
      <c r="T20" s="33"/>
      <c r="U20" s="33"/>
    </row>
    <row r="21" spans="1:21" ht="12.75">
      <c r="A21" s="32"/>
      <c r="B21" s="33"/>
      <c r="C21" s="33"/>
      <c r="D21" s="33"/>
      <c r="E21" s="33"/>
      <c r="F21" s="33"/>
      <c r="G21" s="33"/>
      <c r="H21" s="33"/>
      <c r="I21" s="33"/>
      <c r="J21" s="33"/>
      <c r="K21" s="33"/>
      <c r="L21" s="33"/>
      <c r="M21" s="33"/>
      <c r="N21" s="33"/>
      <c r="O21" s="33"/>
      <c r="P21" s="33"/>
      <c r="Q21" s="33"/>
      <c r="R21" s="33"/>
      <c r="S21" s="33"/>
      <c r="T21" s="33"/>
      <c r="U21" s="33"/>
    </row>
    <row r="22" spans="1:21" ht="12.75">
      <c r="A22" s="32"/>
      <c r="B22" s="33"/>
      <c r="C22" s="33"/>
      <c r="D22" s="33"/>
      <c r="E22" s="33"/>
      <c r="F22" s="33"/>
      <c r="G22" s="33"/>
      <c r="H22" s="33"/>
      <c r="I22" s="33"/>
      <c r="J22" s="33"/>
      <c r="K22" s="33"/>
      <c r="L22" s="33"/>
      <c r="M22" s="33"/>
      <c r="N22" s="33"/>
      <c r="O22" s="33"/>
      <c r="P22" s="33"/>
      <c r="Q22" s="33"/>
      <c r="R22" s="33"/>
      <c r="S22" s="33"/>
      <c r="T22" s="33"/>
      <c r="U22" s="33"/>
    </row>
    <row r="23" spans="1:21" ht="12.75">
      <c r="A23" s="32"/>
      <c r="B23" s="33"/>
      <c r="C23" s="33"/>
      <c r="D23" s="33"/>
      <c r="E23" s="33"/>
      <c r="F23" s="33"/>
      <c r="G23" s="33"/>
      <c r="H23" s="33"/>
      <c r="I23" s="33"/>
      <c r="J23" s="33"/>
      <c r="K23" s="33"/>
      <c r="L23" s="33"/>
      <c r="M23" s="33"/>
      <c r="N23" s="33"/>
      <c r="O23" s="33"/>
      <c r="P23" s="33"/>
      <c r="Q23" s="33"/>
      <c r="R23" s="33"/>
      <c r="S23" s="33"/>
      <c r="T23" s="33"/>
      <c r="U23" s="33"/>
    </row>
    <row r="24" spans="1:21" ht="12.75">
      <c r="A24" s="32"/>
      <c r="B24" s="33"/>
      <c r="C24" s="33"/>
      <c r="D24" s="33"/>
      <c r="E24" s="33"/>
      <c r="F24" s="33"/>
      <c r="G24" s="33"/>
      <c r="H24" s="33"/>
      <c r="I24" s="33"/>
      <c r="J24" s="33"/>
      <c r="K24" s="33"/>
      <c r="L24" s="33"/>
      <c r="M24" s="33"/>
      <c r="N24" s="33"/>
      <c r="O24" s="33"/>
      <c r="P24" s="33"/>
      <c r="Q24" s="33"/>
      <c r="R24" s="33"/>
      <c r="S24" s="33"/>
      <c r="T24" s="33"/>
      <c r="U24" s="33"/>
    </row>
    <row r="25" spans="1:21" ht="12.75">
      <c r="A25" s="32"/>
      <c r="B25" s="33"/>
      <c r="C25" s="33"/>
      <c r="D25" s="33"/>
      <c r="E25" s="33"/>
      <c r="F25" s="33"/>
      <c r="G25" s="33"/>
      <c r="H25" s="33"/>
      <c r="I25" s="33"/>
      <c r="J25" s="33"/>
      <c r="K25" s="33"/>
      <c r="L25" s="33"/>
      <c r="M25" s="33"/>
      <c r="N25" s="33"/>
      <c r="O25" s="33"/>
      <c r="P25" s="33"/>
      <c r="Q25" s="33"/>
      <c r="R25" s="33"/>
      <c r="S25" s="33"/>
      <c r="T25" s="33"/>
      <c r="U25" s="33"/>
    </row>
    <row r="26" spans="1:21" ht="12.75">
      <c r="A26" s="32"/>
      <c r="B26" s="33"/>
      <c r="C26" s="33"/>
      <c r="D26" s="33"/>
      <c r="E26" s="33"/>
      <c r="F26" s="33"/>
      <c r="G26" s="33"/>
      <c r="H26" s="33"/>
      <c r="I26" s="33"/>
      <c r="J26" s="33"/>
      <c r="K26" s="33"/>
      <c r="L26" s="33"/>
      <c r="M26" s="33"/>
      <c r="N26" s="33"/>
      <c r="O26" s="33"/>
      <c r="P26" s="33"/>
      <c r="Q26" s="33"/>
      <c r="R26" s="33"/>
      <c r="S26" s="33"/>
      <c r="T26" s="33"/>
      <c r="U26" s="33"/>
    </row>
    <row r="27" spans="1:21" ht="12.75">
      <c r="A27" s="32"/>
      <c r="B27" s="33"/>
      <c r="C27" s="33"/>
      <c r="D27" s="33"/>
      <c r="E27" s="33"/>
      <c r="F27" s="33"/>
      <c r="G27" s="33"/>
      <c r="H27" s="33"/>
      <c r="I27" s="33"/>
      <c r="J27" s="33"/>
      <c r="K27" s="33"/>
      <c r="L27" s="33"/>
      <c r="M27" s="33"/>
      <c r="N27" s="33"/>
      <c r="O27" s="33"/>
      <c r="P27" s="33"/>
      <c r="Q27" s="33"/>
      <c r="R27" s="33"/>
      <c r="S27" s="33"/>
      <c r="T27" s="33"/>
      <c r="U27" s="33"/>
    </row>
    <row r="28" spans="1:21" ht="12.75">
      <c r="A28" s="32"/>
      <c r="B28" s="33"/>
      <c r="C28" s="33"/>
      <c r="D28" s="33"/>
      <c r="E28" s="33"/>
      <c r="F28" s="33"/>
      <c r="G28" s="33"/>
      <c r="H28" s="33"/>
      <c r="I28" s="33"/>
      <c r="J28" s="33"/>
      <c r="K28" s="33"/>
      <c r="L28" s="33"/>
      <c r="M28" s="33"/>
      <c r="N28" s="33"/>
      <c r="O28" s="33"/>
      <c r="P28" s="33"/>
      <c r="Q28" s="33"/>
      <c r="R28" s="33"/>
      <c r="S28" s="33"/>
      <c r="T28" s="33"/>
      <c r="U28" s="33"/>
    </row>
    <row r="29" spans="22:140" s="36" customFormat="1" ht="12.75">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row>
    <row r="30" spans="1:13" ht="12.75">
      <c r="A30" s="28" t="s">
        <v>90</v>
      </c>
      <c r="B30" s="469" t="s">
        <v>25</v>
      </c>
      <c r="C30" s="470"/>
      <c r="D30" s="467" t="s">
        <v>27</v>
      </c>
      <c r="E30" s="470"/>
      <c r="F30" s="467" t="s">
        <v>29</v>
      </c>
      <c r="G30" s="468"/>
      <c r="H30" s="469" t="s">
        <v>30</v>
      </c>
      <c r="I30" s="470"/>
      <c r="J30" s="467" t="s">
        <v>51</v>
      </c>
      <c r="K30" s="468"/>
      <c r="L30" s="469" t="s">
        <v>55</v>
      </c>
      <c r="M30" s="468"/>
    </row>
    <row r="31" spans="1:13" s="40" customFormat="1" ht="12.75">
      <c r="A31" s="37"/>
      <c r="B31" s="30" t="s">
        <v>22</v>
      </c>
      <c r="C31" s="31" t="s">
        <v>24</v>
      </c>
      <c r="D31" s="30" t="s">
        <v>22</v>
      </c>
      <c r="E31" s="31" t="s">
        <v>24</v>
      </c>
      <c r="F31" s="30" t="s">
        <v>22</v>
      </c>
      <c r="G31" s="31" t="s">
        <v>24</v>
      </c>
      <c r="H31" s="38" t="s">
        <v>22</v>
      </c>
      <c r="I31" s="39" t="s">
        <v>24</v>
      </c>
      <c r="J31" s="38" t="s">
        <v>22</v>
      </c>
      <c r="K31" s="39" t="s">
        <v>24</v>
      </c>
      <c r="L31" s="38" t="s">
        <v>22</v>
      </c>
      <c r="M31" s="39" t="s">
        <v>24</v>
      </c>
    </row>
    <row r="32" spans="1:13" ht="12.75">
      <c r="A32" s="32" t="s">
        <v>31</v>
      </c>
      <c r="B32" s="33" t="s">
        <v>32</v>
      </c>
      <c r="C32" s="34" t="s">
        <v>32</v>
      </c>
      <c r="D32" s="33" t="s">
        <v>32</v>
      </c>
      <c r="E32" s="34" t="s">
        <v>32</v>
      </c>
      <c r="F32" s="33" t="s">
        <v>32</v>
      </c>
      <c r="G32" s="34" t="s">
        <v>32</v>
      </c>
      <c r="H32" s="33" t="s">
        <v>32</v>
      </c>
      <c r="I32" s="34" t="s">
        <v>32</v>
      </c>
      <c r="J32" s="33" t="s">
        <v>32</v>
      </c>
      <c r="K32" s="34" t="s">
        <v>32</v>
      </c>
      <c r="L32" s="33" t="s">
        <v>32</v>
      </c>
      <c r="M32" s="34" t="s">
        <v>32</v>
      </c>
    </row>
    <row r="33" spans="1:13" ht="12.75">
      <c r="A33" s="32" t="s">
        <v>33</v>
      </c>
      <c r="B33" s="33" t="s">
        <v>32</v>
      </c>
      <c r="C33" s="34" t="s">
        <v>32</v>
      </c>
      <c r="D33" s="33" t="s">
        <v>32</v>
      </c>
      <c r="E33" s="34" t="s">
        <v>32</v>
      </c>
      <c r="F33" s="33" t="s">
        <v>32</v>
      </c>
      <c r="G33" s="34" t="s">
        <v>32</v>
      </c>
      <c r="H33" s="33" t="s">
        <v>32</v>
      </c>
      <c r="I33" s="34" t="s">
        <v>32</v>
      </c>
      <c r="J33" s="33" t="s">
        <v>32</v>
      </c>
      <c r="K33" s="34" t="s">
        <v>32</v>
      </c>
      <c r="L33" s="33" t="s">
        <v>32</v>
      </c>
      <c r="M33" s="34" t="s">
        <v>32</v>
      </c>
    </row>
    <row r="34" spans="1:13" ht="12.75">
      <c r="A34" s="32" t="s">
        <v>34</v>
      </c>
      <c r="B34" s="33">
        <v>14300</v>
      </c>
      <c r="C34" s="34">
        <v>8600</v>
      </c>
      <c r="D34" s="33">
        <v>11400</v>
      </c>
      <c r="E34" s="34">
        <v>6900</v>
      </c>
      <c r="F34" s="33">
        <v>14300</v>
      </c>
      <c r="G34" s="34">
        <v>8600</v>
      </c>
      <c r="H34" s="33">
        <v>14300</v>
      </c>
      <c r="I34" s="34">
        <v>8600</v>
      </c>
      <c r="J34" s="33">
        <v>11400</v>
      </c>
      <c r="K34" s="34">
        <v>8600</v>
      </c>
      <c r="L34" s="33">
        <v>11400</v>
      </c>
      <c r="M34" s="34">
        <v>6900</v>
      </c>
    </row>
    <row r="35" spans="1:13" ht="12.75">
      <c r="A35" s="32" t="s">
        <v>76</v>
      </c>
      <c r="B35" s="33">
        <v>14300</v>
      </c>
      <c r="C35" s="34">
        <v>8600</v>
      </c>
      <c r="D35" s="33">
        <v>11400</v>
      </c>
      <c r="E35" s="34">
        <v>6900</v>
      </c>
      <c r="F35" s="33">
        <v>14300</v>
      </c>
      <c r="G35" s="34">
        <v>8600</v>
      </c>
      <c r="H35" s="33">
        <v>14300</v>
      </c>
      <c r="I35" s="34">
        <v>8600</v>
      </c>
      <c r="J35" s="33">
        <v>11400</v>
      </c>
      <c r="K35" s="34">
        <v>8600</v>
      </c>
      <c r="L35" s="33">
        <v>11400</v>
      </c>
      <c r="M35" s="34">
        <v>6900</v>
      </c>
    </row>
    <row r="36" spans="1:13" ht="12.75">
      <c r="A36" s="32" t="s">
        <v>77</v>
      </c>
      <c r="B36" s="33">
        <v>14300</v>
      </c>
      <c r="C36" s="34">
        <v>8600</v>
      </c>
      <c r="D36" s="33">
        <v>11400</v>
      </c>
      <c r="E36" s="34">
        <v>6900</v>
      </c>
      <c r="F36" s="33">
        <v>14300</v>
      </c>
      <c r="G36" s="34">
        <v>8600</v>
      </c>
      <c r="H36" s="33">
        <v>17100</v>
      </c>
      <c r="I36" s="34">
        <v>8600</v>
      </c>
      <c r="J36" s="33">
        <v>14300</v>
      </c>
      <c r="K36" s="34">
        <v>8600</v>
      </c>
      <c r="L36" s="33">
        <v>11400</v>
      </c>
      <c r="M36" s="34">
        <v>6900</v>
      </c>
    </row>
    <row r="37" spans="1:13" ht="12.75">
      <c r="A37" s="32" t="s">
        <v>37</v>
      </c>
      <c r="B37" s="33" t="s">
        <v>32</v>
      </c>
      <c r="C37" s="34" t="s">
        <v>32</v>
      </c>
      <c r="D37" s="33" t="s">
        <v>32</v>
      </c>
      <c r="E37" s="34" t="s">
        <v>32</v>
      </c>
      <c r="F37" s="33" t="s">
        <v>32</v>
      </c>
      <c r="G37" s="34" t="s">
        <v>32</v>
      </c>
      <c r="H37" s="33" t="s">
        <v>32</v>
      </c>
      <c r="I37" s="34" t="s">
        <v>32</v>
      </c>
      <c r="J37" s="33" t="s">
        <v>32</v>
      </c>
      <c r="K37" s="34" t="s">
        <v>32</v>
      </c>
      <c r="L37" s="33" t="s">
        <v>32</v>
      </c>
      <c r="M37" s="34" t="s">
        <v>32</v>
      </c>
    </row>
    <row r="38" spans="1:13" ht="12.75">
      <c r="A38" s="32" t="s">
        <v>38</v>
      </c>
      <c r="B38" s="33" t="s">
        <v>32</v>
      </c>
      <c r="C38" s="34" t="s">
        <v>32</v>
      </c>
      <c r="D38" s="33" t="s">
        <v>32</v>
      </c>
      <c r="E38" s="34" t="s">
        <v>32</v>
      </c>
      <c r="F38" s="33" t="s">
        <v>32</v>
      </c>
      <c r="G38" s="34" t="s">
        <v>32</v>
      </c>
      <c r="H38" s="33" t="s">
        <v>32</v>
      </c>
      <c r="I38" s="34" t="s">
        <v>32</v>
      </c>
      <c r="J38" s="33" t="s">
        <v>32</v>
      </c>
      <c r="K38" s="34" t="s">
        <v>32</v>
      </c>
      <c r="L38" s="33" t="s">
        <v>32</v>
      </c>
      <c r="M38" s="34" t="s">
        <v>32</v>
      </c>
    </row>
    <row r="39" spans="1:13" ht="12.75">
      <c r="A39" s="32" t="s">
        <v>39</v>
      </c>
      <c r="B39" s="33" t="s">
        <v>32</v>
      </c>
      <c r="C39" s="34" t="s">
        <v>32</v>
      </c>
      <c r="D39" s="33" t="s">
        <v>32</v>
      </c>
      <c r="E39" s="34" t="s">
        <v>32</v>
      </c>
      <c r="F39" s="33" t="s">
        <v>32</v>
      </c>
      <c r="G39" s="34" t="s">
        <v>32</v>
      </c>
      <c r="H39" s="33" t="s">
        <v>32</v>
      </c>
      <c r="I39" s="34" t="s">
        <v>32</v>
      </c>
      <c r="J39" s="33" t="s">
        <v>32</v>
      </c>
      <c r="K39" s="34" t="s">
        <v>32</v>
      </c>
      <c r="L39" s="33" t="s">
        <v>32</v>
      </c>
      <c r="M39" s="34" t="s">
        <v>32</v>
      </c>
    </row>
    <row r="40" spans="1:13" ht="12.75">
      <c r="A40" s="32" t="s">
        <v>41</v>
      </c>
      <c r="B40" s="33">
        <v>11400</v>
      </c>
      <c r="C40" s="34">
        <v>6900</v>
      </c>
      <c r="D40" s="33">
        <v>11400</v>
      </c>
      <c r="E40" s="34">
        <v>6900</v>
      </c>
      <c r="F40" s="33">
        <v>11400</v>
      </c>
      <c r="G40" s="34">
        <v>6900</v>
      </c>
      <c r="H40" s="33">
        <v>11400</v>
      </c>
      <c r="I40" s="34">
        <v>6900</v>
      </c>
      <c r="J40" s="33">
        <v>9100</v>
      </c>
      <c r="K40" s="34">
        <v>6900</v>
      </c>
      <c r="L40" s="33">
        <v>11400</v>
      </c>
      <c r="M40" s="34">
        <v>6900</v>
      </c>
    </row>
    <row r="41" spans="1:13" ht="12.75">
      <c r="A41" s="32" t="s">
        <v>43</v>
      </c>
      <c r="B41" s="33">
        <v>11400</v>
      </c>
      <c r="C41" s="34">
        <v>6900</v>
      </c>
      <c r="D41" s="33">
        <v>11400</v>
      </c>
      <c r="E41" s="34">
        <v>6900</v>
      </c>
      <c r="F41" s="33">
        <v>11400</v>
      </c>
      <c r="G41" s="34">
        <v>6900</v>
      </c>
      <c r="H41" s="33">
        <v>11400</v>
      </c>
      <c r="I41" s="34">
        <v>6900</v>
      </c>
      <c r="J41" s="33">
        <v>9100</v>
      </c>
      <c r="K41" s="34">
        <v>6900</v>
      </c>
      <c r="L41" s="33">
        <v>11400</v>
      </c>
      <c r="M41" s="34">
        <v>6900</v>
      </c>
    </row>
    <row r="42" spans="1:13" ht="12.75">
      <c r="A42" s="32" t="s">
        <v>44</v>
      </c>
      <c r="B42" s="33" t="s">
        <v>32</v>
      </c>
      <c r="C42" s="34" t="s">
        <v>32</v>
      </c>
      <c r="D42" s="33" t="s">
        <v>32</v>
      </c>
      <c r="E42" s="34" t="s">
        <v>32</v>
      </c>
      <c r="F42" s="33" t="s">
        <v>32</v>
      </c>
      <c r="G42" s="34" t="s">
        <v>32</v>
      </c>
      <c r="H42" s="33" t="s">
        <v>32</v>
      </c>
      <c r="I42" s="34" t="s">
        <v>32</v>
      </c>
      <c r="J42" s="33" t="s">
        <v>32</v>
      </c>
      <c r="K42" s="34" t="s">
        <v>32</v>
      </c>
      <c r="L42" s="33" t="s">
        <v>32</v>
      </c>
      <c r="M42" s="34" t="s">
        <v>32</v>
      </c>
    </row>
    <row r="43" spans="1:13" ht="12.75">
      <c r="A43" s="32" t="s">
        <v>78</v>
      </c>
      <c r="B43" s="33" t="s">
        <v>32</v>
      </c>
      <c r="C43" s="34" t="s">
        <v>32</v>
      </c>
      <c r="D43" s="33" t="s">
        <v>32</v>
      </c>
      <c r="E43" s="34" t="s">
        <v>32</v>
      </c>
      <c r="F43" s="33" t="s">
        <v>32</v>
      </c>
      <c r="G43" s="34" t="s">
        <v>32</v>
      </c>
      <c r="H43" s="33" t="s">
        <v>32</v>
      </c>
      <c r="I43" s="34" t="s">
        <v>32</v>
      </c>
      <c r="J43" s="33" t="s">
        <v>32</v>
      </c>
      <c r="K43" s="34" t="s">
        <v>32</v>
      </c>
      <c r="L43" s="33" t="s">
        <v>32</v>
      </c>
      <c r="M43" s="34" t="s">
        <v>32</v>
      </c>
    </row>
    <row r="44" spans="1:13" ht="12.75">
      <c r="A44" s="32" t="s">
        <v>46</v>
      </c>
      <c r="B44" s="33">
        <v>11400</v>
      </c>
      <c r="C44" s="34">
        <v>6900</v>
      </c>
      <c r="D44" s="33">
        <v>11400</v>
      </c>
      <c r="E44" s="34">
        <v>6900</v>
      </c>
      <c r="F44" s="33">
        <v>11400</v>
      </c>
      <c r="G44" s="34">
        <v>6900</v>
      </c>
      <c r="H44" s="33">
        <v>11400</v>
      </c>
      <c r="I44" s="34">
        <v>6900</v>
      </c>
      <c r="J44" s="33">
        <v>9100</v>
      </c>
      <c r="K44" s="34">
        <v>6900</v>
      </c>
      <c r="L44" s="33">
        <v>11400</v>
      </c>
      <c r="M44" s="34">
        <v>6900</v>
      </c>
    </row>
    <row r="45" spans="1:13" ht="12.75">
      <c r="A45" s="32" t="s">
        <v>47</v>
      </c>
      <c r="B45" s="33" t="s">
        <v>32</v>
      </c>
      <c r="C45" s="34" t="s">
        <v>32</v>
      </c>
      <c r="D45" s="33" t="s">
        <v>32</v>
      </c>
      <c r="E45" s="34" t="s">
        <v>32</v>
      </c>
      <c r="F45" s="33" t="s">
        <v>32</v>
      </c>
      <c r="G45" s="34" t="s">
        <v>32</v>
      </c>
      <c r="H45" s="33" t="s">
        <v>32</v>
      </c>
      <c r="I45" s="34" t="s">
        <v>32</v>
      </c>
      <c r="J45" s="33" t="s">
        <v>32</v>
      </c>
      <c r="K45" s="34" t="s">
        <v>32</v>
      </c>
      <c r="L45" s="33" t="s">
        <v>32</v>
      </c>
      <c r="M45" s="34" t="s">
        <v>32</v>
      </c>
    </row>
    <row r="46" spans="1:13" ht="12.75">
      <c r="A46" s="32" t="s">
        <v>48</v>
      </c>
      <c r="B46" s="33" t="s">
        <v>32</v>
      </c>
      <c r="C46" s="34" t="s">
        <v>32</v>
      </c>
      <c r="D46" s="33" t="s">
        <v>32</v>
      </c>
      <c r="E46" s="34" t="s">
        <v>32</v>
      </c>
      <c r="F46" s="33" t="s">
        <v>32</v>
      </c>
      <c r="G46" s="34" t="s">
        <v>32</v>
      </c>
      <c r="H46" s="33" t="s">
        <v>32</v>
      </c>
      <c r="I46" s="34" t="s">
        <v>32</v>
      </c>
      <c r="J46" s="33" t="s">
        <v>32</v>
      </c>
      <c r="K46" s="34" t="s">
        <v>32</v>
      </c>
      <c r="L46" s="33" t="s">
        <v>32</v>
      </c>
      <c r="M46" s="34" t="s">
        <v>32</v>
      </c>
    </row>
    <row r="47" spans="1:13" ht="12.75">
      <c r="A47" s="32" t="s">
        <v>49</v>
      </c>
      <c r="B47" s="33" t="s">
        <v>32</v>
      </c>
      <c r="C47" s="34" t="s">
        <v>32</v>
      </c>
      <c r="D47" s="33" t="s">
        <v>32</v>
      </c>
      <c r="E47" s="34" t="s">
        <v>32</v>
      </c>
      <c r="F47" s="33" t="s">
        <v>32</v>
      </c>
      <c r="G47" s="34" t="s">
        <v>32</v>
      </c>
      <c r="H47" s="33" t="s">
        <v>32</v>
      </c>
      <c r="I47" s="34" t="s">
        <v>32</v>
      </c>
      <c r="J47" s="33" t="s">
        <v>32</v>
      </c>
      <c r="K47" s="34" t="s">
        <v>32</v>
      </c>
      <c r="L47" s="33" t="s">
        <v>32</v>
      </c>
      <c r="M47" s="34" t="s">
        <v>32</v>
      </c>
    </row>
  </sheetData>
  <sheetProtection sheet="1" objects="1" scenarios="1"/>
  <mergeCells count="16">
    <mergeCell ref="R1:S1"/>
    <mergeCell ref="L30:M30"/>
    <mergeCell ref="J1:K1"/>
    <mergeCell ref="T1:U1"/>
    <mergeCell ref="N1:O1"/>
    <mergeCell ref="P1:Q1"/>
    <mergeCell ref="F30:G30"/>
    <mergeCell ref="L1:M1"/>
    <mergeCell ref="H30:I30"/>
    <mergeCell ref="B1:C1"/>
    <mergeCell ref="B30:C30"/>
    <mergeCell ref="F1:G1"/>
    <mergeCell ref="D30:E30"/>
    <mergeCell ref="J30:K30"/>
    <mergeCell ref="D1:E1"/>
    <mergeCell ref="H1:I1"/>
  </mergeCells>
  <printOptions gridLines="1"/>
  <pageMargins left="0.75" right="0.75" top="1" bottom="1" header="0.5" footer="0.5"/>
  <pageSetup fitToHeight="1" fitToWidth="1" horizontalDpi="300" verticalDpi="300" orientation="landscape" scale="10" r:id="rId1"/>
  <headerFooter alignWithMargins="0">
    <oddHeader>&amp;C&amp;"MS Sans Serif,Bold"&amp;12 Forage Production
MLRA 60A, SD, WY, NE, MT&amp;R&amp;"MS Sans Serif,Bold"South Dakota Forage Suitability  Groups</oddHeader>
    <oddFooter>&amp;C&amp;P&amp;R&amp;D</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1:S21"/>
  <sheetViews>
    <sheetView zoomScale="75" zoomScaleNormal="75" workbookViewId="0" topLeftCell="A1">
      <selection activeCell="F5" sqref="F5:G5"/>
    </sheetView>
  </sheetViews>
  <sheetFormatPr defaultColWidth="9.140625" defaultRowHeight="12.75"/>
  <cols>
    <col min="1" max="1" width="26.8515625" style="275" customWidth="1"/>
    <col min="2" max="9" width="7.00390625" style="275" customWidth="1"/>
    <col min="10" max="15" width="5.140625" style="275" bestFit="1" customWidth="1"/>
    <col min="16" max="17" width="9.28125" style="275" customWidth="1"/>
    <col min="18" max="18" width="5.140625" style="275" bestFit="1" customWidth="1"/>
    <col min="19" max="19" width="5.00390625" style="275" bestFit="1" customWidth="1"/>
    <col min="20" max="16384" width="9.140625" style="275" customWidth="1"/>
  </cols>
  <sheetData>
    <row r="1" spans="1:19" s="160" customFormat="1" ht="12.75">
      <c r="A1" s="263"/>
      <c r="B1" s="264" t="s">
        <v>25</v>
      </c>
      <c r="C1" s="265"/>
      <c r="D1" s="264" t="s">
        <v>26</v>
      </c>
      <c r="E1" s="265"/>
      <c r="F1" s="264" t="s">
        <v>27</v>
      </c>
      <c r="G1" s="265"/>
      <c r="H1" s="264" t="s">
        <v>28</v>
      </c>
      <c r="I1" s="265"/>
      <c r="J1" s="264" t="s">
        <v>29</v>
      </c>
      <c r="K1" s="265"/>
      <c r="L1" s="264" t="s">
        <v>30</v>
      </c>
      <c r="M1" s="265"/>
      <c r="N1" s="264" t="s">
        <v>51</v>
      </c>
      <c r="O1" s="265"/>
      <c r="P1" s="264" t="s">
        <v>55</v>
      </c>
      <c r="Q1" s="265"/>
      <c r="R1" s="264" t="s">
        <v>56</v>
      </c>
      <c r="S1" s="265"/>
    </row>
    <row r="2" spans="1:19" s="269" customFormat="1" ht="12.75">
      <c r="A2" s="266"/>
      <c r="B2" s="267" t="s">
        <v>124</v>
      </c>
      <c r="C2" s="268" t="s">
        <v>24</v>
      </c>
      <c r="D2" s="267" t="s">
        <v>124</v>
      </c>
      <c r="E2" s="268" t="s">
        <v>24</v>
      </c>
      <c r="F2" s="267" t="s">
        <v>124</v>
      </c>
      <c r="G2" s="268" t="s">
        <v>24</v>
      </c>
      <c r="H2" s="267" t="s">
        <v>124</v>
      </c>
      <c r="I2" s="268" t="s">
        <v>24</v>
      </c>
      <c r="J2" s="267" t="s">
        <v>124</v>
      </c>
      <c r="K2" s="268" t="s">
        <v>24</v>
      </c>
      <c r="L2" s="267" t="s">
        <v>124</v>
      </c>
      <c r="M2" s="268" t="s">
        <v>24</v>
      </c>
      <c r="N2" s="267" t="s">
        <v>124</v>
      </c>
      <c r="O2" s="268" t="s">
        <v>24</v>
      </c>
      <c r="P2" s="267" t="s">
        <v>124</v>
      </c>
      <c r="Q2" s="268" t="s">
        <v>24</v>
      </c>
      <c r="R2" s="267" t="s">
        <v>124</v>
      </c>
      <c r="S2" s="268" t="s">
        <v>24</v>
      </c>
    </row>
    <row r="3" spans="1:19" ht="12.75">
      <c r="A3" s="270" t="s">
        <v>31</v>
      </c>
      <c r="B3" s="271">
        <v>6000</v>
      </c>
      <c r="C3" s="272">
        <v>2500</v>
      </c>
      <c r="D3" s="271">
        <v>4200</v>
      </c>
      <c r="E3" s="272">
        <v>1900</v>
      </c>
      <c r="F3" s="271">
        <v>5400</v>
      </c>
      <c r="G3" s="272">
        <v>2300</v>
      </c>
      <c r="H3" s="273" t="s">
        <v>32</v>
      </c>
      <c r="I3" s="274" t="s">
        <v>32</v>
      </c>
      <c r="J3" s="271">
        <v>6600</v>
      </c>
      <c r="K3" s="272">
        <v>2700</v>
      </c>
      <c r="L3" s="271">
        <v>9100</v>
      </c>
      <c r="M3" s="272">
        <v>3700</v>
      </c>
      <c r="N3" s="271">
        <v>4000</v>
      </c>
      <c r="O3" s="272">
        <v>2000</v>
      </c>
      <c r="P3" s="273" t="s">
        <v>32</v>
      </c>
      <c r="Q3" s="274" t="s">
        <v>32</v>
      </c>
      <c r="R3" s="273" t="s">
        <v>32</v>
      </c>
      <c r="S3" s="274" t="s">
        <v>32</v>
      </c>
    </row>
    <row r="4" spans="1:19" ht="12.75">
      <c r="A4" s="276" t="s">
        <v>33</v>
      </c>
      <c r="B4" s="277">
        <v>4900</v>
      </c>
      <c r="C4" s="278">
        <v>1700</v>
      </c>
      <c r="D4" s="277">
        <v>3000</v>
      </c>
      <c r="E4" s="278">
        <v>1500</v>
      </c>
      <c r="F4" s="277">
        <v>4600</v>
      </c>
      <c r="G4" s="278">
        <v>2000</v>
      </c>
      <c r="H4" s="277">
        <v>4600</v>
      </c>
      <c r="I4" s="278">
        <v>2000</v>
      </c>
      <c r="J4" s="277">
        <v>5400</v>
      </c>
      <c r="K4" s="278">
        <v>2300</v>
      </c>
      <c r="L4" s="279" t="s">
        <v>32</v>
      </c>
      <c r="M4" s="280" t="s">
        <v>32</v>
      </c>
      <c r="N4" s="277">
        <v>4600</v>
      </c>
      <c r="O4" s="278">
        <v>2000</v>
      </c>
      <c r="P4" s="279" t="s">
        <v>32</v>
      </c>
      <c r="Q4" s="280" t="s">
        <v>32</v>
      </c>
      <c r="R4" s="279" t="s">
        <v>32</v>
      </c>
      <c r="S4" s="280" t="s">
        <v>32</v>
      </c>
    </row>
    <row r="5" spans="1:19" ht="12.75">
      <c r="A5" s="276" t="s">
        <v>34</v>
      </c>
      <c r="B5" s="277">
        <v>4900</v>
      </c>
      <c r="C5" s="278">
        <v>2400</v>
      </c>
      <c r="D5" s="277">
        <v>3500</v>
      </c>
      <c r="E5" s="278">
        <v>1600</v>
      </c>
      <c r="F5" s="277">
        <v>4600</v>
      </c>
      <c r="G5" s="278">
        <v>2300</v>
      </c>
      <c r="H5" s="277">
        <v>4600</v>
      </c>
      <c r="I5" s="278">
        <v>2300</v>
      </c>
      <c r="J5" s="277">
        <v>5400</v>
      </c>
      <c r="K5" s="278">
        <v>2300</v>
      </c>
      <c r="L5" s="277">
        <v>7200</v>
      </c>
      <c r="M5" s="278">
        <v>2900</v>
      </c>
      <c r="N5" s="277">
        <v>3200</v>
      </c>
      <c r="O5" s="278">
        <v>1600</v>
      </c>
      <c r="P5" s="279" t="s">
        <v>32</v>
      </c>
      <c r="Q5" s="280" t="s">
        <v>32</v>
      </c>
      <c r="R5" s="279" t="s">
        <v>32</v>
      </c>
      <c r="S5" s="280" t="s">
        <v>32</v>
      </c>
    </row>
    <row r="6" spans="1:19" ht="12.75">
      <c r="A6" s="276" t="s">
        <v>76</v>
      </c>
      <c r="B6" s="277">
        <v>4900</v>
      </c>
      <c r="C6" s="278">
        <v>2400</v>
      </c>
      <c r="D6" s="277">
        <v>3500</v>
      </c>
      <c r="E6" s="278">
        <v>1600</v>
      </c>
      <c r="F6" s="277">
        <v>4600</v>
      </c>
      <c r="G6" s="278">
        <v>2300</v>
      </c>
      <c r="H6" s="279" t="s">
        <v>32</v>
      </c>
      <c r="I6" s="280" t="s">
        <v>32</v>
      </c>
      <c r="J6" s="279" t="s">
        <v>32</v>
      </c>
      <c r="K6" s="280" t="s">
        <v>32</v>
      </c>
      <c r="L6" s="279" t="s">
        <v>32</v>
      </c>
      <c r="M6" s="280" t="s">
        <v>32</v>
      </c>
      <c r="N6" s="279" t="s">
        <v>32</v>
      </c>
      <c r="O6" s="280" t="s">
        <v>32</v>
      </c>
      <c r="P6" s="279" t="s">
        <v>32</v>
      </c>
      <c r="Q6" s="280" t="s">
        <v>32</v>
      </c>
      <c r="R6" s="279" t="s">
        <v>32</v>
      </c>
      <c r="S6" s="280" t="s">
        <v>32</v>
      </c>
    </row>
    <row r="7" spans="1:19" ht="12.75">
      <c r="A7" s="276" t="s">
        <v>77</v>
      </c>
      <c r="B7" s="277"/>
      <c r="C7" s="278">
        <v>2400</v>
      </c>
      <c r="D7" s="279" t="s">
        <v>32</v>
      </c>
      <c r="E7" s="280" t="s">
        <v>32</v>
      </c>
      <c r="F7" s="277">
        <v>4600</v>
      </c>
      <c r="G7" s="278">
        <v>1900</v>
      </c>
      <c r="H7" s="279" t="s">
        <v>32</v>
      </c>
      <c r="I7" s="280" t="s">
        <v>32</v>
      </c>
      <c r="J7" s="277">
        <v>5400</v>
      </c>
      <c r="K7" s="278">
        <v>2300</v>
      </c>
      <c r="L7" s="277">
        <v>7200</v>
      </c>
      <c r="M7" s="278">
        <v>2900</v>
      </c>
      <c r="N7" s="279" t="s">
        <v>32</v>
      </c>
      <c r="O7" s="280" t="s">
        <v>32</v>
      </c>
      <c r="P7" s="279" t="s">
        <v>32</v>
      </c>
      <c r="Q7" s="280" t="s">
        <v>32</v>
      </c>
      <c r="R7" s="279" t="s">
        <v>32</v>
      </c>
      <c r="S7" s="280" t="s">
        <v>32</v>
      </c>
    </row>
    <row r="8" spans="1:19" ht="12.75">
      <c r="A8" s="276" t="s">
        <v>37</v>
      </c>
      <c r="B8" s="279" t="s">
        <v>32</v>
      </c>
      <c r="C8" s="280" t="s">
        <v>32</v>
      </c>
      <c r="D8" s="279" t="s">
        <v>32</v>
      </c>
      <c r="E8" s="280" t="s">
        <v>32</v>
      </c>
      <c r="F8" s="279" t="s">
        <v>32</v>
      </c>
      <c r="G8" s="280" t="s">
        <v>32</v>
      </c>
      <c r="H8" s="279" t="s">
        <v>32</v>
      </c>
      <c r="I8" s="280" t="s">
        <v>32</v>
      </c>
      <c r="J8" s="279" t="s">
        <v>32</v>
      </c>
      <c r="K8" s="280" t="s">
        <v>32</v>
      </c>
      <c r="L8" s="277">
        <v>6500</v>
      </c>
      <c r="M8" s="278">
        <v>2800</v>
      </c>
      <c r="N8" s="279" t="s">
        <v>32</v>
      </c>
      <c r="O8" s="280" t="s">
        <v>32</v>
      </c>
      <c r="P8" s="279" t="s">
        <v>32</v>
      </c>
      <c r="Q8" s="280" t="s">
        <v>32</v>
      </c>
      <c r="R8" s="279" t="s">
        <v>32</v>
      </c>
      <c r="S8" s="280" t="s">
        <v>32</v>
      </c>
    </row>
    <row r="9" spans="1:19" ht="12.75">
      <c r="A9" s="276" t="s">
        <v>38</v>
      </c>
      <c r="B9" s="279" t="s">
        <v>32</v>
      </c>
      <c r="C9" s="280" t="s">
        <v>32</v>
      </c>
      <c r="D9" s="279" t="s">
        <v>32</v>
      </c>
      <c r="E9" s="280" t="s">
        <v>32</v>
      </c>
      <c r="F9" s="279" t="s">
        <v>32</v>
      </c>
      <c r="G9" s="280" t="s">
        <v>32</v>
      </c>
      <c r="H9" s="279" t="s">
        <v>32</v>
      </c>
      <c r="I9" s="280" t="s">
        <v>32</v>
      </c>
      <c r="J9" s="279" t="s">
        <v>32</v>
      </c>
      <c r="K9" s="280" t="s">
        <v>32</v>
      </c>
      <c r="L9" s="279" t="s">
        <v>32</v>
      </c>
      <c r="M9" s="280" t="s">
        <v>32</v>
      </c>
      <c r="N9" s="279" t="s">
        <v>32</v>
      </c>
      <c r="O9" s="280" t="s">
        <v>32</v>
      </c>
      <c r="P9" s="279" t="s">
        <v>32</v>
      </c>
      <c r="Q9" s="280" t="s">
        <v>32</v>
      </c>
      <c r="R9" s="277">
        <v>7400</v>
      </c>
      <c r="S9" s="278">
        <v>3500</v>
      </c>
    </row>
    <row r="10" spans="1:19" ht="12.75">
      <c r="A10" s="276" t="s">
        <v>39</v>
      </c>
      <c r="B10" s="277">
        <v>4000</v>
      </c>
      <c r="C10" s="278">
        <v>1800</v>
      </c>
      <c r="D10" s="277">
        <v>3000</v>
      </c>
      <c r="E10" s="278">
        <v>1400</v>
      </c>
      <c r="F10" s="277">
        <v>4000</v>
      </c>
      <c r="G10" s="278">
        <v>1700</v>
      </c>
      <c r="H10" s="277">
        <v>4200</v>
      </c>
      <c r="I10" s="278">
        <v>2100</v>
      </c>
      <c r="J10" s="277">
        <v>4600</v>
      </c>
      <c r="K10" s="278">
        <v>2200</v>
      </c>
      <c r="L10" s="279" t="s">
        <v>32</v>
      </c>
      <c r="M10" s="280" t="s">
        <v>32</v>
      </c>
      <c r="N10" s="277">
        <v>2800</v>
      </c>
      <c r="O10" s="278">
        <v>1400</v>
      </c>
      <c r="P10" s="277">
        <v>2500</v>
      </c>
      <c r="Q10" s="278">
        <v>1100</v>
      </c>
      <c r="R10" s="279" t="s">
        <v>32</v>
      </c>
      <c r="S10" s="280" t="s">
        <v>32</v>
      </c>
    </row>
    <row r="11" spans="1:19" ht="12.75">
      <c r="A11" s="276" t="s">
        <v>71</v>
      </c>
      <c r="B11" s="277">
        <v>3000</v>
      </c>
      <c r="C11" s="278">
        <v>1300</v>
      </c>
      <c r="D11" s="279" t="s">
        <v>32</v>
      </c>
      <c r="E11" s="280" t="s">
        <v>32</v>
      </c>
      <c r="F11" s="277">
        <v>2900</v>
      </c>
      <c r="G11" s="278">
        <v>1400</v>
      </c>
      <c r="H11" s="277">
        <v>2900</v>
      </c>
      <c r="I11" s="278">
        <v>1400</v>
      </c>
      <c r="J11" s="277">
        <v>4000</v>
      </c>
      <c r="K11" s="278">
        <v>1700</v>
      </c>
      <c r="L11" s="279" t="s">
        <v>32</v>
      </c>
      <c r="M11" s="280" t="s">
        <v>32</v>
      </c>
      <c r="N11" s="277">
        <v>2900</v>
      </c>
      <c r="O11" s="278">
        <v>1400</v>
      </c>
      <c r="P11" s="279" t="s">
        <v>32</v>
      </c>
      <c r="Q11" s="280" t="s">
        <v>32</v>
      </c>
      <c r="R11" s="279" t="s">
        <v>32</v>
      </c>
      <c r="S11" s="280" t="s">
        <v>32</v>
      </c>
    </row>
    <row r="12" spans="1:19" ht="12.75">
      <c r="A12" s="276" t="s">
        <v>40</v>
      </c>
      <c r="B12" s="279" t="s">
        <v>32</v>
      </c>
      <c r="C12" s="280" t="s">
        <v>32</v>
      </c>
      <c r="D12" s="279" t="s">
        <v>32</v>
      </c>
      <c r="E12" s="280" t="s">
        <v>32</v>
      </c>
      <c r="F12" s="279" t="s">
        <v>32</v>
      </c>
      <c r="G12" s="280" t="s">
        <v>32</v>
      </c>
      <c r="H12" s="279" t="s">
        <v>32</v>
      </c>
      <c r="I12" s="280" t="s">
        <v>32</v>
      </c>
      <c r="J12" s="279" t="s">
        <v>32</v>
      </c>
      <c r="K12" s="280" t="s">
        <v>32</v>
      </c>
      <c r="L12" s="277">
        <v>4600</v>
      </c>
      <c r="M12" s="278">
        <v>2500</v>
      </c>
      <c r="N12" s="279" t="s">
        <v>32</v>
      </c>
      <c r="O12" s="280" t="s">
        <v>32</v>
      </c>
      <c r="P12" s="279" t="s">
        <v>32</v>
      </c>
      <c r="Q12" s="280" t="s">
        <v>32</v>
      </c>
      <c r="R12" s="279" t="s">
        <v>32</v>
      </c>
      <c r="S12" s="280" t="s">
        <v>32</v>
      </c>
    </row>
    <row r="13" spans="1:19" ht="12.75">
      <c r="A13" s="276" t="s">
        <v>41</v>
      </c>
      <c r="B13" s="277">
        <v>4300</v>
      </c>
      <c r="C13" s="278">
        <v>1600</v>
      </c>
      <c r="D13" s="277">
        <v>3200</v>
      </c>
      <c r="E13" s="278">
        <v>1400</v>
      </c>
      <c r="F13" s="277">
        <v>4000</v>
      </c>
      <c r="G13" s="278">
        <v>2100</v>
      </c>
      <c r="H13" s="277">
        <v>4000</v>
      </c>
      <c r="I13" s="278">
        <v>2100</v>
      </c>
      <c r="J13" s="277">
        <v>4900</v>
      </c>
      <c r="K13" s="278">
        <v>2300</v>
      </c>
      <c r="L13" s="277">
        <v>5600</v>
      </c>
      <c r="M13" s="278">
        <v>2600</v>
      </c>
      <c r="N13" s="277">
        <v>2800</v>
      </c>
      <c r="O13" s="278">
        <v>1600</v>
      </c>
      <c r="P13" s="279" t="s">
        <v>32</v>
      </c>
      <c r="Q13" s="280" t="s">
        <v>32</v>
      </c>
      <c r="R13" s="279" t="s">
        <v>32</v>
      </c>
      <c r="S13" s="280" t="s">
        <v>32</v>
      </c>
    </row>
    <row r="14" spans="1:19" ht="12.75">
      <c r="A14" s="276" t="s">
        <v>72</v>
      </c>
      <c r="B14" s="279" t="s">
        <v>32</v>
      </c>
      <c r="C14" s="280" t="s">
        <v>32</v>
      </c>
      <c r="D14" s="279" t="s">
        <v>32</v>
      </c>
      <c r="E14" s="280" t="s">
        <v>32</v>
      </c>
      <c r="F14" s="279" t="s">
        <v>32</v>
      </c>
      <c r="G14" s="280" t="s">
        <v>32</v>
      </c>
      <c r="H14" s="277">
        <v>4000</v>
      </c>
      <c r="I14" s="278">
        <v>2100</v>
      </c>
      <c r="J14" s="279" t="s">
        <v>32</v>
      </c>
      <c r="K14" s="280" t="s">
        <v>32</v>
      </c>
      <c r="L14" s="279" t="s">
        <v>32</v>
      </c>
      <c r="M14" s="280" t="s">
        <v>32</v>
      </c>
      <c r="N14" s="277">
        <v>4000</v>
      </c>
      <c r="O14" s="278">
        <v>2100</v>
      </c>
      <c r="P14" s="279" t="s">
        <v>32</v>
      </c>
      <c r="Q14" s="280" t="s">
        <v>32</v>
      </c>
      <c r="R14" s="279" t="s">
        <v>32</v>
      </c>
      <c r="S14" s="280" t="s">
        <v>32</v>
      </c>
    </row>
    <row r="15" spans="1:19" ht="12.75">
      <c r="A15" s="276" t="s">
        <v>43</v>
      </c>
      <c r="B15" s="279" t="s">
        <v>32</v>
      </c>
      <c r="C15" s="280" t="s">
        <v>32</v>
      </c>
      <c r="D15" s="277">
        <v>3200</v>
      </c>
      <c r="E15" s="278">
        <v>1400</v>
      </c>
      <c r="F15" s="279" t="s">
        <v>32</v>
      </c>
      <c r="G15" s="280" t="s">
        <v>32</v>
      </c>
      <c r="H15" s="279" t="s">
        <v>32</v>
      </c>
      <c r="I15" s="280" t="s">
        <v>32</v>
      </c>
      <c r="J15" s="279" t="s">
        <v>32</v>
      </c>
      <c r="K15" s="280" t="s">
        <v>32</v>
      </c>
      <c r="L15" s="279" t="s">
        <v>32</v>
      </c>
      <c r="M15" s="280" t="s">
        <v>32</v>
      </c>
      <c r="N15" s="279" t="s">
        <v>32</v>
      </c>
      <c r="O15" s="280" t="s">
        <v>32</v>
      </c>
      <c r="P15" s="277">
        <v>2500</v>
      </c>
      <c r="Q15" s="278">
        <v>1100</v>
      </c>
      <c r="R15" s="279" t="s">
        <v>32</v>
      </c>
      <c r="S15" s="280" t="s">
        <v>32</v>
      </c>
    </row>
    <row r="16" spans="1:19" ht="12.75">
      <c r="A16" s="276" t="s">
        <v>125</v>
      </c>
      <c r="B16" s="279" t="s">
        <v>32</v>
      </c>
      <c r="C16" s="280" t="s">
        <v>32</v>
      </c>
      <c r="D16" s="279" t="s">
        <v>32</v>
      </c>
      <c r="E16" s="280" t="s">
        <v>32</v>
      </c>
      <c r="F16" s="279" t="s">
        <v>32</v>
      </c>
      <c r="G16" s="280" t="s">
        <v>32</v>
      </c>
      <c r="H16" s="279" t="s">
        <v>32</v>
      </c>
      <c r="I16" s="280" t="s">
        <v>32</v>
      </c>
      <c r="J16" s="279" t="s">
        <v>32</v>
      </c>
      <c r="K16" s="280" t="s">
        <v>32</v>
      </c>
      <c r="L16" s="279" t="s">
        <v>32</v>
      </c>
      <c r="M16" s="280" t="s">
        <v>32</v>
      </c>
      <c r="N16" s="279" t="s">
        <v>32</v>
      </c>
      <c r="O16" s="280" t="s">
        <v>32</v>
      </c>
      <c r="P16" s="279" t="s">
        <v>32</v>
      </c>
      <c r="Q16" s="280" t="s">
        <v>32</v>
      </c>
      <c r="R16" s="277">
        <v>7800</v>
      </c>
      <c r="S16" s="278">
        <v>3800</v>
      </c>
    </row>
    <row r="17" spans="1:19" ht="12.75">
      <c r="A17" s="276" t="s">
        <v>45</v>
      </c>
      <c r="B17" s="279" t="s">
        <v>32</v>
      </c>
      <c r="C17" s="280" t="s">
        <v>32</v>
      </c>
      <c r="D17" s="279" t="s">
        <v>32</v>
      </c>
      <c r="E17" s="280" t="s">
        <v>32</v>
      </c>
      <c r="F17" s="279" t="s">
        <v>32</v>
      </c>
      <c r="G17" s="280" t="s">
        <v>32</v>
      </c>
      <c r="H17" s="279" t="s">
        <v>32</v>
      </c>
      <c r="I17" s="280" t="s">
        <v>32</v>
      </c>
      <c r="J17" s="279" t="s">
        <v>32</v>
      </c>
      <c r="K17" s="280" t="s">
        <v>32</v>
      </c>
      <c r="L17" s="279" t="s">
        <v>32</v>
      </c>
      <c r="M17" s="280" t="s">
        <v>32</v>
      </c>
      <c r="N17" s="277">
        <v>3800</v>
      </c>
      <c r="O17" s="278">
        <v>2000</v>
      </c>
      <c r="P17" s="279" t="s">
        <v>32</v>
      </c>
      <c r="Q17" s="280" t="s">
        <v>32</v>
      </c>
      <c r="R17" s="279" t="s">
        <v>32</v>
      </c>
      <c r="S17" s="280" t="s">
        <v>32</v>
      </c>
    </row>
    <row r="18" spans="1:19" ht="12.75">
      <c r="A18" s="276" t="s">
        <v>123</v>
      </c>
      <c r="B18" s="279" t="s">
        <v>32</v>
      </c>
      <c r="C18" s="280" t="s">
        <v>32</v>
      </c>
      <c r="D18" s="279" t="s">
        <v>32</v>
      </c>
      <c r="E18" s="280" t="s">
        <v>32</v>
      </c>
      <c r="F18" s="277">
        <v>2800</v>
      </c>
      <c r="G18" s="278">
        <v>1200</v>
      </c>
      <c r="H18" s="279" t="s">
        <v>32</v>
      </c>
      <c r="I18" s="280" t="s">
        <v>32</v>
      </c>
      <c r="J18" s="279" t="s">
        <v>32</v>
      </c>
      <c r="K18" s="280" t="s">
        <v>32</v>
      </c>
      <c r="L18" s="279" t="s">
        <v>32</v>
      </c>
      <c r="M18" s="280" t="s">
        <v>32</v>
      </c>
      <c r="N18" s="279" t="s">
        <v>32</v>
      </c>
      <c r="O18" s="280" t="s">
        <v>32</v>
      </c>
      <c r="P18" s="279" t="s">
        <v>32</v>
      </c>
      <c r="Q18" s="280" t="s">
        <v>32</v>
      </c>
      <c r="R18" s="279" t="s">
        <v>32</v>
      </c>
      <c r="S18" s="280" t="s">
        <v>32</v>
      </c>
    </row>
    <row r="19" spans="1:19" ht="12.75">
      <c r="A19" s="276" t="s">
        <v>46</v>
      </c>
      <c r="B19" s="277">
        <v>4300</v>
      </c>
      <c r="C19" s="278">
        <v>1600</v>
      </c>
      <c r="D19" s="279" t="s">
        <v>32</v>
      </c>
      <c r="E19" s="280" t="s">
        <v>32</v>
      </c>
      <c r="F19" s="277">
        <v>4000</v>
      </c>
      <c r="G19" s="278">
        <v>1600</v>
      </c>
      <c r="H19" s="279" t="s">
        <v>32</v>
      </c>
      <c r="I19" s="280" t="s">
        <v>32</v>
      </c>
      <c r="J19" s="277">
        <v>4900</v>
      </c>
      <c r="K19" s="278">
        <v>2300</v>
      </c>
      <c r="L19" s="277">
        <v>5600</v>
      </c>
      <c r="M19" s="278">
        <v>2600</v>
      </c>
      <c r="N19" s="279" t="s">
        <v>32</v>
      </c>
      <c r="O19" s="280" t="s">
        <v>32</v>
      </c>
      <c r="P19" s="279" t="s">
        <v>32</v>
      </c>
      <c r="Q19" s="280" t="s">
        <v>32</v>
      </c>
      <c r="R19" s="279" t="s">
        <v>32</v>
      </c>
      <c r="S19" s="280" t="s">
        <v>32</v>
      </c>
    </row>
    <row r="20" spans="1:19" ht="12.75">
      <c r="A20" s="276" t="s">
        <v>47</v>
      </c>
      <c r="B20" s="279" t="s">
        <v>32</v>
      </c>
      <c r="C20" s="280" t="s">
        <v>32</v>
      </c>
      <c r="D20" s="279" t="s">
        <v>32</v>
      </c>
      <c r="E20" s="280" t="s">
        <v>32</v>
      </c>
      <c r="F20" s="279" t="s">
        <v>32</v>
      </c>
      <c r="G20" s="280" t="s">
        <v>32</v>
      </c>
      <c r="H20" s="279" t="s">
        <v>32</v>
      </c>
      <c r="I20" s="280" t="s">
        <v>32</v>
      </c>
      <c r="J20" s="279" t="s">
        <v>32</v>
      </c>
      <c r="K20" s="280" t="s">
        <v>32</v>
      </c>
      <c r="L20" s="277">
        <v>7200</v>
      </c>
      <c r="M20" s="278">
        <v>3200</v>
      </c>
      <c r="N20" s="279" t="s">
        <v>32</v>
      </c>
      <c r="O20" s="280" t="s">
        <v>32</v>
      </c>
      <c r="P20" s="279" t="s">
        <v>32</v>
      </c>
      <c r="Q20" s="280" t="s">
        <v>32</v>
      </c>
      <c r="R20" s="279" t="s">
        <v>32</v>
      </c>
      <c r="S20" s="280" t="s">
        <v>32</v>
      </c>
    </row>
    <row r="21" spans="1:19" ht="12.75">
      <c r="A21" s="276" t="s">
        <v>49</v>
      </c>
      <c r="B21" s="277">
        <v>3000</v>
      </c>
      <c r="C21" s="278">
        <v>1300</v>
      </c>
      <c r="D21" s="277">
        <v>2200</v>
      </c>
      <c r="E21" s="278">
        <v>1000</v>
      </c>
      <c r="F21" s="277">
        <v>2900</v>
      </c>
      <c r="G21" s="278">
        <v>1200</v>
      </c>
      <c r="H21" s="277">
        <v>2900</v>
      </c>
      <c r="I21" s="278">
        <v>1200</v>
      </c>
      <c r="J21" s="277">
        <v>4000</v>
      </c>
      <c r="K21" s="278">
        <v>1500</v>
      </c>
      <c r="L21" s="279" t="s">
        <v>32</v>
      </c>
      <c r="M21" s="280" t="s">
        <v>32</v>
      </c>
      <c r="N21" s="277">
        <v>2900</v>
      </c>
      <c r="O21" s="278">
        <v>1200</v>
      </c>
      <c r="P21" s="277">
        <v>1700</v>
      </c>
      <c r="Q21" s="278">
        <v>1000</v>
      </c>
      <c r="R21" s="279" t="s">
        <v>32</v>
      </c>
      <c r="S21" s="280" t="s">
        <v>32</v>
      </c>
    </row>
  </sheetData>
  <sheetProtection sheet="1" objects="1" scenarios="1"/>
  <printOptions gridLines="1" horizontalCentered="1"/>
  <pageMargins left="0.75" right="0.75" top="1.86" bottom="1" header="1.12" footer="0.5"/>
  <pageSetup fitToHeight="1" fitToWidth="1" horizontalDpi="600" verticalDpi="600" orientation="landscape" scale="86" r:id="rId1"/>
  <headerFooter alignWithMargins="0">
    <oddHeader>&amp;C&amp;"Arial,Bold"&amp;12Forage Production
MLRA 61, SD, WY&amp;R&amp;"Arial,Bold"South Dakota Forage Suitability Groups</oddHeader>
    <oddFooter>&amp;C&amp;P&amp;R&amp;D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12"/>
  <sheetViews>
    <sheetView zoomScale="75" zoomScaleNormal="75" workbookViewId="0" topLeftCell="A1">
      <selection activeCell="F5" sqref="F5:G5"/>
    </sheetView>
  </sheetViews>
  <sheetFormatPr defaultColWidth="9.140625" defaultRowHeight="12.75"/>
  <cols>
    <col min="1" max="1" width="26.8515625" style="160" customWidth="1"/>
    <col min="2" max="15" width="8.7109375" style="160" customWidth="1"/>
    <col min="16" max="16384" width="26.8515625" style="160" customWidth="1"/>
  </cols>
  <sheetData>
    <row r="1" spans="1:15" s="333" customFormat="1" ht="17.25" customHeight="1">
      <c r="A1" s="329" t="s">
        <v>160</v>
      </c>
      <c r="B1" s="330" t="s">
        <v>25</v>
      </c>
      <c r="C1" s="331"/>
      <c r="D1" s="332" t="s">
        <v>27</v>
      </c>
      <c r="E1" s="331"/>
      <c r="F1" s="332" t="s">
        <v>28</v>
      </c>
      <c r="G1" s="331"/>
      <c r="H1" s="332" t="s">
        <v>29</v>
      </c>
      <c r="I1" s="331"/>
      <c r="J1" s="332" t="s">
        <v>51</v>
      </c>
      <c r="K1" s="331"/>
      <c r="L1" s="332" t="s">
        <v>55</v>
      </c>
      <c r="M1" s="331"/>
      <c r="N1" s="332" t="s">
        <v>56</v>
      </c>
      <c r="O1" s="331"/>
    </row>
    <row r="2" spans="1:15" s="333" customFormat="1" ht="12.75">
      <c r="A2" s="329"/>
      <c r="B2" s="334" t="s">
        <v>22</v>
      </c>
      <c r="C2" s="335" t="s">
        <v>24</v>
      </c>
      <c r="D2" s="336" t="s">
        <v>22</v>
      </c>
      <c r="E2" s="335" t="s">
        <v>24</v>
      </c>
      <c r="F2" s="336" t="s">
        <v>22</v>
      </c>
      <c r="G2" s="335" t="s">
        <v>24</v>
      </c>
      <c r="H2" s="336" t="s">
        <v>22</v>
      </c>
      <c r="I2" s="335" t="s">
        <v>24</v>
      </c>
      <c r="J2" s="336" t="s">
        <v>22</v>
      </c>
      <c r="K2" s="335" t="s">
        <v>24</v>
      </c>
      <c r="L2" s="336" t="s">
        <v>22</v>
      </c>
      <c r="M2" s="335" t="s">
        <v>24</v>
      </c>
      <c r="N2" s="336" t="s">
        <v>22</v>
      </c>
      <c r="O2" s="335" t="s">
        <v>24</v>
      </c>
    </row>
    <row r="3" spans="1:15" ht="12.75">
      <c r="A3" s="337" t="s">
        <v>38</v>
      </c>
      <c r="B3" s="338" t="s">
        <v>32</v>
      </c>
      <c r="C3" s="339" t="s">
        <v>32</v>
      </c>
      <c r="D3" s="338" t="s">
        <v>32</v>
      </c>
      <c r="E3" s="339" t="s">
        <v>32</v>
      </c>
      <c r="F3" s="338" t="s">
        <v>32</v>
      </c>
      <c r="G3" s="339" t="s">
        <v>32</v>
      </c>
      <c r="H3" s="338" t="s">
        <v>32</v>
      </c>
      <c r="I3" s="339" t="s">
        <v>32</v>
      </c>
      <c r="J3" s="338" t="s">
        <v>32</v>
      </c>
      <c r="K3" s="339" t="s">
        <v>32</v>
      </c>
      <c r="L3" s="338" t="s">
        <v>32</v>
      </c>
      <c r="M3" s="339" t="s">
        <v>32</v>
      </c>
      <c r="N3" s="340">
        <v>7800</v>
      </c>
      <c r="O3" s="341">
        <v>3700</v>
      </c>
    </row>
    <row r="4" spans="1:15" ht="12.75">
      <c r="A4" s="337" t="s">
        <v>39</v>
      </c>
      <c r="B4" s="340">
        <v>4600</v>
      </c>
      <c r="C4" s="341">
        <v>2300</v>
      </c>
      <c r="D4" s="340">
        <v>4400</v>
      </c>
      <c r="E4" s="341">
        <v>2100</v>
      </c>
      <c r="F4" s="340">
        <v>4500</v>
      </c>
      <c r="G4" s="341">
        <v>2200</v>
      </c>
      <c r="H4" s="340">
        <v>5500</v>
      </c>
      <c r="I4" s="341">
        <v>2300</v>
      </c>
      <c r="J4" s="340">
        <v>2800</v>
      </c>
      <c r="K4" s="341">
        <v>1400</v>
      </c>
      <c r="L4" s="340">
        <v>2800</v>
      </c>
      <c r="M4" s="341">
        <v>1400</v>
      </c>
      <c r="N4" s="338" t="s">
        <v>32</v>
      </c>
      <c r="O4" s="339" t="s">
        <v>32</v>
      </c>
    </row>
    <row r="5" spans="1:15" ht="12.75">
      <c r="A5" s="337" t="s">
        <v>71</v>
      </c>
      <c r="B5" s="340">
        <v>3400</v>
      </c>
      <c r="C5" s="341">
        <v>1600</v>
      </c>
      <c r="D5" s="340">
        <v>3100</v>
      </c>
      <c r="E5" s="341">
        <v>1500</v>
      </c>
      <c r="F5" s="338" t="s">
        <v>32</v>
      </c>
      <c r="G5" s="339" t="s">
        <v>32</v>
      </c>
      <c r="H5" s="340">
        <v>4300</v>
      </c>
      <c r="I5" s="341">
        <v>1900</v>
      </c>
      <c r="J5" s="338" t="s">
        <v>32</v>
      </c>
      <c r="K5" s="339" t="s">
        <v>32</v>
      </c>
      <c r="L5" s="338" t="s">
        <v>32</v>
      </c>
      <c r="M5" s="339" t="s">
        <v>32</v>
      </c>
      <c r="N5" s="338" t="s">
        <v>32</v>
      </c>
      <c r="O5" s="339" t="s">
        <v>32</v>
      </c>
    </row>
    <row r="6" spans="1:15" ht="12.75">
      <c r="A6" s="337" t="s">
        <v>41</v>
      </c>
      <c r="B6" s="340">
        <v>4900</v>
      </c>
      <c r="C6" s="341">
        <v>2000</v>
      </c>
      <c r="D6" s="340">
        <v>4700</v>
      </c>
      <c r="E6" s="341">
        <v>2300</v>
      </c>
      <c r="F6" s="340">
        <v>4700</v>
      </c>
      <c r="G6" s="341">
        <v>2300</v>
      </c>
      <c r="H6" s="340">
        <v>5900</v>
      </c>
      <c r="I6" s="341">
        <v>2500</v>
      </c>
      <c r="J6" s="338" t="s">
        <v>32</v>
      </c>
      <c r="K6" s="339" t="s">
        <v>32</v>
      </c>
      <c r="L6" s="338" t="s">
        <v>32</v>
      </c>
      <c r="M6" s="339" t="s">
        <v>32</v>
      </c>
      <c r="N6" s="338" t="s">
        <v>32</v>
      </c>
      <c r="O6" s="339" t="s">
        <v>32</v>
      </c>
    </row>
    <row r="7" spans="1:15" ht="12.75">
      <c r="A7" s="337" t="s">
        <v>43</v>
      </c>
      <c r="B7" s="338" t="s">
        <v>32</v>
      </c>
      <c r="C7" s="339" t="s">
        <v>32</v>
      </c>
      <c r="D7" s="338" t="s">
        <v>32</v>
      </c>
      <c r="E7" s="339" t="s">
        <v>32</v>
      </c>
      <c r="F7" s="338" t="s">
        <v>32</v>
      </c>
      <c r="G7" s="339" t="s">
        <v>32</v>
      </c>
      <c r="H7" s="338" t="s">
        <v>32</v>
      </c>
      <c r="I7" s="339" t="s">
        <v>32</v>
      </c>
      <c r="J7" s="340">
        <v>2800</v>
      </c>
      <c r="K7" s="341">
        <v>1600</v>
      </c>
      <c r="L7" s="340">
        <v>2800</v>
      </c>
      <c r="M7" s="341">
        <v>1600</v>
      </c>
      <c r="N7" s="338" t="s">
        <v>32</v>
      </c>
      <c r="O7" s="339" t="s">
        <v>32</v>
      </c>
    </row>
    <row r="8" spans="1:15" ht="12.75">
      <c r="A8" s="337" t="s">
        <v>125</v>
      </c>
      <c r="B8" s="338" t="s">
        <v>32</v>
      </c>
      <c r="C8" s="339" t="s">
        <v>32</v>
      </c>
      <c r="D8" s="338" t="s">
        <v>32</v>
      </c>
      <c r="E8" s="339" t="s">
        <v>32</v>
      </c>
      <c r="F8" s="338" t="s">
        <v>32</v>
      </c>
      <c r="G8" s="339" t="s">
        <v>32</v>
      </c>
      <c r="H8" s="338" t="s">
        <v>32</v>
      </c>
      <c r="I8" s="339" t="s">
        <v>32</v>
      </c>
      <c r="J8" s="338" t="s">
        <v>32</v>
      </c>
      <c r="K8" s="339" t="s">
        <v>32</v>
      </c>
      <c r="L8" s="338" t="s">
        <v>32</v>
      </c>
      <c r="M8" s="339" t="s">
        <v>32</v>
      </c>
      <c r="N8" s="340">
        <v>8500</v>
      </c>
      <c r="O8" s="341">
        <v>4000</v>
      </c>
    </row>
    <row r="9" spans="1:15" ht="12.75">
      <c r="A9" s="337" t="s">
        <v>46</v>
      </c>
      <c r="B9" s="340">
        <v>4900</v>
      </c>
      <c r="C9" s="341">
        <v>2000</v>
      </c>
      <c r="D9" s="340">
        <v>4700</v>
      </c>
      <c r="E9" s="341">
        <v>2300</v>
      </c>
      <c r="F9" s="338" t="s">
        <v>32</v>
      </c>
      <c r="G9" s="339" t="s">
        <v>32</v>
      </c>
      <c r="H9" s="340">
        <v>5900</v>
      </c>
      <c r="I9" s="341">
        <v>2500</v>
      </c>
      <c r="J9" s="338" t="s">
        <v>32</v>
      </c>
      <c r="K9" s="339" t="s">
        <v>32</v>
      </c>
      <c r="L9" s="338" t="s">
        <v>32</v>
      </c>
      <c r="M9" s="339" t="s">
        <v>32</v>
      </c>
      <c r="N9" s="338" t="s">
        <v>32</v>
      </c>
      <c r="O9" s="339" t="s">
        <v>32</v>
      </c>
    </row>
    <row r="10" spans="1:15" ht="12.75">
      <c r="A10" s="337" t="s">
        <v>47</v>
      </c>
      <c r="B10" s="340">
        <v>5700</v>
      </c>
      <c r="C10" s="341">
        <v>2700</v>
      </c>
      <c r="D10" s="338" t="s">
        <v>32</v>
      </c>
      <c r="E10" s="339" t="s">
        <v>32</v>
      </c>
      <c r="F10" s="338" t="s">
        <v>32</v>
      </c>
      <c r="G10" s="339" t="s">
        <v>32</v>
      </c>
      <c r="H10" s="338" t="s">
        <v>32</v>
      </c>
      <c r="I10" s="339" t="s">
        <v>32</v>
      </c>
      <c r="J10" s="338" t="s">
        <v>32</v>
      </c>
      <c r="K10" s="339" t="s">
        <v>32</v>
      </c>
      <c r="L10" s="338" t="s">
        <v>32</v>
      </c>
      <c r="M10" s="339" t="s">
        <v>32</v>
      </c>
      <c r="N10" s="338" t="s">
        <v>32</v>
      </c>
      <c r="O10" s="339" t="s">
        <v>32</v>
      </c>
    </row>
    <row r="11" spans="1:15" ht="12.75">
      <c r="A11" s="337" t="s">
        <v>161</v>
      </c>
      <c r="B11" s="338" t="s">
        <v>32</v>
      </c>
      <c r="C11" s="339" t="s">
        <v>32</v>
      </c>
      <c r="D11" s="340">
        <v>3100</v>
      </c>
      <c r="E11" s="341">
        <v>1400</v>
      </c>
      <c r="F11" s="338" t="s">
        <v>32</v>
      </c>
      <c r="G11" s="339" t="s">
        <v>32</v>
      </c>
      <c r="H11" s="340">
        <v>4300</v>
      </c>
      <c r="I11" s="341">
        <v>1900</v>
      </c>
      <c r="J11" s="338" t="s">
        <v>32</v>
      </c>
      <c r="K11" s="339" t="s">
        <v>32</v>
      </c>
      <c r="L11" s="338" t="s">
        <v>32</v>
      </c>
      <c r="M11" s="339" t="s">
        <v>32</v>
      </c>
      <c r="N11" s="338" t="s">
        <v>32</v>
      </c>
      <c r="O11" s="339" t="s">
        <v>32</v>
      </c>
    </row>
    <row r="12" spans="1:15" ht="12.75">
      <c r="A12" s="337" t="s">
        <v>49</v>
      </c>
      <c r="B12" s="340">
        <v>3300</v>
      </c>
      <c r="C12" s="341">
        <v>1300</v>
      </c>
      <c r="D12" s="340">
        <v>3100</v>
      </c>
      <c r="E12" s="341">
        <v>1400</v>
      </c>
      <c r="F12" s="340">
        <v>4200</v>
      </c>
      <c r="G12" s="341">
        <v>1900</v>
      </c>
      <c r="H12" s="340">
        <v>4300</v>
      </c>
      <c r="I12" s="341">
        <v>1900</v>
      </c>
      <c r="J12" s="340">
        <v>1900</v>
      </c>
      <c r="K12" s="341">
        <v>1000</v>
      </c>
      <c r="L12" s="340">
        <v>1900</v>
      </c>
      <c r="M12" s="341">
        <v>1000</v>
      </c>
      <c r="N12" s="338" t="s">
        <v>32</v>
      </c>
      <c r="O12" s="339" t="s">
        <v>32</v>
      </c>
    </row>
  </sheetData>
  <printOptions gridLines="1"/>
  <pageMargins left="0.75" right="0.75" top="1" bottom="1" header="0.5" footer="0.5"/>
  <pageSetup fitToHeight="1" fitToWidth="1" horizontalDpi="600" verticalDpi="600" orientation="landscape" scale="83" r:id="rId1"/>
  <headerFooter alignWithMargins="0">
    <oddHeader>&amp;C&amp;"Arial,Bold"&amp;12Forage Production
MLRA 62, SD, WY&amp;R&amp;"Arial,Bold"South Dakota
Forage Suitability Groups</oddHeader>
    <oddFooter>&amp;C&amp;P&amp;R&amp;D</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W22"/>
  <sheetViews>
    <sheetView zoomScale="75" zoomScaleNormal="75" workbookViewId="0" topLeftCell="A1">
      <selection activeCell="F5" sqref="F5:G5"/>
    </sheetView>
  </sheetViews>
  <sheetFormatPr defaultColWidth="9.140625" defaultRowHeight="12.75"/>
  <cols>
    <col min="1" max="1" width="26.8515625" style="181" customWidth="1"/>
    <col min="2" max="2" width="5.7109375" style="177" customWidth="1"/>
    <col min="3" max="3" width="5.7109375" style="181" customWidth="1"/>
    <col min="4" max="4" width="5.7109375" style="177" customWidth="1"/>
    <col min="5" max="5" width="5.7109375" style="181" customWidth="1"/>
    <col min="6" max="6" width="5.7109375" style="177" customWidth="1"/>
    <col min="7" max="7" width="5.7109375" style="181" customWidth="1"/>
    <col min="8" max="8" width="5.7109375" style="177" customWidth="1"/>
    <col min="9" max="9" width="5.7109375" style="181" customWidth="1"/>
    <col min="10" max="10" width="5.7109375" style="177" customWidth="1"/>
    <col min="11" max="11" width="5.7109375" style="181" customWidth="1"/>
    <col min="12" max="12" width="5.7109375" style="177" customWidth="1"/>
    <col min="13" max="13" width="5.7109375" style="181" customWidth="1"/>
    <col min="14" max="14" width="5.7109375" style="177" customWidth="1"/>
    <col min="15" max="15" width="5.7109375" style="181" customWidth="1"/>
    <col min="16" max="16" width="5.7109375" style="177" customWidth="1"/>
    <col min="17" max="17" width="5.7109375" style="181" customWidth="1"/>
    <col min="18" max="18" width="5.7109375" style="177" customWidth="1"/>
    <col min="19" max="19" width="5.7109375" style="181" customWidth="1"/>
    <col min="20" max="20" width="5.7109375" style="177" customWidth="1"/>
    <col min="21" max="21" width="5.7109375" style="181" customWidth="1"/>
    <col min="22" max="22" width="5.7109375" style="177" customWidth="1"/>
    <col min="23" max="23" width="5.7109375" style="181" customWidth="1"/>
    <col min="24" max="16384" width="9.140625" style="177" customWidth="1"/>
  </cols>
  <sheetData>
    <row r="1" spans="1:23" s="169" customFormat="1" ht="12.75">
      <c r="A1" s="166" t="s">
        <v>89</v>
      </c>
      <c r="B1" s="167" t="s">
        <v>25</v>
      </c>
      <c r="C1" s="168"/>
      <c r="D1" s="167" t="s">
        <v>26</v>
      </c>
      <c r="E1" s="168"/>
      <c r="F1" s="167" t="s">
        <v>27</v>
      </c>
      <c r="G1" s="168"/>
      <c r="H1" s="167" t="s">
        <v>28</v>
      </c>
      <c r="I1" s="168"/>
      <c r="J1" s="167" t="s">
        <v>29</v>
      </c>
      <c r="K1" s="168"/>
      <c r="L1" s="167" t="s">
        <v>30</v>
      </c>
      <c r="M1" s="168"/>
      <c r="N1" s="167" t="s">
        <v>50</v>
      </c>
      <c r="O1" s="168"/>
      <c r="P1" s="167" t="s">
        <v>51</v>
      </c>
      <c r="Q1" s="168"/>
      <c r="R1" s="167" t="s">
        <v>54</v>
      </c>
      <c r="S1" s="168"/>
      <c r="T1" s="167" t="s">
        <v>55</v>
      </c>
      <c r="U1" s="168"/>
      <c r="V1" s="167" t="s">
        <v>56</v>
      </c>
      <c r="W1" s="168"/>
    </row>
    <row r="2" spans="1:23" s="173" customFormat="1" ht="13.5" customHeight="1">
      <c r="A2" s="170"/>
      <c r="B2" s="171" t="s">
        <v>22</v>
      </c>
      <c r="C2" s="172" t="s">
        <v>24</v>
      </c>
      <c r="D2" s="171" t="s">
        <v>22</v>
      </c>
      <c r="E2" s="172" t="s">
        <v>24</v>
      </c>
      <c r="F2" s="171" t="s">
        <v>22</v>
      </c>
      <c r="G2" s="172" t="s">
        <v>24</v>
      </c>
      <c r="H2" s="171" t="s">
        <v>22</v>
      </c>
      <c r="I2" s="172" t="s">
        <v>24</v>
      </c>
      <c r="J2" s="171" t="s">
        <v>22</v>
      </c>
      <c r="K2" s="172" t="s">
        <v>24</v>
      </c>
      <c r="L2" s="171" t="s">
        <v>22</v>
      </c>
      <c r="M2" s="172" t="s">
        <v>24</v>
      </c>
      <c r="N2" s="171" t="s">
        <v>22</v>
      </c>
      <c r="O2" s="172" t="s">
        <v>24</v>
      </c>
      <c r="P2" s="171" t="s">
        <v>22</v>
      </c>
      <c r="Q2" s="172" t="s">
        <v>24</v>
      </c>
      <c r="R2" s="171" t="s">
        <v>22</v>
      </c>
      <c r="S2" s="172" t="s">
        <v>24</v>
      </c>
      <c r="T2" s="171" t="s">
        <v>22</v>
      </c>
      <c r="U2" s="172" t="s">
        <v>24</v>
      </c>
      <c r="V2" s="171" t="s">
        <v>22</v>
      </c>
      <c r="W2" s="172" t="s">
        <v>24</v>
      </c>
    </row>
    <row r="3" spans="1:23" ht="12.75">
      <c r="A3" s="174" t="s">
        <v>31</v>
      </c>
      <c r="B3" s="175">
        <v>6000</v>
      </c>
      <c r="C3" s="176">
        <v>2500</v>
      </c>
      <c r="D3" s="175">
        <v>4200</v>
      </c>
      <c r="E3" s="176">
        <v>1900</v>
      </c>
      <c r="F3" s="175">
        <v>5400</v>
      </c>
      <c r="G3" s="176">
        <v>2300</v>
      </c>
      <c r="H3" s="175" t="s">
        <v>32</v>
      </c>
      <c r="I3" s="176" t="s">
        <v>32</v>
      </c>
      <c r="J3" s="175">
        <v>6600</v>
      </c>
      <c r="K3" s="176">
        <v>2700</v>
      </c>
      <c r="L3" s="175">
        <v>9100</v>
      </c>
      <c r="M3" s="176">
        <v>3700</v>
      </c>
      <c r="N3" s="175" t="s">
        <v>32</v>
      </c>
      <c r="O3" s="176" t="s">
        <v>32</v>
      </c>
      <c r="P3" s="175">
        <v>4000</v>
      </c>
      <c r="Q3" s="176">
        <v>2000</v>
      </c>
      <c r="R3" s="175">
        <v>8500</v>
      </c>
      <c r="S3" s="176">
        <v>3700</v>
      </c>
      <c r="T3" s="175" t="s">
        <v>32</v>
      </c>
      <c r="U3" s="176" t="s">
        <v>32</v>
      </c>
      <c r="V3" s="175" t="s">
        <v>32</v>
      </c>
      <c r="W3" s="176" t="s">
        <v>32</v>
      </c>
    </row>
    <row r="4" spans="1:23" ht="12.75">
      <c r="A4" s="178" t="s">
        <v>33</v>
      </c>
      <c r="B4" s="179">
        <v>4900</v>
      </c>
      <c r="C4" s="180">
        <v>1700</v>
      </c>
      <c r="D4" s="179">
        <v>3000</v>
      </c>
      <c r="E4" s="180">
        <v>1500</v>
      </c>
      <c r="F4" s="179">
        <v>4600</v>
      </c>
      <c r="G4" s="180">
        <v>2000</v>
      </c>
      <c r="H4" s="179">
        <v>4600</v>
      </c>
      <c r="I4" s="180">
        <v>2000</v>
      </c>
      <c r="J4" s="179">
        <v>5400</v>
      </c>
      <c r="K4" s="180">
        <v>2300</v>
      </c>
      <c r="L4" s="179" t="s">
        <v>32</v>
      </c>
      <c r="M4" s="180" t="s">
        <v>32</v>
      </c>
      <c r="N4" s="179" t="s">
        <v>32</v>
      </c>
      <c r="O4" s="180" t="s">
        <v>32</v>
      </c>
      <c r="P4" s="179" t="s">
        <v>32</v>
      </c>
      <c r="Q4" s="180" t="s">
        <v>32</v>
      </c>
      <c r="R4" s="179" t="s">
        <v>32</v>
      </c>
      <c r="S4" s="180" t="s">
        <v>32</v>
      </c>
      <c r="T4" s="179" t="s">
        <v>32</v>
      </c>
      <c r="U4" s="180" t="s">
        <v>32</v>
      </c>
      <c r="V4" s="179" t="s">
        <v>32</v>
      </c>
      <c r="W4" s="180" t="s">
        <v>32</v>
      </c>
    </row>
    <row r="5" spans="1:23" ht="12.75">
      <c r="A5" s="178" t="s">
        <v>34</v>
      </c>
      <c r="B5" s="179">
        <v>4900</v>
      </c>
      <c r="C5" s="180">
        <v>2400</v>
      </c>
      <c r="D5" s="179">
        <v>3500</v>
      </c>
      <c r="E5" s="180">
        <v>1600</v>
      </c>
      <c r="F5" s="179">
        <v>4600</v>
      </c>
      <c r="G5" s="180">
        <v>2300</v>
      </c>
      <c r="H5" s="179">
        <v>4600</v>
      </c>
      <c r="I5" s="180">
        <v>2300</v>
      </c>
      <c r="J5" s="179">
        <v>5400</v>
      </c>
      <c r="K5" s="180">
        <v>2300</v>
      </c>
      <c r="L5" s="179">
        <v>7200</v>
      </c>
      <c r="M5" s="180">
        <v>2900</v>
      </c>
      <c r="N5" s="179" t="s">
        <v>32</v>
      </c>
      <c r="O5" s="180" t="s">
        <v>32</v>
      </c>
      <c r="P5" s="179">
        <v>3200</v>
      </c>
      <c r="Q5" s="180">
        <v>1600</v>
      </c>
      <c r="R5" s="179">
        <v>7400</v>
      </c>
      <c r="S5" s="180">
        <v>3000</v>
      </c>
      <c r="T5" s="179" t="s">
        <v>32</v>
      </c>
      <c r="U5" s="180" t="s">
        <v>32</v>
      </c>
      <c r="V5" s="179" t="s">
        <v>32</v>
      </c>
      <c r="W5" s="180" t="s">
        <v>32</v>
      </c>
    </row>
    <row r="6" spans="1:23" ht="12.75">
      <c r="A6" s="178" t="s">
        <v>76</v>
      </c>
      <c r="B6" s="179">
        <v>4900</v>
      </c>
      <c r="C6" s="180">
        <v>2400</v>
      </c>
      <c r="D6" s="179">
        <v>3500</v>
      </c>
      <c r="E6" s="180">
        <v>1600</v>
      </c>
      <c r="F6" s="179">
        <v>4600</v>
      </c>
      <c r="G6" s="180">
        <v>2300</v>
      </c>
      <c r="H6" s="179" t="s">
        <v>32</v>
      </c>
      <c r="I6" s="180" t="s">
        <v>32</v>
      </c>
      <c r="J6" s="179" t="s">
        <v>32</v>
      </c>
      <c r="K6" s="180" t="s">
        <v>32</v>
      </c>
      <c r="L6" s="179" t="s">
        <v>32</v>
      </c>
      <c r="M6" s="180" t="s">
        <v>32</v>
      </c>
      <c r="N6" s="179" t="s">
        <v>32</v>
      </c>
      <c r="O6" s="180" t="s">
        <v>32</v>
      </c>
      <c r="P6" s="179" t="s">
        <v>32</v>
      </c>
      <c r="Q6" s="180" t="s">
        <v>32</v>
      </c>
      <c r="R6" s="179" t="s">
        <v>32</v>
      </c>
      <c r="S6" s="180" t="s">
        <v>32</v>
      </c>
      <c r="T6" s="179" t="s">
        <v>32</v>
      </c>
      <c r="U6" s="180" t="s">
        <v>32</v>
      </c>
      <c r="V6" s="179" t="s">
        <v>32</v>
      </c>
      <c r="W6" s="180" t="s">
        <v>32</v>
      </c>
    </row>
    <row r="7" spans="1:23" ht="12.75">
      <c r="A7" s="178" t="s">
        <v>77</v>
      </c>
      <c r="B7" s="179">
        <v>4900</v>
      </c>
      <c r="C7" s="180">
        <v>2400</v>
      </c>
      <c r="D7" s="179" t="s">
        <v>32</v>
      </c>
      <c r="E7" s="180" t="s">
        <v>32</v>
      </c>
      <c r="F7" s="179">
        <v>4600</v>
      </c>
      <c r="G7" s="180">
        <v>1900</v>
      </c>
      <c r="H7" s="179" t="s">
        <v>32</v>
      </c>
      <c r="I7" s="180" t="s">
        <v>32</v>
      </c>
      <c r="J7" s="179">
        <v>5400</v>
      </c>
      <c r="K7" s="180">
        <v>2300</v>
      </c>
      <c r="L7" s="179">
        <v>7200</v>
      </c>
      <c r="M7" s="180">
        <v>2900</v>
      </c>
      <c r="N7" s="179" t="s">
        <v>32</v>
      </c>
      <c r="O7" s="180" t="s">
        <v>32</v>
      </c>
      <c r="P7" s="179" t="s">
        <v>32</v>
      </c>
      <c r="Q7" s="180" t="s">
        <v>32</v>
      </c>
      <c r="R7" s="179">
        <v>7400</v>
      </c>
      <c r="S7" s="180">
        <v>3000</v>
      </c>
      <c r="T7" s="179" t="s">
        <v>32</v>
      </c>
      <c r="U7" s="180" t="s">
        <v>32</v>
      </c>
      <c r="V7" s="179" t="s">
        <v>32</v>
      </c>
      <c r="W7" s="180" t="s">
        <v>32</v>
      </c>
    </row>
    <row r="8" spans="1:23" ht="12.75">
      <c r="A8" s="178" t="s">
        <v>37</v>
      </c>
      <c r="B8" s="179" t="s">
        <v>32</v>
      </c>
      <c r="C8" s="180" t="s">
        <v>32</v>
      </c>
      <c r="D8" s="179" t="s">
        <v>32</v>
      </c>
      <c r="E8" s="180" t="s">
        <v>32</v>
      </c>
      <c r="F8" s="179" t="s">
        <v>32</v>
      </c>
      <c r="G8" s="180" t="s">
        <v>32</v>
      </c>
      <c r="H8" s="179" t="s">
        <v>32</v>
      </c>
      <c r="I8" s="180" t="s">
        <v>32</v>
      </c>
      <c r="J8" s="179" t="s">
        <v>32</v>
      </c>
      <c r="K8" s="180" t="s">
        <v>32</v>
      </c>
      <c r="L8" s="179">
        <v>6500</v>
      </c>
      <c r="M8" s="180">
        <v>2800</v>
      </c>
      <c r="N8" s="179" t="s">
        <v>32</v>
      </c>
      <c r="O8" s="180" t="s">
        <v>32</v>
      </c>
      <c r="P8" s="179" t="s">
        <v>32</v>
      </c>
      <c r="Q8" s="180" t="s">
        <v>32</v>
      </c>
      <c r="R8" s="179">
        <v>6600</v>
      </c>
      <c r="S8" s="180">
        <v>2900</v>
      </c>
      <c r="T8" s="179" t="s">
        <v>32</v>
      </c>
      <c r="U8" s="180" t="s">
        <v>32</v>
      </c>
      <c r="V8" s="179" t="s">
        <v>32</v>
      </c>
      <c r="W8" s="180" t="s">
        <v>32</v>
      </c>
    </row>
    <row r="9" spans="1:23" ht="12.75">
      <c r="A9" s="178" t="s">
        <v>38</v>
      </c>
      <c r="B9" s="179" t="s">
        <v>32</v>
      </c>
      <c r="C9" s="180" t="s">
        <v>32</v>
      </c>
      <c r="D9" s="179" t="s">
        <v>32</v>
      </c>
      <c r="E9" s="180" t="s">
        <v>32</v>
      </c>
      <c r="F9" s="179" t="s">
        <v>32</v>
      </c>
      <c r="G9" s="180" t="s">
        <v>32</v>
      </c>
      <c r="H9" s="179" t="s">
        <v>32</v>
      </c>
      <c r="I9" s="180" t="s">
        <v>32</v>
      </c>
      <c r="J9" s="179" t="s">
        <v>32</v>
      </c>
      <c r="K9" s="180" t="s">
        <v>32</v>
      </c>
      <c r="L9" s="179" t="s">
        <v>32</v>
      </c>
      <c r="M9" s="180" t="s">
        <v>32</v>
      </c>
      <c r="N9" s="179" t="s">
        <v>32</v>
      </c>
      <c r="O9" s="180" t="s">
        <v>32</v>
      </c>
      <c r="P9" s="179" t="s">
        <v>32</v>
      </c>
      <c r="Q9" s="180" t="s">
        <v>32</v>
      </c>
      <c r="R9" s="179">
        <v>6000</v>
      </c>
      <c r="S9" s="180">
        <v>3400</v>
      </c>
      <c r="T9" s="179" t="s">
        <v>32</v>
      </c>
      <c r="U9" s="180" t="s">
        <v>32</v>
      </c>
      <c r="V9" s="179">
        <v>7400</v>
      </c>
      <c r="W9" s="180">
        <v>3500</v>
      </c>
    </row>
    <row r="10" spans="1:23" ht="12.75">
      <c r="A10" s="178" t="s">
        <v>39</v>
      </c>
      <c r="B10" s="179">
        <v>4000</v>
      </c>
      <c r="C10" s="180">
        <v>1800</v>
      </c>
      <c r="D10" s="179">
        <v>3000</v>
      </c>
      <c r="E10" s="180">
        <v>1400</v>
      </c>
      <c r="F10" s="179">
        <v>4000</v>
      </c>
      <c r="G10" s="180">
        <v>1700</v>
      </c>
      <c r="H10" s="179">
        <v>4200</v>
      </c>
      <c r="I10" s="180">
        <v>2100</v>
      </c>
      <c r="J10" s="179">
        <v>4600</v>
      </c>
      <c r="K10" s="180">
        <v>2200</v>
      </c>
      <c r="L10" s="179" t="s">
        <v>32</v>
      </c>
      <c r="M10" s="180" t="s">
        <v>32</v>
      </c>
      <c r="N10" s="179" t="s">
        <v>32</v>
      </c>
      <c r="O10" s="180" t="s">
        <v>32</v>
      </c>
      <c r="P10" s="179">
        <v>2800</v>
      </c>
      <c r="Q10" s="180">
        <v>1400</v>
      </c>
      <c r="R10" s="179" t="s">
        <v>32</v>
      </c>
      <c r="S10" s="180" t="s">
        <v>32</v>
      </c>
      <c r="T10" s="179">
        <v>2500</v>
      </c>
      <c r="U10" s="180">
        <v>1100</v>
      </c>
      <c r="V10" s="179" t="s">
        <v>32</v>
      </c>
      <c r="W10" s="180" t="s">
        <v>32</v>
      </c>
    </row>
    <row r="11" spans="1:23" ht="12.75">
      <c r="A11" s="178" t="s">
        <v>71</v>
      </c>
      <c r="B11" s="179">
        <v>3000</v>
      </c>
      <c r="C11" s="180">
        <v>1300</v>
      </c>
      <c r="D11" s="179" t="s">
        <v>32</v>
      </c>
      <c r="E11" s="180" t="s">
        <v>32</v>
      </c>
      <c r="F11" s="179">
        <v>2900</v>
      </c>
      <c r="G11" s="180">
        <v>1400</v>
      </c>
      <c r="H11" s="179">
        <v>2900</v>
      </c>
      <c r="I11" s="180">
        <v>1400</v>
      </c>
      <c r="J11" s="179">
        <v>4000</v>
      </c>
      <c r="K11" s="180">
        <v>1700</v>
      </c>
      <c r="L11" s="179" t="s">
        <v>32</v>
      </c>
      <c r="M11" s="180" t="s">
        <v>32</v>
      </c>
      <c r="N11" s="179" t="s">
        <v>32</v>
      </c>
      <c r="O11" s="180" t="s">
        <v>32</v>
      </c>
      <c r="P11" s="179" t="s">
        <v>32</v>
      </c>
      <c r="Q11" s="180" t="s">
        <v>32</v>
      </c>
      <c r="R11" s="179" t="s">
        <v>32</v>
      </c>
      <c r="S11" s="180" t="s">
        <v>32</v>
      </c>
      <c r="T11" s="179" t="s">
        <v>32</v>
      </c>
      <c r="U11" s="180" t="s">
        <v>32</v>
      </c>
      <c r="V11" s="179" t="s">
        <v>32</v>
      </c>
      <c r="W11" s="180" t="s">
        <v>32</v>
      </c>
    </row>
    <row r="12" spans="1:23" ht="12.75">
      <c r="A12" s="178" t="s">
        <v>40</v>
      </c>
      <c r="B12" s="179" t="s">
        <v>32</v>
      </c>
      <c r="C12" s="180" t="s">
        <v>32</v>
      </c>
      <c r="D12" s="179" t="s">
        <v>32</v>
      </c>
      <c r="E12" s="180" t="s">
        <v>32</v>
      </c>
      <c r="F12" s="179" t="s">
        <v>32</v>
      </c>
      <c r="G12" s="180" t="s">
        <v>32</v>
      </c>
      <c r="H12" s="179" t="s">
        <v>32</v>
      </c>
      <c r="I12" s="180" t="s">
        <v>32</v>
      </c>
      <c r="J12" s="179" t="s">
        <v>32</v>
      </c>
      <c r="K12" s="180" t="s">
        <v>32</v>
      </c>
      <c r="L12" s="179">
        <v>4600</v>
      </c>
      <c r="M12" s="180">
        <v>2500</v>
      </c>
      <c r="N12" s="179" t="s">
        <v>32</v>
      </c>
      <c r="O12" s="180" t="s">
        <v>32</v>
      </c>
      <c r="P12" s="179" t="s">
        <v>32</v>
      </c>
      <c r="Q12" s="180" t="s">
        <v>32</v>
      </c>
      <c r="R12" s="179">
        <v>5000</v>
      </c>
      <c r="S12" s="180">
        <v>2500</v>
      </c>
      <c r="T12" s="179" t="s">
        <v>32</v>
      </c>
      <c r="U12" s="180" t="s">
        <v>32</v>
      </c>
      <c r="V12" s="179" t="s">
        <v>32</v>
      </c>
      <c r="W12" s="180" t="s">
        <v>32</v>
      </c>
    </row>
    <row r="13" spans="1:23" ht="12.75">
      <c r="A13" s="178" t="s">
        <v>41</v>
      </c>
      <c r="B13" s="179">
        <v>4300</v>
      </c>
      <c r="C13" s="180">
        <v>1600</v>
      </c>
      <c r="D13" s="179">
        <v>3200</v>
      </c>
      <c r="E13" s="180">
        <v>1400</v>
      </c>
      <c r="F13" s="179">
        <v>4000</v>
      </c>
      <c r="G13" s="180">
        <v>2100</v>
      </c>
      <c r="H13" s="179">
        <v>4000</v>
      </c>
      <c r="I13" s="180">
        <v>2100</v>
      </c>
      <c r="J13" s="179">
        <v>4900</v>
      </c>
      <c r="K13" s="180">
        <v>2300</v>
      </c>
      <c r="L13" s="179">
        <v>5600</v>
      </c>
      <c r="M13" s="180">
        <v>2600</v>
      </c>
      <c r="N13" s="179" t="s">
        <v>32</v>
      </c>
      <c r="O13" s="180" t="s">
        <v>32</v>
      </c>
      <c r="P13" s="179">
        <v>2800</v>
      </c>
      <c r="Q13" s="180">
        <v>1600</v>
      </c>
      <c r="R13" s="179">
        <v>6000</v>
      </c>
      <c r="S13" s="180">
        <v>2600</v>
      </c>
      <c r="T13" s="179" t="s">
        <v>32</v>
      </c>
      <c r="U13" s="180" t="s">
        <v>32</v>
      </c>
      <c r="V13" s="179" t="s">
        <v>32</v>
      </c>
      <c r="W13" s="180" t="s">
        <v>32</v>
      </c>
    </row>
    <row r="14" spans="1:23" ht="12.75">
      <c r="A14" s="178" t="s">
        <v>72</v>
      </c>
      <c r="B14" s="179" t="s">
        <v>32</v>
      </c>
      <c r="C14" s="180" t="s">
        <v>32</v>
      </c>
      <c r="D14" s="179" t="s">
        <v>32</v>
      </c>
      <c r="E14" s="180" t="s">
        <v>32</v>
      </c>
      <c r="F14" s="179" t="s">
        <v>32</v>
      </c>
      <c r="G14" s="180" t="s">
        <v>32</v>
      </c>
      <c r="H14" s="179">
        <v>4000</v>
      </c>
      <c r="I14" s="180">
        <v>2100</v>
      </c>
      <c r="J14" s="179" t="s">
        <v>32</v>
      </c>
      <c r="K14" s="180" t="s">
        <v>32</v>
      </c>
      <c r="L14" s="179" t="s">
        <v>32</v>
      </c>
      <c r="M14" s="180" t="s">
        <v>32</v>
      </c>
      <c r="N14" s="179" t="s">
        <v>32</v>
      </c>
      <c r="O14" s="180" t="s">
        <v>32</v>
      </c>
      <c r="P14" s="179" t="s">
        <v>32</v>
      </c>
      <c r="Q14" s="180" t="s">
        <v>32</v>
      </c>
      <c r="R14" s="179" t="s">
        <v>32</v>
      </c>
      <c r="S14" s="180" t="s">
        <v>32</v>
      </c>
      <c r="T14" s="179" t="s">
        <v>32</v>
      </c>
      <c r="U14" s="180" t="s">
        <v>32</v>
      </c>
      <c r="V14" s="179" t="s">
        <v>32</v>
      </c>
      <c r="W14" s="180" t="s">
        <v>32</v>
      </c>
    </row>
    <row r="15" spans="1:23" ht="12.75">
      <c r="A15" s="178" t="s">
        <v>43</v>
      </c>
      <c r="B15" s="179" t="s">
        <v>32</v>
      </c>
      <c r="C15" s="180" t="s">
        <v>32</v>
      </c>
      <c r="D15" s="179">
        <v>3200</v>
      </c>
      <c r="E15" s="180">
        <v>1400</v>
      </c>
      <c r="F15" s="179" t="s">
        <v>32</v>
      </c>
      <c r="G15" s="180" t="s">
        <v>32</v>
      </c>
      <c r="H15" s="179" t="s">
        <v>32</v>
      </c>
      <c r="I15" s="180" t="s">
        <v>32</v>
      </c>
      <c r="J15" s="179" t="s">
        <v>32</v>
      </c>
      <c r="K15" s="180" t="s">
        <v>32</v>
      </c>
      <c r="L15" s="179" t="s">
        <v>32</v>
      </c>
      <c r="M15" s="180" t="s">
        <v>32</v>
      </c>
      <c r="N15" s="179" t="s">
        <v>32</v>
      </c>
      <c r="O15" s="180" t="s">
        <v>32</v>
      </c>
      <c r="P15" s="179" t="s">
        <v>32</v>
      </c>
      <c r="Q15" s="180" t="s">
        <v>32</v>
      </c>
      <c r="R15" s="179" t="s">
        <v>32</v>
      </c>
      <c r="S15" s="180" t="s">
        <v>32</v>
      </c>
      <c r="T15" s="179">
        <v>2500</v>
      </c>
      <c r="U15" s="180">
        <v>1100</v>
      </c>
      <c r="V15" s="179" t="s">
        <v>32</v>
      </c>
      <c r="W15" s="180" t="s">
        <v>32</v>
      </c>
    </row>
    <row r="16" spans="1:23" ht="12.75">
      <c r="A16" s="178" t="s">
        <v>44</v>
      </c>
      <c r="B16" s="179" t="s">
        <v>32</v>
      </c>
      <c r="C16" s="180" t="s">
        <v>32</v>
      </c>
      <c r="D16" s="179" t="s">
        <v>32</v>
      </c>
      <c r="E16" s="180" t="s">
        <v>32</v>
      </c>
      <c r="F16" s="179" t="s">
        <v>32</v>
      </c>
      <c r="G16" s="180" t="s">
        <v>32</v>
      </c>
      <c r="H16" s="179" t="s">
        <v>32</v>
      </c>
      <c r="I16" s="180" t="s">
        <v>32</v>
      </c>
      <c r="J16" s="179" t="s">
        <v>32</v>
      </c>
      <c r="K16" s="180" t="s">
        <v>32</v>
      </c>
      <c r="L16" s="179" t="s">
        <v>32</v>
      </c>
      <c r="M16" s="180" t="s">
        <v>32</v>
      </c>
      <c r="N16" s="179" t="s">
        <v>32</v>
      </c>
      <c r="O16" s="180" t="s">
        <v>32</v>
      </c>
      <c r="P16" s="179" t="s">
        <v>32</v>
      </c>
      <c r="Q16" s="180" t="s">
        <v>32</v>
      </c>
      <c r="R16" s="179">
        <v>8200</v>
      </c>
      <c r="S16" s="180">
        <v>4900</v>
      </c>
      <c r="T16" s="179" t="s">
        <v>32</v>
      </c>
      <c r="U16" s="180" t="s">
        <v>32</v>
      </c>
      <c r="V16" s="179">
        <v>7800</v>
      </c>
      <c r="W16" s="180">
        <v>3800</v>
      </c>
    </row>
    <row r="17" spans="1:23" ht="12.75">
      <c r="A17" s="178" t="s">
        <v>45</v>
      </c>
      <c r="B17" s="179" t="s">
        <v>32</v>
      </c>
      <c r="C17" s="180" t="s">
        <v>32</v>
      </c>
      <c r="D17" s="179" t="s">
        <v>32</v>
      </c>
      <c r="E17" s="180" t="s">
        <v>32</v>
      </c>
      <c r="F17" s="179" t="s">
        <v>32</v>
      </c>
      <c r="G17" s="180" t="s">
        <v>32</v>
      </c>
      <c r="H17" s="179" t="s">
        <v>32</v>
      </c>
      <c r="I17" s="180" t="s">
        <v>32</v>
      </c>
      <c r="J17" s="179" t="s">
        <v>32</v>
      </c>
      <c r="K17" s="180" t="s">
        <v>32</v>
      </c>
      <c r="L17" s="179" t="s">
        <v>32</v>
      </c>
      <c r="M17" s="180" t="s">
        <v>32</v>
      </c>
      <c r="N17" s="179" t="s">
        <v>32</v>
      </c>
      <c r="O17" s="180" t="s">
        <v>32</v>
      </c>
      <c r="P17" s="179">
        <v>3800</v>
      </c>
      <c r="Q17" s="180">
        <v>2000</v>
      </c>
      <c r="R17" s="179" t="s">
        <v>32</v>
      </c>
      <c r="S17" s="180" t="s">
        <v>32</v>
      </c>
      <c r="T17" s="179" t="s">
        <v>32</v>
      </c>
      <c r="U17" s="180" t="s">
        <v>32</v>
      </c>
      <c r="V17" s="179" t="s">
        <v>32</v>
      </c>
      <c r="W17" s="180" t="s">
        <v>32</v>
      </c>
    </row>
    <row r="18" spans="1:23" ht="12.75">
      <c r="A18" s="178" t="s">
        <v>123</v>
      </c>
      <c r="B18" s="179" t="s">
        <v>32</v>
      </c>
      <c r="C18" s="180" t="s">
        <v>32</v>
      </c>
      <c r="D18" s="179" t="s">
        <v>32</v>
      </c>
      <c r="E18" s="180" t="s">
        <v>32</v>
      </c>
      <c r="F18" s="179">
        <v>2800</v>
      </c>
      <c r="G18" s="180">
        <v>1200</v>
      </c>
      <c r="H18" s="179" t="s">
        <v>32</v>
      </c>
      <c r="I18" s="180" t="s">
        <v>32</v>
      </c>
      <c r="J18" s="179" t="s">
        <v>32</v>
      </c>
      <c r="K18" s="180" t="s">
        <v>32</v>
      </c>
      <c r="L18" s="179" t="s">
        <v>32</v>
      </c>
      <c r="M18" s="180" t="s">
        <v>32</v>
      </c>
      <c r="N18" s="179" t="s">
        <v>32</v>
      </c>
      <c r="O18" s="180" t="s">
        <v>32</v>
      </c>
      <c r="P18" s="179" t="s">
        <v>32</v>
      </c>
      <c r="Q18" s="180" t="s">
        <v>32</v>
      </c>
      <c r="R18" s="179" t="s">
        <v>32</v>
      </c>
      <c r="S18" s="180" t="s">
        <v>32</v>
      </c>
      <c r="T18" s="179" t="s">
        <v>32</v>
      </c>
      <c r="U18" s="180" t="s">
        <v>32</v>
      </c>
      <c r="V18" s="179" t="s">
        <v>32</v>
      </c>
      <c r="W18" s="180" t="s">
        <v>32</v>
      </c>
    </row>
    <row r="19" spans="1:23" ht="12.75">
      <c r="A19" s="178" t="s">
        <v>46</v>
      </c>
      <c r="B19" s="179">
        <v>4300</v>
      </c>
      <c r="C19" s="180">
        <v>1600</v>
      </c>
      <c r="D19" s="179" t="s">
        <v>32</v>
      </c>
      <c r="E19" s="180" t="s">
        <v>32</v>
      </c>
      <c r="F19" s="179">
        <v>4000</v>
      </c>
      <c r="G19" s="180">
        <v>1600</v>
      </c>
      <c r="H19" s="179" t="s">
        <v>32</v>
      </c>
      <c r="I19" s="180" t="s">
        <v>32</v>
      </c>
      <c r="J19" s="179">
        <v>4900</v>
      </c>
      <c r="K19" s="180">
        <v>2300</v>
      </c>
      <c r="L19" s="179">
        <v>5600</v>
      </c>
      <c r="M19" s="180">
        <v>2600</v>
      </c>
      <c r="N19" s="179" t="s">
        <v>32</v>
      </c>
      <c r="O19" s="180" t="s">
        <v>32</v>
      </c>
      <c r="P19" s="179" t="s">
        <v>32</v>
      </c>
      <c r="Q19" s="180" t="s">
        <v>32</v>
      </c>
      <c r="R19" s="179">
        <v>6000</v>
      </c>
      <c r="S19" s="180">
        <v>2600</v>
      </c>
      <c r="T19" s="179" t="s">
        <v>32</v>
      </c>
      <c r="U19" s="180" t="s">
        <v>32</v>
      </c>
      <c r="V19" s="179" t="s">
        <v>32</v>
      </c>
      <c r="W19" s="180" t="s">
        <v>32</v>
      </c>
    </row>
    <row r="20" spans="1:23" ht="12.75">
      <c r="A20" s="178" t="s">
        <v>47</v>
      </c>
      <c r="B20" s="179" t="s">
        <v>32</v>
      </c>
      <c r="C20" s="180" t="s">
        <v>32</v>
      </c>
      <c r="D20" s="179" t="s">
        <v>32</v>
      </c>
      <c r="E20" s="180" t="s">
        <v>32</v>
      </c>
      <c r="F20" s="179" t="s">
        <v>32</v>
      </c>
      <c r="G20" s="180" t="s">
        <v>32</v>
      </c>
      <c r="H20" s="179" t="s">
        <v>32</v>
      </c>
      <c r="I20" s="180" t="s">
        <v>32</v>
      </c>
      <c r="J20" s="179" t="s">
        <v>32</v>
      </c>
      <c r="K20" s="180" t="s">
        <v>32</v>
      </c>
      <c r="L20" s="179">
        <v>7200</v>
      </c>
      <c r="M20" s="180">
        <v>3200</v>
      </c>
      <c r="N20" s="179" t="s">
        <v>32</v>
      </c>
      <c r="O20" s="180" t="s">
        <v>32</v>
      </c>
      <c r="P20" s="179" t="s">
        <v>32</v>
      </c>
      <c r="Q20" s="180" t="s">
        <v>32</v>
      </c>
      <c r="R20" s="179">
        <v>7100</v>
      </c>
      <c r="S20" s="180">
        <v>3300</v>
      </c>
      <c r="T20" s="179" t="s">
        <v>32</v>
      </c>
      <c r="U20" s="180" t="s">
        <v>32</v>
      </c>
      <c r="V20" s="179" t="s">
        <v>32</v>
      </c>
      <c r="W20" s="180" t="s">
        <v>32</v>
      </c>
    </row>
    <row r="21" spans="1:23" ht="12.75">
      <c r="A21" s="178" t="s">
        <v>48</v>
      </c>
      <c r="B21" s="179" t="s">
        <v>32</v>
      </c>
      <c r="C21" s="180" t="s">
        <v>32</v>
      </c>
      <c r="D21" s="179" t="s">
        <v>32</v>
      </c>
      <c r="E21" s="180" t="s">
        <v>32</v>
      </c>
      <c r="F21" s="179" t="s">
        <v>32</v>
      </c>
      <c r="G21" s="180" t="s">
        <v>32</v>
      </c>
      <c r="H21" s="179" t="s">
        <v>32</v>
      </c>
      <c r="I21" s="180" t="s">
        <v>32</v>
      </c>
      <c r="J21" s="179" t="s">
        <v>32</v>
      </c>
      <c r="K21" s="180" t="s">
        <v>32</v>
      </c>
      <c r="L21" s="179" t="s">
        <v>32</v>
      </c>
      <c r="M21" s="180" t="s">
        <v>32</v>
      </c>
      <c r="N21" s="179">
        <v>3800</v>
      </c>
      <c r="O21" s="180">
        <v>2000</v>
      </c>
      <c r="P21" s="179" t="s">
        <v>32</v>
      </c>
      <c r="Q21" s="180" t="s">
        <v>32</v>
      </c>
      <c r="R21" s="179" t="s">
        <v>32</v>
      </c>
      <c r="S21" s="180" t="s">
        <v>32</v>
      </c>
      <c r="T21" s="179" t="s">
        <v>32</v>
      </c>
      <c r="U21" s="180" t="s">
        <v>32</v>
      </c>
      <c r="V21" s="179" t="s">
        <v>32</v>
      </c>
      <c r="W21" s="180" t="s">
        <v>32</v>
      </c>
    </row>
    <row r="22" spans="1:23" ht="12.75">
      <c r="A22" s="178" t="s">
        <v>49</v>
      </c>
      <c r="B22" s="179">
        <v>3000</v>
      </c>
      <c r="C22" s="180">
        <v>1300</v>
      </c>
      <c r="D22" s="179">
        <v>2200</v>
      </c>
      <c r="E22" s="180">
        <v>1000</v>
      </c>
      <c r="F22" s="179">
        <v>2900</v>
      </c>
      <c r="G22" s="180">
        <v>1200</v>
      </c>
      <c r="H22" s="179">
        <v>2900</v>
      </c>
      <c r="I22" s="180">
        <v>1200</v>
      </c>
      <c r="J22" s="179">
        <v>4000</v>
      </c>
      <c r="K22" s="180">
        <v>1500</v>
      </c>
      <c r="L22" s="179" t="s">
        <v>32</v>
      </c>
      <c r="M22" s="180" t="s">
        <v>32</v>
      </c>
      <c r="N22" s="179">
        <v>3000</v>
      </c>
      <c r="O22" s="180">
        <v>1500</v>
      </c>
      <c r="P22" s="179" t="s">
        <v>32</v>
      </c>
      <c r="Q22" s="180" t="s">
        <v>32</v>
      </c>
      <c r="R22" s="179" t="s">
        <v>32</v>
      </c>
      <c r="S22" s="180" t="s">
        <v>32</v>
      </c>
      <c r="T22" s="179">
        <v>1700</v>
      </c>
      <c r="U22" s="180">
        <v>1000</v>
      </c>
      <c r="V22" s="179" t="s">
        <v>32</v>
      </c>
      <c r="W22" s="180" t="s">
        <v>32</v>
      </c>
    </row>
  </sheetData>
  <sheetProtection sheet="1" objects="1" scenarios="1"/>
  <printOptions gridLines="1"/>
  <pageMargins left="0.53" right="0.57" top="1" bottom="1" header="0.5" footer="0.5"/>
  <pageSetup fitToHeight="1" fitToWidth="1" horizontalDpi="300" verticalDpi="300" orientation="landscape" scale="84" r:id="rId1"/>
  <headerFooter alignWithMargins="0">
    <oddHeader>&amp;C&amp;"MS Sans Serif,Bold"&amp;12Forage Production
MLRA 63A, SD&amp;R&amp;"MS Sans Serif,Bold"South Dakota Forage Suitability Groups</oddHeader>
    <oddFooter>&amp;C&amp;P&amp;R&amp;D</oddFooter>
  </headerFooter>
</worksheet>
</file>

<file path=xl/worksheets/sheet15.xml><?xml version="1.0" encoding="utf-8"?>
<worksheet xmlns="http://schemas.openxmlformats.org/spreadsheetml/2006/main" xmlns:r="http://schemas.openxmlformats.org/officeDocument/2006/relationships">
  <sheetPr codeName="Sheet12">
    <pageSetUpPr fitToPage="1"/>
  </sheetPr>
  <dimension ref="A1:W46"/>
  <sheetViews>
    <sheetView zoomScale="75" zoomScaleNormal="75" workbookViewId="0" topLeftCell="A1">
      <selection activeCell="F5" sqref="F5:G5"/>
    </sheetView>
  </sheetViews>
  <sheetFormatPr defaultColWidth="9.140625" defaultRowHeight="12.75"/>
  <cols>
    <col min="1" max="1" width="28.57421875" style="201" customWidth="1"/>
    <col min="2" max="23" width="6.7109375" style="201" customWidth="1"/>
    <col min="24" max="16384" width="9.140625" style="201" customWidth="1"/>
  </cols>
  <sheetData>
    <row r="1" spans="1:23" s="190" customFormat="1" ht="13.5" customHeight="1">
      <c r="A1" s="187" t="s">
        <v>89</v>
      </c>
      <c r="B1" s="188" t="s">
        <v>25</v>
      </c>
      <c r="C1" s="188"/>
      <c r="D1" s="188" t="s">
        <v>26</v>
      </c>
      <c r="E1" s="189"/>
      <c r="F1" s="188" t="s">
        <v>27</v>
      </c>
      <c r="G1" s="188"/>
      <c r="H1" s="188" t="s">
        <v>28</v>
      </c>
      <c r="I1" s="188"/>
      <c r="J1" s="188" t="s">
        <v>29</v>
      </c>
      <c r="K1" s="188"/>
      <c r="L1" s="188" t="s">
        <v>30</v>
      </c>
      <c r="M1" s="188"/>
      <c r="N1" s="188" t="s">
        <v>50</v>
      </c>
      <c r="O1" s="189"/>
      <c r="P1" s="188" t="s">
        <v>51</v>
      </c>
      <c r="Q1" s="188"/>
      <c r="R1" s="188" t="s">
        <v>54</v>
      </c>
      <c r="S1" s="189"/>
      <c r="T1" s="188" t="s">
        <v>55</v>
      </c>
      <c r="U1" s="188"/>
      <c r="V1" s="188" t="s">
        <v>56</v>
      </c>
      <c r="W1" s="188"/>
    </row>
    <row r="2" spans="1:23" s="194" customFormat="1" ht="13.5" customHeight="1">
      <c r="A2" s="191"/>
      <c r="B2" s="192" t="s">
        <v>22</v>
      </c>
      <c r="C2" s="193" t="s">
        <v>24</v>
      </c>
      <c r="D2" s="192" t="s">
        <v>22</v>
      </c>
      <c r="E2" s="193" t="s">
        <v>24</v>
      </c>
      <c r="F2" s="192" t="s">
        <v>22</v>
      </c>
      <c r="G2" s="193" t="s">
        <v>24</v>
      </c>
      <c r="H2" s="192" t="s">
        <v>22</v>
      </c>
      <c r="I2" s="193" t="s">
        <v>24</v>
      </c>
      <c r="J2" s="192" t="s">
        <v>22</v>
      </c>
      <c r="K2" s="193" t="s">
        <v>24</v>
      </c>
      <c r="L2" s="192" t="s">
        <v>22</v>
      </c>
      <c r="M2" s="193" t="s">
        <v>24</v>
      </c>
      <c r="N2" s="192" t="s">
        <v>22</v>
      </c>
      <c r="O2" s="193" t="s">
        <v>24</v>
      </c>
      <c r="P2" s="192" t="s">
        <v>22</v>
      </c>
      <c r="Q2" s="193" t="s">
        <v>24</v>
      </c>
      <c r="R2" s="192" t="s">
        <v>22</v>
      </c>
      <c r="S2" s="193" t="s">
        <v>24</v>
      </c>
      <c r="T2" s="192" t="s">
        <v>22</v>
      </c>
      <c r="U2" s="193" t="s">
        <v>24</v>
      </c>
      <c r="V2" s="192" t="s">
        <v>22</v>
      </c>
      <c r="W2" s="192" t="s">
        <v>24</v>
      </c>
    </row>
    <row r="3" spans="1:23" ht="12.75">
      <c r="A3" s="197" t="s">
        <v>31</v>
      </c>
      <c r="B3" s="198">
        <v>6900</v>
      </c>
      <c r="C3" s="199">
        <v>3100</v>
      </c>
      <c r="D3" s="198">
        <v>4600</v>
      </c>
      <c r="E3" s="199">
        <v>2300</v>
      </c>
      <c r="F3" s="198">
        <v>6900</v>
      </c>
      <c r="G3" s="199">
        <v>2900</v>
      </c>
      <c r="H3" s="198">
        <v>6900</v>
      </c>
      <c r="I3" s="199">
        <v>3400</v>
      </c>
      <c r="J3" s="198">
        <v>9100</v>
      </c>
      <c r="K3" s="199">
        <v>3400</v>
      </c>
      <c r="L3" s="198">
        <v>10000</v>
      </c>
      <c r="M3" s="199">
        <v>4000</v>
      </c>
      <c r="N3" s="198" t="s">
        <v>32</v>
      </c>
      <c r="O3" s="199" t="s">
        <v>32</v>
      </c>
      <c r="P3" s="198">
        <v>5100</v>
      </c>
      <c r="Q3" s="199">
        <v>3100</v>
      </c>
      <c r="R3" s="198">
        <v>11400</v>
      </c>
      <c r="S3" s="199">
        <v>5100</v>
      </c>
      <c r="T3" s="198">
        <v>4300</v>
      </c>
      <c r="U3" s="199">
        <v>2300</v>
      </c>
      <c r="V3" s="198" t="s">
        <v>32</v>
      </c>
      <c r="W3" s="200" t="s">
        <v>32</v>
      </c>
    </row>
    <row r="4" spans="1:23" ht="12.75">
      <c r="A4" s="202" t="s">
        <v>34</v>
      </c>
      <c r="B4" s="203">
        <v>6300</v>
      </c>
      <c r="C4" s="204">
        <v>2600</v>
      </c>
      <c r="D4" s="203">
        <v>3700</v>
      </c>
      <c r="E4" s="204">
        <v>1900</v>
      </c>
      <c r="F4" s="203">
        <v>6000</v>
      </c>
      <c r="G4" s="204">
        <v>2600</v>
      </c>
      <c r="H4" s="203">
        <v>4000</v>
      </c>
      <c r="I4" s="204">
        <v>2600</v>
      </c>
      <c r="J4" s="203">
        <v>8600</v>
      </c>
      <c r="K4" s="204">
        <v>3400</v>
      </c>
      <c r="L4" s="203">
        <v>9700</v>
      </c>
      <c r="M4" s="204">
        <v>4000</v>
      </c>
      <c r="N4" s="203" t="s">
        <v>32</v>
      </c>
      <c r="O4" s="204" t="s">
        <v>32</v>
      </c>
      <c r="P4" s="203">
        <v>4000</v>
      </c>
      <c r="Q4" s="204">
        <v>2600</v>
      </c>
      <c r="R4" s="203">
        <v>10300</v>
      </c>
      <c r="S4" s="204">
        <v>4600</v>
      </c>
      <c r="T4" s="203">
        <v>3400</v>
      </c>
      <c r="U4" s="204">
        <v>2000</v>
      </c>
      <c r="V4" s="203" t="s">
        <v>32</v>
      </c>
      <c r="W4" s="205" t="s">
        <v>32</v>
      </c>
    </row>
    <row r="5" spans="1:23" ht="12.75">
      <c r="A5" s="202" t="s">
        <v>35</v>
      </c>
      <c r="B5" s="203" t="s">
        <v>32</v>
      </c>
      <c r="C5" s="204" t="s">
        <v>32</v>
      </c>
      <c r="D5" s="203" t="s">
        <v>32</v>
      </c>
      <c r="E5" s="204" t="s">
        <v>32</v>
      </c>
      <c r="F5" s="203" t="s">
        <v>32</v>
      </c>
      <c r="G5" s="204" t="s">
        <v>32</v>
      </c>
      <c r="H5" s="203" t="s">
        <v>32</v>
      </c>
      <c r="I5" s="204" t="s">
        <v>32</v>
      </c>
      <c r="J5" s="203" t="s">
        <v>32</v>
      </c>
      <c r="K5" s="204" t="s">
        <v>32</v>
      </c>
      <c r="L5" s="203">
        <v>9700</v>
      </c>
      <c r="M5" s="204">
        <v>4000</v>
      </c>
      <c r="N5" s="203" t="s">
        <v>32</v>
      </c>
      <c r="O5" s="204" t="s">
        <v>32</v>
      </c>
      <c r="P5" s="203" t="s">
        <v>32</v>
      </c>
      <c r="Q5" s="204" t="s">
        <v>32</v>
      </c>
      <c r="R5" s="203">
        <v>10300</v>
      </c>
      <c r="S5" s="204">
        <v>4600</v>
      </c>
      <c r="T5" s="203" t="s">
        <v>32</v>
      </c>
      <c r="U5" s="204" t="s">
        <v>32</v>
      </c>
      <c r="V5" s="203" t="s">
        <v>32</v>
      </c>
      <c r="W5" s="205" t="s">
        <v>32</v>
      </c>
    </row>
    <row r="6" spans="1:23" ht="12.75">
      <c r="A6" s="202" t="s">
        <v>77</v>
      </c>
      <c r="B6" s="203">
        <v>6300</v>
      </c>
      <c r="C6" s="204">
        <v>2600</v>
      </c>
      <c r="D6" s="203" t="s">
        <v>32</v>
      </c>
      <c r="E6" s="204" t="s">
        <v>32</v>
      </c>
      <c r="F6" s="203">
        <v>6000</v>
      </c>
      <c r="G6" s="204">
        <v>2600</v>
      </c>
      <c r="H6" s="203">
        <v>4000</v>
      </c>
      <c r="I6" s="204">
        <v>2600</v>
      </c>
      <c r="J6" s="203">
        <v>8600</v>
      </c>
      <c r="K6" s="204">
        <v>3400</v>
      </c>
      <c r="L6" s="203">
        <v>9700</v>
      </c>
      <c r="M6" s="204">
        <v>4000</v>
      </c>
      <c r="N6" s="203" t="s">
        <v>32</v>
      </c>
      <c r="O6" s="204" t="s">
        <v>32</v>
      </c>
      <c r="P6" s="203">
        <v>4000</v>
      </c>
      <c r="Q6" s="204">
        <v>2600</v>
      </c>
      <c r="R6" s="203">
        <v>10300</v>
      </c>
      <c r="S6" s="204">
        <v>4600</v>
      </c>
      <c r="T6" s="203">
        <v>3400</v>
      </c>
      <c r="U6" s="204">
        <v>2000</v>
      </c>
      <c r="V6" s="203" t="s">
        <v>32</v>
      </c>
      <c r="W6" s="205" t="s">
        <v>32</v>
      </c>
    </row>
    <row r="7" spans="1:23" ht="12.75">
      <c r="A7" s="202" t="s">
        <v>37</v>
      </c>
      <c r="B7" s="203">
        <v>6300</v>
      </c>
      <c r="C7" s="204">
        <v>2900</v>
      </c>
      <c r="D7" s="203" t="s">
        <v>32</v>
      </c>
      <c r="E7" s="204" t="s">
        <v>32</v>
      </c>
      <c r="F7" s="203" t="s">
        <v>32</v>
      </c>
      <c r="G7" s="204" t="s">
        <v>32</v>
      </c>
      <c r="H7" s="203" t="s">
        <v>32</v>
      </c>
      <c r="I7" s="204" t="s">
        <v>32</v>
      </c>
      <c r="J7" s="203">
        <v>6900</v>
      </c>
      <c r="K7" s="204">
        <v>3400</v>
      </c>
      <c r="L7" s="203">
        <v>7400</v>
      </c>
      <c r="M7" s="204">
        <v>4000</v>
      </c>
      <c r="N7" s="203" t="s">
        <v>32</v>
      </c>
      <c r="O7" s="204" t="s">
        <v>32</v>
      </c>
      <c r="P7" s="203" t="s">
        <v>32</v>
      </c>
      <c r="Q7" s="204" t="s">
        <v>32</v>
      </c>
      <c r="R7" s="203">
        <v>10300</v>
      </c>
      <c r="S7" s="204">
        <v>4600</v>
      </c>
      <c r="T7" s="203" t="s">
        <v>32</v>
      </c>
      <c r="U7" s="204" t="s">
        <v>32</v>
      </c>
      <c r="V7" s="203" t="s">
        <v>32</v>
      </c>
      <c r="W7" s="205" t="s">
        <v>32</v>
      </c>
    </row>
    <row r="8" spans="1:23" ht="12.75">
      <c r="A8" s="202" t="s">
        <v>38</v>
      </c>
      <c r="B8" s="203" t="s">
        <v>32</v>
      </c>
      <c r="C8" s="204" t="s">
        <v>32</v>
      </c>
      <c r="D8" s="203" t="s">
        <v>32</v>
      </c>
      <c r="E8" s="204" t="s">
        <v>32</v>
      </c>
      <c r="F8" s="203" t="s">
        <v>32</v>
      </c>
      <c r="G8" s="204" t="s">
        <v>32</v>
      </c>
      <c r="H8" s="203" t="s">
        <v>32</v>
      </c>
      <c r="I8" s="204" t="s">
        <v>32</v>
      </c>
      <c r="J8" s="203" t="s">
        <v>32</v>
      </c>
      <c r="K8" s="204" t="s">
        <v>32</v>
      </c>
      <c r="L8" s="203" t="s">
        <v>32</v>
      </c>
      <c r="M8" s="204" t="s">
        <v>32</v>
      </c>
      <c r="N8" s="203" t="s">
        <v>32</v>
      </c>
      <c r="O8" s="204" t="s">
        <v>32</v>
      </c>
      <c r="P8" s="203" t="s">
        <v>32</v>
      </c>
      <c r="Q8" s="204" t="s">
        <v>32</v>
      </c>
      <c r="R8" s="203">
        <v>7400</v>
      </c>
      <c r="S8" s="204">
        <v>3400</v>
      </c>
      <c r="T8" s="203" t="s">
        <v>32</v>
      </c>
      <c r="U8" s="204" t="s">
        <v>32</v>
      </c>
      <c r="V8" s="203">
        <v>6900</v>
      </c>
      <c r="W8" s="205">
        <v>3400</v>
      </c>
    </row>
    <row r="9" spans="1:23" ht="12.75">
      <c r="A9" s="202" t="s">
        <v>40</v>
      </c>
      <c r="B9" s="203" t="s">
        <v>32</v>
      </c>
      <c r="C9" s="204" t="s">
        <v>32</v>
      </c>
      <c r="D9" s="203" t="s">
        <v>32</v>
      </c>
      <c r="E9" s="204" t="s">
        <v>32</v>
      </c>
      <c r="F9" s="203" t="s">
        <v>32</v>
      </c>
      <c r="G9" s="204" t="s">
        <v>32</v>
      </c>
      <c r="H9" s="203" t="s">
        <v>32</v>
      </c>
      <c r="I9" s="204" t="s">
        <v>32</v>
      </c>
      <c r="J9" s="203" t="s">
        <v>32</v>
      </c>
      <c r="K9" s="204" t="s">
        <v>32</v>
      </c>
      <c r="L9" s="203" t="s">
        <v>32</v>
      </c>
      <c r="M9" s="204" t="s">
        <v>32</v>
      </c>
      <c r="N9" s="203" t="s">
        <v>32</v>
      </c>
      <c r="O9" s="204" t="s">
        <v>32</v>
      </c>
      <c r="P9" s="203">
        <v>4000</v>
      </c>
      <c r="Q9" s="204">
        <v>2300</v>
      </c>
      <c r="R9" s="203" t="s">
        <v>32</v>
      </c>
      <c r="S9" s="204" t="s">
        <v>32</v>
      </c>
      <c r="T9" s="203" t="s">
        <v>32</v>
      </c>
      <c r="U9" s="204" t="s">
        <v>32</v>
      </c>
      <c r="V9" s="203" t="s">
        <v>32</v>
      </c>
      <c r="W9" s="205" t="s">
        <v>32</v>
      </c>
    </row>
    <row r="10" spans="1:23" ht="12.75">
      <c r="A10" s="202" t="s">
        <v>41</v>
      </c>
      <c r="B10" s="203">
        <v>5700</v>
      </c>
      <c r="C10" s="204">
        <v>2000</v>
      </c>
      <c r="D10" s="203">
        <v>3600</v>
      </c>
      <c r="E10" s="204">
        <v>1600</v>
      </c>
      <c r="F10" s="203">
        <v>4300</v>
      </c>
      <c r="G10" s="204">
        <v>2300</v>
      </c>
      <c r="H10" s="203">
        <v>4600</v>
      </c>
      <c r="I10" s="204">
        <v>2900</v>
      </c>
      <c r="J10" s="203">
        <v>5700</v>
      </c>
      <c r="K10" s="204">
        <v>2900</v>
      </c>
      <c r="L10" s="203">
        <v>6300</v>
      </c>
      <c r="M10" s="204">
        <v>3100</v>
      </c>
      <c r="N10" s="203" t="s">
        <v>32</v>
      </c>
      <c r="O10" s="204" t="s">
        <v>32</v>
      </c>
      <c r="P10" s="203">
        <v>2900</v>
      </c>
      <c r="Q10" s="204">
        <v>2000</v>
      </c>
      <c r="R10" s="203">
        <v>8000</v>
      </c>
      <c r="S10" s="204">
        <v>3400</v>
      </c>
      <c r="T10" s="203">
        <v>2900</v>
      </c>
      <c r="U10" s="204">
        <v>1400</v>
      </c>
      <c r="V10" s="203" t="s">
        <v>32</v>
      </c>
      <c r="W10" s="205" t="s">
        <v>32</v>
      </c>
    </row>
    <row r="11" spans="1:23" ht="12.75">
      <c r="A11" s="202" t="s">
        <v>42</v>
      </c>
      <c r="B11" s="203" t="s">
        <v>32</v>
      </c>
      <c r="C11" s="204" t="s">
        <v>32</v>
      </c>
      <c r="D11" s="203" t="s">
        <v>32</v>
      </c>
      <c r="E11" s="204" t="s">
        <v>32</v>
      </c>
      <c r="F11" s="203" t="s">
        <v>32</v>
      </c>
      <c r="G11" s="204" t="s">
        <v>32</v>
      </c>
      <c r="H11" s="203" t="s">
        <v>32</v>
      </c>
      <c r="I11" s="204" t="s">
        <v>32</v>
      </c>
      <c r="J11" s="203" t="s">
        <v>32</v>
      </c>
      <c r="K11" s="204" t="s">
        <v>32</v>
      </c>
      <c r="L11" s="203">
        <v>5700</v>
      </c>
      <c r="M11" s="204">
        <v>3100</v>
      </c>
      <c r="N11" s="203" t="s">
        <v>32</v>
      </c>
      <c r="O11" s="204" t="s">
        <v>32</v>
      </c>
      <c r="P11" s="203" t="s">
        <v>32</v>
      </c>
      <c r="Q11" s="204" t="s">
        <v>32</v>
      </c>
      <c r="R11" s="203">
        <v>7400</v>
      </c>
      <c r="S11" s="204">
        <v>3400</v>
      </c>
      <c r="T11" s="203" t="s">
        <v>32</v>
      </c>
      <c r="U11" s="204" t="s">
        <v>32</v>
      </c>
      <c r="V11" s="203" t="s">
        <v>32</v>
      </c>
      <c r="W11" s="205" t="s">
        <v>32</v>
      </c>
    </row>
    <row r="12" spans="1:23" ht="12.75">
      <c r="A12" s="202" t="s">
        <v>44</v>
      </c>
      <c r="B12" s="203" t="s">
        <v>32</v>
      </c>
      <c r="C12" s="204" t="s">
        <v>32</v>
      </c>
      <c r="D12" s="203" t="s">
        <v>32</v>
      </c>
      <c r="E12" s="204" t="s">
        <v>32</v>
      </c>
      <c r="F12" s="203" t="s">
        <v>32</v>
      </c>
      <c r="G12" s="204" t="s">
        <v>32</v>
      </c>
      <c r="H12" s="203" t="s">
        <v>32</v>
      </c>
      <c r="I12" s="204" t="s">
        <v>32</v>
      </c>
      <c r="J12" s="203" t="s">
        <v>32</v>
      </c>
      <c r="K12" s="204" t="s">
        <v>32</v>
      </c>
      <c r="L12" s="203" t="s">
        <v>32</v>
      </c>
      <c r="M12" s="204" t="s">
        <v>32</v>
      </c>
      <c r="N12" s="203" t="s">
        <v>32</v>
      </c>
      <c r="O12" s="204" t="s">
        <v>32</v>
      </c>
      <c r="P12" s="203" t="s">
        <v>32</v>
      </c>
      <c r="Q12" s="204" t="s">
        <v>32</v>
      </c>
      <c r="R12" s="203">
        <v>9100</v>
      </c>
      <c r="S12" s="204">
        <v>4600</v>
      </c>
      <c r="T12" s="203" t="s">
        <v>32</v>
      </c>
      <c r="U12" s="204" t="s">
        <v>32</v>
      </c>
      <c r="V12" s="203">
        <v>8300</v>
      </c>
      <c r="W12" s="205">
        <v>4000</v>
      </c>
    </row>
    <row r="13" spans="1:23" ht="12.75">
      <c r="A13" s="202" t="s">
        <v>45</v>
      </c>
      <c r="B13" s="203" t="s">
        <v>32</v>
      </c>
      <c r="C13" s="204" t="s">
        <v>32</v>
      </c>
      <c r="D13" s="203" t="s">
        <v>32</v>
      </c>
      <c r="E13" s="204" t="s">
        <v>32</v>
      </c>
      <c r="F13" s="203" t="s">
        <v>32</v>
      </c>
      <c r="G13" s="204" t="s">
        <v>32</v>
      </c>
      <c r="H13" s="203" t="s">
        <v>32</v>
      </c>
      <c r="I13" s="204" t="s">
        <v>32</v>
      </c>
      <c r="J13" s="203" t="s">
        <v>32</v>
      </c>
      <c r="K13" s="204" t="s">
        <v>32</v>
      </c>
      <c r="L13" s="203" t="s">
        <v>32</v>
      </c>
      <c r="M13" s="204" t="s">
        <v>32</v>
      </c>
      <c r="N13" s="203" t="s">
        <v>32</v>
      </c>
      <c r="O13" s="204" t="s">
        <v>32</v>
      </c>
      <c r="P13" s="203">
        <v>5100</v>
      </c>
      <c r="Q13" s="204">
        <v>2900</v>
      </c>
      <c r="R13" s="203" t="s">
        <v>32</v>
      </c>
      <c r="S13" s="204" t="s">
        <v>32</v>
      </c>
      <c r="T13" s="203" t="s">
        <v>32</v>
      </c>
      <c r="U13" s="204" t="s">
        <v>32</v>
      </c>
      <c r="V13" s="203" t="s">
        <v>32</v>
      </c>
      <c r="W13" s="205" t="s">
        <v>32</v>
      </c>
    </row>
    <row r="14" spans="1:23" ht="12.75">
      <c r="A14" s="202" t="s">
        <v>46</v>
      </c>
      <c r="B14" s="203">
        <v>5100</v>
      </c>
      <c r="C14" s="204">
        <v>2000</v>
      </c>
      <c r="D14" s="203" t="s">
        <v>32</v>
      </c>
      <c r="E14" s="204" t="s">
        <v>32</v>
      </c>
      <c r="F14" s="203">
        <v>4000</v>
      </c>
      <c r="G14" s="204">
        <v>2300</v>
      </c>
      <c r="H14" s="203">
        <v>4300</v>
      </c>
      <c r="I14" s="204">
        <v>2900</v>
      </c>
      <c r="J14" s="203">
        <v>5100</v>
      </c>
      <c r="K14" s="204">
        <v>2900</v>
      </c>
      <c r="L14" s="203">
        <v>5700</v>
      </c>
      <c r="M14" s="204">
        <v>3100</v>
      </c>
      <c r="N14" s="203" t="s">
        <v>32</v>
      </c>
      <c r="O14" s="204" t="s">
        <v>32</v>
      </c>
      <c r="P14" s="203">
        <v>3400</v>
      </c>
      <c r="Q14" s="204">
        <v>2000</v>
      </c>
      <c r="R14" s="203">
        <v>7400</v>
      </c>
      <c r="S14" s="204">
        <v>3400</v>
      </c>
      <c r="T14" s="203">
        <v>2900</v>
      </c>
      <c r="U14" s="204">
        <v>1400</v>
      </c>
      <c r="V14" s="203" t="s">
        <v>32</v>
      </c>
      <c r="W14" s="205" t="s">
        <v>32</v>
      </c>
    </row>
    <row r="15" spans="1:23" ht="12.75">
      <c r="A15" s="202" t="s">
        <v>47</v>
      </c>
      <c r="B15" s="203">
        <v>6300</v>
      </c>
      <c r="C15" s="204">
        <v>2900</v>
      </c>
      <c r="D15" s="203" t="s">
        <v>32</v>
      </c>
      <c r="E15" s="204" t="s">
        <v>32</v>
      </c>
      <c r="F15" s="203" t="s">
        <v>32</v>
      </c>
      <c r="G15" s="204" t="s">
        <v>32</v>
      </c>
      <c r="H15" s="203">
        <v>6300</v>
      </c>
      <c r="I15" s="204">
        <v>3100</v>
      </c>
      <c r="J15" s="203">
        <v>6900</v>
      </c>
      <c r="K15" s="204">
        <v>3400</v>
      </c>
      <c r="L15" s="203">
        <v>7400</v>
      </c>
      <c r="M15" s="204">
        <v>4000</v>
      </c>
      <c r="N15" s="203">
        <v>2900</v>
      </c>
      <c r="O15" s="204">
        <v>1700</v>
      </c>
      <c r="P15" s="203">
        <v>5100</v>
      </c>
      <c r="Q15" s="204">
        <v>2900</v>
      </c>
      <c r="R15" s="203">
        <v>9700</v>
      </c>
      <c r="S15" s="204">
        <v>4000</v>
      </c>
      <c r="T15" s="203" t="s">
        <v>32</v>
      </c>
      <c r="U15" s="204" t="s">
        <v>32</v>
      </c>
      <c r="V15" s="203" t="s">
        <v>32</v>
      </c>
      <c r="W15" s="205" t="s">
        <v>32</v>
      </c>
    </row>
    <row r="16" spans="1:23" ht="12.75">
      <c r="A16" s="202" t="s">
        <v>48</v>
      </c>
      <c r="B16" s="203" t="s">
        <v>32</v>
      </c>
      <c r="C16" s="204" t="s">
        <v>32</v>
      </c>
      <c r="D16" s="203">
        <v>3600</v>
      </c>
      <c r="E16" s="204">
        <v>1600</v>
      </c>
      <c r="F16" s="203" t="s">
        <v>32</v>
      </c>
      <c r="G16" s="204" t="s">
        <v>32</v>
      </c>
      <c r="H16" s="203" t="s">
        <v>32</v>
      </c>
      <c r="I16" s="204" t="s">
        <v>32</v>
      </c>
      <c r="J16" s="203" t="s">
        <v>32</v>
      </c>
      <c r="K16" s="204" t="s">
        <v>32</v>
      </c>
      <c r="L16" s="203" t="s">
        <v>32</v>
      </c>
      <c r="M16" s="204" t="s">
        <v>32</v>
      </c>
      <c r="N16" s="203">
        <v>4600</v>
      </c>
      <c r="O16" s="204">
        <v>1700</v>
      </c>
      <c r="P16" s="203" t="s">
        <v>32</v>
      </c>
      <c r="Q16" s="204" t="s">
        <v>32</v>
      </c>
      <c r="R16" s="203" t="s">
        <v>32</v>
      </c>
      <c r="S16" s="204" t="s">
        <v>32</v>
      </c>
      <c r="T16" s="203" t="s">
        <v>32</v>
      </c>
      <c r="U16" s="204" t="s">
        <v>32</v>
      </c>
      <c r="V16" s="203" t="s">
        <v>32</v>
      </c>
      <c r="W16" s="205" t="s">
        <v>32</v>
      </c>
    </row>
    <row r="17" spans="1:23" ht="12.75">
      <c r="A17" s="202" t="s">
        <v>49</v>
      </c>
      <c r="B17" s="203" t="s">
        <v>32</v>
      </c>
      <c r="C17" s="204" t="s">
        <v>32</v>
      </c>
      <c r="D17" s="203">
        <v>2400</v>
      </c>
      <c r="E17" s="204">
        <v>1100</v>
      </c>
      <c r="F17" s="203" t="s">
        <v>32</v>
      </c>
      <c r="G17" s="204" t="s">
        <v>32</v>
      </c>
      <c r="H17" s="203" t="s">
        <v>32</v>
      </c>
      <c r="I17" s="204" t="s">
        <v>32</v>
      </c>
      <c r="J17" s="203" t="s">
        <v>32</v>
      </c>
      <c r="K17" s="204" t="s">
        <v>32</v>
      </c>
      <c r="L17" s="203" t="s">
        <v>32</v>
      </c>
      <c r="M17" s="204" t="s">
        <v>32</v>
      </c>
      <c r="N17" s="203">
        <v>2900</v>
      </c>
      <c r="O17" s="204">
        <v>1700</v>
      </c>
      <c r="P17" s="203" t="s">
        <v>32</v>
      </c>
      <c r="Q17" s="204" t="s">
        <v>32</v>
      </c>
      <c r="R17" s="203" t="s">
        <v>32</v>
      </c>
      <c r="S17" s="204" t="s">
        <v>32</v>
      </c>
      <c r="T17" s="203" t="s">
        <v>32</v>
      </c>
      <c r="U17" s="204" t="s">
        <v>32</v>
      </c>
      <c r="V17" s="203" t="s">
        <v>32</v>
      </c>
      <c r="W17" s="205" t="s">
        <v>32</v>
      </c>
    </row>
    <row r="18" spans="1:23" ht="12.75">
      <c r="A18" s="250"/>
      <c r="B18" s="251"/>
      <c r="C18" s="251"/>
      <c r="D18" s="251"/>
      <c r="E18" s="251"/>
      <c r="F18" s="251"/>
      <c r="G18" s="251"/>
      <c r="H18" s="251"/>
      <c r="I18" s="251"/>
      <c r="J18" s="251"/>
      <c r="K18" s="251"/>
      <c r="L18" s="251"/>
      <c r="M18" s="251"/>
      <c r="N18" s="251"/>
      <c r="O18" s="251"/>
      <c r="P18" s="251"/>
      <c r="Q18" s="251"/>
      <c r="R18" s="251"/>
      <c r="S18" s="251"/>
      <c r="T18" s="251"/>
      <c r="U18" s="251"/>
      <c r="V18" s="251"/>
      <c r="W18" s="251"/>
    </row>
    <row r="19" spans="1:23" ht="12.75">
      <c r="A19" s="250"/>
      <c r="B19" s="251"/>
      <c r="C19" s="251"/>
      <c r="D19" s="251"/>
      <c r="E19" s="251"/>
      <c r="F19" s="251"/>
      <c r="G19" s="251"/>
      <c r="H19" s="251"/>
      <c r="I19" s="251"/>
      <c r="J19" s="251"/>
      <c r="K19" s="251"/>
      <c r="L19" s="251"/>
      <c r="M19" s="251"/>
      <c r="N19" s="251"/>
      <c r="O19" s="251"/>
      <c r="P19" s="251"/>
      <c r="Q19" s="251"/>
      <c r="R19" s="251"/>
      <c r="S19" s="251"/>
      <c r="T19" s="251"/>
      <c r="U19" s="251"/>
      <c r="V19" s="251"/>
      <c r="W19" s="251"/>
    </row>
    <row r="20" spans="1:23" ht="12.75">
      <c r="A20" s="250"/>
      <c r="B20" s="251"/>
      <c r="C20" s="251"/>
      <c r="D20" s="251"/>
      <c r="E20" s="251"/>
      <c r="F20" s="251"/>
      <c r="G20" s="251"/>
      <c r="H20" s="251"/>
      <c r="I20" s="251"/>
      <c r="J20" s="251"/>
      <c r="K20" s="251"/>
      <c r="L20" s="251"/>
      <c r="M20" s="251"/>
      <c r="N20" s="251"/>
      <c r="O20" s="251"/>
      <c r="P20" s="251"/>
      <c r="Q20" s="251"/>
      <c r="R20" s="251"/>
      <c r="S20" s="251"/>
      <c r="T20" s="251"/>
      <c r="U20" s="251"/>
      <c r="V20" s="251"/>
      <c r="W20" s="251"/>
    </row>
    <row r="21" spans="1:23" ht="12.75">
      <c r="A21" s="250"/>
      <c r="B21" s="251"/>
      <c r="C21" s="251"/>
      <c r="D21" s="251"/>
      <c r="E21" s="251"/>
      <c r="F21" s="251"/>
      <c r="G21" s="251"/>
      <c r="H21" s="251"/>
      <c r="I21" s="251"/>
      <c r="J21" s="251"/>
      <c r="K21" s="251"/>
      <c r="L21" s="251"/>
      <c r="M21" s="251"/>
      <c r="N21" s="251"/>
      <c r="O21" s="251"/>
      <c r="P21" s="251"/>
      <c r="Q21" s="251"/>
      <c r="R21" s="251"/>
      <c r="S21" s="251"/>
      <c r="T21" s="251"/>
      <c r="U21" s="251"/>
      <c r="V21" s="251"/>
      <c r="W21" s="251"/>
    </row>
    <row r="22" spans="1:23" ht="12.75">
      <c r="A22" s="250"/>
      <c r="B22" s="251"/>
      <c r="C22" s="251"/>
      <c r="D22" s="251"/>
      <c r="E22" s="251"/>
      <c r="F22" s="251"/>
      <c r="G22" s="251"/>
      <c r="H22" s="251"/>
      <c r="I22" s="251"/>
      <c r="J22" s="251"/>
      <c r="K22" s="251"/>
      <c r="L22" s="251"/>
      <c r="M22" s="251"/>
      <c r="N22" s="251"/>
      <c r="O22" s="251"/>
      <c r="P22" s="251"/>
      <c r="Q22" s="251"/>
      <c r="R22" s="251"/>
      <c r="S22" s="251"/>
      <c r="T22" s="251"/>
      <c r="U22" s="251"/>
      <c r="V22" s="251"/>
      <c r="W22" s="251"/>
    </row>
    <row r="23" spans="1:23" ht="12.75">
      <c r="A23" s="250"/>
      <c r="B23" s="251"/>
      <c r="C23" s="251"/>
      <c r="D23" s="251"/>
      <c r="E23" s="251"/>
      <c r="F23" s="251"/>
      <c r="G23" s="251"/>
      <c r="H23" s="251"/>
      <c r="I23" s="251"/>
      <c r="J23" s="251"/>
      <c r="K23" s="251"/>
      <c r="L23" s="251"/>
      <c r="M23" s="251"/>
      <c r="N23" s="251"/>
      <c r="O23" s="251"/>
      <c r="P23" s="251"/>
      <c r="Q23" s="251"/>
      <c r="R23" s="251"/>
      <c r="S23" s="251"/>
      <c r="T23" s="251"/>
      <c r="U23" s="251"/>
      <c r="V23" s="251"/>
      <c r="W23" s="251"/>
    </row>
    <row r="24" spans="1:23" ht="12.75">
      <c r="A24" s="250"/>
      <c r="B24" s="251"/>
      <c r="C24" s="251"/>
      <c r="D24" s="251"/>
      <c r="E24" s="251"/>
      <c r="F24" s="251"/>
      <c r="G24" s="251"/>
      <c r="H24" s="251"/>
      <c r="I24" s="251"/>
      <c r="J24" s="251"/>
      <c r="K24" s="251"/>
      <c r="L24" s="251"/>
      <c r="M24" s="251"/>
      <c r="N24" s="251"/>
      <c r="O24" s="251"/>
      <c r="P24" s="251"/>
      <c r="Q24" s="251"/>
      <c r="R24" s="251"/>
      <c r="S24" s="251"/>
      <c r="T24" s="251"/>
      <c r="U24" s="251"/>
      <c r="V24" s="251"/>
      <c r="W24" s="251"/>
    </row>
    <row r="25" spans="1:23" ht="12.75">
      <c r="A25" s="250"/>
      <c r="B25" s="251"/>
      <c r="C25" s="251"/>
      <c r="D25" s="251"/>
      <c r="E25" s="251"/>
      <c r="F25" s="251"/>
      <c r="G25" s="251"/>
      <c r="H25" s="251"/>
      <c r="I25" s="251"/>
      <c r="J25" s="251"/>
      <c r="K25" s="251"/>
      <c r="L25" s="251"/>
      <c r="M25" s="251"/>
      <c r="N25" s="251"/>
      <c r="O25" s="251"/>
      <c r="P25" s="251"/>
      <c r="Q25" s="251"/>
      <c r="R25" s="251"/>
      <c r="S25" s="251"/>
      <c r="T25" s="251"/>
      <c r="U25" s="251"/>
      <c r="V25" s="251"/>
      <c r="W25" s="251"/>
    </row>
    <row r="26" s="255" customFormat="1" ht="12.75"/>
    <row r="27" s="255" customFormat="1" ht="12.75"/>
    <row r="28" s="255" customFormat="1" ht="12.75"/>
    <row r="29" s="206" customFormat="1" ht="12.75"/>
    <row r="30" spans="1:15" ht="12.75">
      <c r="A30" s="209" t="s">
        <v>90</v>
      </c>
      <c r="B30" s="188" t="s">
        <v>25</v>
      </c>
      <c r="C30" s="189"/>
      <c r="D30" s="195" t="s">
        <v>27</v>
      </c>
      <c r="E30" s="196"/>
      <c r="F30" s="188" t="s">
        <v>28</v>
      </c>
      <c r="G30" s="188"/>
      <c r="H30" s="188" t="s">
        <v>29</v>
      </c>
      <c r="I30" s="188"/>
      <c r="J30" s="188" t="s">
        <v>30</v>
      </c>
      <c r="K30" s="188"/>
      <c r="L30" s="188" t="s">
        <v>51</v>
      </c>
      <c r="M30" s="188"/>
      <c r="N30" s="188" t="s">
        <v>55</v>
      </c>
      <c r="O30" s="188"/>
    </row>
    <row r="31" spans="1:15" s="208" customFormat="1" ht="12.75">
      <c r="A31" s="207"/>
      <c r="B31" s="192" t="s">
        <v>22</v>
      </c>
      <c r="C31" s="193" t="s">
        <v>24</v>
      </c>
      <c r="D31" s="192" t="s">
        <v>22</v>
      </c>
      <c r="E31" s="193" t="s">
        <v>24</v>
      </c>
      <c r="F31" s="192" t="s">
        <v>22</v>
      </c>
      <c r="G31" s="193" t="s">
        <v>24</v>
      </c>
      <c r="H31" s="192" t="s">
        <v>22</v>
      </c>
      <c r="I31" s="192" t="s">
        <v>24</v>
      </c>
      <c r="J31" s="192" t="s">
        <v>22</v>
      </c>
      <c r="K31" s="193" t="s">
        <v>24</v>
      </c>
      <c r="L31" s="192" t="s">
        <v>22</v>
      </c>
      <c r="M31" s="193" t="s">
        <v>24</v>
      </c>
      <c r="N31" s="192" t="s">
        <v>22</v>
      </c>
      <c r="O31" s="193" t="s">
        <v>24</v>
      </c>
    </row>
    <row r="32" spans="1:15" ht="12.75">
      <c r="A32" s="197" t="s">
        <v>31</v>
      </c>
      <c r="B32" s="198" t="s">
        <v>32</v>
      </c>
      <c r="C32" s="199" t="s">
        <v>32</v>
      </c>
      <c r="D32" s="198" t="s">
        <v>32</v>
      </c>
      <c r="E32" s="199" t="s">
        <v>32</v>
      </c>
      <c r="F32" s="198" t="s">
        <v>32</v>
      </c>
      <c r="G32" s="199" t="s">
        <v>32</v>
      </c>
      <c r="H32" s="198" t="s">
        <v>32</v>
      </c>
      <c r="I32" s="200" t="s">
        <v>32</v>
      </c>
      <c r="J32" s="198" t="s">
        <v>32</v>
      </c>
      <c r="K32" s="199" t="s">
        <v>32</v>
      </c>
      <c r="L32" s="198" t="s">
        <v>32</v>
      </c>
      <c r="M32" s="199" t="s">
        <v>32</v>
      </c>
      <c r="N32" s="198" t="s">
        <v>32</v>
      </c>
      <c r="O32" s="199" t="s">
        <v>32</v>
      </c>
    </row>
    <row r="33" spans="1:15" ht="12.75">
      <c r="A33" s="202" t="s">
        <v>34</v>
      </c>
      <c r="B33" s="203">
        <v>14300</v>
      </c>
      <c r="C33" s="204">
        <v>8600</v>
      </c>
      <c r="D33" s="203">
        <v>14300</v>
      </c>
      <c r="E33" s="204">
        <v>8600</v>
      </c>
      <c r="F33" s="203">
        <v>14300</v>
      </c>
      <c r="G33" s="204">
        <v>8600</v>
      </c>
      <c r="H33" s="203">
        <v>17100</v>
      </c>
      <c r="I33" s="205">
        <v>10300</v>
      </c>
      <c r="J33" s="203">
        <v>17100</v>
      </c>
      <c r="K33" s="204">
        <v>10300</v>
      </c>
      <c r="L33" s="203">
        <v>14300</v>
      </c>
      <c r="M33" s="204">
        <v>8600</v>
      </c>
      <c r="N33" s="203">
        <v>14300</v>
      </c>
      <c r="O33" s="204">
        <v>7700</v>
      </c>
    </row>
    <row r="34" spans="1:15" ht="12.75">
      <c r="A34" s="202" t="s">
        <v>35</v>
      </c>
      <c r="B34" s="203" t="s">
        <v>32</v>
      </c>
      <c r="C34" s="204" t="s">
        <v>32</v>
      </c>
      <c r="D34" s="203" t="s">
        <v>32</v>
      </c>
      <c r="E34" s="204" t="s">
        <v>32</v>
      </c>
      <c r="F34" s="203" t="s">
        <v>32</v>
      </c>
      <c r="G34" s="204" t="s">
        <v>32</v>
      </c>
      <c r="H34" s="203" t="s">
        <v>32</v>
      </c>
      <c r="I34" s="205" t="s">
        <v>32</v>
      </c>
      <c r="J34" s="203">
        <v>17100</v>
      </c>
      <c r="K34" s="204">
        <v>10300</v>
      </c>
      <c r="L34" s="203" t="s">
        <v>32</v>
      </c>
      <c r="M34" s="204" t="s">
        <v>32</v>
      </c>
      <c r="N34" s="203" t="s">
        <v>32</v>
      </c>
      <c r="O34" s="204" t="s">
        <v>32</v>
      </c>
    </row>
    <row r="35" spans="1:15" ht="12.75">
      <c r="A35" s="202" t="s">
        <v>77</v>
      </c>
      <c r="B35" s="203">
        <v>14300</v>
      </c>
      <c r="C35" s="204">
        <v>8600</v>
      </c>
      <c r="D35" s="203">
        <v>14300</v>
      </c>
      <c r="E35" s="204">
        <v>8600</v>
      </c>
      <c r="F35" s="203">
        <v>14300</v>
      </c>
      <c r="G35" s="204">
        <v>8600</v>
      </c>
      <c r="H35" s="203">
        <v>17100</v>
      </c>
      <c r="I35" s="205">
        <v>10300</v>
      </c>
      <c r="J35" s="203">
        <v>17100</v>
      </c>
      <c r="K35" s="204">
        <v>10300</v>
      </c>
      <c r="L35" s="203">
        <v>14300</v>
      </c>
      <c r="M35" s="204">
        <v>8600</v>
      </c>
      <c r="N35" s="203">
        <v>14300</v>
      </c>
      <c r="O35" s="204">
        <v>7700</v>
      </c>
    </row>
    <row r="36" spans="1:15" ht="12.75">
      <c r="A36" s="202" t="s">
        <v>37</v>
      </c>
      <c r="B36" s="203" t="s">
        <v>32</v>
      </c>
      <c r="C36" s="204" t="s">
        <v>32</v>
      </c>
      <c r="D36" s="203" t="s">
        <v>32</v>
      </c>
      <c r="E36" s="204" t="s">
        <v>32</v>
      </c>
      <c r="F36" s="203" t="s">
        <v>32</v>
      </c>
      <c r="G36" s="204" t="s">
        <v>32</v>
      </c>
      <c r="H36" s="203" t="s">
        <v>32</v>
      </c>
      <c r="I36" s="205" t="s">
        <v>32</v>
      </c>
      <c r="J36" s="203"/>
      <c r="K36" s="204"/>
      <c r="L36" s="203" t="s">
        <v>32</v>
      </c>
      <c r="M36" s="204" t="s">
        <v>32</v>
      </c>
      <c r="N36" s="203" t="s">
        <v>32</v>
      </c>
      <c r="O36" s="204" t="s">
        <v>32</v>
      </c>
    </row>
    <row r="37" spans="1:15" ht="12.75">
      <c r="A37" s="202" t="s">
        <v>38</v>
      </c>
      <c r="B37" s="203" t="s">
        <v>32</v>
      </c>
      <c r="C37" s="204" t="s">
        <v>32</v>
      </c>
      <c r="D37" s="203" t="s">
        <v>32</v>
      </c>
      <c r="E37" s="204" t="s">
        <v>32</v>
      </c>
      <c r="F37" s="203" t="s">
        <v>32</v>
      </c>
      <c r="G37" s="204" t="s">
        <v>32</v>
      </c>
      <c r="H37" s="203" t="s">
        <v>32</v>
      </c>
      <c r="I37" s="205" t="s">
        <v>32</v>
      </c>
      <c r="J37" s="203" t="s">
        <v>32</v>
      </c>
      <c r="K37" s="204" t="s">
        <v>32</v>
      </c>
      <c r="L37" s="203" t="s">
        <v>32</v>
      </c>
      <c r="M37" s="204" t="s">
        <v>32</v>
      </c>
      <c r="N37" s="203" t="s">
        <v>32</v>
      </c>
      <c r="O37" s="204" t="s">
        <v>32</v>
      </c>
    </row>
    <row r="38" spans="1:15" ht="12.75">
      <c r="A38" s="202" t="s">
        <v>40</v>
      </c>
      <c r="B38" s="203" t="s">
        <v>32</v>
      </c>
      <c r="C38" s="204" t="s">
        <v>32</v>
      </c>
      <c r="D38" s="203" t="s">
        <v>32</v>
      </c>
      <c r="E38" s="204" t="s">
        <v>32</v>
      </c>
      <c r="F38" s="203" t="s">
        <v>32</v>
      </c>
      <c r="G38" s="204" t="s">
        <v>32</v>
      </c>
      <c r="H38" s="203" t="s">
        <v>32</v>
      </c>
      <c r="I38" s="205" t="s">
        <v>32</v>
      </c>
      <c r="J38" s="203" t="s">
        <v>32</v>
      </c>
      <c r="K38" s="204" t="s">
        <v>32</v>
      </c>
      <c r="L38" s="203" t="s">
        <v>32</v>
      </c>
      <c r="M38" s="204" t="s">
        <v>32</v>
      </c>
      <c r="N38" s="203" t="s">
        <v>32</v>
      </c>
      <c r="O38" s="204" t="s">
        <v>32</v>
      </c>
    </row>
    <row r="39" spans="1:15" ht="12.75">
      <c r="A39" s="202" t="s">
        <v>41</v>
      </c>
      <c r="B39" s="203">
        <v>11400</v>
      </c>
      <c r="C39" s="204">
        <v>6900</v>
      </c>
      <c r="D39" s="203">
        <v>11400</v>
      </c>
      <c r="E39" s="204">
        <v>6900</v>
      </c>
      <c r="F39" s="203">
        <v>11400</v>
      </c>
      <c r="G39" s="204">
        <v>6900</v>
      </c>
      <c r="H39" s="203">
        <v>14300</v>
      </c>
      <c r="I39" s="205">
        <v>8600</v>
      </c>
      <c r="J39" s="203">
        <v>14300</v>
      </c>
      <c r="K39" s="204">
        <v>8600</v>
      </c>
      <c r="L39" s="203">
        <v>11400</v>
      </c>
      <c r="M39" s="204">
        <v>6900</v>
      </c>
      <c r="N39" s="203">
        <v>11400</v>
      </c>
      <c r="O39" s="204">
        <v>6300</v>
      </c>
    </row>
    <row r="40" spans="1:15" ht="12.75">
      <c r="A40" s="202" t="s">
        <v>42</v>
      </c>
      <c r="B40" s="203" t="s">
        <v>32</v>
      </c>
      <c r="C40" s="204" t="s">
        <v>32</v>
      </c>
      <c r="D40" s="203" t="s">
        <v>32</v>
      </c>
      <c r="E40" s="204" t="s">
        <v>32</v>
      </c>
      <c r="F40" s="203" t="s">
        <v>32</v>
      </c>
      <c r="G40" s="204" t="s">
        <v>32</v>
      </c>
      <c r="H40" s="203" t="s">
        <v>32</v>
      </c>
      <c r="I40" s="205" t="s">
        <v>32</v>
      </c>
      <c r="J40" s="203">
        <v>14300</v>
      </c>
      <c r="K40" s="204">
        <v>8600</v>
      </c>
      <c r="L40" s="203" t="s">
        <v>32</v>
      </c>
      <c r="M40" s="204" t="s">
        <v>32</v>
      </c>
      <c r="N40" s="203" t="s">
        <v>32</v>
      </c>
      <c r="O40" s="204" t="s">
        <v>32</v>
      </c>
    </row>
    <row r="41" spans="1:15" ht="12.75">
      <c r="A41" s="202" t="s">
        <v>44</v>
      </c>
      <c r="B41" s="203" t="s">
        <v>32</v>
      </c>
      <c r="C41" s="204" t="s">
        <v>32</v>
      </c>
      <c r="D41" s="203" t="s">
        <v>32</v>
      </c>
      <c r="E41" s="204" t="s">
        <v>32</v>
      </c>
      <c r="F41" s="203" t="s">
        <v>32</v>
      </c>
      <c r="G41" s="204" t="s">
        <v>32</v>
      </c>
      <c r="H41" s="203" t="s">
        <v>32</v>
      </c>
      <c r="I41" s="205" t="s">
        <v>32</v>
      </c>
      <c r="J41" s="203" t="s">
        <v>32</v>
      </c>
      <c r="K41" s="204" t="s">
        <v>32</v>
      </c>
      <c r="L41" s="203" t="s">
        <v>32</v>
      </c>
      <c r="M41" s="204" t="s">
        <v>32</v>
      </c>
      <c r="N41" s="203" t="s">
        <v>32</v>
      </c>
      <c r="O41" s="204" t="s">
        <v>32</v>
      </c>
    </row>
    <row r="42" spans="1:15" ht="12.75">
      <c r="A42" s="202" t="s">
        <v>45</v>
      </c>
      <c r="B42" s="203" t="s">
        <v>32</v>
      </c>
      <c r="C42" s="204" t="s">
        <v>32</v>
      </c>
      <c r="D42" s="203" t="s">
        <v>32</v>
      </c>
      <c r="E42" s="204" t="s">
        <v>32</v>
      </c>
      <c r="F42" s="203" t="s">
        <v>32</v>
      </c>
      <c r="G42" s="204" t="s">
        <v>32</v>
      </c>
      <c r="H42" s="203" t="s">
        <v>32</v>
      </c>
      <c r="I42" s="205" t="s">
        <v>32</v>
      </c>
      <c r="J42" s="203" t="s">
        <v>32</v>
      </c>
      <c r="K42" s="204" t="s">
        <v>32</v>
      </c>
      <c r="L42" s="203" t="s">
        <v>32</v>
      </c>
      <c r="M42" s="204" t="s">
        <v>32</v>
      </c>
      <c r="N42" s="203" t="s">
        <v>32</v>
      </c>
      <c r="O42" s="204" t="s">
        <v>32</v>
      </c>
    </row>
    <row r="43" spans="1:15" ht="12.75">
      <c r="A43" s="202" t="s">
        <v>46</v>
      </c>
      <c r="B43" s="203">
        <v>11400</v>
      </c>
      <c r="C43" s="204">
        <v>6900</v>
      </c>
      <c r="D43" s="203">
        <v>11400</v>
      </c>
      <c r="E43" s="204">
        <v>6900</v>
      </c>
      <c r="F43" s="203">
        <v>11400</v>
      </c>
      <c r="G43" s="204">
        <v>6900</v>
      </c>
      <c r="H43" s="203">
        <v>14300</v>
      </c>
      <c r="I43" s="205">
        <v>8600</v>
      </c>
      <c r="J43" s="203">
        <v>14300</v>
      </c>
      <c r="K43" s="204">
        <v>8600</v>
      </c>
      <c r="L43" s="203">
        <v>11400</v>
      </c>
      <c r="M43" s="204">
        <v>6900</v>
      </c>
      <c r="N43" s="203">
        <v>11400</v>
      </c>
      <c r="O43" s="204">
        <v>6300</v>
      </c>
    </row>
    <row r="44" spans="1:15" ht="12.75">
      <c r="A44" s="202" t="s">
        <v>47</v>
      </c>
      <c r="B44" s="203" t="s">
        <v>32</v>
      </c>
      <c r="C44" s="204" t="s">
        <v>32</v>
      </c>
      <c r="D44" s="203" t="s">
        <v>32</v>
      </c>
      <c r="E44" s="204" t="s">
        <v>32</v>
      </c>
      <c r="F44" s="203" t="s">
        <v>32</v>
      </c>
      <c r="G44" s="204" t="s">
        <v>32</v>
      </c>
      <c r="H44" s="203" t="s">
        <v>32</v>
      </c>
      <c r="I44" s="205" t="s">
        <v>32</v>
      </c>
      <c r="J44" s="203"/>
      <c r="K44" s="204"/>
      <c r="L44" s="203" t="s">
        <v>32</v>
      </c>
      <c r="M44" s="204" t="s">
        <v>32</v>
      </c>
      <c r="N44" s="203" t="s">
        <v>32</v>
      </c>
      <c r="O44" s="204" t="s">
        <v>32</v>
      </c>
    </row>
    <row r="45" spans="1:15" ht="12.75">
      <c r="A45" s="202" t="s">
        <v>48</v>
      </c>
      <c r="B45" s="203" t="s">
        <v>32</v>
      </c>
      <c r="C45" s="204" t="s">
        <v>32</v>
      </c>
      <c r="D45" s="203" t="s">
        <v>32</v>
      </c>
      <c r="E45" s="204" t="s">
        <v>32</v>
      </c>
      <c r="F45" s="203" t="s">
        <v>32</v>
      </c>
      <c r="G45" s="204" t="s">
        <v>32</v>
      </c>
      <c r="H45" s="203" t="s">
        <v>32</v>
      </c>
      <c r="I45" s="205" t="s">
        <v>32</v>
      </c>
      <c r="J45" s="203" t="s">
        <v>32</v>
      </c>
      <c r="K45" s="204" t="s">
        <v>32</v>
      </c>
      <c r="L45" s="203" t="s">
        <v>32</v>
      </c>
      <c r="M45" s="204" t="s">
        <v>32</v>
      </c>
      <c r="N45" s="203" t="s">
        <v>32</v>
      </c>
      <c r="O45" s="204" t="s">
        <v>32</v>
      </c>
    </row>
    <row r="46" spans="1:15" ht="12.75">
      <c r="A46" s="202" t="s">
        <v>49</v>
      </c>
      <c r="B46" s="203" t="s">
        <v>32</v>
      </c>
      <c r="C46" s="204" t="s">
        <v>32</v>
      </c>
      <c r="D46" s="203" t="s">
        <v>32</v>
      </c>
      <c r="E46" s="204" t="s">
        <v>32</v>
      </c>
      <c r="F46" s="203" t="s">
        <v>32</v>
      </c>
      <c r="G46" s="204" t="s">
        <v>32</v>
      </c>
      <c r="H46" s="203" t="s">
        <v>32</v>
      </c>
      <c r="I46" s="205" t="s">
        <v>32</v>
      </c>
      <c r="J46" s="203" t="s">
        <v>32</v>
      </c>
      <c r="K46" s="204" t="s">
        <v>32</v>
      </c>
      <c r="L46" s="203" t="s">
        <v>32</v>
      </c>
      <c r="M46" s="204" t="s">
        <v>32</v>
      </c>
      <c r="N46" s="203" t="s">
        <v>32</v>
      </c>
      <c r="O46" s="204" t="s">
        <v>32</v>
      </c>
    </row>
  </sheetData>
  <sheetProtection sheet="1" objects="1" scenarios="1"/>
  <printOptions gridLines="1"/>
  <pageMargins left="0.75" right="0.75" top="1.07" bottom="1" header="0.62" footer="0.5"/>
  <pageSetup fitToHeight="1" fitToWidth="1" horizontalDpi="300" verticalDpi="300" orientation="landscape" scale="81" r:id="rId1"/>
  <headerFooter alignWithMargins="0">
    <oddHeader>&amp;C&amp;"MS Sans Serif,Bold"&amp;12Forage Production
MLRA 63B, SD, NE&amp;R&amp;"MS Sans Serif,Bold"South Dakota Forage Suitability Groups</oddHeader>
    <oddFooter>&amp;C&amp;P&amp;R&amp;D</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W48"/>
  <sheetViews>
    <sheetView zoomScale="75" zoomScaleNormal="75" workbookViewId="0" topLeftCell="A1">
      <selection activeCell="F5" sqref="F5:G5"/>
    </sheetView>
  </sheetViews>
  <sheetFormatPr defaultColWidth="9.140625" defaultRowHeight="12.75"/>
  <cols>
    <col min="1" max="1" width="27.28125" style="223" bestFit="1" customWidth="1"/>
    <col min="2" max="3" width="7.421875" style="223" customWidth="1"/>
    <col min="4" max="5" width="7.28125" style="223" customWidth="1"/>
    <col min="6" max="7" width="7.57421875" style="223" customWidth="1"/>
    <col min="8" max="8" width="6.140625" style="223" bestFit="1" customWidth="1"/>
    <col min="9" max="9" width="5.140625" style="223" bestFit="1" customWidth="1"/>
    <col min="10" max="10" width="6.140625" style="223" bestFit="1" customWidth="1"/>
    <col min="11" max="11" width="5.140625" style="223" bestFit="1" customWidth="1"/>
    <col min="12" max="12" width="6.140625" style="223" bestFit="1" customWidth="1"/>
    <col min="13" max="13" width="5.140625" style="223" bestFit="1" customWidth="1"/>
    <col min="14" max="15" width="9.28125" style="223" customWidth="1"/>
    <col min="16" max="17" width="5.140625" style="223" bestFit="1" customWidth="1"/>
    <col min="18" max="19" width="5.7109375" style="223" customWidth="1"/>
    <col min="20" max="21" width="9.28125" style="223" customWidth="1"/>
    <col min="22" max="23" width="5.00390625" style="223" bestFit="1" customWidth="1"/>
    <col min="24" max="16384" width="9.140625" style="223" customWidth="1"/>
  </cols>
  <sheetData>
    <row r="1" spans="1:23" s="210" customFormat="1" ht="12.75">
      <c r="A1" s="212" t="s">
        <v>89</v>
      </c>
      <c r="B1" s="213" t="s">
        <v>25</v>
      </c>
      <c r="C1" s="214"/>
      <c r="D1" s="213" t="s">
        <v>26</v>
      </c>
      <c r="E1" s="214"/>
      <c r="F1" s="213" t="s">
        <v>27</v>
      </c>
      <c r="G1" s="214"/>
      <c r="H1" s="213" t="s">
        <v>28</v>
      </c>
      <c r="I1" s="214"/>
      <c r="J1" s="213" t="s">
        <v>29</v>
      </c>
      <c r="K1" s="214"/>
      <c r="L1" s="213" t="s">
        <v>30</v>
      </c>
      <c r="M1" s="214"/>
      <c r="N1" s="213" t="s">
        <v>50</v>
      </c>
      <c r="O1" s="214"/>
      <c r="P1" s="213" t="s">
        <v>51</v>
      </c>
      <c r="Q1" s="214"/>
      <c r="R1" s="213" t="s">
        <v>54</v>
      </c>
      <c r="S1" s="214"/>
      <c r="T1" s="213" t="s">
        <v>55</v>
      </c>
      <c r="U1" s="214"/>
      <c r="V1" s="213" t="s">
        <v>56</v>
      </c>
      <c r="W1" s="214"/>
    </row>
    <row r="2" spans="1:23" s="210" customFormat="1" ht="12.75">
      <c r="A2" s="215"/>
      <c r="B2" s="216" t="s">
        <v>22</v>
      </c>
      <c r="C2" s="217" t="s">
        <v>24</v>
      </c>
      <c r="D2" s="216" t="s">
        <v>22</v>
      </c>
      <c r="E2" s="217" t="s">
        <v>24</v>
      </c>
      <c r="F2" s="216" t="s">
        <v>22</v>
      </c>
      <c r="G2" s="217" t="s">
        <v>24</v>
      </c>
      <c r="H2" s="216" t="s">
        <v>22</v>
      </c>
      <c r="I2" s="217" t="s">
        <v>24</v>
      </c>
      <c r="J2" s="216" t="s">
        <v>22</v>
      </c>
      <c r="K2" s="217" t="s">
        <v>24</v>
      </c>
      <c r="L2" s="216" t="s">
        <v>22</v>
      </c>
      <c r="M2" s="217" t="s">
        <v>24</v>
      </c>
      <c r="N2" s="216" t="s">
        <v>22</v>
      </c>
      <c r="O2" s="217" t="s">
        <v>24</v>
      </c>
      <c r="P2" s="216" t="s">
        <v>22</v>
      </c>
      <c r="Q2" s="217" t="s">
        <v>24</v>
      </c>
      <c r="R2" s="216" t="s">
        <v>22</v>
      </c>
      <c r="S2" s="217" t="s">
        <v>24</v>
      </c>
      <c r="T2" s="216" t="s">
        <v>22</v>
      </c>
      <c r="U2" s="217" t="s">
        <v>24</v>
      </c>
      <c r="V2" s="216" t="s">
        <v>22</v>
      </c>
      <c r="W2" s="217" t="s">
        <v>24</v>
      </c>
    </row>
    <row r="3" spans="1:23" s="210" customFormat="1" ht="12.75">
      <c r="A3" s="218" t="s">
        <v>31</v>
      </c>
      <c r="B3" s="219">
        <v>4300</v>
      </c>
      <c r="C3" s="220">
        <v>2000</v>
      </c>
      <c r="D3" s="219">
        <v>3700</v>
      </c>
      <c r="E3" s="220">
        <v>1800</v>
      </c>
      <c r="F3" s="219">
        <v>2900</v>
      </c>
      <c r="G3" s="220">
        <v>1700</v>
      </c>
      <c r="H3" s="219">
        <v>4300</v>
      </c>
      <c r="I3" s="220">
        <v>2300</v>
      </c>
      <c r="J3" s="219">
        <v>6000</v>
      </c>
      <c r="K3" s="220">
        <v>2300</v>
      </c>
      <c r="L3" s="219">
        <v>6600</v>
      </c>
      <c r="M3" s="220">
        <v>2600</v>
      </c>
      <c r="N3" s="221" t="s">
        <v>32</v>
      </c>
      <c r="O3" s="222" t="s">
        <v>32</v>
      </c>
      <c r="P3" s="219">
        <v>3100</v>
      </c>
      <c r="Q3" s="220">
        <v>2000</v>
      </c>
      <c r="R3" s="219">
        <v>7400</v>
      </c>
      <c r="S3" s="220">
        <v>3100</v>
      </c>
      <c r="T3" s="219">
        <v>2600</v>
      </c>
      <c r="U3" s="220">
        <v>1400</v>
      </c>
      <c r="V3" s="221" t="s">
        <v>32</v>
      </c>
      <c r="W3" s="222" t="s">
        <v>32</v>
      </c>
    </row>
    <row r="4" spans="1:23" s="210" customFormat="1" ht="12.75">
      <c r="A4" s="218" t="s">
        <v>33</v>
      </c>
      <c r="B4" s="219">
        <v>4000</v>
      </c>
      <c r="C4" s="220">
        <v>1700</v>
      </c>
      <c r="D4" s="221" t="s">
        <v>32</v>
      </c>
      <c r="E4" s="222" t="s">
        <v>32</v>
      </c>
      <c r="F4" s="219">
        <v>2300</v>
      </c>
      <c r="G4" s="220">
        <v>1400</v>
      </c>
      <c r="H4" s="219">
        <v>3700</v>
      </c>
      <c r="I4" s="220">
        <v>1700</v>
      </c>
      <c r="J4" s="219">
        <v>4900</v>
      </c>
      <c r="K4" s="220">
        <v>2000</v>
      </c>
      <c r="L4" s="219">
        <v>5400</v>
      </c>
      <c r="M4" s="220">
        <v>2300</v>
      </c>
      <c r="N4" s="221" t="s">
        <v>32</v>
      </c>
      <c r="O4" s="222" t="s">
        <v>32</v>
      </c>
      <c r="P4" s="219">
        <v>2600</v>
      </c>
      <c r="Q4" s="220">
        <v>1700</v>
      </c>
      <c r="R4" s="219">
        <v>6000</v>
      </c>
      <c r="S4" s="220">
        <v>2600</v>
      </c>
      <c r="T4" s="219">
        <v>2300</v>
      </c>
      <c r="U4" s="220">
        <v>1400</v>
      </c>
      <c r="V4" s="221" t="s">
        <v>32</v>
      </c>
      <c r="W4" s="222" t="s">
        <v>32</v>
      </c>
    </row>
    <row r="5" spans="1:23" ht="12.75">
      <c r="A5" s="218" t="s">
        <v>34</v>
      </c>
      <c r="B5" s="219">
        <v>4000</v>
      </c>
      <c r="C5" s="220">
        <v>1700</v>
      </c>
      <c r="D5" s="219">
        <v>3000</v>
      </c>
      <c r="E5" s="220">
        <v>1500</v>
      </c>
      <c r="F5" s="219">
        <v>2300</v>
      </c>
      <c r="G5" s="220">
        <v>1400</v>
      </c>
      <c r="H5" s="219">
        <v>4000</v>
      </c>
      <c r="I5" s="220">
        <v>2000</v>
      </c>
      <c r="J5" s="219">
        <v>5400</v>
      </c>
      <c r="K5" s="220">
        <v>2300</v>
      </c>
      <c r="L5" s="219">
        <v>6000</v>
      </c>
      <c r="M5" s="220">
        <v>2600</v>
      </c>
      <c r="N5" s="221" t="s">
        <v>32</v>
      </c>
      <c r="O5" s="222" t="s">
        <v>32</v>
      </c>
      <c r="P5" s="221" t="s">
        <v>32</v>
      </c>
      <c r="Q5" s="222" t="s">
        <v>32</v>
      </c>
      <c r="R5" s="219">
        <v>6600</v>
      </c>
      <c r="S5" s="220">
        <v>2900</v>
      </c>
      <c r="T5" s="221" t="s">
        <v>32</v>
      </c>
      <c r="U5" s="222" t="s">
        <v>32</v>
      </c>
      <c r="V5" s="221" t="s">
        <v>32</v>
      </c>
      <c r="W5" s="222" t="s">
        <v>32</v>
      </c>
    </row>
    <row r="6" spans="1:23" ht="12.75">
      <c r="A6" s="218" t="s">
        <v>76</v>
      </c>
      <c r="B6" s="219">
        <v>4000</v>
      </c>
      <c r="C6" s="220">
        <v>1700</v>
      </c>
      <c r="D6" s="221" t="s">
        <v>32</v>
      </c>
      <c r="E6" s="222" t="s">
        <v>32</v>
      </c>
      <c r="F6" s="219">
        <v>2300</v>
      </c>
      <c r="G6" s="220">
        <v>1400</v>
      </c>
      <c r="H6" s="219">
        <v>4000</v>
      </c>
      <c r="I6" s="220">
        <v>2000</v>
      </c>
      <c r="J6" s="219">
        <v>5400</v>
      </c>
      <c r="K6" s="220">
        <v>2300</v>
      </c>
      <c r="L6" s="219">
        <v>6000</v>
      </c>
      <c r="M6" s="220">
        <v>2600</v>
      </c>
      <c r="N6" s="221" t="s">
        <v>32</v>
      </c>
      <c r="O6" s="222" t="s">
        <v>32</v>
      </c>
      <c r="P6" s="219">
        <v>2600</v>
      </c>
      <c r="Q6" s="220">
        <v>1700</v>
      </c>
      <c r="R6" s="219">
        <v>6600</v>
      </c>
      <c r="S6" s="220">
        <v>2900</v>
      </c>
      <c r="T6" s="219">
        <v>2300</v>
      </c>
      <c r="U6" s="220">
        <v>1400</v>
      </c>
      <c r="V6" s="221" t="s">
        <v>32</v>
      </c>
      <c r="W6" s="222" t="s">
        <v>32</v>
      </c>
    </row>
    <row r="7" spans="1:23" ht="12.75">
      <c r="A7" s="218" t="s">
        <v>77</v>
      </c>
      <c r="B7" s="221" t="s">
        <v>32</v>
      </c>
      <c r="C7" s="222" t="s">
        <v>32</v>
      </c>
      <c r="D7" s="221" t="s">
        <v>32</v>
      </c>
      <c r="E7" s="222" t="s">
        <v>32</v>
      </c>
      <c r="F7" s="221" t="s">
        <v>32</v>
      </c>
      <c r="G7" s="222" t="s">
        <v>32</v>
      </c>
      <c r="H7" s="221" t="s">
        <v>32</v>
      </c>
      <c r="I7" s="222" t="s">
        <v>32</v>
      </c>
      <c r="J7" s="221" t="s">
        <v>32</v>
      </c>
      <c r="K7" s="222" t="s">
        <v>32</v>
      </c>
      <c r="L7" s="219">
        <v>6000</v>
      </c>
      <c r="M7" s="220">
        <v>2600</v>
      </c>
      <c r="N7" s="221" t="s">
        <v>32</v>
      </c>
      <c r="O7" s="222" t="s">
        <v>32</v>
      </c>
      <c r="P7" s="221" t="s">
        <v>32</v>
      </c>
      <c r="Q7" s="222" t="s">
        <v>32</v>
      </c>
      <c r="R7" s="219">
        <v>6600</v>
      </c>
      <c r="S7" s="220">
        <v>2900</v>
      </c>
      <c r="T7" s="221" t="s">
        <v>32</v>
      </c>
      <c r="U7" s="222" t="s">
        <v>32</v>
      </c>
      <c r="V7" s="221" t="s">
        <v>32</v>
      </c>
      <c r="W7" s="222" t="s">
        <v>32</v>
      </c>
    </row>
    <row r="8" spans="1:23" ht="12.75">
      <c r="A8" s="218" t="s">
        <v>37</v>
      </c>
      <c r="B8" s="221" t="s">
        <v>32</v>
      </c>
      <c r="C8" s="222" t="s">
        <v>32</v>
      </c>
      <c r="D8" s="221" t="s">
        <v>32</v>
      </c>
      <c r="E8" s="222" t="s">
        <v>32</v>
      </c>
      <c r="F8" s="221" t="s">
        <v>32</v>
      </c>
      <c r="G8" s="222" t="s">
        <v>32</v>
      </c>
      <c r="H8" s="221" t="s">
        <v>32</v>
      </c>
      <c r="I8" s="222" t="s">
        <v>32</v>
      </c>
      <c r="J8" s="221" t="s">
        <v>32</v>
      </c>
      <c r="K8" s="222" t="s">
        <v>32</v>
      </c>
      <c r="L8" s="219">
        <v>4900</v>
      </c>
      <c r="M8" s="220">
        <v>2600</v>
      </c>
      <c r="N8" s="221" t="s">
        <v>32</v>
      </c>
      <c r="O8" s="222" t="s">
        <v>32</v>
      </c>
      <c r="P8" s="221" t="s">
        <v>32</v>
      </c>
      <c r="Q8" s="222" t="s">
        <v>32</v>
      </c>
      <c r="R8" s="219">
        <v>6600</v>
      </c>
      <c r="S8" s="220">
        <v>2900</v>
      </c>
      <c r="T8" s="221" t="s">
        <v>32</v>
      </c>
      <c r="U8" s="222" t="s">
        <v>32</v>
      </c>
      <c r="V8" s="221" t="s">
        <v>32</v>
      </c>
      <c r="W8" s="222" t="s">
        <v>32</v>
      </c>
    </row>
    <row r="9" spans="1:23" ht="12.75">
      <c r="A9" s="218" t="s">
        <v>38</v>
      </c>
      <c r="B9" s="221" t="s">
        <v>32</v>
      </c>
      <c r="C9" s="222" t="s">
        <v>32</v>
      </c>
      <c r="D9" s="221" t="s">
        <v>32</v>
      </c>
      <c r="E9" s="222" t="s">
        <v>32</v>
      </c>
      <c r="F9" s="221" t="s">
        <v>32</v>
      </c>
      <c r="G9" s="222" t="s">
        <v>32</v>
      </c>
      <c r="H9" s="221" t="s">
        <v>32</v>
      </c>
      <c r="I9" s="222" t="s">
        <v>32</v>
      </c>
      <c r="J9" s="221" t="s">
        <v>32</v>
      </c>
      <c r="K9" s="222" t="s">
        <v>32</v>
      </c>
      <c r="L9" s="221" t="s">
        <v>32</v>
      </c>
      <c r="M9" s="222" t="s">
        <v>32</v>
      </c>
      <c r="N9" s="221" t="s">
        <v>32</v>
      </c>
      <c r="O9" s="222" t="s">
        <v>32</v>
      </c>
      <c r="P9" s="221" t="s">
        <v>32</v>
      </c>
      <c r="Q9" s="222" t="s">
        <v>32</v>
      </c>
      <c r="R9" s="221" t="s">
        <v>32</v>
      </c>
      <c r="S9" s="222" t="s">
        <v>32</v>
      </c>
      <c r="T9" s="221" t="s">
        <v>32</v>
      </c>
      <c r="U9" s="222" t="s">
        <v>32</v>
      </c>
      <c r="V9" s="219">
        <v>4300</v>
      </c>
      <c r="W9" s="220">
        <v>2300</v>
      </c>
    </row>
    <row r="10" spans="1:23" ht="12.75">
      <c r="A10" s="218" t="s">
        <v>39</v>
      </c>
      <c r="B10" s="219">
        <v>3100</v>
      </c>
      <c r="C10" s="220">
        <v>1400</v>
      </c>
      <c r="D10" s="221" t="s">
        <v>32</v>
      </c>
      <c r="E10" s="222" t="s">
        <v>32</v>
      </c>
      <c r="F10" s="219">
        <v>2000</v>
      </c>
      <c r="G10" s="220">
        <v>1100</v>
      </c>
      <c r="H10" s="219">
        <v>2900</v>
      </c>
      <c r="I10" s="220">
        <v>1700</v>
      </c>
      <c r="J10" s="219">
        <v>3100</v>
      </c>
      <c r="K10" s="220">
        <v>1700</v>
      </c>
      <c r="L10" s="219">
        <v>3700</v>
      </c>
      <c r="M10" s="220">
        <v>1700</v>
      </c>
      <c r="N10" s="221" t="s">
        <v>32</v>
      </c>
      <c r="O10" s="222" t="s">
        <v>32</v>
      </c>
      <c r="P10" s="219">
        <v>2000</v>
      </c>
      <c r="Q10" s="220">
        <v>1400</v>
      </c>
      <c r="R10" s="219">
        <v>4600</v>
      </c>
      <c r="S10" s="220">
        <v>2000</v>
      </c>
      <c r="T10" s="219">
        <v>1700</v>
      </c>
      <c r="U10" s="220">
        <v>900</v>
      </c>
      <c r="V10" s="221" t="s">
        <v>32</v>
      </c>
      <c r="W10" s="222" t="s">
        <v>32</v>
      </c>
    </row>
    <row r="11" spans="1:23" ht="12.75">
      <c r="A11" s="218" t="s">
        <v>41</v>
      </c>
      <c r="B11" s="219">
        <v>3100</v>
      </c>
      <c r="C11" s="220">
        <v>1400</v>
      </c>
      <c r="D11" s="219">
        <v>3000</v>
      </c>
      <c r="E11" s="220">
        <v>1500</v>
      </c>
      <c r="F11" s="219">
        <v>2000</v>
      </c>
      <c r="G11" s="220">
        <v>1100</v>
      </c>
      <c r="H11" s="219">
        <v>2900</v>
      </c>
      <c r="I11" s="220">
        <v>1700</v>
      </c>
      <c r="J11" s="219">
        <v>3700</v>
      </c>
      <c r="K11" s="220">
        <v>1700</v>
      </c>
      <c r="L11" s="219">
        <v>4000</v>
      </c>
      <c r="M11" s="220">
        <v>2000</v>
      </c>
      <c r="N11" s="221" t="s">
        <v>32</v>
      </c>
      <c r="O11" s="222" t="s">
        <v>32</v>
      </c>
      <c r="P11" s="221" t="s">
        <v>32</v>
      </c>
      <c r="Q11" s="222" t="s">
        <v>32</v>
      </c>
      <c r="R11" s="219">
        <v>5100</v>
      </c>
      <c r="S11" s="220">
        <v>2300</v>
      </c>
      <c r="T11" s="221" t="s">
        <v>32</v>
      </c>
      <c r="U11" s="222" t="s">
        <v>32</v>
      </c>
      <c r="V11" s="221" t="s">
        <v>32</v>
      </c>
      <c r="W11" s="222" t="s">
        <v>32</v>
      </c>
    </row>
    <row r="12" spans="1:23" ht="12.75">
      <c r="A12" s="218" t="s">
        <v>43</v>
      </c>
      <c r="B12" s="219">
        <v>3100</v>
      </c>
      <c r="C12" s="220">
        <v>1400</v>
      </c>
      <c r="D12" s="221" t="s">
        <v>32</v>
      </c>
      <c r="E12" s="222" t="s">
        <v>32</v>
      </c>
      <c r="F12" s="219">
        <v>3700</v>
      </c>
      <c r="G12" s="220">
        <v>1100</v>
      </c>
      <c r="H12" s="219">
        <v>3700</v>
      </c>
      <c r="I12" s="220">
        <v>1700</v>
      </c>
      <c r="J12" s="219">
        <v>3700</v>
      </c>
      <c r="K12" s="220">
        <v>1700</v>
      </c>
      <c r="L12" s="219">
        <v>4000</v>
      </c>
      <c r="M12" s="220">
        <v>2000</v>
      </c>
      <c r="N12" s="221" t="s">
        <v>32</v>
      </c>
      <c r="O12" s="222" t="s">
        <v>32</v>
      </c>
      <c r="P12" s="219">
        <v>2000</v>
      </c>
      <c r="Q12" s="220">
        <v>1400</v>
      </c>
      <c r="R12" s="219">
        <v>5100</v>
      </c>
      <c r="S12" s="220">
        <v>2300</v>
      </c>
      <c r="T12" s="219">
        <v>1700</v>
      </c>
      <c r="U12" s="220">
        <v>900</v>
      </c>
      <c r="V12" s="221" t="s">
        <v>32</v>
      </c>
      <c r="W12" s="222" t="s">
        <v>32</v>
      </c>
    </row>
    <row r="13" spans="1:23" ht="12.75">
      <c r="A13" s="218" t="s">
        <v>44</v>
      </c>
      <c r="B13" s="221" t="s">
        <v>32</v>
      </c>
      <c r="C13" s="222" t="s">
        <v>32</v>
      </c>
      <c r="D13" s="221" t="s">
        <v>32</v>
      </c>
      <c r="E13" s="222" t="s">
        <v>32</v>
      </c>
      <c r="F13" s="221" t="s">
        <v>32</v>
      </c>
      <c r="G13" s="222" t="s">
        <v>32</v>
      </c>
      <c r="H13" s="221" t="s">
        <v>32</v>
      </c>
      <c r="I13" s="222" t="s">
        <v>32</v>
      </c>
      <c r="J13" s="221" t="s">
        <v>32</v>
      </c>
      <c r="K13" s="222" t="s">
        <v>32</v>
      </c>
      <c r="L13" s="221" t="s">
        <v>32</v>
      </c>
      <c r="M13" s="222" t="s">
        <v>32</v>
      </c>
      <c r="N13" s="221" t="s">
        <v>32</v>
      </c>
      <c r="O13" s="222" t="s">
        <v>32</v>
      </c>
      <c r="P13" s="221" t="s">
        <v>32</v>
      </c>
      <c r="Q13" s="222" t="s">
        <v>32</v>
      </c>
      <c r="R13" s="221" t="s">
        <v>32</v>
      </c>
      <c r="S13" s="222" t="s">
        <v>32</v>
      </c>
      <c r="T13" s="221" t="s">
        <v>32</v>
      </c>
      <c r="U13" s="222" t="s">
        <v>32</v>
      </c>
      <c r="V13" s="219">
        <v>5100</v>
      </c>
      <c r="W13" s="220">
        <v>3100</v>
      </c>
    </row>
    <row r="14" spans="1:23" ht="12.75">
      <c r="A14" s="218" t="s">
        <v>45</v>
      </c>
      <c r="B14" s="221" t="s">
        <v>32</v>
      </c>
      <c r="C14" s="222" t="s">
        <v>32</v>
      </c>
      <c r="D14" s="221" t="s">
        <v>32</v>
      </c>
      <c r="E14" s="222" t="s">
        <v>32</v>
      </c>
      <c r="F14" s="221" t="s">
        <v>32</v>
      </c>
      <c r="G14" s="222" t="s">
        <v>32</v>
      </c>
      <c r="H14" s="221" t="s">
        <v>32</v>
      </c>
      <c r="I14" s="222" t="s">
        <v>32</v>
      </c>
      <c r="J14" s="221" t="s">
        <v>32</v>
      </c>
      <c r="K14" s="222" t="s">
        <v>32</v>
      </c>
      <c r="L14" s="221" t="s">
        <v>32</v>
      </c>
      <c r="M14" s="222" t="s">
        <v>32</v>
      </c>
      <c r="N14" s="221" t="s">
        <v>32</v>
      </c>
      <c r="O14" s="222" t="s">
        <v>32</v>
      </c>
      <c r="P14" s="219">
        <v>3100</v>
      </c>
      <c r="Q14" s="220">
        <v>1700</v>
      </c>
      <c r="R14" s="221" t="s">
        <v>32</v>
      </c>
      <c r="S14" s="222" t="s">
        <v>32</v>
      </c>
      <c r="T14" s="221" t="s">
        <v>32</v>
      </c>
      <c r="U14" s="222" t="s">
        <v>32</v>
      </c>
      <c r="V14" s="221" t="s">
        <v>32</v>
      </c>
      <c r="W14" s="222" t="s">
        <v>32</v>
      </c>
    </row>
    <row r="15" spans="1:23" ht="12.75">
      <c r="A15" s="218" t="s">
        <v>46</v>
      </c>
      <c r="B15" s="221" t="s">
        <v>32</v>
      </c>
      <c r="C15" s="222" t="s">
        <v>32</v>
      </c>
      <c r="D15" s="221" t="s">
        <v>32</v>
      </c>
      <c r="E15" s="222" t="s">
        <v>32</v>
      </c>
      <c r="F15" s="221" t="s">
        <v>32</v>
      </c>
      <c r="G15" s="222" t="s">
        <v>32</v>
      </c>
      <c r="H15" s="221" t="s">
        <v>32</v>
      </c>
      <c r="I15" s="222" t="s">
        <v>32</v>
      </c>
      <c r="J15" s="221" t="s">
        <v>32</v>
      </c>
      <c r="K15" s="222" t="s">
        <v>32</v>
      </c>
      <c r="L15" s="219">
        <v>3700</v>
      </c>
      <c r="M15" s="220">
        <v>2000</v>
      </c>
      <c r="N15" s="221" t="s">
        <v>32</v>
      </c>
      <c r="O15" s="222" t="s">
        <v>32</v>
      </c>
      <c r="P15" s="221" t="s">
        <v>32</v>
      </c>
      <c r="Q15" s="222" t="s">
        <v>32</v>
      </c>
      <c r="R15" s="219">
        <v>5100</v>
      </c>
      <c r="S15" s="220">
        <v>2300</v>
      </c>
      <c r="T15" s="221" t="s">
        <v>32</v>
      </c>
      <c r="U15" s="222" t="s">
        <v>32</v>
      </c>
      <c r="V15" s="221" t="s">
        <v>32</v>
      </c>
      <c r="W15" s="222" t="s">
        <v>32</v>
      </c>
    </row>
    <row r="16" spans="1:23" ht="12.75">
      <c r="A16" s="218" t="s">
        <v>47</v>
      </c>
      <c r="B16" s="221" t="s">
        <v>32</v>
      </c>
      <c r="C16" s="222" t="s">
        <v>32</v>
      </c>
      <c r="D16" s="221" t="s">
        <v>32</v>
      </c>
      <c r="E16" s="222" t="s">
        <v>32</v>
      </c>
      <c r="F16" s="221" t="s">
        <v>32</v>
      </c>
      <c r="G16" s="222" t="s">
        <v>32</v>
      </c>
      <c r="H16" s="221" t="s">
        <v>32</v>
      </c>
      <c r="I16" s="222" t="s">
        <v>32</v>
      </c>
      <c r="J16" s="221" t="s">
        <v>32</v>
      </c>
      <c r="K16" s="222" t="s">
        <v>32</v>
      </c>
      <c r="L16" s="219">
        <v>4900</v>
      </c>
      <c r="M16" s="220">
        <v>2600</v>
      </c>
      <c r="N16" s="221" t="s">
        <v>32</v>
      </c>
      <c r="O16" s="222" t="s">
        <v>32</v>
      </c>
      <c r="P16" s="221" t="s">
        <v>32</v>
      </c>
      <c r="Q16" s="222" t="s">
        <v>32</v>
      </c>
      <c r="R16" s="219">
        <v>6300</v>
      </c>
      <c r="S16" s="220">
        <v>2600</v>
      </c>
      <c r="T16" s="221" t="s">
        <v>32</v>
      </c>
      <c r="U16" s="222" t="s">
        <v>32</v>
      </c>
      <c r="V16" s="221" t="s">
        <v>32</v>
      </c>
      <c r="W16" s="222" t="s">
        <v>32</v>
      </c>
    </row>
    <row r="17" spans="1:23" ht="12.75">
      <c r="A17" s="218" t="s">
        <v>48</v>
      </c>
      <c r="B17" s="221" t="s">
        <v>32</v>
      </c>
      <c r="C17" s="222" t="s">
        <v>32</v>
      </c>
      <c r="D17" s="219">
        <v>2900</v>
      </c>
      <c r="E17" s="220">
        <v>1300</v>
      </c>
      <c r="F17" s="221" t="s">
        <v>32</v>
      </c>
      <c r="G17" s="222" t="s">
        <v>32</v>
      </c>
      <c r="H17" s="221" t="s">
        <v>32</v>
      </c>
      <c r="I17" s="222" t="s">
        <v>32</v>
      </c>
      <c r="J17" s="221" t="s">
        <v>32</v>
      </c>
      <c r="K17" s="222" t="s">
        <v>32</v>
      </c>
      <c r="L17" s="221" t="s">
        <v>32</v>
      </c>
      <c r="M17" s="222" t="s">
        <v>32</v>
      </c>
      <c r="N17" s="219">
        <v>2900</v>
      </c>
      <c r="O17" s="220">
        <v>1700</v>
      </c>
      <c r="P17" s="221" t="s">
        <v>32</v>
      </c>
      <c r="Q17" s="222" t="s">
        <v>32</v>
      </c>
      <c r="R17" s="221" t="s">
        <v>32</v>
      </c>
      <c r="S17" s="222" t="s">
        <v>32</v>
      </c>
      <c r="T17" s="221" t="s">
        <v>32</v>
      </c>
      <c r="U17" s="222" t="s">
        <v>32</v>
      </c>
      <c r="V17" s="221" t="s">
        <v>32</v>
      </c>
      <c r="W17" s="222" t="s">
        <v>32</v>
      </c>
    </row>
    <row r="18" spans="1:23" ht="12.75">
      <c r="A18" s="218" t="s">
        <v>49</v>
      </c>
      <c r="B18" s="221" t="s">
        <v>32</v>
      </c>
      <c r="C18" s="222" t="s">
        <v>32</v>
      </c>
      <c r="D18" s="219">
        <v>1920</v>
      </c>
      <c r="E18" s="220">
        <v>900</v>
      </c>
      <c r="F18" s="221" t="s">
        <v>32</v>
      </c>
      <c r="G18" s="222" t="s">
        <v>32</v>
      </c>
      <c r="H18" s="221" t="s">
        <v>32</v>
      </c>
      <c r="I18" s="222" t="s">
        <v>32</v>
      </c>
      <c r="J18" s="221" t="s">
        <v>32</v>
      </c>
      <c r="K18" s="222" t="s">
        <v>32</v>
      </c>
      <c r="L18" s="221" t="s">
        <v>32</v>
      </c>
      <c r="M18" s="222" t="s">
        <v>32</v>
      </c>
      <c r="N18" s="219">
        <v>1700</v>
      </c>
      <c r="O18" s="220">
        <v>1100</v>
      </c>
      <c r="P18" s="221" t="s">
        <v>32</v>
      </c>
      <c r="Q18" s="222" t="s">
        <v>32</v>
      </c>
      <c r="R18" s="221" t="s">
        <v>32</v>
      </c>
      <c r="S18" s="222" t="s">
        <v>32</v>
      </c>
      <c r="T18" s="221" t="s">
        <v>32</v>
      </c>
      <c r="U18" s="222" t="s">
        <v>32</v>
      </c>
      <c r="V18" s="221" t="s">
        <v>32</v>
      </c>
      <c r="W18" s="222" t="s">
        <v>32</v>
      </c>
    </row>
    <row r="19" spans="1:23" ht="12.75">
      <c r="A19" s="226"/>
      <c r="B19" s="221"/>
      <c r="C19" s="221"/>
      <c r="D19" s="219"/>
      <c r="E19" s="219"/>
      <c r="F19" s="221"/>
      <c r="G19" s="221"/>
      <c r="H19" s="221"/>
      <c r="I19" s="221"/>
      <c r="J19" s="221"/>
      <c r="K19" s="221"/>
      <c r="L19" s="221"/>
      <c r="M19" s="221"/>
      <c r="N19" s="219"/>
      <c r="O19" s="219"/>
      <c r="P19" s="221"/>
      <c r="Q19" s="221"/>
      <c r="R19" s="221"/>
      <c r="S19" s="221"/>
      <c r="T19" s="221"/>
      <c r="U19" s="221"/>
      <c r="V19" s="221"/>
      <c r="W19" s="221"/>
    </row>
    <row r="20" spans="1:23" ht="12.75">
      <c r="A20" s="226"/>
      <c r="B20" s="221"/>
      <c r="C20" s="221"/>
      <c r="D20" s="219"/>
      <c r="E20" s="219"/>
      <c r="F20" s="221"/>
      <c r="G20" s="221"/>
      <c r="H20" s="221"/>
      <c r="I20" s="221"/>
      <c r="J20" s="221"/>
      <c r="K20" s="221"/>
      <c r="L20" s="221"/>
      <c r="M20" s="221"/>
      <c r="N20" s="219"/>
      <c r="O20" s="219"/>
      <c r="P20" s="221"/>
      <c r="Q20" s="221"/>
      <c r="R20" s="221"/>
      <c r="S20" s="221"/>
      <c r="T20" s="221"/>
      <c r="U20" s="221"/>
      <c r="V20" s="221"/>
      <c r="W20" s="221"/>
    </row>
    <row r="21" spans="1:23" ht="12.75">
      <c r="A21" s="226"/>
      <c r="B21" s="221"/>
      <c r="C21" s="221"/>
      <c r="D21" s="219"/>
      <c r="E21" s="219"/>
      <c r="F21" s="221"/>
      <c r="G21" s="221"/>
      <c r="H21" s="221"/>
      <c r="I21" s="221"/>
      <c r="J21" s="221"/>
      <c r="K21" s="221"/>
      <c r="L21" s="221"/>
      <c r="M21" s="221"/>
      <c r="N21" s="219"/>
      <c r="O21" s="219"/>
      <c r="P21" s="221"/>
      <c r="Q21" s="221"/>
      <c r="R21" s="221"/>
      <c r="S21" s="221"/>
      <c r="T21" s="221"/>
      <c r="U21" s="221"/>
      <c r="V21" s="221"/>
      <c r="W21" s="221"/>
    </row>
    <row r="22" spans="1:23" ht="12.75">
      <c r="A22" s="226"/>
      <c r="B22" s="221"/>
      <c r="C22" s="221"/>
      <c r="D22" s="219"/>
      <c r="E22" s="219"/>
      <c r="F22" s="221"/>
      <c r="G22" s="221"/>
      <c r="H22" s="221"/>
      <c r="I22" s="221"/>
      <c r="J22" s="221"/>
      <c r="K22" s="221"/>
      <c r="L22" s="221"/>
      <c r="M22" s="221"/>
      <c r="N22" s="219"/>
      <c r="O22" s="219"/>
      <c r="P22" s="221"/>
      <c r="Q22" s="221"/>
      <c r="R22" s="221"/>
      <c r="S22" s="221"/>
      <c r="T22" s="221"/>
      <c r="U22" s="221"/>
      <c r="V22" s="221"/>
      <c r="W22" s="221"/>
    </row>
    <row r="23" spans="1:23" ht="12.75">
      <c r="A23" s="226"/>
      <c r="B23" s="221"/>
      <c r="C23" s="221"/>
      <c r="D23" s="219"/>
      <c r="E23" s="219"/>
      <c r="F23" s="221"/>
      <c r="G23" s="221"/>
      <c r="H23" s="221"/>
      <c r="I23" s="221"/>
      <c r="J23" s="221"/>
      <c r="K23" s="221"/>
      <c r="L23" s="221"/>
      <c r="M23" s="221"/>
      <c r="N23" s="219"/>
      <c r="O23" s="219"/>
      <c r="P23" s="221"/>
      <c r="Q23" s="221"/>
      <c r="R23" s="221"/>
      <c r="S23" s="221"/>
      <c r="T23" s="221"/>
      <c r="U23" s="221"/>
      <c r="V23" s="221"/>
      <c r="W23" s="221"/>
    </row>
    <row r="24" spans="1:23" ht="12.75">
      <c r="A24" s="226"/>
      <c r="B24" s="221"/>
      <c r="C24" s="221"/>
      <c r="D24" s="219"/>
      <c r="E24" s="219"/>
      <c r="F24" s="221"/>
      <c r="G24" s="221"/>
      <c r="H24" s="221"/>
      <c r="I24" s="221"/>
      <c r="J24" s="221"/>
      <c r="K24" s="221"/>
      <c r="L24" s="221"/>
      <c r="M24" s="221"/>
      <c r="N24" s="219"/>
      <c r="O24" s="219"/>
      <c r="P24" s="221"/>
      <c r="Q24" s="221"/>
      <c r="R24" s="221"/>
      <c r="S24" s="221"/>
      <c r="T24" s="221"/>
      <c r="U24" s="221"/>
      <c r="V24" s="221"/>
      <c r="W24" s="221"/>
    </row>
    <row r="25" spans="1:23" ht="12.75">
      <c r="A25" s="226"/>
      <c r="B25" s="221"/>
      <c r="C25" s="221"/>
      <c r="D25" s="219"/>
      <c r="E25" s="219"/>
      <c r="F25" s="221"/>
      <c r="G25" s="221"/>
      <c r="H25" s="221"/>
      <c r="I25" s="221"/>
      <c r="J25" s="221"/>
      <c r="K25" s="221"/>
      <c r="L25" s="221"/>
      <c r="M25" s="221"/>
      <c r="N25" s="219"/>
      <c r="O25" s="219"/>
      <c r="P25" s="221"/>
      <c r="Q25" s="221"/>
      <c r="R25" s="221"/>
      <c r="S25" s="221"/>
      <c r="T25" s="221"/>
      <c r="U25" s="221"/>
      <c r="V25" s="221"/>
      <c r="W25" s="221"/>
    </row>
    <row r="26" spans="1:23" ht="12.75">
      <c r="A26" s="226"/>
      <c r="B26" s="221"/>
      <c r="C26" s="221"/>
      <c r="D26" s="219"/>
      <c r="E26" s="219"/>
      <c r="F26" s="221"/>
      <c r="G26" s="221"/>
      <c r="H26" s="221"/>
      <c r="I26" s="221"/>
      <c r="J26" s="221"/>
      <c r="K26" s="221"/>
      <c r="L26" s="221"/>
      <c r="M26" s="221"/>
      <c r="N26" s="219"/>
      <c r="O26" s="219"/>
      <c r="P26" s="221"/>
      <c r="Q26" s="221"/>
      <c r="R26" s="221"/>
      <c r="S26" s="221"/>
      <c r="T26" s="221"/>
      <c r="U26" s="221"/>
      <c r="V26" s="221"/>
      <c r="W26" s="221"/>
    </row>
    <row r="27" spans="1:23" ht="12.75">
      <c r="A27" s="226"/>
      <c r="B27" s="221"/>
      <c r="C27" s="221"/>
      <c r="D27" s="219"/>
      <c r="E27" s="219"/>
      <c r="F27" s="221"/>
      <c r="G27" s="221"/>
      <c r="H27" s="221"/>
      <c r="I27" s="221"/>
      <c r="J27" s="221"/>
      <c r="K27" s="221"/>
      <c r="L27" s="221"/>
      <c r="M27" s="221"/>
      <c r="N27" s="219"/>
      <c r="O27" s="219"/>
      <c r="P27" s="221"/>
      <c r="Q27" s="221"/>
      <c r="R27" s="221"/>
      <c r="S27" s="221"/>
      <c r="T27" s="221"/>
      <c r="U27" s="221"/>
      <c r="V27" s="221"/>
      <c r="W27" s="221"/>
    </row>
    <row r="28" spans="1:23" ht="12.75">
      <c r="A28" s="226"/>
      <c r="B28" s="221"/>
      <c r="C28" s="221"/>
      <c r="D28" s="219"/>
      <c r="E28" s="219"/>
      <c r="F28" s="221"/>
      <c r="G28" s="221"/>
      <c r="H28" s="221"/>
      <c r="I28" s="221"/>
      <c r="J28" s="221"/>
      <c r="K28" s="221"/>
      <c r="L28" s="221"/>
      <c r="M28" s="221"/>
      <c r="N28" s="219"/>
      <c r="O28" s="219"/>
      <c r="P28" s="221"/>
      <c r="Q28" s="221"/>
      <c r="R28" s="221"/>
      <c r="S28" s="221"/>
      <c r="T28" s="221"/>
      <c r="U28" s="221"/>
      <c r="V28" s="221"/>
      <c r="W28" s="221"/>
    </row>
    <row r="29" spans="1:23" ht="12.75">
      <c r="A29" s="224"/>
      <c r="B29" s="224"/>
      <c r="C29" s="224"/>
      <c r="D29" s="224"/>
      <c r="E29" s="224"/>
      <c r="F29" s="224"/>
      <c r="G29" s="224"/>
      <c r="H29" s="224"/>
      <c r="I29" s="224"/>
      <c r="J29" s="224"/>
      <c r="K29" s="224"/>
      <c r="L29" s="211"/>
      <c r="M29" s="211"/>
      <c r="N29" s="211"/>
      <c r="O29" s="211"/>
      <c r="P29" s="211"/>
      <c r="Q29" s="211"/>
      <c r="R29" s="211"/>
      <c r="S29" s="211"/>
      <c r="T29" s="211"/>
      <c r="U29" s="211"/>
      <c r="V29" s="211"/>
      <c r="W29" s="211"/>
    </row>
    <row r="30" spans="1:15" ht="12.75">
      <c r="A30" s="225" t="s">
        <v>90</v>
      </c>
      <c r="B30" s="213" t="s">
        <v>25</v>
      </c>
      <c r="C30" s="214"/>
      <c r="D30" s="213" t="s">
        <v>27</v>
      </c>
      <c r="E30" s="214"/>
      <c r="F30" s="213" t="s">
        <v>28</v>
      </c>
      <c r="G30" s="214"/>
      <c r="H30" s="213" t="s">
        <v>29</v>
      </c>
      <c r="I30" s="214"/>
      <c r="J30" s="213" t="s">
        <v>30</v>
      </c>
      <c r="K30" s="214"/>
      <c r="L30" s="213" t="s">
        <v>51</v>
      </c>
      <c r="M30" s="214"/>
      <c r="N30" s="213" t="s">
        <v>55</v>
      </c>
      <c r="O30" s="214"/>
    </row>
    <row r="31" spans="2:15" ht="12.75">
      <c r="B31" s="216" t="s">
        <v>22</v>
      </c>
      <c r="C31" s="217" t="s">
        <v>24</v>
      </c>
      <c r="D31" s="216" t="s">
        <v>22</v>
      </c>
      <c r="E31" s="217" t="s">
        <v>24</v>
      </c>
      <c r="F31" s="216" t="s">
        <v>22</v>
      </c>
      <c r="G31" s="217" t="s">
        <v>24</v>
      </c>
      <c r="H31" s="216" t="s">
        <v>22</v>
      </c>
      <c r="I31" s="217" t="s">
        <v>24</v>
      </c>
      <c r="J31" s="216" t="s">
        <v>22</v>
      </c>
      <c r="K31" s="217" t="s">
        <v>24</v>
      </c>
      <c r="L31" s="216" t="s">
        <v>22</v>
      </c>
      <c r="M31" s="217" t="s">
        <v>24</v>
      </c>
      <c r="N31" s="216" t="s">
        <v>22</v>
      </c>
      <c r="O31" s="217" t="s">
        <v>24</v>
      </c>
    </row>
    <row r="32" spans="1:15" ht="12.75">
      <c r="A32" s="226" t="s">
        <v>31</v>
      </c>
      <c r="B32" s="221" t="s">
        <v>32</v>
      </c>
      <c r="C32" s="222" t="s">
        <v>32</v>
      </c>
      <c r="D32" s="221" t="s">
        <v>32</v>
      </c>
      <c r="E32" s="222" t="s">
        <v>32</v>
      </c>
      <c r="F32" s="221" t="s">
        <v>32</v>
      </c>
      <c r="G32" s="222" t="s">
        <v>32</v>
      </c>
      <c r="H32" s="221" t="s">
        <v>32</v>
      </c>
      <c r="I32" s="222" t="s">
        <v>32</v>
      </c>
      <c r="J32" s="221" t="s">
        <v>32</v>
      </c>
      <c r="K32" s="222" t="s">
        <v>32</v>
      </c>
      <c r="L32" s="221" t="s">
        <v>32</v>
      </c>
      <c r="M32" s="222" t="s">
        <v>32</v>
      </c>
      <c r="N32" s="221" t="s">
        <v>32</v>
      </c>
      <c r="O32" s="222" t="s">
        <v>32</v>
      </c>
    </row>
    <row r="33" spans="1:15" ht="12.75">
      <c r="A33" s="226" t="s">
        <v>33</v>
      </c>
      <c r="B33" s="221" t="s">
        <v>32</v>
      </c>
      <c r="C33" s="222" t="s">
        <v>32</v>
      </c>
      <c r="D33" s="221" t="s">
        <v>32</v>
      </c>
      <c r="E33" s="222" t="s">
        <v>32</v>
      </c>
      <c r="F33" s="221" t="s">
        <v>32</v>
      </c>
      <c r="G33" s="222" t="s">
        <v>32</v>
      </c>
      <c r="H33" s="221" t="s">
        <v>32</v>
      </c>
      <c r="I33" s="222" t="s">
        <v>32</v>
      </c>
      <c r="J33" s="221" t="s">
        <v>32</v>
      </c>
      <c r="K33" s="222" t="s">
        <v>32</v>
      </c>
      <c r="L33" s="221" t="s">
        <v>32</v>
      </c>
      <c r="M33" s="222" t="s">
        <v>32</v>
      </c>
      <c r="N33" s="221" t="s">
        <v>32</v>
      </c>
      <c r="O33" s="222" t="s">
        <v>32</v>
      </c>
    </row>
    <row r="34" spans="1:15" ht="12.75">
      <c r="A34" s="226" t="s">
        <v>34</v>
      </c>
      <c r="B34" s="219">
        <v>14300</v>
      </c>
      <c r="C34" s="220">
        <v>8600</v>
      </c>
      <c r="D34" s="219">
        <v>11400</v>
      </c>
      <c r="E34" s="220">
        <v>6900</v>
      </c>
      <c r="F34" s="219">
        <v>14300</v>
      </c>
      <c r="G34" s="220">
        <v>6900</v>
      </c>
      <c r="H34" s="219">
        <v>14300</v>
      </c>
      <c r="I34" s="220">
        <v>8600</v>
      </c>
      <c r="J34" s="219">
        <v>14300</v>
      </c>
      <c r="K34" s="220">
        <v>8600</v>
      </c>
      <c r="L34" s="219">
        <v>11400</v>
      </c>
      <c r="M34" s="220">
        <v>8600</v>
      </c>
      <c r="N34" s="219">
        <v>11400</v>
      </c>
      <c r="O34" s="220">
        <v>6900</v>
      </c>
    </row>
    <row r="35" spans="1:15" ht="12.75">
      <c r="A35" s="226" t="s">
        <v>76</v>
      </c>
      <c r="B35" s="219">
        <v>14300</v>
      </c>
      <c r="C35" s="220">
        <v>8600</v>
      </c>
      <c r="D35" s="219">
        <v>11400</v>
      </c>
      <c r="E35" s="220">
        <v>6900</v>
      </c>
      <c r="F35" s="219">
        <v>14300</v>
      </c>
      <c r="G35" s="220">
        <v>6900</v>
      </c>
      <c r="H35" s="219">
        <v>14300</v>
      </c>
      <c r="I35" s="220">
        <v>8600</v>
      </c>
      <c r="J35" s="219">
        <v>14300</v>
      </c>
      <c r="K35" s="220">
        <v>8600</v>
      </c>
      <c r="L35" s="219">
        <v>11400</v>
      </c>
      <c r="M35" s="220">
        <v>8600</v>
      </c>
      <c r="N35" s="219">
        <v>11400</v>
      </c>
      <c r="O35" s="220">
        <v>6900</v>
      </c>
    </row>
    <row r="36" spans="1:15" ht="12.75">
      <c r="A36" s="226" t="s">
        <v>77</v>
      </c>
      <c r="B36" s="219">
        <v>14300</v>
      </c>
      <c r="C36" s="220">
        <v>8600</v>
      </c>
      <c r="D36" s="219">
        <v>11400</v>
      </c>
      <c r="E36" s="220">
        <v>6900</v>
      </c>
      <c r="F36" s="219">
        <v>14300</v>
      </c>
      <c r="G36" s="220">
        <v>6900</v>
      </c>
      <c r="H36" s="219">
        <v>14300</v>
      </c>
      <c r="I36" s="220">
        <v>8600</v>
      </c>
      <c r="J36" s="219">
        <v>17100</v>
      </c>
      <c r="K36" s="220">
        <v>8600</v>
      </c>
      <c r="L36" s="219">
        <v>14300</v>
      </c>
      <c r="M36" s="220">
        <v>8600</v>
      </c>
      <c r="N36" s="219">
        <v>11400</v>
      </c>
      <c r="O36" s="220">
        <v>6900</v>
      </c>
    </row>
    <row r="37" spans="1:15" ht="12.75">
      <c r="A37" s="226" t="s">
        <v>37</v>
      </c>
      <c r="B37" s="221" t="s">
        <v>32</v>
      </c>
      <c r="C37" s="222" t="s">
        <v>32</v>
      </c>
      <c r="D37" s="221" t="s">
        <v>32</v>
      </c>
      <c r="E37" s="222" t="s">
        <v>32</v>
      </c>
      <c r="F37" s="221" t="s">
        <v>32</v>
      </c>
      <c r="G37" s="222" t="s">
        <v>32</v>
      </c>
      <c r="H37" s="221" t="s">
        <v>32</v>
      </c>
      <c r="I37" s="222" t="s">
        <v>32</v>
      </c>
      <c r="J37" s="221" t="s">
        <v>32</v>
      </c>
      <c r="K37" s="222" t="s">
        <v>32</v>
      </c>
      <c r="L37" s="221" t="s">
        <v>32</v>
      </c>
      <c r="M37" s="222" t="s">
        <v>32</v>
      </c>
      <c r="N37" s="221" t="s">
        <v>32</v>
      </c>
      <c r="O37" s="222" t="s">
        <v>32</v>
      </c>
    </row>
    <row r="38" spans="1:15" ht="12.75">
      <c r="A38" s="226" t="s">
        <v>38</v>
      </c>
      <c r="B38" s="221" t="s">
        <v>32</v>
      </c>
      <c r="C38" s="222" t="s">
        <v>32</v>
      </c>
      <c r="D38" s="221" t="s">
        <v>32</v>
      </c>
      <c r="E38" s="222" t="s">
        <v>32</v>
      </c>
      <c r="F38" s="221" t="s">
        <v>32</v>
      </c>
      <c r="G38" s="222" t="s">
        <v>32</v>
      </c>
      <c r="H38" s="221" t="s">
        <v>32</v>
      </c>
      <c r="I38" s="222" t="s">
        <v>32</v>
      </c>
      <c r="J38" s="221" t="s">
        <v>32</v>
      </c>
      <c r="K38" s="222" t="s">
        <v>32</v>
      </c>
      <c r="L38" s="221" t="s">
        <v>32</v>
      </c>
      <c r="M38" s="222" t="s">
        <v>32</v>
      </c>
      <c r="N38" s="221" t="s">
        <v>32</v>
      </c>
      <c r="O38" s="222" t="s">
        <v>32</v>
      </c>
    </row>
    <row r="39" spans="1:15" ht="12.75">
      <c r="A39" s="226" t="s">
        <v>39</v>
      </c>
      <c r="B39" s="221" t="s">
        <v>32</v>
      </c>
      <c r="C39" s="222" t="s">
        <v>32</v>
      </c>
      <c r="D39" s="221" t="s">
        <v>32</v>
      </c>
      <c r="E39" s="222" t="s">
        <v>32</v>
      </c>
      <c r="F39" s="221" t="s">
        <v>32</v>
      </c>
      <c r="G39" s="222" t="s">
        <v>32</v>
      </c>
      <c r="H39" s="221" t="s">
        <v>32</v>
      </c>
      <c r="I39" s="222" t="s">
        <v>32</v>
      </c>
      <c r="J39" s="221" t="s">
        <v>32</v>
      </c>
      <c r="K39" s="222" t="s">
        <v>32</v>
      </c>
      <c r="L39" s="221" t="s">
        <v>32</v>
      </c>
      <c r="M39" s="222" t="s">
        <v>32</v>
      </c>
      <c r="N39" s="221" t="s">
        <v>32</v>
      </c>
      <c r="O39" s="222" t="s">
        <v>32</v>
      </c>
    </row>
    <row r="40" spans="1:15" ht="12.75">
      <c r="A40" s="226" t="s">
        <v>41</v>
      </c>
      <c r="B40" s="219">
        <v>11400</v>
      </c>
      <c r="C40" s="220">
        <v>6900</v>
      </c>
      <c r="D40" s="219">
        <v>11400</v>
      </c>
      <c r="E40" s="220">
        <v>6900</v>
      </c>
      <c r="F40" s="219">
        <v>11400</v>
      </c>
      <c r="G40" s="220">
        <v>6900</v>
      </c>
      <c r="H40" s="219">
        <v>11400</v>
      </c>
      <c r="I40" s="220">
        <v>6900</v>
      </c>
      <c r="J40" s="219">
        <v>11400</v>
      </c>
      <c r="K40" s="220">
        <v>6900</v>
      </c>
      <c r="L40" s="219">
        <v>9100</v>
      </c>
      <c r="M40" s="220">
        <v>6900</v>
      </c>
      <c r="N40" s="219">
        <v>11400</v>
      </c>
      <c r="O40" s="220">
        <v>6900</v>
      </c>
    </row>
    <row r="41" spans="1:15" ht="12.75">
      <c r="A41" s="226" t="s">
        <v>43</v>
      </c>
      <c r="B41" s="219">
        <v>11400</v>
      </c>
      <c r="C41" s="220">
        <v>6900</v>
      </c>
      <c r="D41" s="219">
        <v>11400</v>
      </c>
      <c r="E41" s="220">
        <v>6900</v>
      </c>
      <c r="F41" s="219">
        <v>11400</v>
      </c>
      <c r="G41" s="220">
        <v>6900</v>
      </c>
      <c r="H41" s="219">
        <v>11400</v>
      </c>
      <c r="I41" s="220">
        <v>6900</v>
      </c>
      <c r="J41" s="219">
        <v>11400</v>
      </c>
      <c r="K41" s="220">
        <v>6900</v>
      </c>
      <c r="L41" s="219">
        <v>9100</v>
      </c>
      <c r="M41" s="220">
        <v>6900</v>
      </c>
      <c r="N41" s="219">
        <v>11400</v>
      </c>
      <c r="O41" s="220">
        <v>6900</v>
      </c>
    </row>
    <row r="42" spans="1:15" ht="12.75">
      <c r="A42" s="226" t="s">
        <v>44</v>
      </c>
      <c r="B42" s="221" t="s">
        <v>32</v>
      </c>
      <c r="C42" s="222" t="s">
        <v>32</v>
      </c>
      <c r="D42" s="221" t="s">
        <v>32</v>
      </c>
      <c r="E42" s="222" t="s">
        <v>32</v>
      </c>
      <c r="F42" s="221" t="s">
        <v>32</v>
      </c>
      <c r="G42" s="222" t="s">
        <v>32</v>
      </c>
      <c r="H42" s="221" t="s">
        <v>32</v>
      </c>
      <c r="I42" s="222" t="s">
        <v>32</v>
      </c>
      <c r="J42" s="221" t="s">
        <v>32</v>
      </c>
      <c r="K42" s="222" t="s">
        <v>32</v>
      </c>
      <c r="L42" s="221" t="s">
        <v>32</v>
      </c>
      <c r="M42" s="222" t="s">
        <v>32</v>
      </c>
      <c r="N42" s="221" t="s">
        <v>32</v>
      </c>
      <c r="O42" s="222" t="s">
        <v>32</v>
      </c>
    </row>
    <row r="43" spans="1:15" ht="12.75">
      <c r="A43" s="226" t="s">
        <v>45</v>
      </c>
      <c r="B43" s="221" t="s">
        <v>32</v>
      </c>
      <c r="C43" s="222" t="s">
        <v>32</v>
      </c>
      <c r="D43" s="221" t="s">
        <v>32</v>
      </c>
      <c r="E43" s="222" t="s">
        <v>32</v>
      </c>
      <c r="F43" s="221" t="s">
        <v>32</v>
      </c>
      <c r="G43" s="222" t="s">
        <v>32</v>
      </c>
      <c r="H43" s="221" t="s">
        <v>32</v>
      </c>
      <c r="I43" s="222" t="s">
        <v>32</v>
      </c>
      <c r="J43" s="221" t="s">
        <v>32</v>
      </c>
      <c r="K43" s="222" t="s">
        <v>32</v>
      </c>
      <c r="L43" s="221" t="s">
        <v>32</v>
      </c>
      <c r="M43" s="222" t="s">
        <v>32</v>
      </c>
      <c r="N43" s="221" t="s">
        <v>32</v>
      </c>
      <c r="O43" s="222" t="s">
        <v>32</v>
      </c>
    </row>
    <row r="44" spans="1:15" ht="12.75">
      <c r="A44" s="226" t="s">
        <v>46</v>
      </c>
      <c r="B44" s="219">
        <v>11400</v>
      </c>
      <c r="C44" s="220">
        <v>6900</v>
      </c>
      <c r="D44" s="219">
        <v>11400</v>
      </c>
      <c r="E44" s="220">
        <v>6900</v>
      </c>
      <c r="F44" s="219">
        <v>11400</v>
      </c>
      <c r="G44" s="220">
        <v>6900</v>
      </c>
      <c r="H44" s="219">
        <v>11400</v>
      </c>
      <c r="I44" s="220">
        <v>6900</v>
      </c>
      <c r="J44" s="219">
        <v>11400</v>
      </c>
      <c r="K44" s="220">
        <v>6900</v>
      </c>
      <c r="L44" s="219">
        <v>9100</v>
      </c>
      <c r="M44" s="220">
        <v>6900</v>
      </c>
      <c r="N44" s="219">
        <v>11400</v>
      </c>
      <c r="O44" s="220">
        <v>6900</v>
      </c>
    </row>
    <row r="45" spans="1:15" ht="12.75">
      <c r="A45" s="226" t="s">
        <v>47</v>
      </c>
      <c r="B45" s="221" t="s">
        <v>32</v>
      </c>
      <c r="C45" s="222" t="s">
        <v>32</v>
      </c>
      <c r="D45" s="221" t="s">
        <v>32</v>
      </c>
      <c r="E45" s="222" t="s">
        <v>32</v>
      </c>
      <c r="F45" s="221" t="s">
        <v>32</v>
      </c>
      <c r="G45" s="222" t="s">
        <v>32</v>
      </c>
      <c r="H45" s="221" t="s">
        <v>32</v>
      </c>
      <c r="I45" s="222" t="s">
        <v>32</v>
      </c>
      <c r="J45" s="221" t="s">
        <v>32</v>
      </c>
      <c r="K45" s="222" t="s">
        <v>32</v>
      </c>
      <c r="L45" s="221" t="s">
        <v>32</v>
      </c>
      <c r="M45" s="222" t="s">
        <v>32</v>
      </c>
      <c r="N45" s="221" t="s">
        <v>32</v>
      </c>
      <c r="O45" s="222" t="s">
        <v>32</v>
      </c>
    </row>
    <row r="46" spans="1:15" ht="12.75">
      <c r="A46" s="226" t="s">
        <v>48</v>
      </c>
      <c r="B46" s="221" t="s">
        <v>32</v>
      </c>
      <c r="C46" s="222" t="s">
        <v>32</v>
      </c>
      <c r="D46" s="221" t="s">
        <v>32</v>
      </c>
      <c r="E46" s="222" t="s">
        <v>32</v>
      </c>
      <c r="F46" s="221" t="s">
        <v>32</v>
      </c>
      <c r="G46" s="222" t="s">
        <v>32</v>
      </c>
      <c r="H46" s="221" t="s">
        <v>32</v>
      </c>
      <c r="I46" s="222" t="s">
        <v>32</v>
      </c>
      <c r="J46" s="221" t="s">
        <v>32</v>
      </c>
      <c r="K46" s="222" t="s">
        <v>32</v>
      </c>
      <c r="L46" s="221" t="s">
        <v>32</v>
      </c>
      <c r="M46" s="222" t="s">
        <v>32</v>
      </c>
      <c r="N46" s="221" t="s">
        <v>32</v>
      </c>
      <c r="O46" s="222" t="s">
        <v>32</v>
      </c>
    </row>
    <row r="47" spans="1:15" ht="12.75">
      <c r="A47" s="226" t="s">
        <v>49</v>
      </c>
      <c r="B47" s="221" t="s">
        <v>32</v>
      </c>
      <c r="C47" s="222" t="s">
        <v>32</v>
      </c>
      <c r="D47" s="221" t="s">
        <v>32</v>
      </c>
      <c r="E47" s="222" t="s">
        <v>32</v>
      </c>
      <c r="F47" s="221" t="s">
        <v>32</v>
      </c>
      <c r="G47" s="222" t="s">
        <v>32</v>
      </c>
      <c r="H47" s="221" t="s">
        <v>32</v>
      </c>
      <c r="I47" s="222" t="s">
        <v>32</v>
      </c>
      <c r="J47" s="221" t="s">
        <v>32</v>
      </c>
      <c r="K47" s="222" t="s">
        <v>32</v>
      </c>
      <c r="L47" s="221" t="s">
        <v>32</v>
      </c>
      <c r="M47" s="222" t="s">
        <v>32</v>
      </c>
      <c r="N47" s="221" t="s">
        <v>32</v>
      </c>
      <c r="O47" s="222" t="s">
        <v>32</v>
      </c>
    </row>
    <row r="48" spans="1:11" ht="12.75">
      <c r="A48" s="227"/>
      <c r="B48" s="227"/>
      <c r="C48" s="227"/>
      <c r="D48" s="227"/>
      <c r="E48" s="227"/>
      <c r="F48" s="227"/>
      <c r="G48" s="227"/>
      <c r="H48" s="227"/>
      <c r="I48" s="227"/>
      <c r="J48" s="227"/>
      <c r="K48" s="227"/>
    </row>
  </sheetData>
  <sheetProtection sheet="1" objects="1" scenarios="1"/>
  <printOptions gridLines="1"/>
  <pageMargins left="0.75" right="0.75" top="1" bottom="1" header="0.5" footer="0.5"/>
  <pageSetup fitToHeight="1" fitToWidth="1" horizontalDpi="300" verticalDpi="300" orientation="landscape" scale="79" r:id="rId1"/>
  <headerFooter alignWithMargins="0">
    <oddHeader>&amp;C&amp;"MS Sans Serif,Bold"&amp;12Forage Production
MLRA 66, NE, SD, WY&amp;R&amp;"MS Sans Serif,Bold"Nebraska Forage Suitability Groups</oddHeader>
    <oddFooter>&amp;C&amp;P&amp;R&amp;D</oddFooter>
  </headerFooter>
</worksheet>
</file>

<file path=xl/worksheets/sheet17.xml><?xml version="1.0" encoding="utf-8"?>
<worksheet xmlns="http://schemas.openxmlformats.org/spreadsheetml/2006/main" xmlns:r="http://schemas.openxmlformats.org/officeDocument/2006/relationships">
  <sheetPr codeName="Sheet14">
    <pageSetUpPr fitToPage="1"/>
  </sheetPr>
  <dimension ref="A1:K44"/>
  <sheetViews>
    <sheetView zoomScale="75" zoomScaleNormal="75" workbookViewId="0" topLeftCell="A1">
      <selection activeCell="F5" sqref="F5:G5"/>
    </sheetView>
  </sheetViews>
  <sheetFormatPr defaultColWidth="9.140625" defaultRowHeight="12.75"/>
  <cols>
    <col min="1" max="1" width="30.421875" style="300" customWidth="1"/>
    <col min="2" max="8" width="5.7109375" style="0" customWidth="1"/>
    <col min="9" max="9" width="8.00390625" style="0" customWidth="1"/>
    <col min="10" max="11" width="5.7109375" style="0" customWidth="1"/>
  </cols>
  <sheetData>
    <row r="1" spans="1:11" s="284" customFormat="1" ht="12.75">
      <c r="A1" s="281" t="s">
        <v>89</v>
      </c>
      <c r="B1" s="471" t="s">
        <v>27</v>
      </c>
      <c r="C1" s="472"/>
      <c r="D1" s="472" t="s">
        <v>29</v>
      </c>
      <c r="E1" s="472"/>
      <c r="F1" s="472" t="s">
        <v>51</v>
      </c>
      <c r="G1" s="472"/>
      <c r="H1" s="472" t="s">
        <v>54</v>
      </c>
      <c r="I1" s="470"/>
      <c r="J1" s="471" t="s">
        <v>56</v>
      </c>
      <c r="K1" s="470"/>
    </row>
    <row r="2" spans="1:11" s="285" customFormat="1" ht="12.75">
      <c r="A2" s="286"/>
      <c r="B2" s="287" t="s">
        <v>22</v>
      </c>
      <c r="C2" s="288" t="s">
        <v>24</v>
      </c>
      <c r="D2" s="287" t="s">
        <v>22</v>
      </c>
      <c r="E2" s="288" t="s">
        <v>24</v>
      </c>
      <c r="F2" s="287" t="s">
        <v>22</v>
      </c>
      <c r="G2" s="288" t="s">
        <v>24</v>
      </c>
      <c r="H2" s="287" t="s">
        <v>22</v>
      </c>
      <c r="I2" s="288" t="s">
        <v>24</v>
      </c>
      <c r="J2" s="287" t="s">
        <v>22</v>
      </c>
      <c r="K2" s="288" t="s">
        <v>24</v>
      </c>
    </row>
    <row r="3" spans="1:11" s="285" customFormat="1" ht="12.75">
      <c r="A3" s="294" t="s">
        <v>31</v>
      </c>
      <c r="B3" s="297">
        <v>3700</v>
      </c>
      <c r="C3" s="298">
        <v>2300</v>
      </c>
      <c r="D3" s="297">
        <v>7400</v>
      </c>
      <c r="E3" s="298">
        <v>2900</v>
      </c>
      <c r="F3" s="297">
        <v>4000</v>
      </c>
      <c r="G3" s="298">
        <v>2600</v>
      </c>
      <c r="H3" s="297">
        <v>9100</v>
      </c>
      <c r="I3" s="298">
        <v>4000</v>
      </c>
      <c r="J3" s="295" t="s">
        <v>32</v>
      </c>
      <c r="K3" s="296" t="s">
        <v>32</v>
      </c>
    </row>
    <row r="4" spans="1:11" s="275" customFormat="1" ht="12.75">
      <c r="A4" s="289" t="s">
        <v>34</v>
      </c>
      <c r="B4" s="290">
        <v>2900</v>
      </c>
      <c r="C4" s="291">
        <v>1700</v>
      </c>
      <c r="D4" s="290">
        <v>6900</v>
      </c>
      <c r="E4" s="291">
        <v>2900</v>
      </c>
      <c r="F4" s="290">
        <v>3100</v>
      </c>
      <c r="G4" s="291">
        <v>2000</v>
      </c>
      <c r="H4" s="290">
        <v>8300</v>
      </c>
      <c r="I4" s="291">
        <v>3700</v>
      </c>
      <c r="J4" s="292" t="s">
        <v>32</v>
      </c>
      <c r="K4" s="293" t="s">
        <v>32</v>
      </c>
    </row>
    <row r="5" spans="1:11" s="275" customFormat="1" ht="12.75">
      <c r="A5" s="294" t="s">
        <v>35</v>
      </c>
      <c r="B5" s="295" t="s">
        <v>32</v>
      </c>
      <c r="C5" s="296" t="s">
        <v>32</v>
      </c>
      <c r="D5" s="295" t="s">
        <v>32</v>
      </c>
      <c r="E5" s="296" t="s">
        <v>32</v>
      </c>
      <c r="F5" s="295" t="s">
        <v>32</v>
      </c>
      <c r="G5" s="296" t="s">
        <v>32</v>
      </c>
      <c r="H5" s="297">
        <v>8300</v>
      </c>
      <c r="I5" s="298">
        <v>3700</v>
      </c>
      <c r="J5" s="295" t="s">
        <v>32</v>
      </c>
      <c r="K5" s="296" t="s">
        <v>32</v>
      </c>
    </row>
    <row r="6" spans="1:11" s="275" customFormat="1" ht="12.75">
      <c r="A6" s="294" t="s">
        <v>77</v>
      </c>
      <c r="B6" s="297">
        <v>2900</v>
      </c>
      <c r="C6" s="298">
        <v>1700</v>
      </c>
      <c r="D6" s="297">
        <v>6900</v>
      </c>
      <c r="E6" s="298">
        <v>2900</v>
      </c>
      <c r="F6" s="297">
        <v>3100</v>
      </c>
      <c r="G6" s="298">
        <v>2000</v>
      </c>
      <c r="H6" s="297">
        <v>8300</v>
      </c>
      <c r="I6" s="298">
        <v>3700</v>
      </c>
      <c r="J6" s="295" t="s">
        <v>32</v>
      </c>
      <c r="K6" s="296" t="s">
        <v>32</v>
      </c>
    </row>
    <row r="7" spans="1:11" s="275" customFormat="1" ht="12.75">
      <c r="A7" s="294" t="s">
        <v>37</v>
      </c>
      <c r="B7" s="295" t="s">
        <v>32</v>
      </c>
      <c r="C7" s="296" t="s">
        <v>32</v>
      </c>
      <c r="D7" s="297">
        <v>5400</v>
      </c>
      <c r="E7" s="298">
        <v>2900</v>
      </c>
      <c r="F7" s="295" t="s">
        <v>32</v>
      </c>
      <c r="G7" s="296" t="s">
        <v>32</v>
      </c>
      <c r="H7" s="297">
        <v>8300</v>
      </c>
      <c r="I7" s="298">
        <v>3100</v>
      </c>
      <c r="J7" s="295" t="s">
        <v>32</v>
      </c>
      <c r="K7" s="296" t="s">
        <v>32</v>
      </c>
    </row>
    <row r="8" spans="1:11" s="275" customFormat="1" ht="12.75">
      <c r="A8" s="294" t="s">
        <v>38</v>
      </c>
      <c r="B8" s="295" t="s">
        <v>32</v>
      </c>
      <c r="C8" s="296" t="s">
        <v>32</v>
      </c>
      <c r="D8" s="295" t="s">
        <v>32</v>
      </c>
      <c r="E8" s="296" t="s">
        <v>32</v>
      </c>
      <c r="F8" s="295" t="s">
        <v>32</v>
      </c>
      <c r="G8" s="296" t="s">
        <v>32</v>
      </c>
      <c r="H8" s="297">
        <v>6000</v>
      </c>
      <c r="I8" s="298">
        <v>2900</v>
      </c>
      <c r="J8" s="297">
        <v>5400</v>
      </c>
      <c r="K8" s="298">
        <v>2900</v>
      </c>
    </row>
    <row r="9" spans="1:11" s="275" customFormat="1" ht="12.75">
      <c r="A9" s="294" t="s">
        <v>39</v>
      </c>
      <c r="B9" s="297">
        <v>2600</v>
      </c>
      <c r="C9" s="298">
        <v>1400</v>
      </c>
      <c r="D9" s="297">
        <v>4000</v>
      </c>
      <c r="E9" s="298">
        <v>2000</v>
      </c>
      <c r="F9" s="297">
        <v>2300</v>
      </c>
      <c r="G9" s="298">
        <v>1700</v>
      </c>
      <c r="H9" s="295" t="s">
        <v>32</v>
      </c>
      <c r="I9" s="296" t="s">
        <v>32</v>
      </c>
      <c r="J9" s="295" t="s">
        <v>32</v>
      </c>
      <c r="K9" s="296" t="s">
        <v>32</v>
      </c>
    </row>
    <row r="10" spans="1:11" s="275" customFormat="1" ht="12.75">
      <c r="A10" s="294" t="s">
        <v>41</v>
      </c>
      <c r="B10" s="297">
        <v>2600</v>
      </c>
      <c r="C10" s="298">
        <v>1400</v>
      </c>
      <c r="D10" s="297">
        <v>4600</v>
      </c>
      <c r="E10" s="298">
        <v>2300</v>
      </c>
      <c r="F10" s="297">
        <v>2300</v>
      </c>
      <c r="G10" s="298">
        <v>1700</v>
      </c>
      <c r="H10" s="297">
        <v>6300</v>
      </c>
      <c r="I10" s="298">
        <v>2900</v>
      </c>
      <c r="J10" s="295" t="s">
        <v>32</v>
      </c>
      <c r="K10" s="296" t="s">
        <v>32</v>
      </c>
    </row>
    <row r="11" spans="1:11" s="275" customFormat="1" ht="12.75">
      <c r="A11" s="294" t="s">
        <v>42</v>
      </c>
      <c r="B11" s="295" t="s">
        <v>32</v>
      </c>
      <c r="C11" s="296" t="s">
        <v>32</v>
      </c>
      <c r="D11" s="295" t="s">
        <v>32</v>
      </c>
      <c r="E11" s="296" t="s">
        <v>32</v>
      </c>
      <c r="F11" s="295" t="s">
        <v>32</v>
      </c>
      <c r="G11" s="296" t="s">
        <v>32</v>
      </c>
      <c r="H11" s="297">
        <v>6000</v>
      </c>
      <c r="I11" s="298">
        <v>2900</v>
      </c>
      <c r="J11" s="295" t="s">
        <v>32</v>
      </c>
      <c r="K11" s="296" t="s">
        <v>32</v>
      </c>
    </row>
    <row r="12" spans="1:11" s="275" customFormat="1" ht="12.75">
      <c r="A12" s="294" t="s">
        <v>44</v>
      </c>
      <c r="B12" s="295" t="s">
        <v>32</v>
      </c>
      <c r="C12" s="296" t="s">
        <v>32</v>
      </c>
      <c r="D12" s="295" t="s">
        <v>32</v>
      </c>
      <c r="E12" s="296" t="s">
        <v>32</v>
      </c>
      <c r="F12" s="295" t="s">
        <v>32</v>
      </c>
      <c r="G12" s="296" t="s">
        <v>32</v>
      </c>
      <c r="H12" s="297">
        <v>7400</v>
      </c>
      <c r="I12" s="298">
        <v>3700</v>
      </c>
      <c r="J12" s="297">
        <v>6600</v>
      </c>
      <c r="K12" s="298">
        <v>4000</v>
      </c>
    </row>
    <row r="13" spans="1:11" s="275" customFormat="1" ht="12.75">
      <c r="A13" s="294" t="s">
        <v>45</v>
      </c>
      <c r="B13" s="295" t="s">
        <v>32</v>
      </c>
      <c r="C13" s="296" t="s">
        <v>32</v>
      </c>
      <c r="D13" s="295" t="s">
        <v>32</v>
      </c>
      <c r="E13" s="296" t="s">
        <v>32</v>
      </c>
      <c r="F13" s="297">
        <v>4000</v>
      </c>
      <c r="G13" s="298">
        <v>2300</v>
      </c>
      <c r="H13" s="295" t="s">
        <v>32</v>
      </c>
      <c r="I13" s="296" t="s">
        <v>32</v>
      </c>
      <c r="J13" s="295" t="s">
        <v>32</v>
      </c>
      <c r="K13" s="296" t="s">
        <v>32</v>
      </c>
    </row>
    <row r="14" spans="1:11" s="275" customFormat="1" ht="12.75">
      <c r="A14" s="294" t="s">
        <v>46</v>
      </c>
      <c r="B14" s="297">
        <v>2600</v>
      </c>
      <c r="C14" s="298">
        <v>1400</v>
      </c>
      <c r="D14" s="297">
        <v>4000</v>
      </c>
      <c r="E14" s="298">
        <v>2300</v>
      </c>
      <c r="F14" s="297">
        <v>2900</v>
      </c>
      <c r="G14" s="298">
        <v>1700</v>
      </c>
      <c r="H14" s="297">
        <v>6000</v>
      </c>
      <c r="I14" s="298">
        <v>2900</v>
      </c>
      <c r="J14" s="295" t="s">
        <v>32</v>
      </c>
      <c r="K14" s="296" t="s">
        <v>32</v>
      </c>
    </row>
    <row r="15" spans="1:11" s="275" customFormat="1" ht="12.75">
      <c r="A15" s="294" t="s">
        <v>47</v>
      </c>
      <c r="B15" s="295" t="s">
        <v>32</v>
      </c>
      <c r="C15" s="296" t="s">
        <v>32</v>
      </c>
      <c r="D15" s="297">
        <v>5400</v>
      </c>
      <c r="E15" s="298">
        <v>2900</v>
      </c>
      <c r="F15" s="297">
        <v>4000</v>
      </c>
      <c r="G15" s="298">
        <v>2300</v>
      </c>
      <c r="H15" s="297">
        <v>7700</v>
      </c>
      <c r="I15" s="298">
        <v>3100</v>
      </c>
      <c r="J15" s="295" t="s">
        <v>32</v>
      </c>
      <c r="K15" s="296" t="s">
        <v>32</v>
      </c>
    </row>
    <row r="16" ht="12.75">
      <c r="A16" s="299"/>
    </row>
    <row r="29" spans="1:11" ht="12.75">
      <c r="A29" s="301"/>
      <c r="B29" s="302"/>
      <c r="C29" s="302"/>
      <c r="D29" s="302"/>
      <c r="E29" s="302"/>
      <c r="F29" s="302"/>
      <c r="G29" s="302"/>
      <c r="H29" s="302"/>
      <c r="I29" s="302"/>
      <c r="J29" s="302"/>
      <c r="K29" s="302"/>
    </row>
    <row r="30" spans="1:7" ht="12.75">
      <c r="A30" s="299" t="s">
        <v>90</v>
      </c>
      <c r="B30" s="282" t="s">
        <v>27</v>
      </c>
      <c r="C30" s="283"/>
      <c r="D30" s="282" t="s">
        <v>29</v>
      </c>
      <c r="E30" s="283"/>
      <c r="F30" s="282" t="s">
        <v>51</v>
      </c>
      <c r="G30" s="283"/>
    </row>
    <row r="31" spans="2:7" ht="12.75">
      <c r="B31" s="287" t="s">
        <v>22</v>
      </c>
      <c r="C31" s="288" t="s">
        <v>24</v>
      </c>
      <c r="D31" s="287" t="s">
        <v>22</v>
      </c>
      <c r="E31" s="288" t="s">
        <v>24</v>
      </c>
      <c r="F31" s="287" t="s">
        <v>22</v>
      </c>
      <c r="G31" s="288" t="s">
        <v>24</v>
      </c>
    </row>
    <row r="32" spans="1:7" ht="12.75">
      <c r="A32" s="289" t="s">
        <v>126</v>
      </c>
      <c r="B32" s="290">
        <v>11400</v>
      </c>
      <c r="C32" s="291">
        <v>6900</v>
      </c>
      <c r="D32" s="290">
        <v>14300</v>
      </c>
      <c r="E32" s="291">
        <v>8600</v>
      </c>
      <c r="F32" s="290">
        <v>14300</v>
      </c>
      <c r="G32" s="291">
        <v>8600</v>
      </c>
    </row>
    <row r="33" spans="1:7" ht="12.75">
      <c r="A33" s="294" t="s">
        <v>127</v>
      </c>
      <c r="B33" s="295" t="s">
        <v>32</v>
      </c>
      <c r="C33" s="296" t="s">
        <v>32</v>
      </c>
      <c r="D33" s="297">
        <v>14300</v>
      </c>
      <c r="E33" s="298">
        <v>8600</v>
      </c>
      <c r="F33" s="295" t="s">
        <v>32</v>
      </c>
      <c r="G33" s="296" t="s">
        <v>32</v>
      </c>
    </row>
    <row r="34" spans="1:7" ht="12.75">
      <c r="A34" s="294" t="s">
        <v>128</v>
      </c>
      <c r="B34" s="297">
        <v>11400</v>
      </c>
      <c r="C34" s="298">
        <v>6900</v>
      </c>
      <c r="D34" s="297">
        <v>14300</v>
      </c>
      <c r="E34" s="298">
        <v>8600</v>
      </c>
      <c r="F34" s="297">
        <v>14300</v>
      </c>
      <c r="G34" s="298">
        <v>8600</v>
      </c>
    </row>
    <row r="35" spans="1:7" ht="12.75">
      <c r="A35" s="294" t="s">
        <v>31</v>
      </c>
      <c r="B35" s="295" t="s">
        <v>32</v>
      </c>
      <c r="C35" s="296" t="s">
        <v>32</v>
      </c>
      <c r="D35" s="295" t="s">
        <v>32</v>
      </c>
      <c r="E35" s="296" t="s">
        <v>32</v>
      </c>
      <c r="F35" s="295" t="s">
        <v>32</v>
      </c>
      <c r="G35" s="296" t="s">
        <v>32</v>
      </c>
    </row>
    <row r="36" spans="1:7" ht="12.75">
      <c r="A36" s="294" t="s">
        <v>37</v>
      </c>
      <c r="B36" s="295" t="s">
        <v>32</v>
      </c>
      <c r="C36" s="296" t="s">
        <v>32</v>
      </c>
      <c r="D36" s="295" t="s">
        <v>32</v>
      </c>
      <c r="E36" s="296" t="s">
        <v>32</v>
      </c>
      <c r="F36" s="295" t="s">
        <v>32</v>
      </c>
      <c r="G36" s="296" t="s">
        <v>32</v>
      </c>
    </row>
    <row r="37" spans="1:7" ht="12.75">
      <c r="A37" s="294" t="s">
        <v>38</v>
      </c>
      <c r="B37" s="295" t="s">
        <v>32</v>
      </c>
      <c r="C37" s="296" t="s">
        <v>32</v>
      </c>
      <c r="D37" s="295" t="s">
        <v>32</v>
      </c>
      <c r="E37" s="296" t="s">
        <v>32</v>
      </c>
      <c r="F37" s="295" t="s">
        <v>32</v>
      </c>
      <c r="G37" s="296" t="s">
        <v>32</v>
      </c>
    </row>
    <row r="38" spans="1:7" ht="12.75">
      <c r="A38" s="294" t="s">
        <v>39</v>
      </c>
      <c r="B38" s="295" t="s">
        <v>32</v>
      </c>
      <c r="C38" s="296" t="s">
        <v>32</v>
      </c>
      <c r="D38" s="295" t="s">
        <v>32</v>
      </c>
      <c r="E38" s="296" t="s">
        <v>32</v>
      </c>
      <c r="F38" s="295" t="s">
        <v>32</v>
      </c>
      <c r="G38" s="296" t="s">
        <v>32</v>
      </c>
    </row>
    <row r="39" spans="1:7" ht="12.75">
      <c r="A39" s="294" t="s">
        <v>41</v>
      </c>
      <c r="B39" s="297">
        <v>11400</v>
      </c>
      <c r="C39" s="298">
        <v>6900</v>
      </c>
      <c r="D39" s="297">
        <v>11400</v>
      </c>
      <c r="E39" s="298">
        <v>6900</v>
      </c>
      <c r="F39" s="297">
        <v>11400</v>
      </c>
      <c r="G39" s="298">
        <v>6900</v>
      </c>
    </row>
    <row r="40" spans="1:7" ht="12.75">
      <c r="A40" s="294" t="s">
        <v>42</v>
      </c>
      <c r="B40" s="295" t="s">
        <v>32</v>
      </c>
      <c r="C40" s="296" t="s">
        <v>32</v>
      </c>
      <c r="D40" s="295" t="s">
        <v>32</v>
      </c>
      <c r="E40" s="296" t="s">
        <v>32</v>
      </c>
      <c r="F40" s="295" t="s">
        <v>32</v>
      </c>
      <c r="G40" s="296" t="s">
        <v>32</v>
      </c>
    </row>
    <row r="41" spans="1:7" ht="12.75">
      <c r="A41" s="294" t="s">
        <v>44</v>
      </c>
      <c r="B41" s="295" t="s">
        <v>32</v>
      </c>
      <c r="C41" s="296" t="s">
        <v>32</v>
      </c>
      <c r="D41" s="295" t="s">
        <v>32</v>
      </c>
      <c r="E41" s="296" t="s">
        <v>32</v>
      </c>
      <c r="F41" s="295" t="s">
        <v>32</v>
      </c>
      <c r="G41" s="296" t="s">
        <v>32</v>
      </c>
    </row>
    <row r="42" spans="1:7" ht="12.75">
      <c r="A42" s="294" t="s">
        <v>45</v>
      </c>
      <c r="B42" s="295" t="s">
        <v>32</v>
      </c>
      <c r="C42" s="296" t="s">
        <v>32</v>
      </c>
      <c r="D42" s="295" t="s">
        <v>32</v>
      </c>
      <c r="E42" s="296" t="s">
        <v>32</v>
      </c>
      <c r="F42" s="295" t="s">
        <v>32</v>
      </c>
      <c r="G42" s="296" t="s">
        <v>32</v>
      </c>
    </row>
    <row r="43" spans="1:7" ht="12.75">
      <c r="A43" s="294" t="s">
        <v>46</v>
      </c>
      <c r="B43" s="297">
        <v>11400</v>
      </c>
      <c r="C43" s="298">
        <v>6900</v>
      </c>
      <c r="D43" s="297">
        <v>11400</v>
      </c>
      <c r="E43" s="298">
        <v>6900</v>
      </c>
      <c r="F43" s="297">
        <v>11400</v>
      </c>
      <c r="G43" s="298">
        <v>6900</v>
      </c>
    </row>
    <row r="44" spans="1:7" ht="12.75">
      <c r="A44" s="294" t="s">
        <v>47</v>
      </c>
      <c r="B44" s="295" t="s">
        <v>32</v>
      </c>
      <c r="C44" s="296" t="s">
        <v>32</v>
      </c>
      <c r="D44" s="295" t="s">
        <v>32</v>
      </c>
      <c r="E44" s="296" t="s">
        <v>32</v>
      </c>
      <c r="F44" s="295" t="s">
        <v>32</v>
      </c>
      <c r="G44" s="296" t="s">
        <v>32</v>
      </c>
    </row>
  </sheetData>
  <sheetProtection/>
  <mergeCells count="5">
    <mergeCell ref="J1:K1"/>
    <mergeCell ref="B1:C1"/>
    <mergeCell ref="D1:E1"/>
    <mergeCell ref="F1:G1"/>
    <mergeCell ref="H1:I1"/>
  </mergeCells>
  <printOptions gridLines="1" horizontalCentered="1"/>
  <pageMargins left="0.33" right="0.28" top="1.22" bottom="1" header="0.75" footer="0.5"/>
  <pageSetup fitToHeight="1" fitToWidth="1" horizontalDpi="600" verticalDpi="600" orientation="landscape" scale="83" r:id="rId1"/>
  <headerFooter alignWithMargins="0">
    <oddHeader>&amp;C&amp;"Arial,Bold"&amp;12Forage Production
MLRA 66, NE, SD&amp;R&amp;"Arial,Bold"Nebraska Forage Suitability Groups</oddHeader>
    <oddFooter>&amp;C&amp;P&amp;R&amp;D</oddFooter>
  </headerFooter>
</worksheet>
</file>

<file path=xl/worksheets/sheet18.xml><?xml version="1.0" encoding="utf-8"?>
<worksheet xmlns="http://schemas.openxmlformats.org/spreadsheetml/2006/main" xmlns:r="http://schemas.openxmlformats.org/officeDocument/2006/relationships">
  <sheetPr codeName="Sheet15"/>
  <dimension ref="A1:S46"/>
  <sheetViews>
    <sheetView zoomScale="75" zoomScaleNormal="75" workbookViewId="0" topLeftCell="A1">
      <selection activeCell="F5" sqref="F5:G5"/>
    </sheetView>
  </sheetViews>
  <sheetFormatPr defaultColWidth="9.140625" defaultRowHeight="12.75"/>
  <cols>
    <col min="1" max="1" width="26.7109375" style="241" customWidth="1"/>
    <col min="2" max="11" width="6.7109375" style="241" customWidth="1"/>
    <col min="12" max="16384" width="9.140625" style="241" customWidth="1"/>
  </cols>
  <sheetData>
    <row r="1" spans="1:19" s="231" customFormat="1" ht="13.5" customHeight="1">
      <c r="A1" s="228" t="s">
        <v>89</v>
      </c>
      <c r="B1" s="229" t="s">
        <v>25</v>
      </c>
      <c r="C1" s="229"/>
      <c r="D1" s="229" t="s">
        <v>26</v>
      </c>
      <c r="E1" s="230"/>
      <c r="F1" s="229" t="s">
        <v>27</v>
      </c>
      <c r="G1" s="229"/>
      <c r="H1" s="229" t="s">
        <v>29</v>
      </c>
      <c r="I1" s="229"/>
      <c r="J1" s="229" t="s">
        <v>30</v>
      </c>
      <c r="K1" s="229"/>
      <c r="L1" s="229" t="s">
        <v>51</v>
      </c>
      <c r="M1" s="229"/>
      <c r="N1" s="229" t="s">
        <v>54</v>
      </c>
      <c r="O1" s="230"/>
      <c r="P1" s="229" t="s">
        <v>55</v>
      </c>
      <c r="Q1" s="229"/>
      <c r="R1" s="229" t="s">
        <v>56</v>
      </c>
      <c r="S1" s="230"/>
    </row>
    <row r="2" spans="1:19" s="235" customFormat="1" ht="13.5" customHeight="1">
      <c r="A2" s="232"/>
      <c r="B2" s="233" t="s">
        <v>22</v>
      </c>
      <c r="C2" s="234" t="s">
        <v>24</v>
      </c>
      <c r="D2" s="233" t="s">
        <v>22</v>
      </c>
      <c r="E2" s="234" t="s">
        <v>24</v>
      </c>
      <c r="F2" s="233" t="s">
        <v>22</v>
      </c>
      <c r="G2" s="234" t="s">
        <v>24</v>
      </c>
      <c r="H2" s="233" t="s">
        <v>22</v>
      </c>
      <c r="I2" s="234" t="s">
        <v>24</v>
      </c>
      <c r="J2" s="233" t="s">
        <v>22</v>
      </c>
      <c r="K2" s="234" t="s">
        <v>24</v>
      </c>
      <c r="L2" s="233" t="s">
        <v>22</v>
      </c>
      <c r="M2" s="234" t="s">
        <v>24</v>
      </c>
      <c r="N2" s="233" t="s">
        <v>22</v>
      </c>
      <c r="O2" s="234" t="s">
        <v>24</v>
      </c>
      <c r="P2" s="233" t="s">
        <v>22</v>
      </c>
      <c r="Q2" s="234" t="s">
        <v>24</v>
      </c>
      <c r="R2" s="233" t="s">
        <v>22</v>
      </c>
      <c r="S2" s="234" t="s">
        <v>24</v>
      </c>
    </row>
    <row r="3" spans="1:19" ht="12.75">
      <c r="A3" s="238" t="s">
        <v>31</v>
      </c>
      <c r="B3" s="239">
        <v>6900</v>
      </c>
      <c r="C3" s="240">
        <v>3100</v>
      </c>
      <c r="D3" s="239">
        <v>4600</v>
      </c>
      <c r="E3" s="240">
        <v>2300</v>
      </c>
      <c r="F3" s="239">
        <v>6900</v>
      </c>
      <c r="G3" s="240">
        <v>2900</v>
      </c>
      <c r="H3" s="239">
        <v>9100</v>
      </c>
      <c r="I3" s="240">
        <v>3400</v>
      </c>
      <c r="J3" s="239">
        <v>10000</v>
      </c>
      <c r="K3" s="240">
        <v>4000</v>
      </c>
      <c r="L3" s="239">
        <v>5100</v>
      </c>
      <c r="M3" s="240">
        <v>3100</v>
      </c>
      <c r="N3" s="239">
        <v>11400</v>
      </c>
      <c r="O3" s="240">
        <v>5100</v>
      </c>
      <c r="P3" s="239">
        <v>4300</v>
      </c>
      <c r="Q3" s="240">
        <v>2300</v>
      </c>
      <c r="R3" s="239" t="s">
        <v>32</v>
      </c>
      <c r="S3" s="240" t="s">
        <v>32</v>
      </c>
    </row>
    <row r="4" spans="1:19" ht="12.75">
      <c r="A4" s="242" t="s">
        <v>34</v>
      </c>
      <c r="B4" s="243">
        <v>6300</v>
      </c>
      <c r="C4" s="244">
        <v>2600</v>
      </c>
      <c r="D4" s="243">
        <v>3700</v>
      </c>
      <c r="E4" s="244">
        <v>1900</v>
      </c>
      <c r="F4" s="243">
        <v>6000</v>
      </c>
      <c r="G4" s="244">
        <v>2600</v>
      </c>
      <c r="H4" s="243">
        <v>8600</v>
      </c>
      <c r="I4" s="244">
        <v>3400</v>
      </c>
      <c r="J4" s="243">
        <v>9700</v>
      </c>
      <c r="K4" s="244">
        <v>4000</v>
      </c>
      <c r="L4" s="243">
        <v>4000</v>
      </c>
      <c r="M4" s="244">
        <v>2600</v>
      </c>
      <c r="N4" s="243">
        <v>10300</v>
      </c>
      <c r="O4" s="244">
        <v>4600</v>
      </c>
      <c r="P4" s="243">
        <v>3400</v>
      </c>
      <c r="Q4" s="244">
        <v>2000</v>
      </c>
      <c r="R4" s="243" t="s">
        <v>32</v>
      </c>
      <c r="S4" s="244" t="s">
        <v>32</v>
      </c>
    </row>
    <row r="5" spans="1:19" ht="12.75">
      <c r="A5" s="242" t="s">
        <v>35</v>
      </c>
      <c r="B5" s="243" t="s">
        <v>32</v>
      </c>
      <c r="C5" s="244" t="s">
        <v>32</v>
      </c>
      <c r="D5" s="243" t="s">
        <v>32</v>
      </c>
      <c r="E5" s="244" t="s">
        <v>32</v>
      </c>
      <c r="F5" s="243" t="s">
        <v>32</v>
      </c>
      <c r="G5" s="244" t="s">
        <v>32</v>
      </c>
      <c r="H5" s="243" t="s">
        <v>32</v>
      </c>
      <c r="I5" s="244" t="s">
        <v>32</v>
      </c>
      <c r="J5" s="243">
        <v>9700</v>
      </c>
      <c r="K5" s="244">
        <v>4000</v>
      </c>
      <c r="L5" s="243" t="s">
        <v>32</v>
      </c>
      <c r="M5" s="244" t="s">
        <v>32</v>
      </c>
      <c r="N5" s="243">
        <v>10300</v>
      </c>
      <c r="O5" s="244">
        <v>4600</v>
      </c>
      <c r="P5" s="243" t="s">
        <v>32</v>
      </c>
      <c r="Q5" s="244" t="s">
        <v>32</v>
      </c>
      <c r="R5" s="243" t="s">
        <v>32</v>
      </c>
      <c r="S5" s="244" t="s">
        <v>32</v>
      </c>
    </row>
    <row r="6" spans="1:19" ht="12.75">
      <c r="A6" s="242" t="s">
        <v>77</v>
      </c>
      <c r="B6" s="243">
        <v>6300</v>
      </c>
      <c r="C6" s="244">
        <v>2600</v>
      </c>
      <c r="D6" s="243" t="s">
        <v>32</v>
      </c>
      <c r="E6" s="244" t="s">
        <v>32</v>
      </c>
      <c r="F6" s="243">
        <v>6000</v>
      </c>
      <c r="G6" s="244">
        <v>2600</v>
      </c>
      <c r="H6" s="243">
        <v>8600</v>
      </c>
      <c r="I6" s="244">
        <v>3400</v>
      </c>
      <c r="J6" s="243">
        <v>9700</v>
      </c>
      <c r="K6" s="244">
        <v>4000</v>
      </c>
      <c r="L6" s="243">
        <v>4000</v>
      </c>
      <c r="M6" s="244">
        <v>2600</v>
      </c>
      <c r="N6" s="243">
        <v>10300</v>
      </c>
      <c r="O6" s="244">
        <v>4600</v>
      </c>
      <c r="P6" s="243">
        <v>3400</v>
      </c>
      <c r="Q6" s="244">
        <v>2000</v>
      </c>
      <c r="R6" s="243" t="s">
        <v>32</v>
      </c>
      <c r="S6" s="244" t="s">
        <v>32</v>
      </c>
    </row>
    <row r="7" spans="1:19" ht="12.75">
      <c r="A7" s="242" t="s">
        <v>37</v>
      </c>
      <c r="B7" s="243">
        <v>6300</v>
      </c>
      <c r="C7" s="244">
        <v>2900</v>
      </c>
      <c r="D7" s="243" t="s">
        <v>32</v>
      </c>
      <c r="E7" s="244" t="s">
        <v>32</v>
      </c>
      <c r="F7" s="243" t="s">
        <v>32</v>
      </c>
      <c r="G7" s="244" t="s">
        <v>32</v>
      </c>
      <c r="H7" s="243">
        <v>6900</v>
      </c>
      <c r="I7" s="244">
        <v>3400</v>
      </c>
      <c r="J7" s="243">
        <v>7400</v>
      </c>
      <c r="K7" s="244">
        <v>4000</v>
      </c>
      <c r="L7" s="243" t="s">
        <v>32</v>
      </c>
      <c r="M7" s="244" t="s">
        <v>32</v>
      </c>
      <c r="N7" s="243">
        <v>10300</v>
      </c>
      <c r="O7" s="244">
        <v>4600</v>
      </c>
      <c r="P7" s="243" t="s">
        <v>32</v>
      </c>
      <c r="Q7" s="244" t="s">
        <v>32</v>
      </c>
      <c r="R7" s="243" t="s">
        <v>32</v>
      </c>
      <c r="S7" s="244" t="s">
        <v>32</v>
      </c>
    </row>
    <row r="8" spans="1:19" ht="12.75">
      <c r="A8" s="242" t="s">
        <v>38</v>
      </c>
      <c r="B8" s="243" t="s">
        <v>32</v>
      </c>
      <c r="C8" s="244" t="s">
        <v>32</v>
      </c>
      <c r="D8" s="243" t="s">
        <v>32</v>
      </c>
      <c r="E8" s="244" t="s">
        <v>32</v>
      </c>
      <c r="F8" s="243" t="s">
        <v>32</v>
      </c>
      <c r="G8" s="244" t="s">
        <v>32</v>
      </c>
      <c r="H8" s="243" t="s">
        <v>32</v>
      </c>
      <c r="I8" s="244" t="s">
        <v>32</v>
      </c>
      <c r="J8" s="243" t="s">
        <v>32</v>
      </c>
      <c r="K8" s="244" t="s">
        <v>32</v>
      </c>
      <c r="L8" s="243" t="s">
        <v>32</v>
      </c>
      <c r="M8" s="244" t="s">
        <v>32</v>
      </c>
      <c r="N8" s="243">
        <v>7400</v>
      </c>
      <c r="O8" s="244">
        <v>3400</v>
      </c>
      <c r="P8" s="243" t="s">
        <v>32</v>
      </c>
      <c r="Q8" s="244" t="s">
        <v>32</v>
      </c>
      <c r="R8" s="243">
        <v>6900</v>
      </c>
      <c r="S8" s="244">
        <v>3400</v>
      </c>
    </row>
    <row r="9" spans="1:19" ht="12.75">
      <c r="A9" s="242" t="s">
        <v>40</v>
      </c>
      <c r="B9" s="243" t="s">
        <v>32</v>
      </c>
      <c r="C9" s="244" t="s">
        <v>32</v>
      </c>
      <c r="D9" s="243" t="s">
        <v>32</v>
      </c>
      <c r="E9" s="244" t="s">
        <v>32</v>
      </c>
      <c r="F9" s="243" t="s">
        <v>32</v>
      </c>
      <c r="G9" s="244" t="s">
        <v>32</v>
      </c>
      <c r="H9" s="243" t="s">
        <v>32</v>
      </c>
      <c r="I9" s="244" t="s">
        <v>32</v>
      </c>
      <c r="J9" s="243" t="s">
        <v>32</v>
      </c>
      <c r="K9" s="244" t="s">
        <v>32</v>
      </c>
      <c r="L9" s="243">
        <v>4000</v>
      </c>
      <c r="M9" s="244">
        <v>2300</v>
      </c>
      <c r="N9" s="243" t="s">
        <v>32</v>
      </c>
      <c r="O9" s="244" t="s">
        <v>32</v>
      </c>
      <c r="P9" s="243" t="s">
        <v>32</v>
      </c>
      <c r="Q9" s="244" t="s">
        <v>32</v>
      </c>
      <c r="R9" s="243" t="s">
        <v>32</v>
      </c>
      <c r="S9" s="244" t="s">
        <v>32</v>
      </c>
    </row>
    <row r="10" spans="1:19" ht="12.75">
      <c r="A10" s="242" t="s">
        <v>41</v>
      </c>
      <c r="B10" s="243">
        <v>5700</v>
      </c>
      <c r="C10" s="244">
        <v>2000</v>
      </c>
      <c r="D10" s="243">
        <v>3600</v>
      </c>
      <c r="E10" s="244">
        <v>1600</v>
      </c>
      <c r="F10" s="243">
        <v>4300</v>
      </c>
      <c r="G10" s="244">
        <v>2300</v>
      </c>
      <c r="H10" s="243">
        <v>5700</v>
      </c>
      <c r="I10" s="244">
        <v>2900</v>
      </c>
      <c r="J10" s="243">
        <v>6300</v>
      </c>
      <c r="K10" s="244">
        <v>3100</v>
      </c>
      <c r="L10" s="243">
        <v>2900</v>
      </c>
      <c r="M10" s="244">
        <v>2000</v>
      </c>
      <c r="N10" s="243">
        <v>8000</v>
      </c>
      <c r="O10" s="244">
        <v>3400</v>
      </c>
      <c r="P10" s="243">
        <v>2900</v>
      </c>
      <c r="Q10" s="244">
        <v>1400</v>
      </c>
      <c r="R10" s="243" t="s">
        <v>32</v>
      </c>
      <c r="S10" s="244" t="s">
        <v>32</v>
      </c>
    </row>
    <row r="11" spans="1:19" ht="12.75">
      <c r="A11" s="242" t="s">
        <v>42</v>
      </c>
      <c r="B11" s="243" t="s">
        <v>32</v>
      </c>
      <c r="C11" s="244" t="s">
        <v>32</v>
      </c>
      <c r="D11" s="243" t="s">
        <v>32</v>
      </c>
      <c r="E11" s="244" t="s">
        <v>32</v>
      </c>
      <c r="F11" s="243" t="s">
        <v>32</v>
      </c>
      <c r="G11" s="244" t="s">
        <v>32</v>
      </c>
      <c r="H11" s="243" t="s">
        <v>32</v>
      </c>
      <c r="I11" s="244" t="s">
        <v>32</v>
      </c>
      <c r="J11" s="243">
        <v>5700</v>
      </c>
      <c r="K11" s="244">
        <v>3100</v>
      </c>
      <c r="L11" s="243" t="s">
        <v>32</v>
      </c>
      <c r="M11" s="244" t="s">
        <v>32</v>
      </c>
      <c r="N11" s="243">
        <v>7400</v>
      </c>
      <c r="O11" s="244">
        <v>3400</v>
      </c>
      <c r="P11" s="243" t="s">
        <v>32</v>
      </c>
      <c r="Q11" s="244" t="s">
        <v>32</v>
      </c>
      <c r="R11" s="243" t="s">
        <v>32</v>
      </c>
      <c r="S11" s="244" t="s">
        <v>32</v>
      </c>
    </row>
    <row r="12" spans="1:19" ht="12.75">
      <c r="A12" s="242" t="s">
        <v>44</v>
      </c>
      <c r="B12" s="243" t="s">
        <v>32</v>
      </c>
      <c r="C12" s="244" t="s">
        <v>32</v>
      </c>
      <c r="D12" s="243" t="s">
        <v>32</v>
      </c>
      <c r="E12" s="244" t="s">
        <v>32</v>
      </c>
      <c r="F12" s="243" t="s">
        <v>32</v>
      </c>
      <c r="G12" s="244" t="s">
        <v>32</v>
      </c>
      <c r="H12" s="243" t="s">
        <v>32</v>
      </c>
      <c r="I12" s="244" t="s">
        <v>32</v>
      </c>
      <c r="J12" s="243" t="s">
        <v>32</v>
      </c>
      <c r="K12" s="244" t="s">
        <v>32</v>
      </c>
      <c r="L12" s="243" t="s">
        <v>32</v>
      </c>
      <c r="M12" s="244" t="s">
        <v>32</v>
      </c>
      <c r="N12" s="243">
        <v>9100</v>
      </c>
      <c r="O12" s="244">
        <v>4600</v>
      </c>
      <c r="P12" s="243" t="s">
        <v>32</v>
      </c>
      <c r="Q12" s="244" t="s">
        <v>32</v>
      </c>
      <c r="R12" s="243">
        <v>8300</v>
      </c>
      <c r="S12" s="244">
        <v>4000</v>
      </c>
    </row>
    <row r="13" spans="1:19" ht="12.75">
      <c r="A13" s="242" t="s">
        <v>45</v>
      </c>
      <c r="B13" s="243" t="s">
        <v>32</v>
      </c>
      <c r="C13" s="244" t="s">
        <v>32</v>
      </c>
      <c r="D13" s="243" t="s">
        <v>32</v>
      </c>
      <c r="E13" s="244" t="s">
        <v>32</v>
      </c>
      <c r="F13" s="243" t="s">
        <v>32</v>
      </c>
      <c r="G13" s="244" t="s">
        <v>32</v>
      </c>
      <c r="H13" s="243" t="s">
        <v>32</v>
      </c>
      <c r="I13" s="244" t="s">
        <v>32</v>
      </c>
      <c r="J13" s="243" t="s">
        <v>32</v>
      </c>
      <c r="K13" s="244" t="s">
        <v>32</v>
      </c>
      <c r="L13" s="243">
        <v>5100</v>
      </c>
      <c r="M13" s="244">
        <v>2900</v>
      </c>
      <c r="N13" s="243" t="s">
        <v>32</v>
      </c>
      <c r="O13" s="244" t="s">
        <v>32</v>
      </c>
      <c r="P13" s="243" t="s">
        <v>32</v>
      </c>
      <c r="Q13" s="244" t="s">
        <v>32</v>
      </c>
      <c r="R13" s="243" t="s">
        <v>32</v>
      </c>
      <c r="S13" s="244" t="s">
        <v>32</v>
      </c>
    </row>
    <row r="14" spans="1:19" ht="12.75">
      <c r="A14" s="242" t="s">
        <v>46</v>
      </c>
      <c r="B14" s="243">
        <v>5100</v>
      </c>
      <c r="C14" s="244">
        <v>2000</v>
      </c>
      <c r="D14" s="243" t="s">
        <v>32</v>
      </c>
      <c r="E14" s="244" t="s">
        <v>32</v>
      </c>
      <c r="F14" s="243">
        <v>4000</v>
      </c>
      <c r="G14" s="244">
        <v>2300</v>
      </c>
      <c r="H14" s="243">
        <v>5100</v>
      </c>
      <c r="I14" s="244">
        <v>2900</v>
      </c>
      <c r="J14" s="243">
        <v>5700</v>
      </c>
      <c r="K14" s="244">
        <v>3100</v>
      </c>
      <c r="L14" s="243">
        <v>3400</v>
      </c>
      <c r="M14" s="244">
        <v>2000</v>
      </c>
      <c r="N14" s="243">
        <v>7400</v>
      </c>
      <c r="O14" s="244">
        <v>3400</v>
      </c>
      <c r="P14" s="243">
        <v>2900</v>
      </c>
      <c r="Q14" s="244">
        <v>1400</v>
      </c>
      <c r="R14" s="243" t="s">
        <v>32</v>
      </c>
      <c r="S14" s="244" t="s">
        <v>32</v>
      </c>
    </row>
    <row r="15" spans="1:19" ht="12.75">
      <c r="A15" s="242" t="s">
        <v>47</v>
      </c>
      <c r="B15" s="243">
        <v>6300</v>
      </c>
      <c r="C15" s="244">
        <v>2900</v>
      </c>
      <c r="D15" s="243" t="s">
        <v>32</v>
      </c>
      <c r="E15" s="244" t="s">
        <v>32</v>
      </c>
      <c r="F15" s="243" t="s">
        <v>32</v>
      </c>
      <c r="G15" s="244" t="s">
        <v>32</v>
      </c>
      <c r="H15" s="243">
        <v>6900</v>
      </c>
      <c r="I15" s="244">
        <v>3400</v>
      </c>
      <c r="J15" s="243">
        <v>7400</v>
      </c>
      <c r="K15" s="244">
        <v>4000</v>
      </c>
      <c r="L15" s="243">
        <v>5100</v>
      </c>
      <c r="M15" s="244">
        <v>2900</v>
      </c>
      <c r="N15" s="243">
        <v>9700</v>
      </c>
      <c r="O15" s="244">
        <v>4000</v>
      </c>
      <c r="P15" s="243" t="s">
        <v>32</v>
      </c>
      <c r="Q15" s="244" t="s">
        <v>32</v>
      </c>
      <c r="R15" s="243" t="s">
        <v>32</v>
      </c>
      <c r="S15" s="244" t="s">
        <v>32</v>
      </c>
    </row>
    <row r="16" spans="1:19" ht="12.75">
      <c r="A16" s="242" t="s">
        <v>48</v>
      </c>
      <c r="B16" s="243" t="s">
        <v>32</v>
      </c>
      <c r="C16" s="244" t="s">
        <v>32</v>
      </c>
      <c r="D16" s="243">
        <v>3600</v>
      </c>
      <c r="E16" s="244">
        <v>1600</v>
      </c>
      <c r="F16" s="243" t="s">
        <v>32</v>
      </c>
      <c r="G16" s="244" t="s">
        <v>32</v>
      </c>
      <c r="H16" s="243" t="s">
        <v>32</v>
      </c>
      <c r="I16" s="244" t="s">
        <v>32</v>
      </c>
      <c r="J16" s="243" t="s">
        <v>32</v>
      </c>
      <c r="K16" s="244" t="s">
        <v>32</v>
      </c>
      <c r="L16" s="243" t="s">
        <v>32</v>
      </c>
      <c r="M16" s="244" t="s">
        <v>32</v>
      </c>
      <c r="N16" s="243" t="s">
        <v>32</v>
      </c>
      <c r="O16" s="244" t="s">
        <v>32</v>
      </c>
      <c r="P16" s="243" t="s">
        <v>32</v>
      </c>
      <c r="Q16" s="244" t="s">
        <v>32</v>
      </c>
      <c r="R16" s="243" t="s">
        <v>32</v>
      </c>
      <c r="S16" s="244" t="s">
        <v>32</v>
      </c>
    </row>
    <row r="17" spans="1:19" ht="12.75">
      <c r="A17" s="242" t="s">
        <v>49</v>
      </c>
      <c r="B17" s="243" t="s">
        <v>32</v>
      </c>
      <c r="C17" s="244" t="s">
        <v>32</v>
      </c>
      <c r="D17" s="243">
        <v>2400</v>
      </c>
      <c r="E17" s="244">
        <v>1100</v>
      </c>
      <c r="F17" s="243" t="s">
        <v>32</v>
      </c>
      <c r="G17" s="244" t="s">
        <v>32</v>
      </c>
      <c r="H17" s="243" t="s">
        <v>32</v>
      </c>
      <c r="I17" s="244" t="s">
        <v>32</v>
      </c>
      <c r="J17" s="243" t="s">
        <v>32</v>
      </c>
      <c r="K17" s="244" t="s">
        <v>32</v>
      </c>
      <c r="L17" s="243" t="s">
        <v>32</v>
      </c>
      <c r="M17" s="244" t="s">
        <v>32</v>
      </c>
      <c r="N17" s="243" t="s">
        <v>32</v>
      </c>
      <c r="O17" s="244" t="s">
        <v>32</v>
      </c>
      <c r="P17" s="243" t="s">
        <v>32</v>
      </c>
      <c r="Q17" s="244" t="s">
        <v>32</v>
      </c>
      <c r="R17" s="243" t="s">
        <v>32</v>
      </c>
      <c r="S17" s="244" t="s">
        <v>32</v>
      </c>
    </row>
    <row r="18" spans="1:19" ht="12.75">
      <c r="A18" s="253"/>
      <c r="B18" s="254"/>
      <c r="C18" s="254"/>
      <c r="D18" s="254"/>
      <c r="E18" s="254"/>
      <c r="F18" s="254"/>
      <c r="G18" s="254"/>
      <c r="H18" s="254"/>
      <c r="I18" s="254"/>
      <c r="J18" s="254"/>
      <c r="K18" s="254"/>
      <c r="L18" s="254"/>
      <c r="M18" s="254"/>
      <c r="N18" s="254"/>
      <c r="O18" s="254"/>
      <c r="P18" s="254"/>
      <c r="Q18" s="254"/>
      <c r="R18" s="254"/>
      <c r="S18" s="254"/>
    </row>
    <row r="19" spans="1:19" ht="12.75">
      <c r="A19" s="253"/>
      <c r="B19" s="254"/>
      <c r="C19" s="254"/>
      <c r="D19" s="254"/>
      <c r="E19" s="254"/>
      <c r="F19" s="254"/>
      <c r="G19" s="254"/>
      <c r="H19" s="254"/>
      <c r="I19" s="254"/>
      <c r="J19" s="254"/>
      <c r="K19" s="254"/>
      <c r="L19" s="254"/>
      <c r="M19" s="254"/>
      <c r="N19" s="254"/>
      <c r="O19" s="254"/>
      <c r="P19" s="254"/>
      <c r="Q19" s="254"/>
      <c r="R19" s="254"/>
      <c r="S19" s="254"/>
    </row>
    <row r="20" spans="1:19" ht="12.75">
      <c r="A20" s="253"/>
      <c r="B20" s="254"/>
      <c r="C20" s="254"/>
      <c r="D20" s="254"/>
      <c r="E20" s="254"/>
      <c r="F20" s="254"/>
      <c r="G20" s="254"/>
      <c r="H20" s="254"/>
      <c r="I20" s="254"/>
      <c r="J20" s="254"/>
      <c r="K20" s="254"/>
      <c r="L20" s="254"/>
      <c r="M20" s="254"/>
      <c r="N20" s="254"/>
      <c r="O20" s="254"/>
      <c r="P20" s="254"/>
      <c r="Q20" s="254"/>
      <c r="R20" s="254"/>
      <c r="S20" s="254"/>
    </row>
    <row r="21" spans="1:19" ht="12.75">
      <c r="A21" s="253"/>
      <c r="B21" s="254"/>
      <c r="C21" s="254"/>
      <c r="D21" s="254"/>
      <c r="E21" s="254"/>
      <c r="F21" s="254"/>
      <c r="G21" s="254"/>
      <c r="H21" s="254"/>
      <c r="I21" s="254"/>
      <c r="J21" s="254"/>
      <c r="K21" s="254"/>
      <c r="L21" s="254"/>
      <c r="M21" s="254"/>
      <c r="N21" s="254"/>
      <c r="O21" s="254"/>
      <c r="P21" s="254"/>
      <c r="Q21" s="254"/>
      <c r="R21" s="254"/>
      <c r="S21" s="254"/>
    </row>
    <row r="22" spans="1:19" ht="12.75">
      <c r="A22" s="253"/>
      <c r="B22" s="254"/>
      <c r="C22" s="254"/>
      <c r="D22" s="254"/>
      <c r="E22" s="254"/>
      <c r="F22" s="254"/>
      <c r="G22" s="254"/>
      <c r="H22" s="254"/>
      <c r="I22" s="254"/>
      <c r="J22" s="254"/>
      <c r="K22" s="254"/>
      <c r="L22" s="254"/>
      <c r="M22" s="254"/>
      <c r="N22" s="254"/>
      <c r="O22" s="254"/>
      <c r="P22" s="254"/>
      <c r="Q22" s="254"/>
      <c r="R22" s="254"/>
      <c r="S22" s="254"/>
    </row>
    <row r="23" spans="1:19" ht="12.75">
      <c r="A23" s="253"/>
      <c r="B23" s="254"/>
      <c r="C23" s="254"/>
      <c r="D23" s="254"/>
      <c r="E23" s="254"/>
      <c r="F23" s="254"/>
      <c r="G23" s="254"/>
      <c r="H23" s="254"/>
      <c r="I23" s="254"/>
      <c r="J23" s="254"/>
      <c r="K23" s="254"/>
      <c r="L23" s="254"/>
      <c r="M23" s="254"/>
      <c r="N23" s="254"/>
      <c r="O23" s="254"/>
      <c r="P23" s="254"/>
      <c r="Q23" s="254"/>
      <c r="R23" s="254"/>
      <c r="S23" s="254"/>
    </row>
    <row r="24" spans="1:19" ht="12.75">
      <c r="A24" s="253"/>
      <c r="B24" s="254"/>
      <c r="C24" s="254"/>
      <c r="D24" s="254"/>
      <c r="E24" s="254"/>
      <c r="F24" s="254"/>
      <c r="G24" s="254"/>
      <c r="H24" s="254"/>
      <c r="I24" s="254"/>
      <c r="J24" s="254"/>
      <c r="K24" s="254"/>
      <c r="L24" s="254"/>
      <c r="M24" s="254"/>
      <c r="N24" s="254"/>
      <c r="O24" s="254"/>
      <c r="P24" s="254"/>
      <c r="Q24" s="254"/>
      <c r="R24" s="254"/>
      <c r="S24" s="254"/>
    </row>
    <row r="25" spans="1:19" ht="12.75">
      <c r="A25" s="253"/>
      <c r="B25" s="254"/>
      <c r="C25" s="254"/>
      <c r="D25" s="254"/>
      <c r="E25" s="254"/>
      <c r="F25" s="254"/>
      <c r="G25" s="254"/>
      <c r="H25" s="254"/>
      <c r="I25" s="254"/>
      <c r="J25" s="254"/>
      <c r="K25" s="254"/>
      <c r="L25" s="254"/>
      <c r="M25" s="254"/>
      <c r="N25" s="254"/>
      <c r="O25" s="254"/>
      <c r="P25" s="254"/>
      <c r="Q25" s="254"/>
      <c r="R25" s="254"/>
      <c r="S25" s="254"/>
    </row>
    <row r="26" spans="1:19" ht="12.75">
      <c r="A26" s="253"/>
      <c r="B26" s="254"/>
      <c r="C26" s="254"/>
      <c r="D26" s="254"/>
      <c r="E26" s="254"/>
      <c r="F26" s="254"/>
      <c r="G26" s="254"/>
      <c r="H26" s="254"/>
      <c r="I26" s="254"/>
      <c r="J26" s="254"/>
      <c r="K26" s="254"/>
      <c r="L26" s="254"/>
      <c r="M26" s="254"/>
      <c r="N26" s="254"/>
      <c r="O26" s="254"/>
      <c r="P26" s="254"/>
      <c r="Q26" s="254"/>
      <c r="R26" s="254"/>
      <c r="S26" s="254"/>
    </row>
    <row r="27" spans="1:19" ht="12.75">
      <c r="A27" s="253"/>
      <c r="B27" s="254"/>
      <c r="C27" s="254"/>
      <c r="D27" s="254"/>
      <c r="E27" s="254"/>
      <c r="F27" s="254"/>
      <c r="G27" s="254"/>
      <c r="H27" s="254"/>
      <c r="I27" s="254"/>
      <c r="J27" s="254"/>
      <c r="K27" s="254"/>
      <c r="L27" s="254"/>
      <c r="M27" s="254"/>
      <c r="N27" s="254"/>
      <c r="O27" s="254"/>
      <c r="P27" s="254"/>
      <c r="Q27" s="254"/>
      <c r="R27" s="254"/>
      <c r="S27" s="254"/>
    </row>
    <row r="28" spans="1:19" ht="12.75">
      <c r="A28" s="253"/>
      <c r="B28" s="254"/>
      <c r="C28" s="254"/>
      <c r="D28" s="254"/>
      <c r="E28" s="254"/>
      <c r="F28" s="254"/>
      <c r="G28" s="254"/>
      <c r="H28" s="254"/>
      <c r="I28" s="254"/>
      <c r="J28" s="254"/>
      <c r="K28" s="254"/>
      <c r="L28" s="254"/>
      <c r="M28" s="254"/>
      <c r="N28" s="254"/>
      <c r="O28" s="254"/>
      <c r="P28" s="254"/>
      <c r="Q28" s="254"/>
      <c r="R28" s="254"/>
      <c r="S28" s="254"/>
    </row>
    <row r="29" s="245" customFormat="1" ht="12.75"/>
    <row r="30" spans="1:13" s="237" customFormat="1" ht="12.75">
      <c r="A30" s="248" t="s">
        <v>90</v>
      </c>
      <c r="B30" s="236" t="s">
        <v>25</v>
      </c>
      <c r="C30" s="228"/>
      <c r="D30" s="229" t="s">
        <v>27</v>
      </c>
      <c r="E30" s="229"/>
      <c r="F30" s="229" t="s">
        <v>29</v>
      </c>
      <c r="G30" s="229"/>
      <c r="H30" s="229" t="s">
        <v>30</v>
      </c>
      <c r="I30" s="229"/>
      <c r="J30" s="229" t="s">
        <v>51</v>
      </c>
      <c r="K30" s="229"/>
      <c r="L30" s="229" t="s">
        <v>55</v>
      </c>
      <c r="M30" s="229"/>
    </row>
    <row r="31" spans="1:13" s="247" customFormat="1" ht="12.75">
      <c r="A31" s="246"/>
      <c r="B31" s="233" t="s">
        <v>22</v>
      </c>
      <c r="C31" s="234" t="s">
        <v>24</v>
      </c>
      <c r="D31" s="233" t="s">
        <v>22</v>
      </c>
      <c r="E31" s="234" t="s">
        <v>24</v>
      </c>
      <c r="F31" s="233" t="s">
        <v>22</v>
      </c>
      <c r="G31" s="234" t="s">
        <v>24</v>
      </c>
      <c r="H31" s="233" t="s">
        <v>22</v>
      </c>
      <c r="I31" s="234" t="s">
        <v>24</v>
      </c>
      <c r="J31" s="233" t="s">
        <v>22</v>
      </c>
      <c r="K31" s="234" t="s">
        <v>24</v>
      </c>
      <c r="L31" s="233" t="s">
        <v>22</v>
      </c>
      <c r="M31" s="234" t="s">
        <v>24</v>
      </c>
    </row>
    <row r="32" spans="1:13" ht="12.75">
      <c r="A32" s="238" t="s">
        <v>31</v>
      </c>
      <c r="B32" s="239" t="s">
        <v>32</v>
      </c>
      <c r="C32" s="240" t="s">
        <v>32</v>
      </c>
      <c r="D32" s="239" t="s">
        <v>32</v>
      </c>
      <c r="E32" s="240" t="s">
        <v>32</v>
      </c>
      <c r="F32" s="239" t="s">
        <v>32</v>
      </c>
      <c r="G32" s="240" t="s">
        <v>32</v>
      </c>
      <c r="H32" s="239" t="s">
        <v>32</v>
      </c>
      <c r="I32" s="240" t="s">
        <v>32</v>
      </c>
      <c r="J32" s="239" t="s">
        <v>32</v>
      </c>
      <c r="K32" s="240" t="s">
        <v>32</v>
      </c>
      <c r="L32" s="239" t="s">
        <v>32</v>
      </c>
      <c r="M32" s="240" t="s">
        <v>32</v>
      </c>
    </row>
    <row r="33" spans="1:13" ht="12.75">
      <c r="A33" s="242" t="s">
        <v>34</v>
      </c>
      <c r="B33" s="243">
        <v>14300</v>
      </c>
      <c r="C33" s="244">
        <v>8600</v>
      </c>
      <c r="D33" s="243">
        <v>14300</v>
      </c>
      <c r="E33" s="244">
        <v>8600</v>
      </c>
      <c r="F33" s="243">
        <v>17100</v>
      </c>
      <c r="G33" s="244">
        <v>10300</v>
      </c>
      <c r="H33" s="243">
        <v>17100</v>
      </c>
      <c r="I33" s="244">
        <v>10300</v>
      </c>
      <c r="J33" s="243">
        <v>14300</v>
      </c>
      <c r="K33" s="244">
        <v>8600</v>
      </c>
      <c r="L33" s="243">
        <v>14300</v>
      </c>
      <c r="M33" s="244">
        <v>7700</v>
      </c>
    </row>
    <row r="34" spans="1:13" ht="12.75">
      <c r="A34" s="242" t="s">
        <v>35</v>
      </c>
      <c r="B34" s="243" t="s">
        <v>32</v>
      </c>
      <c r="C34" s="244" t="s">
        <v>32</v>
      </c>
      <c r="D34" s="243" t="s">
        <v>32</v>
      </c>
      <c r="E34" s="244" t="s">
        <v>32</v>
      </c>
      <c r="F34" s="243" t="s">
        <v>32</v>
      </c>
      <c r="G34" s="244" t="s">
        <v>32</v>
      </c>
      <c r="H34" s="243">
        <v>17100</v>
      </c>
      <c r="I34" s="244">
        <v>10300</v>
      </c>
      <c r="J34" s="243" t="s">
        <v>32</v>
      </c>
      <c r="K34" s="244" t="s">
        <v>32</v>
      </c>
      <c r="L34" s="243" t="s">
        <v>32</v>
      </c>
      <c r="M34" s="244" t="s">
        <v>32</v>
      </c>
    </row>
    <row r="35" spans="1:13" ht="12.75">
      <c r="A35" s="242" t="s">
        <v>77</v>
      </c>
      <c r="B35" s="243">
        <v>14300</v>
      </c>
      <c r="C35" s="244">
        <v>8600</v>
      </c>
      <c r="D35" s="243">
        <v>14300</v>
      </c>
      <c r="E35" s="244">
        <v>8600</v>
      </c>
      <c r="F35" s="243">
        <v>17100</v>
      </c>
      <c r="G35" s="244">
        <v>10300</v>
      </c>
      <c r="H35" s="243">
        <v>17100</v>
      </c>
      <c r="I35" s="244">
        <v>10300</v>
      </c>
      <c r="J35" s="243">
        <v>14300</v>
      </c>
      <c r="K35" s="244">
        <v>8600</v>
      </c>
      <c r="L35" s="243">
        <v>14300</v>
      </c>
      <c r="M35" s="244">
        <v>7700</v>
      </c>
    </row>
    <row r="36" spans="1:13" ht="12.75">
      <c r="A36" s="242" t="s">
        <v>37</v>
      </c>
      <c r="B36" s="243" t="s">
        <v>32</v>
      </c>
      <c r="C36" s="244" t="s">
        <v>32</v>
      </c>
      <c r="D36" s="243" t="s">
        <v>32</v>
      </c>
      <c r="E36" s="244" t="s">
        <v>32</v>
      </c>
      <c r="F36" s="243" t="s">
        <v>32</v>
      </c>
      <c r="G36" s="244" t="s">
        <v>32</v>
      </c>
      <c r="H36" s="243"/>
      <c r="I36" s="244"/>
      <c r="J36" s="243" t="s">
        <v>32</v>
      </c>
      <c r="K36" s="244" t="s">
        <v>32</v>
      </c>
      <c r="L36" s="243" t="s">
        <v>32</v>
      </c>
      <c r="M36" s="244" t="s">
        <v>32</v>
      </c>
    </row>
    <row r="37" spans="1:13" ht="12.75">
      <c r="A37" s="242" t="s">
        <v>38</v>
      </c>
      <c r="B37" s="243" t="s">
        <v>32</v>
      </c>
      <c r="C37" s="244" t="s">
        <v>32</v>
      </c>
      <c r="D37" s="243" t="s">
        <v>32</v>
      </c>
      <c r="E37" s="244" t="s">
        <v>32</v>
      </c>
      <c r="F37" s="243" t="s">
        <v>32</v>
      </c>
      <c r="G37" s="244" t="s">
        <v>32</v>
      </c>
      <c r="H37" s="243" t="s">
        <v>32</v>
      </c>
      <c r="I37" s="244" t="s">
        <v>32</v>
      </c>
      <c r="J37" s="243" t="s">
        <v>32</v>
      </c>
      <c r="K37" s="244" t="s">
        <v>32</v>
      </c>
      <c r="L37" s="243" t="s">
        <v>32</v>
      </c>
      <c r="M37" s="244" t="s">
        <v>32</v>
      </c>
    </row>
    <row r="38" spans="1:13" ht="12.75">
      <c r="A38" s="242" t="s">
        <v>40</v>
      </c>
      <c r="B38" s="243" t="s">
        <v>32</v>
      </c>
      <c r="C38" s="244" t="s">
        <v>32</v>
      </c>
      <c r="D38" s="243" t="s">
        <v>32</v>
      </c>
      <c r="E38" s="244" t="s">
        <v>32</v>
      </c>
      <c r="F38" s="243" t="s">
        <v>32</v>
      </c>
      <c r="G38" s="244" t="s">
        <v>32</v>
      </c>
      <c r="H38" s="243" t="s">
        <v>32</v>
      </c>
      <c r="I38" s="244" t="s">
        <v>32</v>
      </c>
      <c r="J38" s="243" t="s">
        <v>32</v>
      </c>
      <c r="K38" s="244" t="s">
        <v>32</v>
      </c>
      <c r="L38" s="243" t="s">
        <v>32</v>
      </c>
      <c r="M38" s="244" t="s">
        <v>32</v>
      </c>
    </row>
    <row r="39" spans="1:13" ht="12.75">
      <c r="A39" s="242" t="s">
        <v>41</v>
      </c>
      <c r="B39" s="243">
        <v>11400</v>
      </c>
      <c r="C39" s="244">
        <v>6900</v>
      </c>
      <c r="D39" s="243">
        <v>11400</v>
      </c>
      <c r="E39" s="244">
        <v>6900</v>
      </c>
      <c r="F39" s="243">
        <v>14300</v>
      </c>
      <c r="G39" s="244">
        <v>8600</v>
      </c>
      <c r="H39" s="243">
        <v>14300</v>
      </c>
      <c r="I39" s="244">
        <v>8600</v>
      </c>
      <c r="J39" s="243">
        <v>11400</v>
      </c>
      <c r="K39" s="244">
        <v>6900</v>
      </c>
      <c r="L39" s="243">
        <v>11400</v>
      </c>
      <c r="M39" s="244">
        <v>6300</v>
      </c>
    </row>
    <row r="40" spans="1:13" ht="12.75">
      <c r="A40" s="242" t="s">
        <v>42</v>
      </c>
      <c r="B40" s="243" t="s">
        <v>32</v>
      </c>
      <c r="C40" s="244" t="s">
        <v>32</v>
      </c>
      <c r="D40" s="243" t="s">
        <v>32</v>
      </c>
      <c r="E40" s="244" t="s">
        <v>32</v>
      </c>
      <c r="F40" s="243" t="s">
        <v>32</v>
      </c>
      <c r="G40" s="244" t="s">
        <v>32</v>
      </c>
      <c r="H40" s="243">
        <v>14300</v>
      </c>
      <c r="I40" s="244">
        <v>8600</v>
      </c>
      <c r="J40" s="243" t="s">
        <v>32</v>
      </c>
      <c r="K40" s="244" t="s">
        <v>32</v>
      </c>
      <c r="L40" s="243" t="s">
        <v>32</v>
      </c>
      <c r="M40" s="244" t="s">
        <v>32</v>
      </c>
    </row>
    <row r="41" spans="1:13" ht="12.75">
      <c r="A41" s="242" t="s">
        <v>44</v>
      </c>
      <c r="B41" s="243" t="s">
        <v>32</v>
      </c>
      <c r="C41" s="244" t="s">
        <v>32</v>
      </c>
      <c r="D41" s="243" t="s">
        <v>32</v>
      </c>
      <c r="E41" s="244" t="s">
        <v>32</v>
      </c>
      <c r="F41" s="243" t="s">
        <v>32</v>
      </c>
      <c r="G41" s="244" t="s">
        <v>32</v>
      </c>
      <c r="H41" s="243" t="s">
        <v>32</v>
      </c>
      <c r="I41" s="244" t="s">
        <v>32</v>
      </c>
      <c r="J41" s="243" t="s">
        <v>32</v>
      </c>
      <c r="K41" s="244" t="s">
        <v>32</v>
      </c>
      <c r="L41" s="243" t="s">
        <v>32</v>
      </c>
      <c r="M41" s="244" t="s">
        <v>32</v>
      </c>
    </row>
    <row r="42" spans="1:13" ht="12.75">
      <c r="A42" s="242" t="s">
        <v>45</v>
      </c>
      <c r="B42" s="243" t="s">
        <v>32</v>
      </c>
      <c r="C42" s="244" t="s">
        <v>32</v>
      </c>
      <c r="D42" s="243" t="s">
        <v>32</v>
      </c>
      <c r="E42" s="244" t="s">
        <v>32</v>
      </c>
      <c r="F42" s="243" t="s">
        <v>32</v>
      </c>
      <c r="G42" s="244" t="s">
        <v>32</v>
      </c>
      <c r="H42" s="243" t="s">
        <v>32</v>
      </c>
      <c r="I42" s="244" t="s">
        <v>32</v>
      </c>
      <c r="J42" s="243" t="s">
        <v>32</v>
      </c>
      <c r="K42" s="244" t="s">
        <v>32</v>
      </c>
      <c r="L42" s="243" t="s">
        <v>32</v>
      </c>
      <c r="M42" s="244" t="s">
        <v>32</v>
      </c>
    </row>
    <row r="43" spans="1:13" ht="12.75">
      <c r="A43" s="242" t="s">
        <v>46</v>
      </c>
      <c r="B43" s="243">
        <v>11400</v>
      </c>
      <c r="C43" s="244">
        <v>6900</v>
      </c>
      <c r="D43" s="243">
        <v>11400</v>
      </c>
      <c r="E43" s="244">
        <v>6900</v>
      </c>
      <c r="F43" s="243">
        <v>14300</v>
      </c>
      <c r="G43" s="244">
        <v>8600</v>
      </c>
      <c r="H43" s="243">
        <v>14300</v>
      </c>
      <c r="I43" s="244">
        <v>8600</v>
      </c>
      <c r="J43" s="243">
        <v>11400</v>
      </c>
      <c r="K43" s="244">
        <v>6900</v>
      </c>
      <c r="L43" s="243">
        <v>11400</v>
      </c>
      <c r="M43" s="244">
        <v>6300</v>
      </c>
    </row>
    <row r="44" spans="1:13" ht="12.75">
      <c r="A44" s="242" t="s">
        <v>47</v>
      </c>
      <c r="B44" s="243" t="s">
        <v>32</v>
      </c>
      <c r="C44" s="244" t="s">
        <v>32</v>
      </c>
      <c r="D44" s="243" t="s">
        <v>32</v>
      </c>
      <c r="E44" s="244" t="s">
        <v>32</v>
      </c>
      <c r="F44" s="243" t="s">
        <v>32</v>
      </c>
      <c r="G44" s="244" t="s">
        <v>32</v>
      </c>
      <c r="H44" s="243"/>
      <c r="I44" s="244"/>
      <c r="J44" s="243" t="s">
        <v>32</v>
      </c>
      <c r="K44" s="244" t="s">
        <v>32</v>
      </c>
      <c r="L44" s="243" t="s">
        <v>32</v>
      </c>
      <c r="M44" s="244" t="s">
        <v>32</v>
      </c>
    </row>
    <row r="45" spans="1:13" ht="12.75">
      <c r="A45" s="242" t="s">
        <v>48</v>
      </c>
      <c r="B45" s="243" t="s">
        <v>32</v>
      </c>
      <c r="C45" s="244" t="s">
        <v>32</v>
      </c>
      <c r="D45" s="243" t="s">
        <v>32</v>
      </c>
      <c r="E45" s="244" t="s">
        <v>32</v>
      </c>
      <c r="F45" s="243" t="s">
        <v>32</v>
      </c>
      <c r="G45" s="244" t="s">
        <v>32</v>
      </c>
      <c r="H45" s="243" t="s">
        <v>32</v>
      </c>
      <c r="I45" s="244" t="s">
        <v>32</v>
      </c>
      <c r="J45" s="243" t="s">
        <v>32</v>
      </c>
      <c r="K45" s="244" t="s">
        <v>32</v>
      </c>
      <c r="L45" s="243" t="s">
        <v>32</v>
      </c>
      <c r="M45" s="244" t="s">
        <v>32</v>
      </c>
    </row>
    <row r="46" spans="1:13" ht="12.75">
      <c r="A46" s="242" t="s">
        <v>49</v>
      </c>
      <c r="B46" s="243" t="s">
        <v>32</v>
      </c>
      <c r="C46" s="244" t="s">
        <v>32</v>
      </c>
      <c r="D46" s="243" t="s">
        <v>32</v>
      </c>
      <c r="E46" s="244" t="s">
        <v>32</v>
      </c>
      <c r="F46" s="243" t="s">
        <v>32</v>
      </c>
      <c r="G46" s="244" t="s">
        <v>32</v>
      </c>
      <c r="H46" s="243" t="s">
        <v>32</v>
      </c>
      <c r="I46" s="244" t="s">
        <v>32</v>
      </c>
      <c r="J46" s="243" t="s">
        <v>32</v>
      </c>
      <c r="K46" s="244" t="s">
        <v>32</v>
      </c>
      <c r="L46" s="243" t="s">
        <v>32</v>
      </c>
      <c r="M46" s="244" t="s">
        <v>32</v>
      </c>
    </row>
  </sheetData>
  <sheetProtection sheet="1" objects="1" scenarios="1"/>
  <printOptions gridLines="1"/>
  <pageMargins left="0.75" right="0.6" top="1" bottom="0.76" header="0.5" footer="0.5"/>
  <pageSetup horizontalDpi="300" verticalDpi="300" orientation="landscape" r:id="rId1"/>
  <headerFooter alignWithMargins="0">
    <oddHeader>&amp;C&amp;"MS Sans Serif,Bold"&amp;12Forage Production
MLRA 66, NE, SD&amp;R&amp;"MS Sans Serif,Bold"Nebraska Forage Suitability Groups</oddHeader>
    <oddFooter>&amp;C&amp;P&amp;R&amp;D</oddFooter>
  </headerFooter>
</worksheet>
</file>

<file path=xl/worksheets/sheet19.xml><?xml version="1.0" encoding="utf-8"?>
<worksheet xmlns="http://schemas.openxmlformats.org/spreadsheetml/2006/main" xmlns:r="http://schemas.openxmlformats.org/officeDocument/2006/relationships">
  <sheetPr codeName="Sheet16">
    <pageSetUpPr fitToPage="1"/>
  </sheetPr>
  <dimension ref="A1:AA55"/>
  <sheetViews>
    <sheetView zoomScale="75" zoomScaleNormal="75" workbookViewId="0" topLeftCell="A1">
      <selection activeCell="F5" sqref="F5:G5"/>
    </sheetView>
  </sheetViews>
  <sheetFormatPr defaultColWidth="9.140625" defaultRowHeight="12.75"/>
  <cols>
    <col min="1" max="1" width="28.421875" style="12" customWidth="1"/>
    <col min="2" max="27" width="6.7109375" style="12" customWidth="1"/>
    <col min="28" max="16384" width="9.140625" style="12" customWidth="1"/>
  </cols>
  <sheetData>
    <row r="1" spans="1:27" s="5" customFormat="1" ht="12.75">
      <c r="A1" s="4" t="s">
        <v>89</v>
      </c>
      <c r="B1" s="476" t="s">
        <v>25</v>
      </c>
      <c r="C1" s="465"/>
      <c r="D1" s="476" t="s">
        <v>26</v>
      </c>
      <c r="E1" s="465"/>
      <c r="F1" s="476" t="s">
        <v>27</v>
      </c>
      <c r="G1" s="474"/>
      <c r="H1" s="473" t="s">
        <v>28</v>
      </c>
      <c r="I1" s="465"/>
      <c r="J1" s="476" t="s">
        <v>29</v>
      </c>
      <c r="K1" s="474"/>
      <c r="L1" s="473" t="s">
        <v>30</v>
      </c>
      <c r="M1" s="474"/>
      <c r="N1" s="473" t="s">
        <v>50</v>
      </c>
      <c r="O1" s="465"/>
      <c r="P1" s="476" t="s">
        <v>51</v>
      </c>
      <c r="Q1" s="474"/>
      <c r="R1" s="473" t="s">
        <v>52</v>
      </c>
      <c r="S1" s="465"/>
      <c r="T1" s="476" t="s">
        <v>53</v>
      </c>
      <c r="U1" s="465"/>
      <c r="V1" s="476" t="s">
        <v>54</v>
      </c>
      <c r="W1" s="465"/>
      <c r="X1" s="476" t="s">
        <v>55</v>
      </c>
      <c r="Y1" s="474"/>
      <c r="Z1" s="473" t="s">
        <v>56</v>
      </c>
      <c r="AA1" s="465"/>
    </row>
    <row r="2" spans="1:27" s="5" customFormat="1" ht="12.75">
      <c r="A2" s="6"/>
      <c r="B2" s="7" t="s">
        <v>22</v>
      </c>
      <c r="C2" s="8" t="s">
        <v>24</v>
      </c>
      <c r="D2" s="7" t="s">
        <v>22</v>
      </c>
      <c r="E2" s="8" t="s">
        <v>24</v>
      </c>
      <c r="F2" s="7" t="s">
        <v>22</v>
      </c>
      <c r="G2" s="8" t="s">
        <v>24</v>
      </c>
      <c r="H2" s="7" t="s">
        <v>22</v>
      </c>
      <c r="I2" s="8" t="s">
        <v>24</v>
      </c>
      <c r="J2" s="7" t="s">
        <v>22</v>
      </c>
      <c r="K2" s="8" t="s">
        <v>24</v>
      </c>
      <c r="L2" s="7" t="s">
        <v>22</v>
      </c>
      <c r="M2" s="8" t="s">
        <v>24</v>
      </c>
      <c r="N2" s="7" t="s">
        <v>22</v>
      </c>
      <c r="O2" s="8" t="s">
        <v>24</v>
      </c>
      <c r="P2" s="7" t="s">
        <v>22</v>
      </c>
      <c r="Q2" s="16" t="s">
        <v>24</v>
      </c>
      <c r="R2" s="17" t="s">
        <v>22</v>
      </c>
      <c r="S2" s="16" t="s">
        <v>24</v>
      </c>
      <c r="T2" s="17" t="s">
        <v>22</v>
      </c>
      <c r="U2" s="16" t="s">
        <v>24</v>
      </c>
      <c r="V2" s="17" t="s">
        <v>22</v>
      </c>
      <c r="W2" s="16" t="s">
        <v>24</v>
      </c>
      <c r="X2" s="17" t="s">
        <v>22</v>
      </c>
      <c r="Y2" s="16" t="s">
        <v>24</v>
      </c>
      <c r="Z2" s="17" t="s">
        <v>22</v>
      </c>
      <c r="AA2" s="16" t="s">
        <v>24</v>
      </c>
    </row>
    <row r="3" spans="1:27" ht="12.75">
      <c r="A3" s="9" t="s">
        <v>31</v>
      </c>
      <c r="B3" s="10">
        <v>8600</v>
      </c>
      <c r="C3" s="11">
        <v>4000</v>
      </c>
      <c r="D3" s="10">
        <v>5600</v>
      </c>
      <c r="E3" s="11">
        <v>3000</v>
      </c>
      <c r="F3" s="10">
        <v>8300</v>
      </c>
      <c r="G3" s="11">
        <v>3700</v>
      </c>
      <c r="H3" s="10">
        <v>8600</v>
      </c>
      <c r="I3" s="11">
        <v>4300</v>
      </c>
      <c r="J3" s="10">
        <v>11400</v>
      </c>
      <c r="K3" s="11">
        <v>4300</v>
      </c>
      <c r="L3" s="10">
        <v>12600</v>
      </c>
      <c r="M3" s="11">
        <v>5400</v>
      </c>
      <c r="N3" s="10" t="s">
        <v>32</v>
      </c>
      <c r="O3" s="11" t="s">
        <v>32</v>
      </c>
      <c r="P3" s="10">
        <v>6600</v>
      </c>
      <c r="Q3" s="11">
        <v>3300</v>
      </c>
      <c r="R3" s="10">
        <v>5100</v>
      </c>
      <c r="S3" s="11">
        <v>2900</v>
      </c>
      <c r="T3" s="10">
        <v>8300</v>
      </c>
      <c r="U3" s="11">
        <v>3700</v>
      </c>
      <c r="V3" s="10">
        <v>12900</v>
      </c>
      <c r="W3" s="11">
        <v>5700</v>
      </c>
      <c r="X3" s="10">
        <v>5100</v>
      </c>
      <c r="Y3" s="11">
        <v>2900</v>
      </c>
      <c r="Z3" s="10" t="s">
        <v>32</v>
      </c>
      <c r="AA3" s="11" t="s">
        <v>32</v>
      </c>
    </row>
    <row r="4" spans="1:27" ht="12.75">
      <c r="A4" s="13" t="s">
        <v>33</v>
      </c>
      <c r="B4" s="14" t="s">
        <v>32</v>
      </c>
      <c r="C4" s="15" t="s">
        <v>32</v>
      </c>
      <c r="D4" s="14">
        <v>4500</v>
      </c>
      <c r="E4" s="15">
        <v>2500</v>
      </c>
      <c r="F4" s="14" t="s">
        <v>32</v>
      </c>
      <c r="G4" s="15" t="s">
        <v>32</v>
      </c>
      <c r="H4" s="14" t="s">
        <v>32</v>
      </c>
      <c r="I4" s="15" t="s">
        <v>32</v>
      </c>
      <c r="J4" s="14" t="s">
        <v>32</v>
      </c>
      <c r="K4" s="15" t="s">
        <v>32</v>
      </c>
      <c r="L4" s="14" t="s">
        <v>32</v>
      </c>
      <c r="M4" s="15" t="s">
        <v>32</v>
      </c>
      <c r="N4" s="14" t="s">
        <v>32</v>
      </c>
      <c r="O4" s="15" t="s">
        <v>32</v>
      </c>
      <c r="P4" s="14" t="s">
        <v>32</v>
      </c>
      <c r="Q4" s="15" t="s">
        <v>32</v>
      </c>
      <c r="R4" s="14" t="s">
        <v>32</v>
      </c>
      <c r="S4" s="15" t="s">
        <v>32</v>
      </c>
      <c r="T4" s="14" t="s">
        <v>32</v>
      </c>
      <c r="U4" s="15" t="s">
        <v>32</v>
      </c>
      <c r="V4" s="14" t="s">
        <v>32</v>
      </c>
      <c r="W4" s="15" t="s">
        <v>32</v>
      </c>
      <c r="X4" s="14" t="s">
        <v>32</v>
      </c>
      <c r="Y4" s="15" t="s">
        <v>32</v>
      </c>
      <c r="Z4" s="14" t="s">
        <v>32</v>
      </c>
      <c r="AA4" s="15" t="s">
        <v>32</v>
      </c>
    </row>
    <row r="5" spans="1:27" ht="12.75">
      <c r="A5" s="13" t="s">
        <v>34</v>
      </c>
      <c r="B5" s="14">
        <v>7700</v>
      </c>
      <c r="C5" s="15">
        <v>3500</v>
      </c>
      <c r="D5" s="14">
        <v>4700</v>
      </c>
      <c r="E5" s="15">
        <v>2700</v>
      </c>
      <c r="F5" s="14">
        <v>7700</v>
      </c>
      <c r="G5" s="15">
        <v>3400</v>
      </c>
      <c r="H5" s="14">
        <v>7700</v>
      </c>
      <c r="I5" s="15">
        <v>3800</v>
      </c>
      <c r="J5" s="14">
        <v>10800</v>
      </c>
      <c r="K5" s="15">
        <v>4300</v>
      </c>
      <c r="L5" s="14">
        <v>12000</v>
      </c>
      <c r="M5" s="15">
        <v>4900</v>
      </c>
      <c r="N5" s="14" t="s">
        <v>32</v>
      </c>
      <c r="O5" s="15" t="s">
        <v>32</v>
      </c>
      <c r="P5" s="14">
        <v>5100</v>
      </c>
      <c r="Q5" s="15">
        <v>2800</v>
      </c>
      <c r="R5" s="14">
        <v>4300</v>
      </c>
      <c r="S5" s="15">
        <v>2600</v>
      </c>
      <c r="T5" s="14">
        <v>7700</v>
      </c>
      <c r="U5" s="15">
        <v>3400</v>
      </c>
      <c r="V5" s="14">
        <v>12900</v>
      </c>
      <c r="W5" s="15">
        <v>5700</v>
      </c>
      <c r="X5" s="14">
        <v>4300</v>
      </c>
      <c r="Y5" s="15">
        <v>2600</v>
      </c>
      <c r="Z5" s="14" t="s">
        <v>32</v>
      </c>
      <c r="AA5" s="15" t="s">
        <v>32</v>
      </c>
    </row>
    <row r="6" spans="1:27" ht="12.75">
      <c r="A6" s="13" t="s">
        <v>35</v>
      </c>
      <c r="B6" s="14" t="s">
        <v>32</v>
      </c>
      <c r="C6" s="15" t="s">
        <v>32</v>
      </c>
      <c r="D6" s="14" t="s">
        <v>32</v>
      </c>
      <c r="E6" s="15" t="s">
        <v>32</v>
      </c>
      <c r="F6" s="14" t="s">
        <v>32</v>
      </c>
      <c r="G6" s="15" t="s">
        <v>32</v>
      </c>
      <c r="H6" s="14" t="s">
        <v>32</v>
      </c>
      <c r="I6" s="15" t="s">
        <v>32</v>
      </c>
      <c r="J6" s="14" t="s">
        <v>32</v>
      </c>
      <c r="K6" s="15" t="s">
        <v>32</v>
      </c>
      <c r="L6" s="14">
        <v>12000</v>
      </c>
      <c r="M6" s="15">
        <v>4900</v>
      </c>
      <c r="N6" s="14" t="s">
        <v>32</v>
      </c>
      <c r="O6" s="15" t="s">
        <v>32</v>
      </c>
      <c r="P6" s="14" t="s">
        <v>32</v>
      </c>
      <c r="Q6" s="15" t="s">
        <v>32</v>
      </c>
      <c r="R6" s="14" t="s">
        <v>32</v>
      </c>
      <c r="S6" s="15" t="s">
        <v>32</v>
      </c>
      <c r="T6" s="14" t="s">
        <v>32</v>
      </c>
      <c r="U6" s="15" t="s">
        <v>32</v>
      </c>
      <c r="V6" s="14">
        <v>12900</v>
      </c>
      <c r="W6" s="15">
        <v>5700</v>
      </c>
      <c r="X6" s="14" t="s">
        <v>32</v>
      </c>
      <c r="Y6" s="15" t="s">
        <v>32</v>
      </c>
      <c r="Z6" s="14" t="s">
        <v>32</v>
      </c>
      <c r="AA6" s="15" t="s">
        <v>32</v>
      </c>
    </row>
    <row r="7" spans="1:27" ht="12.75">
      <c r="A7" s="13" t="s">
        <v>77</v>
      </c>
      <c r="B7" s="14">
        <v>7700</v>
      </c>
      <c r="C7" s="15">
        <v>3500</v>
      </c>
      <c r="D7" s="14" t="s">
        <v>32</v>
      </c>
      <c r="E7" s="15" t="s">
        <v>32</v>
      </c>
      <c r="F7" s="14">
        <v>7700</v>
      </c>
      <c r="G7" s="15">
        <v>3400</v>
      </c>
      <c r="H7" s="14">
        <v>7700</v>
      </c>
      <c r="I7" s="15">
        <v>3800</v>
      </c>
      <c r="J7" s="14">
        <v>10800</v>
      </c>
      <c r="K7" s="15">
        <v>4300</v>
      </c>
      <c r="L7" s="14">
        <v>12000</v>
      </c>
      <c r="M7" s="15">
        <v>4900</v>
      </c>
      <c r="N7" s="14" t="s">
        <v>32</v>
      </c>
      <c r="O7" s="15" t="s">
        <v>32</v>
      </c>
      <c r="P7" s="14">
        <v>5100</v>
      </c>
      <c r="Q7" s="15">
        <v>2800</v>
      </c>
      <c r="R7" s="14">
        <v>4300</v>
      </c>
      <c r="S7" s="15">
        <v>2600</v>
      </c>
      <c r="T7" s="14">
        <v>7700</v>
      </c>
      <c r="U7" s="15">
        <v>3400</v>
      </c>
      <c r="V7" s="14">
        <v>12900</v>
      </c>
      <c r="W7" s="15">
        <v>5700</v>
      </c>
      <c r="X7" s="14">
        <v>4300</v>
      </c>
      <c r="Y7" s="15">
        <v>2600</v>
      </c>
      <c r="Z7" s="14" t="s">
        <v>32</v>
      </c>
      <c r="AA7" s="15" t="s">
        <v>32</v>
      </c>
    </row>
    <row r="8" spans="1:27" ht="12.75">
      <c r="A8" s="13" t="s">
        <v>37</v>
      </c>
      <c r="B8" s="14">
        <v>8000</v>
      </c>
      <c r="C8" s="15">
        <v>3700</v>
      </c>
      <c r="D8" s="14" t="s">
        <v>32</v>
      </c>
      <c r="E8" s="15" t="s">
        <v>32</v>
      </c>
      <c r="F8" s="14">
        <v>7700</v>
      </c>
      <c r="G8" s="15">
        <v>3400</v>
      </c>
      <c r="H8" s="14">
        <v>7700</v>
      </c>
      <c r="I8" s="15">
        <v>3500</v>
      </c>
      <c r="J8" s="14">
        <v>8600</v>
      </c>
      <c r="K8" s="15">
        <v>4300</v>
      </c>
      <c r="L8" s="14">
        <v>9400</v>
      </c>
      <c r="M8" s="15">
        <v>4900</v>
      </c>
      <c r="N8" s="14" t="s">
        <v>32</v>
      </c>
      <c r="O8" s="15" t="s">
        <v>32</v>
      </c>
      <c r="P8" s="14" t="s">
        <v>32</v>
      </c>
      <c r="Q8" s="15" t="s">
        <v>32</v>
      </c>
      <c r="R8" s="14" t="s">
        <v>32</v>
      </c>
      <c r="S8" s="15" t="s">
        <v>32</v>
      </c>
      <c r="T8" s="14">
        <v>7700</v>
      </c>
      <c r="U8" s="15">
        <v>3400</v>
      </c>
      <c r="V8" s="14">
        <v>12900</v>
      </c>
      <c r="W8" s="15">
        <v>5100</v>
      </c>
      <c r="X8" s="14" t="s">
        <v>32</v>
      </c>
      <c r="Y8" s="15" t="s">
        <v>32</v>
      </c>
      <c r="Z8" s="14" t="s">
        <v>32</v>
      </c>
      <c r="AA8" s="15" t="s">
        <v>32</v>
      </c>
    </row>
    <row r="9" spans="1:27" ht="12.75">
      <c r="A9" s="13" t="s">
        <v>38</v>
      </c>
      <c r="B9" s="14" t="s">
        <v>32</v>
      </c>
      <c r="C9" s="15" t="s">
        <v>32</v>
      </c>
      <c r="D9" s="14" t="s">
        <v>32</v>
      </c>
      <c r="E9" s="15" t="s">
        <v>32</v>
      </c>
      <c r="F9" s="14" t="s">
        <v>32</v>
      </c>
      <c r="G9" s="15" t="s">
        <v>32</v>
      </c>
      <c r="H9" s="14" t="s">
        <v>32</v>
      </c>
      <c r="I9" s="15" t="s">
        <v>32</v>
      </c>
      <c r="J9" s="14" t="s">
        <v>32</v>
      </c>
      <c r="K9" s="15" t="s">
        <v>32</v>
      </c>
      <c r="L9" s="14" t="s">
        <v>32</v>
      </c>
      <c r="M9" s="15" t="s">
        <v>32</v>
      </c>
      <c r="N9" s="14" t="s">
        <v>32</v>
      </c>
      <c r="O9" s="15" t="s">
        <v>32</v>
      </c>
      <c r="P9" s="14" t="s">
        <v>32</v>
      </c>
      <c r="Q9" s="15" t="s">
        <v>32</v>
      </c>
      <c r="R9" s="14" t="s">
        <v>32</v>
      </c>
      <c r="S9" s="15" t="s">
        <v>32</v>
      </c>
      <c r="T9" s="14" t="s">
        <v>32</v>
      </c>
      <c r="U9" s="15" t="s">
        <v>32</v>
      </c>
      <c r="V9" s="14">
        <v>9100</v>
      </c>
      <c r="W9" s="15">
        <v>4300</v>
      </c>
      <c r="X9" s="14" t="s">
        <v>32</v>
      </c>
      <c r="Y9" s="15" t="s">
        <v>32</v>
      </c>
      <c r="Z9" s="14">
        <v>8600</v>
      </c>
      <c r="AA9" s="15">
        <v>4300</v>
      </c>
    </row>
    <row r="10" spans="1:27" ht="12.75">
      <c r="A10" s="13" t="s">
        <v>39</v>
      </c>
      <c r="B10" s="14" t="s">
        <v>32</v>
      </c>
      <c r="C10" s="15" t="s">
        <v>32</v>
      </c>
      <c r="D10" s="14">
        <v>4000</v>
      </c>
      <c r="E10" s="15">
        <v>2000</v>
      </c>
      <c r="F10" s="14" t="s">
        <v>32</v>
      </c>
      <c r="G10" s="15" t="s">
        <v>32</v>
      </c>
      <c r="H10" s="14" t="s">
        <v>32</v>
      </c>
      <c r="I10" s="15" t="s">
        <v>32</v>
      </c>
      <c r="J10" s="14" t="s">
        <v>32</v>
      </c>
      <c r="K10" s="15" t="s">
        <v>32</v>
      </c>
      <c r="L10" s="14" t="s">
        <v>32</v>
      </c>
      <c r="M10" s="15" t="s">
        <v>32</v>
      </c>
      <c r="N10" s="14" t="s">
        <v>32</v>
      </c>
      <c r="O10" s="15" t="s">
        <v>32</v>
      </c>
      <c r="P10" s="14" t="s">
        <v>32</v>
      </c>
      <c r="Q10" s="15" t="s">
        <v>32</v>
      </c>
      <c r="R10" s="14">
        <v>2900</v>
      </c>
      <c r="S10" s="15">
        <v>1400</v>
      </c>
      <c r="T10" s="14" t="s">
        <v>32</v>
      </c>
      <c r="U10" s="15" t="s">
        <v>32</v>
      </c>
      <c r="V10" s="14" t="s">
        <v>32</v>
      </c>
      <c r="W10" s="15" t="s">
        <v>32</v>
      </c>
      <c r="X10" s="14" t="s">
        <v>32</v>
      </c>
      <c r="Y10" s="15" t="s">
        <v>32</v>
      </c>
      <c r="Z10" s="14" t="s">
        <v>32</v>
      </c>
      <c r="AA10" s="15" t="s">
        <v>32</v>
      </c>
    </row>
    <row r="11" spans="1:27" ht="12.75">
      <c r="A11" s="13" t="s">
        <v>40</v>
      </c>
      <c r="B11" s="14" t="s">
        <v>32</v>
      </c>
      <c r="C11" s="15" t="s">
        <v>32</v>
      </c>
      <c r="D11" s="14" t="s">
        <v>32</v>
      </c>
      <c r="E11" s="15" t="s">
        <v>32</v>
      </c>
      <c r="F11" s="14" t="s">
        <v>32</v>
      </c>
      <c r="G11" s="15" t="s">
        <v>32</v>
      </c>
      <c r="H11" s="14" t="s">
        <v>32</v>
      </c>
      <c r="I11" s="15" t="s">
        <v>32</v>
      </c>
      <c r="J11" s="14" t="s">
        <v>32</v>
      </c>
      <c r="K11" s="15" t="s">
        <v>32</v>
      </c>
      <c r="L11" s="14" t="s">
        <v>32</v>
      </c>
      <c r="M11" s="15" t="s">
        <v>32</v>
      </c>
      <c r="N11" s="14" t="s">
        <v>32</v>
      </c>
      <c r="O11" s="15" t="s">
        <v>32</v>
      </c>
      <c r="P11" s="14">
        <v>4800</v>
      </c>
      <c r="Q11" s="15">
        <v>2900</v>
      </c>
      <c r="R11" s="14" t="s">
        <v>32</v>
      </c>
      <c r="S11" s="15" t="s">
        <v>32</v>
      </c>
      <c r="T11" s="14" t="s">
        <v>32</v>
      </c>
      <c r="U11" s="15" t="s">
        <v>32</v>
      </c>
      <c r="V11" s="14" t="s">
        <v>32</v>
      </c>
      <c r="W11" s="15" t="s">
        <v>32</v>
      </c>
      <c r="X11" s="14" t="s">
        <v>32</v>
      </c>
      <c r="Y11" s="15" t="s">
        <v>32</v>
      </c>
      <c r="Z11" s="14" t="s">
        <v>32</v>
      </c>
      <c r="AA11" s="15" t="s">
        <v>32</v>
      </c>
    </row>
    <row r="12" spans="1:27" ht="12.75">
      <c r="A12" s="13" t="s">
        <v>41</v>
      </c>
      <c r="B12" s="14">
        <v>6600</v>
      </c>
      <c r="C12" s="15">
        <v>2800</v>
      </c>
      <c r="D12" s="14">
        <v>4200</v>
      </c>
      <c r="E12" s="15">
        <v>2100</v>
      </c>
      <c r="F12" s="14">
        <v>5400</v>
      </c>
      <c r="G12" s="15">
        <v>2900</v>
      </c>
      <c r="H12" s="14">
        <v>5700</v>
      </c>
      <c r="I12" s="15">
        <v>3400</v>
      </c>
      <c r="J12" s="14">
        <v>7100</v>
      </c>
      <c r="K12" s="15">
        <v>3700</v>
      </c>
      <c r="L12" s="14">
        <v>8000</v>
      </c>
      <c r="M12" s="15">
        <v>4000</v>
      </c>
      <c r="N12" s="14" t="s">
        <v>32</v>
      </c>
      <c r="O12" s="15" t="s">
        <v>32</v>
      </c>
      <c r="P12" s="14">
        <v>4300</v>
      </c>
      <c r="Q12" s="15">
        <v>2600</v>
      </c>
      <c r="R12" s="14">
        <v>3700</v>
      </c>
      <c r="S12" s="15">
        <v>2000</v>
      </c>
      <c r="T12" s="14">
        <v>5400</v>
      </c>
      <c r="U12" s="15">
        <v>2900</v>
      </c>
      <c r="V12" s="14">
        <v>10000</v>
      </c>
      <c r="W12" s="15">
        <v>4300</v>
      </c>
      <c r="X12" s="14">
        <v>3700</v>
      </c>
      <c r="Y12" s="15">
        <v>2000</v>
      </c>
      <c r="Z12" s="14" t="s">
        <v>32</v>
      </c>
      <c r="AA12" s="15" t="s">
        <v>32</v>
      </c>
    </row>
    <row r="13" spans="1:27" ht="12.75">
      <c r="A13" s="13" t="s">
        <v>42</v>
      </c>
      <c r="B13" s="14" t="s">
        <v>32</v>
      </c>
      <c r="C13" s="15" t="s">
        <v>32</v>
      </c>
      <c r="D13" s="14" t="s">
        <v>32</v>
      </c>
      <c r="E13" s="15" t="s">
        <v>32</v>
      </c>
      <c r="F13" s="14" t="s">
        <v>32</v>
      </c>
      <c r="G13" s="15" t="s">
        <v>32</v>
      </c>
      <c r="H13" s="14" t="s">
        <v>32</v>
      </c>
      <c r="I13" s="15" t="s">
        <v>32</v>
      </c>
      <c r="J13" s="14" t="s">
        <v>32</v>
      </c>
      <c r="K13" s="15" t="s">
        <v>32</v>
      </c>
      <c r="L13" s="14">
        <v>8000</v>
      </c>
      <c r="M13" s="15">
        <v>4000</v>
      </c>
      <c r="N13" s="14" t="s">
        <v>32</v>
      </c>
      <c r="O13" s="15" t="s">
        <v>32</v>
      </c>
      <c r="P13" s="14" t="s">
        <v>32</v>
      </c>
      <c r="Q13" s="15" t="s">
        <v>32</v>
      </c>
      <c r="R13" s="14" t="s">
        <v>32</v>
      </c>
      <c r="S13" s="15" t="s">
        <v>32</v>
      </c>
      <c r="T13" s="14" t="s">
        <v>32</v>
      </c>
      <c r="U13" s="15" t="s">
        <v>32</v>
      </c>
      <c r="V13" s="14">
        <v>10000</v>
      </c>
      <c r="W13" s="15">
        <v>4300</v>
      </c>
      <c r="X13" s="14" t="s">
        <v>32</v>
      </c>
      <c r="Y13" s="15" t="s">
        <v>32</v>
      </c>
      <c r="Z13" s="14" t="s">
        <v>32</v>
      </c>
      <c r="AA13" s="15" t="s">
        <v>32</v>
      </c>
    </row>
    <row r="14" spans="1:27" ht="12.75">
      <c r="A14" s="13" t="s">
        <v>43</v>
      </c>
      <c r="B14" s="14" t="s">
        <v>32</v>
      </c>
      <c r="C14" s="15" t="s">
        <v>32</v>
      </c>
      <c r="D14" s="14" t="s">
        <v>32</v>
      </c>
      <c r="E14" s="15" t="s">
        <v>32</v>
      </c>
      <c r="F14" s="14" t="s">
        <v>32</v>
      </c>
      <c r="G14" s="15" t="s">
        <v>32</v>
      </c>
      <c r="H14" s="14" t="s">
        <v>32</v>
      </c>
      <c r="I14" s="15" t="s">
        <v>32</v>
      </c>
      <c r="J14" s="14" t="s">
        <v>32</v>
      </c>
      <c r="K14" s="15" t="s">
        <v>32</v>
      </c>
      <c r="L14" s="14" t="s">
        <v>32</v>
      </c>
      <c r="M14" s="15" t="s">
        <v>32</v>
      </c>
      <c r="N14" s="14" t="s">
        <v>32</v>
      </c>
      <c r="O14" s="15" t="s">
        <v>32</v>
      </c>
      <c r="P14" s="14" t="s">
        <v>32</v>
      </c>
      <c r="Q14" s="15" t="s">
        <v>32</v>
      </c>
      <c r="R14" s="14">
        <v>2900</v>
      </c>
      <c r="S14" s="15">
        <v>1700</v>
      </c>
      <c r="T14" s="14" t="s">
        <v>32</v>
      </c>
      <c r="U14" s="15" t="s">
        <v>32</v>
      </c>
      <c r="V14" s="14" t="s">
        <v>32</v>
      </c>
      <c r="W14" s="15" t="s">
        <v>32</v>
      </c>
      <c r="X14" s="14" t="s">
        <v>32</v>
      </c>
      <c r="Y14" s="15" t="s">
        <v>32</v>
      </c>
      <c r="Z14" s="14" t="s">
        <v>32</v>
      </c>
      <c r="AA14" s="15" t="s">
        <v>32</v>
      </c>
    </row>
    <row r="15" spans="1:27" ht="12.75">
      <c r="A15" s="13" t="s">
        <v>44</v>
      </c>
      <c r="B15" s="14" t="s">
        <v>32</v>
      </c>
      <c r="C15" s="15" t="s">
        <v>32</v>
      </c>
      <c r="D15" s="14" t="s">
        <v>32</v>
      </c>
      <c r="E15" s="15" t="s">
        <v>32</v>
      </c>
      <c r="F15" s="14" t="s">
        <v>32</v>
      </c>
      <c r="G15" s="15" t="s">
        <v>32</v>
      </c>
      <c r="H15" s="14" t="s">
        <v>32</v>
      </c>
      <c r="I15" s="15" t="s">
        <v>32</v>
      </c>
      <c r="J15" s="14" t="s">
        <v>32</v>
      </c>
      <c r="K15" s="15" t="s">
        <v>32</v>
      </c>
      <c r="L15" s="14" t="s">
        <v>32</v>
      </c>
      <c r="M15" s="15" t="s">
        <v>32</v>
      </c>
      <c r="N15" s="14" t="s">
        <v>32</v>
      </c>
      <c r="O15" s="15" t="s">
        <v>32</v>
      </c>
      <c r="P15" s="14" t="s">
        <v>32</v>
      </c>
      <c r="Q15" s="15" t="s">
        <v>32</v>
      </c>
      <c r="R15" s="14" t="s">
        <v>32</v>
      </c>
      <c r="S15" s="15" t="s">
        <v>32</v>
      </c>
      <c r="T15" s="14" t="s">
        <v>32</v>
      </c>
      <c r="U15" s="15" t="s">
        <v>32</v>
      </c>
      <c r="V15" s="14">
        <v>11400</v>
      </c>
      <c r="W15" s="15">
        <v>5700</v>
      </c>
      <c r="X15" s="14" t="s">
        <v>32</v>
      </c>
      <c r="Y15" s="15" t="s">
        <v>32</v>
      </c>
      <c r="Z15" s="14">
        <v>10300</v>
      </c>
      <c r="AA15" s="15">
        <v>5100</v>
      </c>
    </row>
    <row r="16" spans="1:27" ht="12.75">
      <c r="A16" s="13" t="s">
        <v>45</v>
      </c>
      <c r="B16" s="14" t="s">
        <v>32</v>
      </c>
      <c r="C16" s="15" t="s">
        <v>32</v>
      </c>
      <c r="D16" s="14" t="s">
        <v>32</v>
      </c>
      <c r="E16" s="15" t="s">
        <v>32</v>
      </c>
      <c r="F16" s="14" t="s">
        <v>32</v>
      </c>
      <c r="G16" s="15" t="s">
        <v>32</v>
      </c>
      <c r="H16" s="14" t="s">
        <v>32</v>
      </c>
      <c r="I16" s="15" t="s">
        <v>32</v>
      </c>
      <c r="J16" s="14" t="s">
        <v>32</v>
      </c>
      <c r="K16" s="15" t="s">
        <v>32</v>
      </c>
      <c r="L16" s="14" t="s">
        <v>32</v>
      </c>
      <c r="M16" s="15" t="s">
        <v>32</v>
      </c>
      <c r="N16" s="14" t="s">
        <v>32</v>
      </c>
      <c r="O16" s="15" t="s">
        <v>32</v>
      </c>
      <c r="P16" s="14">
        <v>6300</v>
      </c>
      <c r="Q16" s="15">
        <v>3700</v>
      </c>
      <c r="R16" s="14" t="s">
        <v>32</v>
      </c>
      <c r="S16" s="15" t="s">
        <v>32</v>
      </c>
      <c r="T16" s="14" t="s">
        <v>32</v>
      </c>
      <c r="U16" s="15" t="s">
        <v>32</v>
      </c>
      <c r="V16" s="14" t="s">
        <v>32</v>
      </c>
      <c r="W16" s="15" t="s">
        <v>32</v>
      </c>
      <c r="X16" s="14" t="s">
        <v>32</v>
      </c>
      <c r="Y16" s="15" t="s">
        <v>32</v>
      </c>
      <c r="Z16" s="14" t="s">
        <v>32</v>
      </c>
      <c r="AA16" s="15" t="s">
        <v>32</v>
      </c>
    </row>
    <row r="17" spans="1:27" ht="12.75">
      <c r="A17" s="13" t="s">
        <v>46</v>
      </c>
      <c r="B17" s="14">
        <v>6600</v>
      </c>
      <c r="C17" s="15">
        <v>2800</v>
      </c>
      <c r="D17" s="14" t="s">
        <v>32</v>
      </c>
      <c r="E17" s="15" t="s">
        <v>32</v>
      </c>
      <c r="F17" s="14">
        <v>5400</v>
      </c>
      <c r="G17" s="15">
        <v>2900</v>
      </c>
      <c r="H17" s="14">
        <v>5400</v>
      </c>
      <c r="I17" s="15">
        <v>2900</v>
      </c>
      <c r="J17" s="14">
        <v>6600</v>
      </c>
      <c r="K17" s="15">
        <v>3700</v>
      </c>
      <c r="L17" s="14">
        <v>8000</v>
      </c>
      <c r="M17" s="15">
        <v>4000</v>
      </c>
      <c r="N17" s="14" t="s">
        <v>32</v>
      </c>
      <c r="O17" s="15" t="s">
        <v>32</v>
      </c>
      <c r="P17" s="14">
        <v>4300</v>
      </c>
      <c r="Q17" s="15">
        <v>2600</v>
      </c>
      <c r="R17" s="14" t="s">
        <v>32</v>
      </c>
      <c r="S17" s="15" t="s">
        <v>32</v>
      </c>
      <c r="T17" s="14">
        <v>5400</v>
      </c>
      <c r="U17" s="15">
        <v>2900</v>
      </c>
      <c r="V17" s="14">
        <v>10000</v>
      </c>
      <c r="W17" s="15">
        <v>4300</v>
      </c>
      <c r="X17" s="14">
        <v>3700</v>
      </c>
      <c r="Y17" s="15">
        <v>2000</v>
      </c>
      <c r="Z17" s="14" t="s">
        <v>32</v>
      </c>
      <c r="AA17" s="15" t="s">
        <v>32</v>
      </c>
    </row>
    <row r="18" spans="1:27" ht="12.75">
      <c r="A18" s="13" t="s">
        <v>47</v>
      </c>
      <c r="B18" s="14">
        <v>8000</v>
      </c>
      <c r="C18" s="15">
        <v>3700</v>
      </c>
      <c r="D18" s="14" t="s">
        <v>32</v>
      </c>
      <c r="E18" s="15" t="s">
        <v>32</v>
      </c>
      <c r="F18" s="14" t="s">
        <v>32</v>
      </c>
      <c r="G18" s="15" t="s">
        <v>32</v>
      </c>
      <c r="H18" s="14" t="s">
        <v>32</v>
      </c>
      <c r="I18" s="15" t="s">
        <v>32</v>
      </c>
      <c r="J18" s="14">
        <v>8600</v>
      </c>
      <c r="K18" s="15">
        <v>4000</v>
      </c>
      <c r="L18" s="14">
        <v>9400</v>
      </c>
      <c r="M18" s="15">
        <v>4900</v>
      </c>
      <c r="N18" s="14">
        <v>3400</v>
      </c>
      <c r="O18" s="15">
        <v>2000</v>
      </c>
      <c r="P18" s="14" t="s">
        <v>32</v>
      </c>
      <c r="Q18" s="15" t="s">
        <v>32</v>
      </c>
      <c r="R18" s="14" t="s">
        <v>32</v>
      </c>
      <c r="S18" s="15" t="s">
        <v>32</v>
      </c>
      <c r="T18" s="14" t="s">
        <v>32</v>
      </c>
      <c r="U18" s="15" t="s">
        <v>32</v>
      </c>
      <c r="V18" s="14">
        <v>12000</v>
      </c>
      <c r="W18" s="15">
        <v>5100</v>
      </c>
      <c r="X18" s="14" t="s">
        <v>32</v>
      </c>
      <c r="Y18" s="15" t="s">
        <v>32</v>
      </c>
      <c r="Z18" s="14" t="s">
        <v>32</v>
      </c>
      <c r="AA18" s="15" t="s">
        <v>32</v>
      </c>
    </row>
    <row r="19" spans="1:27" ht="12.75">
      <c r="A19" s="13" t="s">
        <v>48</v>
      </c>
      <c r="B19" s="14" t="s">
        <v>32</v>
      </c>
      <c r="C19" s="15" t="s">
        <v>32</v>
      </c>
      <c r="D19" s="14">
        <v>4200</v>
      </c>
      <c r="E19" s="15">
        <v>2100</v>
      </c>
      <c r="F19" s="14" t="s">
        <v>32</v>
      </c>
      <c r="G19" s="15" t="s">
        <v>32</v>
      </c>
      <c r="H19" s="14" t="s">
        <v>32</v>
      </c>
      <c r="I19" s="15" t="s">
        <v>32</v>
      </c>
      <c r="J19" s="14" t="s">
        <v>32</v>
      </c>
      <c r="K19" s="15" t="s">
        <v>32</v>
      </c>
      <c r="L19" s="14" t="s">
        <v>32</v>
      </c>
      <c r="M19" s="15" t="s">
        <v>32</v>
      </c>
      <c r="N19" s="14">
        <v>5700</v>
      </c>
      <c r="O19" s="15">
        <v>3400</v>
      </c>
      <c r="P19" s="14" t="s">
        <v>32</v>
      </c>
      <c r="Q19" s="15" t="s">
        <v>32</v>
      </c>
      <c r="R19" s="14" t="s">
        <v>32</v>
      </c>
      <c r="S19" s="15" t="s">
        <v>32</v>
      </c>
      <c r="T19" s="14" t="s">
        <v>32</v>
      </c>
      <c r="U19" s="15" t="s">
        <v>32</v>
      </c>
      <c r="V19" s="14" t="s">
        <v>32</v>
      </c>
      <c r="W19" s="15" t="s">
        <v>32</v>
      </c>
      <c r="X19" s="14" t="s">
        <v>32</v>
      </c>
      <c r="Y19" s="15" t="s">
        <v>32</v>
      </c>
      <c r="Z19" s="14" t="s">
        <v>32</v>
      </c>
      <c r="AA19" s="15" t="s">
        <v>32</v>
      </c>
    </row>
    <row r="20" spans="1:27" ht="12.75">
      <c r="A20" s="13" t="s">
        <v>49</v>
      </c>
      <c r="B20" s="14" t="s">
        <v>32</v>
      </c>
      <c r="C20" s="15" t="s">
        <v>32</v>
      </c>
      <c r="D20" s="14">
        <v>2900</v>
      </c>
      <c r="E20" s="15">
        <v>1400</v>
      </c>
      <c r="F20" s="14" t="s">
        <v>32</v>
      </c>
      <c r="G20" s="15" t="s">
        <v>32</v>
      </c>
      <c r="H20" s="14" t="s">
        <v>32</v>
      </c>
      <c r="I20" s="15" t="s">
        <v>32</v>
      </c>
      <c r="J20" s="14" t="s">
        <v>32</v>
      </c>
      <c r="K20" s="15" t="s">
        <v>32</v>
      </c>
      <c r="L20" s="14" t="s">
        <v>32</v>
      </c>
      <c r="M20" s="15" t="s">
        <v>32</v>
      </c>
      <c r="N20" s="14">
        <v>3400</v>
      </c>
      <c r="O20" s="15">
        <v>2000</v>
      </c>
      <c r="P20" s="14" t="s">
        <v>32</v>
      </c>
      <c r="Q20" s="15" t="s">
        <v>32</v>
      </c>
      <c r="R20" s="14">
        <v>2200</v>
      </c>
      <c r="S20" s="15">
        <v>1300</v>
      </c>
      <c r="T20" s="14" t="s">
        <v>32</v>
      </c>
      <c r="U20" s="15" t="s">
        <v>32</v>
      </c>
      <c r="V20" s="14" t="s">
        <v>32</v>
      </c>
      <c r="W20" s="15" t="s">
        <v>32</v>
      </c>
      <c r="X20" s="14" t="s">
        <v>32</v>
      </c>
      <c r="Y20" s="15" t="s">
        <v>32</v>
      </c>
      <c r="Z20" s="14" t="s">
        <v>32</v>
      </c>
      <c r="AA20" s="15" t="s">
        <v>32</v>
      </c>
    </row>
    <row r="21" spans="1:27" ht="12.75">
      <c r="A21" s="50"/>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row>
    <row r="22" spans="1:27" ht="12.75">
      <c r="A22" s="50"/>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row>
    <row r="23" spans="1:27" ht="12.75">
      <c r="A23" s="50"/>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row>
    <row r="24" spans="1:27" ht="12.75">
      <c r="A24" s="50"/>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row>
    <row r="25" spans="1:27" ht="12.75">
      <c r="A25" s="50"/>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row>
    <row r="26" spans="1:27" ht="12.75">
      <c r="A26" s="50"/>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row>
    <row r="27" spans="1:27" ht="12.75">
      <c r="A27" s="50"/>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row>
    <row r="28" spans="1:27" ht="12.75">
      <c r="A28" s="50"/>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row>
    <row r="29" spans="1:27" ht="12.7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row>
    <row r="30" spans="1:13" ht="12.75">
      <c r="A30" s="52" t="s">
        <v>90</v>
      </c>
      <c r="B30" s="473" t="s">
        <v>25</v>
      </c>
      <c r="C30" s="474"/>
      <c r="D30" s="473" t="s">
        <v>27</v>
      </c>
      <c r="E30" s="474"/>
      <c r="F30" s="473" t="s">
        <v>29</v>
      </c>
      <c r="G30" s="474"/>
      <c r="H30" s="473" t="s">
        <v>30</v>
      </c>
      <c r="I30" s="474"/>
      <c r="J30" s="475" t="s">
        <v>51</v>
      </c>
      <c r="K30" s="468"/>
      <c r="L30" s="475" t="s">
        <v>55</v>
      </c>
      <c r="M30" s="468"/>
    </row>
    <row r="31" spans="1:13" ht="12.75">
      <c r="A31" s="51"/>
      <c r="B31" s="7" t="s">
        <v>22</v>
      </c>
      <c r="C31" s="8" t="s">
        <v>24</v>
      </c>
      <c r="D31" s="7" t="s">
        <v>22</v>
      </c>
      <c r="E31" s="8" t="s">
        <v>24</v>
      </c>
      <c r="F31" s="7" t="s">
        <v>22</v>
      </c>
      <c r="G31" s="8" t="s">
        <v>24</v>
      </c>
      <c r="H31" s="7" t="s">
        <v>22</v>
      </c>
      <c r="I31" s="8" t="s">
        <v>24</v>
      </c>
      <c r="J31" s="17" t="s">
        <v>22</v>
      </c>
      <c r="K31" s="16" t="s">
        <v>24</v>
      </c>
      <c r="L31" s="17" t="s">
        <v>22</v>
      </c>
      <c r="M31" s="16" t="s">
        <v>24</v>
      </c>
    </row>
    <row r="32" spans="1:13" ht="12.75">
      <c r="A32" s="9" t="s">
        <v>31</v>
      </c>
      <c r="B32" s="10" t="s">
        <v>32</v>
      </c>
      <c r="C32" s="11" t="s">
        <v>32</v>
      </c>
      <c r="D32" s="10" t="s">
        <v>32</v>
      </c>
      <c r="E32" s="11" t="s">
        <v>32</v>
      </c>
      <c r="F32" s="10" t="s">
        <v>32</v>
      </c>
      <c r="G32" s="11" t="s">
        <v>32</v>
      </c>
      <c r="H32" s="10" t="s">
        <v>32</v>
      </c>
      <c r="I32" s="11" t="s">
        <v>32</v>
      </c>
      <c r="J32" s="10" t="s">
        <v>32</v>
      </c>
      <c r="K32" s="11" t="s">
        <v>32</v>
      </c>
      <c r="L32" s="10" t="s">
        <v>32</v>
      </c>
      <c r="M32" s="11" t="s">
        <v>32</v>
      </c>
    </row>
    <row r="33" spans="1:14" ht="12.75">
      <c r="A33" s="13" t="s">
        <v>33</v>
      </c>
      <c r="B33" s="14" t="s">
        <v>32</v>
      </c>
      <c r="C33" s="15" t="s">
        <v>32</v>
      </c>
      <c r="D33" s="14" t="s">
        <v>32</v>
      </c>
      <c r="E33" s="15" t="s">
        <v>32</v>
      </c>
      <c r="F33" s="14" t="s">
        <v>32</v>
      </c>
      <c r="G33" s="15" t="s">
        <v>32</v>
      </c>
      <c r="H33" s="14" t="s">
        <v>32</v>
      </c>
      <c r="I33" s="15" t="s">
        <v>32</v>
      </c>
      <c r="J33" s="14" t="s">
        <v>32</v>
      </c>
      <c r="K33" s="15" t="s">
        <v>32</v>
      </c>
      <c r="L33" s="14" t="s">
        <v>32</v>
      </c>
      <c r="M33" s="15" t="s">
        <v>32</v>
      </c>
      <c r="N33" s="49"/>
    </row>
    <row r="34" spans="1:14" ht="12.75">
      <c r="A34" s="13" t="s">
        <v>34</v>
      </c>
      <c r="B34" s="14">
        <v>14300</v>
      </c>
      <c r="C34" s="15">
        <v>8600</v>
      </c>
      <c r="D34" s="14">
        <v>14300</v>
      </c>
      <c r="E34" s="15">
        <v>8600</v>
      </c>
      <c r="F34" s="14">
        <v>17100</v>
      </c>
      <c r="G34" s="15">
        <v>10300</v>
      </c>
      <c r="H34" s="14">
        <v>17100</v>
      </c>
      <c r="I34" s="15">
        <v>10300</v>
      </c>
      <c r="J34" s="14">
        <v>14300</v>
      </c>
      <c r="K34" s="15">
        <v>8600</v>
      </c>
      <c r="L34" s="14">
        <v>14300</v>
      </c>
      <c r="M34" s="15">
        <v>8600</v>
      </c>
      <c r="N34" s="49"/>
    </row>
    <row r="35" spans="1:14" ht="12.75">
      <c r="A35" s="13" t="s">
        <v>35</v>
      </c>
      <c r="B35" s="14" t="s">
        <v>32</v>
      </c>
      <c r="C35" s="15" t="s">
        <v>32</v>
      </c>
      <c r="D35" s="14" t="s">
        <v>32</v>
      </c>
      <c r="E35" s="15" t="s">
        <v>32</v>
      </c>
      <c r="F35" s="14" t="s">
        <v>32</v>
      </c>
      <c r="G35" s="15" t="s">
        <v>32</v>
      </c>
      <c r="H35" s="14">
        <v>17100</v>
      </c>
      <c r="I35" s="15">
        <v>10300</v>
      </c>
      <c r="J35" s="14" t="s">
        <v>32</v>
      </c>
      <c r="K35" s="15" t="s">
        <v>32</v>
      </c>
      <c r="L35" s="14" t="s">
        <v>32</v>
      </c>
      <c r="M35" s="15" t="s">
        <v>32</v>
      </c>
      <c r="N35" s="49"/>
    </row>
    <row r="36" spans="1:14" ht="12.75">
      <c r="A36" s="13" t="s">
        <v>36</v>
      </c>
      <c r="B36" s="14">
        <v>14300</v>
      </c>
      <c r="C36" s="15">
        <v>8600</v>
      </c>
      <c r="D36" s="14">
        <v>14300</v>
      </c>
      <c r="E36" s="15">
        <v>8600</v>
      </c>
      <c r="F36" s="14">
        <v>17100</v>
      </c>
      <c r="G36" s="15">
        <v>10300</v>
      </c>
      <c r="H36" s="14">
        <v>17100</v>
      </c>
      <c r="I36" s="15">
        <v>10300</v>
      </c>
      <c r="J36" s="14">
        <v>14300</v>
      </c>
      <c r="K36" s="15">
        <v>8600</v>
      </c>
      <c r="L36" s="14">
        <v>14300</v>
      </c>
      <c r="M36" s="15">
        <v>8600</v>
      </c>
      <c r="N36" s="49"/>
    </row>
    <row r="37" spans="1:14" ht="12.75">
      <c r="A37" s="13" t="s">
        <v>37</v>
      </c>
      <c r="B37" s="14" t="s">
        <v>32</v>
      </c>
      <c r="C37" s="15" t="s">
        <v>32</v>
      </c>
      <c r="D37" s="14" t="s">
        <v>32</v>
      </c>
      <c r="E37" s="15" t="s">
        <v>32</v>
      </c>
      <c r="F37" s="14" t="s">
        <v>32</v>
      </c>
      <c r="G37" s="15" t="s">
        <v>32</v>
      </c>
      <c r="H37" s="14" t="s">
        <v>32</v>
      </c>
      <c r="I37" s="15" t="s">
        <v>32</v>
      </c>
      <c r="J37" s="14" t="s">
        <v>32</v>
      </c>
      <c r="K37" s="15" t="s">
        <v>32</v>
      </c>
      <c r="L37" s="14" t="s">
        <v>32</v>
      </c>
      <c r="M37" s="15" t="s">
        <v>32</v>
      </c>
      <c r="N37" s="49"/>
    </row>
    <row r="38" spans="1:14" ht="12.75">
      <c r="A38" s="13" t="s">
        <v>38</v>
      </c>
      <c r="B38" s="14" t="s">
        <v>32</v>
      </c>
      <c r="C38" s="15" t="s">
        <v>32</v>
      </c>
      <c r="D38" s="14" t="s">
        <v>32</v>
      </c>
      <c r="E38" s="15" t="s">
        <v>32</v>
      </c>
      <c r="F38" s="14" t="s">
        <v>32</v>
      </c>
      <c r="G38" s="15" t="s">
        <v>32</v>
      </c>
      <c r="H38" s="14" t="s">
        <v>32</v>
      </c>
      <c r="I38" s="15" t="s">
        <v>32</v>
      </c>
      <c r="J38" s="14" t="s">
        <v>32</v>
      </c>
      <c r="K38" s="15" t="s">
        <v>32</v>
      </c>
      <c r="L38" s="14" t="s">
        <v>32</v>
      </c>
      <c r="M38" s="15" t="s">
        <v>32</v>
      </c>
      <c r="N38" s="49"/>
    </row>
    <row r="39" spans="1:14" ht="12.75">
      <c r="A39" s="13" t="s">
        <v>39</v>
      </c>
      <c r="B39" s="14" t="s">
        <v>32</v>
      </c>
      <c r="C39" s="15" t="s">
        <v>32</v>
      </c>
      <c r="D39" s="14" t="s">
        <v>32</v>
      </c>
      <c r="E39" s="15" t="s">
        <v>32</v>
      </c>
      <c r="F39" s="14" t="s">
        <v>32</v>
      </c>
      <c r="G39" s="15" t="s">
        <v>32</v>
      </c>
      <c r="H39" s="14" t="s">
        <v>32</v>
      </c>
      <c r="I39" s="15" t="s">
        <v>32</v>
      </c>
      <c r="J39" s="14" t="s">
        <v>32</v>
      </c>
      <c r="K39" s="15" t="s">
        <v>32</v>
      </c>
      <c r="L39" s="14" t="s">
        <v>32</v>
      </c>
      <c r="M39" s="15" t="s">
        <v>32</v>
      </c>
      <c r="N39" s="49"/>
    </row>
    <row r="40" spans="1:14" ht="12.75">
      <c r="A40" s="13" t="s">
        <v>40</v>
      </c>
      <c r="B40" s="14" t="s">
        <v>32</v>
      </c>
      <c r="C40" s="15" t="s">
        <v>32</v>
      </c>
      <c r="D40" s="14" t="s">
        <v>32</v>
      </c>
      <c r="E40" s="15" t="s">
        <v>32</v>
      </c>
      <c r="F40" s="14" t="s">
        <v>32</v>
      </c>
      <c r="G40" s="15" t="s">
        <v>32</v>
      </c>
      <c r="H40" s="14" t="s">
        <v>32</v>
      </c>
      <c r="I40" s="15" t="s">
        <v>32</v>
      </c>
      <c r="J40" s="14" t="s">
        <v>32</v>
      </c>
      <c r="K40" s="15" t="s">
        <v>32</v>
      </c>
      <c r="L40" s="14" t="s">
        <v>32</v>
      </c>
      <c r="M40" s="15" t="s">
        <v>32</v>
      </c>
      <c r="N40" s="49"/>
    </row>
    <row r="41" spans="1:14" ht="12.75">
      <c r="A41" s="13" t="s">
        <v>41</v>
      </c>
      <c r="B41" s="14">
        <v>11400</v>
      </c>
      <c r="C41" s="15">
        <v>6900</v>
      </c>
      <c r="D41" s="14">
        <v>11400</v>
      </c>
      <c r="E41" s="15">
        <v>6900</v>
      </c>
      <c r="F41" s="14">
        <v>14300</v>
      </c>
      <c r="G41" s="15">
        <v>8600</v>
      </c>
      <c r="H41" s="14">
        <v>14300</v>
      </c>
      <c r="I41" s="15">
        <v>8600</v>
      </c>
      <c r="J41" s="14">
        <v>11400</v>
      </c>
      <c r="K41" s="15">
        <v>6900</v>
      </c>
      <c r="L41" s="14">
        <v>11400</v>
      </c>
      <c r="M41" s="15">
        <v>6900</v>
      </c>
      <c r="N41" s="49"/>
    </row>
    <row r="42" spans="1:14" ht="12.75">
      <c r="A42" s="13" t="s">
        <v>42</v>
      </c>
      <c r="B42" s="14" t="s">
        <v>32</v>
      </c>
      <c r="C42" s="15" t="s">
        <v>32</v>
      </c>
      <c r="D42" s="14" t="s">
        <v>32</v>
      </c>
      <c r="E42" s="15" t="s">
        <v>32</v>
      </c>
      <c r="F42" s="14" t="s">
        <v>32</v>
      </c>
      <c r="G42" s="15" t="s">
        <v>32</v>
      </c>
      <c r="H42" s="14">
        <v>14300</v>
      </c>
      <c r="I42" s="15">
        <v>8600</v>
      </c>
      <c r="J42" s="14" t="s">
        <v>32</v>
      </c>
      <c r="K42" s="15" t="s">
        <v>32</v>
      </c>
      <c r="L42" s="14" t="s">
        <v>32</v>
      </c>
      <c r="M42" s="15" t="s">
        <v>32</v>
      </c>
      <c r="N42" s="49"/>
    </row>
    <row r="43" spans="1:14" ht="12.75">
      <c r="A43" s="13" t="s">
        <v>43</v>
      </c>
      <c r="B43" s="14" t="s">
        <v>32</v>
      </c>
      <c r="C43" s="15" t="s">
        <v>32</v>
      </c>
      <c r="D43" s="14" t="s">
        <v>32</v>
      </c>
      <c r="E43" s="15" t="s">
        <v>32</v>
      </c>
      <c r="F43" s="14" t="s">
        <v>32</v>
      </c>
      <c r="G43" s="15" t="s">
        <v>32</v>
      </c>
      <c r="H43" s="14" t="s">
        <v>32</v>
      </c>
      <c r="I43" s="15" t="s">
        <v>32</v>
      </c>
      <c r="J43" s="14" t="s">
        <v>32</v>
      </c>
      <c r="K43" s="15" t="s">
        <v>32</v>
      </c>
      <c r="L43" s="14" t="s">
        <v>32</v>
      </c>
      <c r="M43" s="15" t="s">
        <v>32</v>
      </c>
      <c r="N43" s="49"/>
    </row>
    <row r="44" spans="1:14" ht="12.75">
      <c r="A44" s="13" t="s">
        <v>44</v>
      </c>
      <c r="B44" s="14" t="s">
        <v>32</v>
      </c>
      <c r="C44" s="15" t="s">
        <v>32</v>
      </c>
      <c r="D44" s="14" t="s">
        <v>32</v>
      </c>
      <c r="E44" s="15" t="s">
        <v>32</v>
      </c>
      <c r="F44" s="14" t="s">
        <v>32</v>
      </c>
      <c r="G44" s="15" t="s">
        <v>32</v>
      </c>
      <c r="H44" s="14" t="s">
        <v>32</v>
      </c>
      <c r="I44" s="15" t="s">
        <v>32</v>
      </c>
      <c r="J44" s="14" t="s">
        <v>32</v>
      </c>
      <c r="K44" s="15" t="s">
        <v>32</v>
      </c>
      <c r="L44" s="14" t="s">
        <v>32</v>
      </c>
      <c r="M44" s="15" t="s">
        <v>32</v>
      </c>
      <c r="N44" s="49"/>
    </row>
    <row r="45" spans="1:14" ht="12.75">
      <c r="A45" s="13" t="s">
        <v>45</v>
      </c>
      <c r="B45" s="14" t="s">
        <v>32</v>
      </c>
      <c r="C45" s="15" t="s">
        <v>32</v>
      </c>
      <c r="D45" s="14" t="s">
        <v>32</v>
      </c>
      <c r="E45" s="15" t="s">
        <v>32</v>
      </c>
      <c r="F45" s="14" t="s">
        <v>32</v>
      </c>
      <c r="G45" s="15" t="s">
        <v>32</v>
      </c>
      <c r="H45" s="14" t="s">
        <v>32</v>
      </c>
      <c r="I45" s="15" t="s">
        <v>32</v>
      </c>
      <c r="J45" s="14" t="s">
        <v>32</v>
      </c>
      <c r="K45" s="15" t="s">
        <v>32</v>
      </c>
      <c r="L45" s="14" t="s">
        <v>32</v>
      </c>
      <c r="M45" s="15" t="s">
        <v>32</v>
      </c>
      <c r="N45" s="49"/>
    </row>
    <row r="46" spans="1:14" ht="12.75">
      <c r="A46" s="13" t="s">
        <v>46</v>
      </c>
      <c r="B46" s="14">
        <v>11400</v>
      </c>
      <c r="C46" s="15">
        <v>6900</v>
      </c>
      <c r="D46" s="14">
        <v>11400</v>
      </c>
      <c r="E46" s="15">
        <v>6900</v>
      </c>
      <c r="F46" s="14">
        <v>14300</v>
      </c>
      <c r="G46" s="15">
        <v>8600</v>
      </c>
      <c r="H46" s="14">
        <v>14300</v>
      </c>
      <c r="I46" s="15">
        <v>8600</v>
      </c>
      <c r="J46" s="14">
        <v>11400</v>
      </c>
      <c r="K46" s="15">
        <v>6900</v>
      </c>
      <c r="L46" s="14">
        <v>11400</v>
      </c>
      <c r="M46" s="15">
        <v>6900</v>
      </c>
      <c r="N46" s="49"/>
    </row>
    <row r="47" spans="1:14" ht="12.75">
      <c r="A47" s="13" t="s">
        <v>47</v>
      </c>
      <c r="B47" s="14" t="s">
        <v>32</v>
      </c>
      <c r="C47" s="15" t="s">
        <v>32</v>
      </c>
      <c r="D47" s="14" t="s">
        <v>32</v>
      </c>
      <c r="E47" s="15" t="s">
        <v>32</v>
      </c>
      <c r="F47" s="14" t="s">
        <v>32</v>
      </c>
      <c r="G47" s="15" t="s">
        <v>32</v>
      </c>
      <c r="H47" s="14" t="s">
        <v>32</v>
      </c>
      <c r="I47" s="15" t="s">
        <v>32</v>
      </c>
      <c r="J47" s="14" t="s">
        <v>32</v>
      </c>
      <c r="K47" s="15" t="s">
        <v>32</v>
      </c>
      <c r="L47" s="14" t="s">
        <v>32</v>
      </c>
      <c r="M47" s="15" t="s">
        <v>32</v>
      </c>
      <c r="N47" s="49"/>
    </row>
    <row r="48" spans="1:14" ht="12.75">
      <c r="A48" s="13" t="s">
        <v>48</v>
      </c>
      <c r="B48" s="14" t="s">
        <v>32</v>
      </c>
      <c r="C48" s="15" t="s">
        <v>32</v>
      </c>
      <c r="D48" s="14" t="s">
        <v>32</v>
      </c>
      <c r="E48" s="15" t="s">
        <v>32</v>
      </c>
      <c r="F48" s="14" t="s">
        <v>32</v>
      </c>
      <c r="G48" s="15" t="s">
        <v>32</v>
      </c>
      <c r="H48" s="14" t="s">
        <v>32</v>
      </c>
      <c r="I48" s="15" t="s">
        <v>32</v>
      </c>
      <c r="J48" s="14" t="s">
        <v>32</v>
      </c>
      <c r="K48" s="15" t="s">
        <v>32</v>
      </c>
      <c r="L48" s="14" t="s">
        <v>32</v>
      </c>
      <c r="M48" s="15" t="s">
        <v>32</v>
      </c>
      <c r="N48" s="49"/>
    </row>
    <row r="49" spans="1:14" ht="12.75">
      <c r="A49" s="13" t="s">
        <v>49</v>
      </c>
      <c r="B49" s="14" t="s">
        <v>32</v>
      </c>
      <c r="C49" s="15" t="s">
        <v>32</v>
      </c>
      <c r="D49" s="14" t="s">
        <v>32</v>
      </c>
      <c r="E49" s="15" t="s">
        <v>32</v>
      </c>
      <c r="F49" s="14" t="s">
        <v>32</v>
      </c>
      <c r="G49" s="15" t="s">
        <v>32</v>
      </c>
      <c r="H49" s="14" t="s">
        <v>32</v>
      </c>
      <c r="I49" s="15" t="s">
        <v>32</v>
      </c>
      <c r="J49" s="14" t="s">
        <v>32</v>
      </c>
      <c r="K49" s="15" t="s">
        <v>32</v>
      </c>
      <c r="L49" s="14" t="s">
        <v>32</v>
      </c>
      <c r="M49" s="15" t="s">
        <v>32</v>
      </c>
      <c r="N49" s="49"/>
    </row>
    <row r="50" spans="1:14" ht="12.75">
      <c r="A50" s="50"/>
      <c r="B50" s="49"/>
      <c r="N50" s="49"/>
    </row>
    <row r="51" spans="1:14" ht="12.75">
      <c r="A51" s="50"/>
      <c r="B51" s="49"/>
      <c r="N51" s="49"/>
    </row>
    <row r="52" spans="1:14" ht="12.75">
      <c r="A52" s="50"/>
      <c r="B52" s="49"/>
      <c r="N52" s="49"/>
    </row>
    <row r="53" spans="1:14" ht="12.75">
      <c r="A53" s="50"/>
      <c r="B53" s="49"/>
      <c r="N53" s="49"/>
    </row>
    <row r="54" spans="1:14" ht="12.75">
      <c r="A54" s="49"/>
      <c r="B54" s="49"/>
      <c r="N54" s="49"/>
    </row>
    <row r="55" ht="12.75">
      <c r="N55" s="49"/>
    </row>
  </sheetData>
  <sheetProtection sheet="1" objects="1" scenarios="1"/>
  <mergeCells count="19">
    <mergeCell ref="B1:C1"/>
    <mergeCell ref="D1:E1"/>
    <mergeCell ref="F1:G1"/>
    <mergeCell ref="H1:I1"/>
    <mergeCell ref="X1:Y1"/>
    <mergeCell ref="J1:K1"/>
    <mergeCell ref="L1:M1"/>
    <mergeCell ref="N1:O1"/>
    <mergeCell ref="P1:Q1"/>
    <mergeCell ref="Z1:AA1"/>
    <mergeCell ref="B30:C30"/>
    <mergeCell ref="D30:E30"/>
    <mergeCell ref="F30:G30"/>
    <mergeCell ref="H30:I30"/>
    <mergeCell ref="J30:K30"/>
    <mergeCell ref="L30:M30"/>
    <mergeCell ref="R1:S1"/>
    <mergeCell ref="T1:U1"/>
    <mergeCell ref="V1:W1"/>
  </mergeCells>
  <printOptions gridLines="1"/>
  <pageMargins left="0.26" right="0.25" top="0.77" bottom="0.62" header="0.39" footer="0.33"/>
  <pageSetup fitToHeight="1" fitToWidth="1" horizontalDpi="300" verticalDpi="300" orientation="landscape" scale="67" r:id="rId1"/>
  <headerFooter alignWithMargins="0">
    <oddHeader>&amp;C&amp;"MS Sans Serif,Bold"&amp;12Forage Production
MLRA 102A, SD&amp;R&amp;"MS Sans Serif,Bold"South Dakota Forage Suitability Groups</oddHeader>
    <oddFooter>&amp;C&amp;P&amp;R&amp;D</oddFooter>
  </headerFooter>
</worksheet>
</file>

<file path=xl/worksheets/sheet2.xml><?xml version="1.0" encoding="utf-8"?>
<worksheet xmlns="http://schemas.openxmlformats.org/spreadsheetml/2006/main" xmlns:r="http://schemas.openxmlformats.org/officeDocument/2006/relationships">
  <sheetPr codeName="Sheet1"/>
  <dimension ref="A1:J113"/>
  <sheetViews>
    <sheetView tabSelected="1" zoomScale="79" zoomScaleNormal="79" zoomScaleSheetLayoutView="40" workbookViewId="0" topLeftCell="A1">
      <selection activeCell="B3" sqref="B3:C3"/>
    </sheetView>
  </sheetViews>
  <sheetFormatPr defaultColWidth="9.140625" defaultRowHeight="12.75"/>
  <cols>
    <col min="1" max="1" width="17.421875" style="0" customWidth="1"/>
    <col min="2" max="2" width="30.28125" style="0" customWidth="1"/>
    <col min="3" max="3" width="27.00390625" style="0" customWidth="1"/>
    <col min="4" max="4" width="30.140625" style="0" customWidth="1"/>
    <col min="5" max="5" width="26.28125" style="0" customWidth="1"/>
    <col min="6" max="6" width="27.7109375" style="0" customWidth="1"/>
    <col min="7" max="7" width="6.57421875" style="0" customWidth="1"/>
    <col min="8" max="8" width="4.00390625" style="0" customWidth="1"/>
    <col min="9" max="9" width="6.8515625" style="1" customWidth="1"/>
    <col min="10" max="10" width="9.140625" style="1" customWidth="1"/>
  </cols>
  <sheetData>
    <row r="1" spans="1:10" ht="20.25">
      <c r="A1" s="371" t="s">
        <v>204</v>
      </c>
      <c r="B1" s="446" t="s">
        <v>183</v>
      </c>
      <c r="C1" s="447"/>
      <c r="D1" s="447"/>
      <c r="E1" s="447"/>
      <c r="F1" s="447"/>
      <c r="G1" s="393"/>
      <c r="H1" s="393"/>
      <c r="I1" s="394"/>
      <c r="J1" s="370"/>
    </row>
    <row r="2" spans="1:9" ht="15" customHeight="1">
      <c r="A2" s="459" t="s">
        <v>131</v>
      </c>
      <c r="B2" s="460"/>
      <c r="C2" s="460"/>
      <c r="D2" s="460"/>
      <c r="E2" s="460"/>
      <c r="F2" s="460"/>
      <c r="G2" s="460"/>
      <c r="H2" s="460"/>
      <c r="I2" s="461"/>
    </row>
    <row r="3" spans="1:9" ht="15.75">
      <c r="A3" s="372" t="s">
        <v>75</v>
      </c>
      <c r="B3" s="408"/>
      <c r="C3" s="408"/>
      <c r="D3" s="2" t="s">
        <v>11</v>
      </c>
      <c r="E3" s="420"/>
      <c r="F3" s="421"/>
      <c r="G3" s="421"/>
      <c r="H3" s="421"/>
      <c r="I3" s="422"/>
    </row>
    <row r="4" spans="1:9" ht="18">
      <c r="A4" s="372" t="s">
        <v>12</v>
      </c>
      <c r="B4" s="408"/>
      <c r="C4" s="409"/>
      <c r="D4" s="2" t="s">
        <v>13</v>
      </c>
      <c r="E4" s="326"/>
      <c r="F4" s="435" t="s">
        <v>186</v>
      </c>
      <c r="G4" s="436"/>
      <c r="H4" s="414"/>
      <c r="I4" s="415"/>
    </row>
    <row r="5" spans="1:9" ht="15">
      <c r="A5" s="410" t="s">
        <v>122</v>
      </c>
      <c r="B5" s="411"/>
      <c r="C5" s="327"/>
      <c r="D5" s="374"/>
      <c r="E5" s="375"/>
      <c r="F5" s="412"/>
      <c r="G5" s="412"/>
      <c r="H5" s="412"/>
      <c r="I5" s="413"/>
    </row>
    <row r="6" spans="1:10" ht="15.75">
      <c r="A6" s="410" t="s">
        <v>133</v>
      </c>
      <c r="B6" s="423"/>
      <c r="C6" s="66" t="str">
        <f>IF(ISNUMBER(VLOOKUP(F5,Data!C8:AC27,Sort!E41*2,TRUE)),VLOOKUP(F5,Data!C8:AC27,Sort!E41*2,TRUE),"No Data")</f>
        <v>No Data</v>
      </c>
      <c r="D6" s="304" t="s">
        <v>21</v>
      </c>
      <c r="E6" s="66" t="str">
        <f>IF(ISNUMBER(VLOOKUP(F5,Data!C8:AC27,(Sort!E41*2)+1,TRUE)),VLOOKUP(F5,Data!C8:AC27,(Sort!E41*2)+1,TRUE),"No Data")</f>
        <v>No Data</v>
      </c>
      <c r="F6" s="406" t="str">
        <f>IF(C7="","Estimated Annual AUMs:","Estimated AUMs:")</f>
        <v>Estimated Annual AUMs:</v>
      </c>
      <c r="G6" s="407"/>
      <c r="H6" s="433">
        <f>IF(H24="","",H4*H25)</f>
      </c>
      <c r="I6" s="434"/>
      <c r="J6" s="320"/>
    </row>
    <row r="7" spans="1:9" ht="15" customHeight="1">
      <c r="A7" s="462" t="s">
        <v>134</v>
      </c>
      <c r="B7" s="463"/>
      <c r="C7" s="328"/>
      <c r="D7" s="437" t="s">
        <v>132</v>
      </c>
      <c r="E7" s="438"/>
      <c r="F7" s="441"/>
      <c r="G7" s="442"/>
      <c r="H7" s="442"/>
      <c r="I7" s="443"/>
    </row>
    <row r="8" spans="1:9" ht="15.75">
      <c r="A8" s="416" t="s">
        <v>162</v>
      </c>
      <c r="B8" s="417"/>
      <c r="C8" s="344" t="s">
        <v>156</v>
      </c>
      <c r="D8" s="344" t="s">
        <v>157</v>
      </c>
      <c r="E8" s="345" t="s">
        <v>158</v>
      </c>
      <c r="F8" s="444" t="str">
        <f>IF(C7="","Estimated Annual Hay Yield:","Estimated Hay Yield:")</f>
        <v>Estimated Annual Hay Yield:</v>
      </c>
      <c r="G8" s="445"/>
      <c r="H8" s="439">
        <f>IF(H23="","",(H23*0.7/2000)*H4)</f>
      </c>
      <c r="I8" s="440"/>
    </row>
    <row r="9" spans="1:9" ht="34.5" customHeight="1" thickBot="1">
      <c r="A9" s="430" t="s">
        <v>167</v>
      </c>
      <c r="B9" s="431"/>
      <c r="C9" s="431"/>
      <c r="D9" s="431"/>
      <c r="E9" s="431"/>
      <c r="F9" s="431"/>
      <c r="G9" s="431"/>
      <c r="H9" s="431"/>
      <c r="I9" s="432"/>
    </row>
    <row r="10" spans="1:9" ht="38.25" customHeight="1">
      <c r="A10" s="385" t="s">
        <v>212</v>
      </c>
      <c r="B10" s="346" t="s">
        <v>9</v>
      </c>
      <c r="C10" s="346" t="s">
        <v>14</v>
      </c>
      <c r="D10" s="346" t="s">
        <v>15</v>
      </c>
      <c r="E10" s="346" t="s">
        <v>16</v>
      </c>
      <c r="F10" s="346" t="s">
        <v>10</v>
      </c>
      <c r="G10" s="353" t="s">
        <v>197</v>
      </c>
      <c r="H10" s="352" t="s">
        <v>163</v>
      </c>
      <c r="I10" s="384" t="s">
        <v>184</v>
      </c>
    </row>
    <row r="11" spans="1:9" s="1" customFormat="1" ht="80.25" customHeight="1">
      <c r="A11" s="378" t="s">
        <v>187</v>
      </c>
      <c r="B11" s="355" t="s">
        <v>140</v>
      </c>
      <c r="C11" s="354" t="s">
        <v>141</v>
      </c>
      <c r="D11" s="348" t="s">
        <v>170</v>
      </c>
      <c r="E11" s="355" t="s">
        <v>179</v>
      </c>
      <c r="F11" s="355" t="s">
        <v>0</v>
      </c>
      <c r="G11" s="350"/>
      <c r="H11" s="342">
        <v>1.5</v>
      </c>
      <c r="I11" s="379">
        <f>IF(G11="","",G11*H11)</f>
      </c>
    </row>
    <row r="12" spans="1:9" s="1" customFormat="1" ht="84.75" customHeight="1">
      <c r="A12" s="378" t="s">
        <v>188</v>
      </c>
      <c r="B12" s="349" t="s">
        <v>145</v>
      </c>
      <c r="C12" s="357" t="s">
        <v>144</v>
      </c>
      <c r="D12" s="356" t="s">
        <v>142</v>
      </c>
      <c r="E12" s="356" t="s">
        <v>164</v>
      </c>
      <c r="F12" s="356" t="s">
        <v>143</v>
      </c>
      <c r="G12" s="351"/>
      <c r="H12" s="343">
        <v>1.5</v>
      </c>
      <c r="I12" s="379">
        <f aca="true" t="shared" si="0" ref="I12:I19">IF(G12="","",G12*H12)</f>
      </c>
    </row>
    <row r="13" spans="1:9" s="1" customFormat="1" ht="91.5" customHeight="1">
      <c r="A13" s="378" t="s">
        <v>189</v>
      </c>
      <c r="B13" s="354" t="s">
        <v>166</v>
      </c>
      <c r="C13" s="347" t="s">
        <v>169</v>
      </c>
      <c r="D13" s="347" t="s">
        <v>171</v>
      </c>
      <c r="E13" s="347" t="s">
        <v>178</v>
      </c>
      <c r="F13" s="355" t="s">
        <v>165</v>
      </c>
      <c r="G13" s="350"/>
      <c r="H13" s="342">
        <v>2</v>
      </c>
      <c r="I13" s="379">
        <f t="shared" si="0"/>
      </c>
    </row>
    <row r="14" spans="1:9" s="1" customFormat="1" ht="75.75" customHeight="1">
      <c r="A14" s="380" t="s">
        <v>190</v>
      </c>
      <c r="B14" s="356" t="s">
        <v>202</v>
      </c>
      <c r="C14" s="356" t="s">
        <v>201</v>
      </c>
      <c r="D14" s="356" t="s">
        <v>200</v>
      </c>
      <c r="E14" s="356" t="s">
        <v>199</v>
      </c>
      <c r="F14" s="356" t="s">
        <v>198</v>
      </c>
      <c r="G14" s="350"/>
      <c r="H14" s="343">
        <v>0.3</v>
      </c>
      <c r="I14" s="379">
        <f t="shared" si="0"/>
      </c>
    </row>
    <row r="15" spans="1:9" s="1" customFormat="1" ht="96" customHeight="1">
      <c r="A15" s="378" t="s">
        <v>191</v>
      </c>
      <c r="B15" s="356" t="s">
        <v>146</v>
      </c>
      <c r="C15" s="356" t="s">
        <v>148</v>
      </c>
      <c r="D15" s="357" t="s">
        <v>147</v>
      </c>
      <c r="E15" s="349" t="s">
        <v>177</v>
      </c>
      <c r="F15" s="357" t="s">
        <v>176</v>
      </c>
      <c r="G15" s="350"/>
      <c r="H15" s="343">
        <v>1</v>
      </c>
      <c r="I15" s="379">
        <f t="shared" si="0"/>
      </c>
    </row>
    <row r="16" spans="1:9" s="3" customFormat="1" ht="99" customHeight="1">
      <c r="A16" s="378" t="s">
        <v>192</v>
      </c>
      <c r="B16" s="359" t="s">
        <v>149</v>
      </c>
      <c r="C16" s="355" t="s">
        <v>150</v>
      </c>
      <c r="D16" s="348" t="s">
        <v>172</v>
      </c>
      <c r="E16" s="355" t="s">
        <v>4</v>
      </c>
      <c r="F16" s="355" t="s">
        <v>20</v>
      </c>
      <c r="G16" s="350"/>
      <c r="H16" s="342">
        <v>1</v>
      </c>
      <c r="I16" s="379">
        <f t="shared" si="0"/>
      </c>
    </row>
    <row r="17" spans="1:9" s="3" customFormat="1" ht="88.5" customHeight="1">
      <c r="A17" s="378" t="s">
        <v>193</v>
      </c>
      <c r="B17" s="358" t="s">
        <v>151</v>
      </c>
      <c r="C17" s="348" t="s">
        <v>153</v>
      </c>
      <c r="D17" s="348" t="s">
        <v>154</v>
      </c>
      <c r="E17" s="348" t="s">
        <v>155</v>
      </c>
      <c r="F17" s="359" t="s">
        <v>152</v>
      </c>
      <c r="G17" s="350"/>
      <c r="H17" s="343">
        <v>0.7</v>
      </c>
      <c r="I17" s="379">
        <f t="shared" si="0"/>
      </c>
    </row>
    <row r="18" spans="1:9" s="3" customFormat="1" ht="69" customHeight="1">
      <c r="A18" s="378" t="s">
        <v>194</v>
      </c>
      <c r="B18" s="354" t="s">
        <v>168</v>
      </c>
      <c r="C18" s="355" t="s">
        <v>181</v>
      </c>
      <c r="D18" s="354" t="s">
        <v>173</v>
      </c>
      <c r="E18" s="355" t="s">
        <v>182</v>
      </c>
      <c r="F18" s="347" t="s">
        <v>175</v>
      </c>
      <c r="G18" s="350"/>
      <c r="H18" s="342">
        <v>0.5</v>
      </c>
      <c r="I18" s="379">
        <f t="shared" si="0"/>
      </c>
    </row>
    <row r="19" spans="1:9" s="3" customFormat="1" ht="97.5" customHeight="1">
      <c r="A19" s="378" t="s">
        <v>195</v>
      </c>
      <c r="B19" s="355" t="s">
        <v>7</v>
      </c>
      <c r="C19" s="347" t="s">
        <v>6</v>
      </c>
      <c r="D19" s="355" t="s">
        <v>174</v>
      </c>
      <c r="E19" s="355" t="s">
        <v>5</v>
      </c>
      <c r="F19" s="355" t="s">
        <v>8</v>
      </c>
      <c r="G19" s="350"/>
      <c r="H19" s="342">
        <v>0.5</v>
      </c>
      <c r="I19" s="379">
        <f t="shared" si="0"/>
      </c>
    </row>
    <row r="20" spans="1:9" s="3" customFormat="1" ht="47.25" customHeight="1" thickBot="1">
      <c r="A20" s="387" t="s">
        <v>196</v>
      </c>
      <c r="B20" s="388" t="s">
        <v>180</v>
      </c>
      <c r="C20" s="389" t="s">
        <v>1</v>
      </c>
      <c r="D20" s="389" t="s">
        <v>2</v>
      </c>
      <c r="E20" s="389" t="s">
        <v>3</v>
      </c>
      <c r="F20" s="389" t="s">
        <v>17</v>
      </c>
      <c r="G20" s="390"/>
      <c r="H20" s="391">
        <v>1</v>
      </c>
      <c r="I20" s="392">
        <f>IF(G20="","",G20*H20)</f>
      </c>
    </row>
    <row r="21" spans="1:9" ht="82.5">
      <c r="A21" s="386" t="s">
        <v>205</v>
      </c>
      <c r="B21" s="373" t="s">
        <v>185</v>
      </c>
      <c r="C21" s="418" t="s">
        <v>18</v>
      </c>
      <c r="D21" s="418"/>
      <c r="E21" s="419"/>
      <c r="F21" s="451" t="s">
        <v>211</v>
      </c>
      <c r="G21" s="452"/>
      <c r="H21" s="453">
        <f>SUM(I11:I20)</f>
        <v>0</v>
      </c>
      <c r="I21" s="454"/>
    </row>
    <row r="22" spans="1:9" ht="16.5" customHeight="1">
      <c r="A22" s="316" t="s">
        <v>136</v>
      </c>
      <c r="B22" s="316">
        <v>5</v>
      </c>
      <c r="C22" s="400" t="s">
        <v>206</v>
      </c>
      <c r="D22" s="401"/>
      <c r="E22" s="402"/>
      <c r="F22" s="403" t="s">
        <v>74</v>
      </c>
      <c r="G22" s="399"/>
      <c r="H22" s="448">
        <f>SUM(I11:I13)</f>
        <v>0</v>
      </c>
      <c r="I22" s="455"/>
    </row>
    <row r="23" spans="1:10" s="18" customFormat="1" ht="16.5" customHeight="1">
      <c r="A23" s="316" t="s">
        <v>135</v>
      </c>
      <c r="B23" s="316">
        <v>4</v>
      </c>
      <c r="C23" s="400" t="s">
        <v>207</v>
      </c>
      <c r="D23" s="401"/>
      <c r="E23" s="402"/>
      <c r="F23" s="403" t="str">
        <f>IF(C7="","Estimated Annual Production/Ac","Estimated Production/Ac")</f>
        <v>Estimated Annual Production/Ac</v>
      </c>
      <c r="G23" s="399"/>
      <c r="H23" s="456">
        <f>IF(NOT(ISBLANK(C7)),C7,IF(AND(ISBLANK(C7),NOT(ISBLANK(C5))),(((H22-5)/20)*(C6-E6))+E6,""))</f>
      </c>
      <c r="I23" s="449"/>
      <c r="J23" s="321"/>
    </row>
    <row r="24" spans="1:9" ht="30" customHeight="1">
      <c r="A24" s="316" t="s">
        <v>139</v>
      </c>
      <c r="B24" s="316">
        <v>3</v>
      </c>
      <c r="C24" s="400" t="s">
        <v>208</v>
      </c>
      <c r="D24" s="401"/>
      <c r="E24" s="402"/>
      <c r="F24" s="398" t="s">
        <v>79</v>
      </c>
      <c r="G24" s="399"/>
      <c r="H24" s="457"/>
      <c r="I24" s="458"/>
    </row>
    <row r="25" spans="1:9" ht="16.5" customHeight="1">
      <c r="A25" s="316" t="s">
        <v>138</v>
      </c>
      <c r="B25" s="316">
        <v>2</v>
      </c>
      <c r="C25" s="400" t="s">
        <v>209</v>
      </c>
      <c r="D25" s="401"/>
      <c r="E25" s="402"/>
      <c r="F25" s="398" t="str">
        <f>IF(C7="","Estimated Annual AUMs/Ac","Estimated AUMs/Ac")</f>
        <v>Estimated Annual AUMs/Ac</v>
      </c>
      <c r="G25" s="399"/>
      <c r="H25" s="448">
        <f>IF(H24="High",(H23*0.45)/913,IF(H24="Medium",(H23*0.35)/913,IF(H24="Low",(H23*0.25)/913,"")))</f>
      </c>
      <c r="I25" s="449"/>
    </row>
    <row r="26" spans="1:9" ht="16.5" customHeight="1">
      <c r="A26" s="381" t="s">
        <v>137</v>
      </c>
      <c r="B26" s="362">
        <v>1</v>
      </c>
      <c r="C26" s="400" t="s">
        <v>210</v>
      </c>
      <c r="D26" s="401"/>
      <c r="E26" s="402"/>
      <c r="F26" s="404" t="s">
        <v>130</v>
      </c>
      <c r="G26" s="405"/>
      <c r="H26" s="450" t="str">
        <f>IF(ISNUMBER(H23),(H23/2000)*0.7," ")</f>
        <v> </v>
      </c>
      <c r="I26" s="449"/>
    </row>
    <row r="27" spans="1:9" ht="16.5" customHeight="1" thickBot="1">
      <c r="A27" s="395" t="str">
        <f>IF(AND(I20&lt;4,I20&lt;&gt;""),"Alert: Corrective action required to control erosion.","Note:  If erosion scores 3 or less it becomes the overriding concern.")</f>
        <v>Note:  If erosion scores 3 or less it becomes the overriding concern.</v>
      </c>
      <c r="B27" s="396"/>
      <c r="C27" s="396"/>
      <c r="D27" s="396"/>
      <c r="E27" s="397"/>
      <c r="F27" s="363"/>
      <c r="G27" s="363"/>
      <c r="H27" s="363"/>
      <c r="I27" s="361"/>
    </row>
    <row r="28" spans="1:9" ht="16.5" customHeight="1">
      <c r="A28" s="382" t="s">
        <v>19</v>
      </c>
      <c r="B28" s="364"/>
      <c r="C28" s="364"/>
      <c r="D28" s="364"/>
      <c r="E28" s="364"/>
      <c r="F28" s="365"/>
      <c r="G28" s="366"/>
      <c r="H28" s="367"/>
      <c r="I28" s="383"/>
    </row>
    <row r="29" spans="1:10" s="275" customFormat="1" ht="15" customHeight="1">
      <c r="A29" s="376"/>
      <c r="B29" s="377"/>
      <c r="C29" s="377"/>
      <c r="D29" s="377"/>
      <c r="E29" s="377"/>
      <c r="F29" s="377"/>
      <c r="G29" s="377"/>
      <c r="H29" s="377"/>
      <c r="I29" s="368"/>
      <c r="J29" s="3"/>
    </row>
    <row r="30" spans="1:10" s="275" customFormat="1" ht="14.25" customHeight="1">
      <c r="A30" s="424"/>
      <c r="B30" s="425"/>
      <c r="C30" s="425"/>
      <c r="D30" s="425"/>
      <c r="E30" s="425"/>
      <c r="F30" s="425"/>
      <c r="G30" s="425"/>
      <c r="H30" s="425"/>
      <c r="I30" s="426"/>
      <c r="J30" s="3"/>
    </row>
    <row r="31" spans="1:10" s="275" customFormat="1" ht="15" customHeight="1">
      <c r="A31" s="427"/>
      <c r="B31" s="428"/>
      <c r="C31" s="428"/>
      <c r="D31" s="428"/>
      <c r="E31" s="428"/>
      <c r="F31" s="428"/>
      <c r="G31" s="428"/>
      <c r="H31" s="428"/>
      <c r="I31" s="429"/>
      <c r="J31" s="3"/>
    </row>
    <row r="32" s="27" customFormat="1" ht="16.5" customHeight="1">
      <c r="A32" s="322"/>
    </row>
    <row r="33" s="27" customFormat="1" ht="16.5" customHeight="1">
      <c r="A33" s="322"/>
    </row>
    <row r="34" s="318" customFormat="1" ht="16.5" customHeight="1">
      <c r="A34" s="323"/>
    </row>
    <row r="35" s="318" customFormat="1" ht="16.5" customHeight="1">
      <c r="A35" s="323"/>
    </row>
    <row r="36" s="318" customFormat="1" ht="16.5" customHeight="1">
      <c r="A36" s="323"/>
    </row>
    <row r="37" s="318" customFormat="1" ht="16.5" customHeight="1">
      <c r="A37" s="323"/>
    </row>
    <row r="38" s="318" customFormat="1" ht="16.5" customHeight="1">
      <c r="A38" s="323"/>
    </row>
    <row r="39" s="318" customFormat="1" ht="16.5" customHeight="1">
      <c r="A39" s="323"/>
    </row>
    <row r="40" s="318" customFormat="1" ht="16.5" customHeight="1">
      <c r="A40" s="323"/>
    </row>
    <row r="41" s="318" customFormat="1" ht="16.5" customHeight="1">
      <c r="A41" s="323"/>
    </row>
    <row r="42" s="318" customFormat="1" ht="16.5" customHeight="1">
      <c r="A42" s="323"/>
    </row>
    <row r="43" spans="1:10" ht="16.5" customHeight="1">
      <c r="A43" s="1"/>
      <c r="I43"/>
      <c r="J43"/>
    </row>
    <row r="44" spans="1:10" ht="16.5" customHeight="1">
      <c r="A44" s="1"/>
      <c r="I44"/>
      <c r="J44"/>
    </row>
    <row r="45" s="318" customFormat="1" ht="16.5" customHeight="1">
      <c r="A45" s="323"/>
    </row>
    <row r="46" s="318" customFormat="1" ht="16.5" customHeight="1">
      <c r="A46" s="323"/>
    </row>
    <row r="47" s="318" customFormat="1" ht="16.5" customHeight="1">
      <c r="A47" s="323"/>
    </row>
    <row r="48" s="318" customFormat="1" ht="16.5" customHeight="1">
      <c r="A48" s="323"/>
    </row>
    <row r="49" s="318" customFormat="1" ht="16.5" customHeight="1">
      <c r="A49" s="323"/>
    </row>
    <row r="50" s="318" customFormat="1" ht="16.5" customHeight="1">
      <c r="A50" s="323"/>
    </row>
    <row r="51" s="318" customFormat="1" ht="16.5" customHeight="1">
      <c r="A51" s="323"/>
    </row>
    <row r="52" s="319" customFormat="1" ht="16.5" customHeight="1">
      <c r="A52" s="324"/>
    </row>
    <row r="53" s="319" customFormat="1" ht="16.5" customHeight="1">
      <c r="A53" s="324"/>
    </row>
    <row r="54" s="319" customFormat="1" ht="16.5" customHeight="1">
      <c r="A54" s="324"/>
    </row>
    <row r="55" s="319" customFormat="1" ht="16.5" customHeight="1">
      <c r="A55" s="324"/>
    </row>
    <row r="56" s="318" customFormat="1" ht="16.5" customHeight="1">
      <c r="A56" s="323"/>
    </row>
    <row r="57" s="318" customFormat="1" ht="16.5" customHeight="1">
      <c r="A57" s="323"/>
    </row>
    <row r="58" s="318" customFormat="1" ht="16.5" customHeight="1">
      <c r="A58" s="323"/>
    </row>
    <row r="59" s="318" customFormat="1" ht="16.5" customHeight="1">
      <c r="A59" s="323"/>
    </row>
    <row r="60" s="318" customFormat="1" ht="16.5" customHeight="1">
      <c r="A60" s="323"/>
    </row>
    <row r="61" s="318" customFormat="1" ht="16.5" customHeight="1">
      <c r="A61" s="323"/>
    </row>
    <row r="62" s="318" customFormat="1" ht="16.5" customHeight="1">
      <c r="A62" s="323"/>
    </row>
    <row r="63" s="318" customFormat="1" ht="16.5" customHeight="1">
      <c r="A63" s="323"/>
    </row>
    <row r="64" s="318" customFormat="1" ht="16.5" customHeight="1">
      <c r="A64" s="323"/>
    </row>
    <row r="65" s="318" customFormat="1" ht="16.5">
      <c r="A65" s="323"/>
    </row>
    <row r="66" s="318" customFormat="1" ht="16.5">
      <c r="A66" s="323"/>
    </row>
    <row r="67" s="318" customFormat="1" ht="16.5">
      <c r="A67" s="323"/>
    </row>
    <row r="68" s="318" customFormat="1" ht="16.5">
      <c r="A68" s="323"/>
    </row>
    <row r="69" s="318" customFormat="1" ht="16.5">
      <c r="A69" s="323"/>
    </row>
    <row r="70" s="318" customFormat="1" ht="16.5">
      <c r="A70" s="323"/>
    </row>
    <row r="71" s="318" customFormat="1" ht="16.5">
      <c r="A71" s="323"/>
    </row>
    <row r="72" s="318" customFormat="1" ht="16.5">
      <c r="A72" s="323"/>
    </row>
    <row r="73" s="318" customFormat="1" ht="16.5">
      <c r="A73" s="323"/>
    </row>
    <row r="74" s="318" customFormat="1" ht="16.5">
      <c r="A74" s="323"/>
    </row>
    <row r="75" s="318" customFormat="1" ht="16.5">
      <c r="A75" s="323"/>
    </row>
    <row r="76" s="318" customFormat="1" ht="16.5">
      <c r="A76" s="323"/>
    </row>
    <row r="77" s="318" customFormat="1" ht="16.5">
      <c r="A77" s="323"/>
    </row>
    <row r="78" s="318" customFormat="1" ht="16.5">
      <c r="A78" s="323"/>
    </row>
    <row r="79" s="318" customFormat="1" ht="16.5">
      <c r="A79" s="323"/>
    </row>
    <row r="80" s="318" customFormat="1" ht="16.5">
      <c r="A80" s="323"/>
    </row>
    <row r="81" s="318" customFormat="1" ht="16.5">
      <c r="A81" s="323"/>
    </row>
    <row r="82" s="318" customFormat="1" ht="16.5">
      <c r="A82" s="323"/>
    </row>
    <row r="83" s="318" customFormat="1" ht="16.5">
      <c r="A83" s="323"/>
    </row>
    <row r="84" s="318" customFormat="1" ht="16.5">
      <c r="A84" s="323"/>
    </row>
    <row r="85" s="318" customFormat="1" ht="16.5">
      <c r="A85" s="323"/>
    </row>
    <row r="86" s="318" customFormat="1" ht="16.5">
      <c r="A86" s="323"/>
    </row>
    <row r="87" s="318" customFormat="1" ht="16.5">
      <c r="A87" s="323"/>
    </row>
    <row r="88" s="318" customFormat="1" ht="16.5">
      <c r="A88" s="323"/>
    </row>
    <row r="89" s="318" customFormat="1" ht="16.5">
      <c r="A89" s="323"/>
    </row>
    <row r="90" s="318" customFormat="1" ht="16.5">
      <c r="A90" s="323"/>
    </row>
    <row r="91" s="318" customFormat="1" ht="16.5">
      <c r="A91" s="323"/>
    </row>
    <row r="92" s="318" customFormat="1" ht="16.5">
      <c r="A92" s="323"/>
    </row>
    <row r="93" s="318" customFormat="1" ht="16.5">
      <c r="A93" s="323"/>
    </row>
    <row r="94" s="318" customFormat="1" ht="16.5">
      <c r="A94" s="323"/>
    </row>
    <row r="95" s="318" customFormat="1" ht="16.5">
      <c r="A95" s="323"/>
    </row>
    <row r="96" s="318" customFormat="1" ht="16.5">
      <c r="A96" s="323"/>
    </row>
    <row r="97" s="318" customFormat="1" ht="16.5">
      <c r="A97" s="323"/>
    </row>
    <row r="98" s="318" customFormat="1" ht="16.5">
      <c r="A98" s="323"/>
    </row>
    <row r="99" s="318" customFormat="1" ht="16.5">
      <c r="A99" s="323"/>
    </row>
    <row r="100" s="318" customFormat="1" ht="16.5">
      <c r="A100" s="323"/>
    </row>
    <row r="101" s="318" customFormat="1" ht="16.5">
      <c r="A101" s="323"/>
    </row>
    <row r="102" s="318" customFormat="1" ht="16.5">
      <c r="A102" s="323"/>
    </row>
    <row r="103" s="318" customFormat="1" ht="16.5">
      <c r="A103" s="323"/>
    </row>
    <row r="104" s="303" customFormat="1" ht="15" customHeight="1">
      <c r="A104" s="325"/>
    </row>
    <row r="105" s="303" customFormat="1" ht="15">
      <c r="A105" s="325"/>
    </row>
    <row r="106" s="303" customFormat="1" ht="15">
      <c r="A106" s="325"/>
    </row>
    <row r="107" s="303" customFormat="1" ht="15">
      <c r="A107" s="325"/>
    </row>
    <row r="108" s="303" customFormat="1" ht="15">
      <c r="A108" s="325"/>
    </row>
    <row r="109" s="303" customFormat="1" ht="15">
      <c r="A109" s="325"/>
    </row>
    <row r="110" s="303" customFormat="1" ht="15">
      <c r="A110" s="325"/>
    </row>
    <row r="111" spans="1:10" s="303" customFormat="1" ht="15" customHeight="1">
      <c r="A111" s="317"/>
      <c r="B111" s="317"/>
      <c r="C111" s="317"/>
      <c r="D111" s="317"/>
      <c r="E111" s="317"/>
      <c r="F111" s="317"/>
      <c r="G111" s="317"/>
      <c r="H111" s="317"/>
      <c r="I111" s="317"/>
      <c r="J111" s="325"/>
    </row>
    <row r="112" spans="1:10" s="303" customFormat="1" ht="15" customHeight="1">
      <c r="A112" s="317"/>
      <c r="B112" s="317"/>
      <c r="C112" s="317"/>
      <c r="D112" s="317"/>
      <c r="E112" s="317"/>
      <c r="F112" s="317"/>
      <c r="G112" s="317"/>
      <c r="H112" s="317"/>
      <c r="I112" s="317"/>
      <c r="J112" s="325"/>
    </row>
    <row r="113" spans="1:10" s="303" customFormat="1" ht="15" customHeight="1">
      <c r="A113" s="317"/>
      <c r="B113" s="317"/>
      <c r="C113" s="317"/>
      <c r="D113" s="317"/>
      <c r="E113" s="317"/>
      <c r="F113" s="317"/>
      <c r="G113" s="317"/>
      <c r="H113" s="317"/>
      <c r="I113" s="317"/>
      <c r="J113" s="325"/>
    </row>
  </sheetData>
  <sheetProtection sheet="1" objects="1" scenarios="1"/>
  <mergeCells count="40">
    <mergeCell ref="B1:F1"/>
    <mergeCell ref="H25:I25"/>
    <mergeCell ref="H26:I26"/>
    <mergeCell ref="F21:G21"/>
    <mergeCell ref="H21:I21"/>
    <mergeCell ref="H22:I22"/>
    <mergeCell ref="H23:I23"/>
    <mergeCell ref="H24:I24"/>
    <mergeCell ref="A2:I2"/>
    <mergeCell ref="A7:B7"/>
    <mergeCell ref="A29:I31"/>
    <mergeCell ref="A9:I9"/>
    <mergeCell ref="C25:E25"/>
    <mergeCell ref="H6:I6"/>
    <mergeCell ref="D7:E7"/>
    <mergeCell ref="F22:G22"/>
    <mergeCell ref="H8:I8"/>
    <mergeCell ref="F7:I7"/>
    <mergeCell ref="F8:G8"/>
    <mergeCell ref="E3:I3"/>
    <mergeCell ref="A6:B6"/>
    <mergeCell ref="D5:E5"/>
    <mergeCell ref="B3:C3"/>
    <mergeCell ref="F4:G4"/>
    <mergeCell ref="F6:G6"/>
    <mergeCell ref="C24:E24"/>
    <mergeCell ref="B4:C4"/>
    <mergeCell ref="A5:B5"/>
    <mergeCell ref="F5:I5"/>
    <mergeCell ref="H4:I4"/>
    <mergeCell ref="A8:B8"/>
    <mergeCell ref="C21:E21"/>
    <mergeCell ref="A27:E27"/>
    <mergeCell ref="F25:G25"/>
    <mergeCell ref="C22:E22"/>
    <mergeCell ref="C23:E23"/>
    <mergeCell ref="C26:E26"/>
    <mergeCell ref="F23:G23"/>
    <mergeCell ref="F24:G24"/>
    <mergeCell ref="F26:G26"/>
  </mergeCells>
  <conditionalFormatting sqref="F21:G21">
    <cfRule type="expression" priority="1" dxfId="0" stopIfTrue="1">
      <formula>IF(AND($I20&lt;4,$I20&lt;&gt;""),"ALERT Overall Pasture Condition Score","Overall Pasture Condition Score")</formula>
    </cfRule>
  </conditionalFormatting>
  <conditionalFormatting sqref="G20">
    <cfRule type="cellIs" priority="2" dxfId="0" operator="lessThan" stopIfTrue="1">
      <formula>4</formula>
    </cfRule>
  </conditionalFormatting>
  <dataValidations count="6">
    <dataValidation type="list" allowBlank="1" showInputMessage="1" showErrorMessage="1" sqref="F5:I5">
      <formula1>Sorted_Species</formula1>
    </dataValidation>
    <dataValidation type="list" allowBlank="1" showInputMessage="1" showErrorMessage="1" promptTitle="Harvest Efficiency" sqref="H24">
      <formula1>High_Low</formula1>
    </dataValidation>
    <dataValidation type="list" allowBlank="1" showInputMessage="1" showErrorMessage="1" sqref="D5:E5">
      <formula1>Site_Description</formula1>
    </dataValidation>
    <dataValidation type="list" allowBlank="1" showInputMessage="1" showErrorMessage="1" sqref="C5">
      <formula1>MLRA</formula1>
    </dataValidation>
    <dataValidation type="decimal" operator="lessThanOrEqual" allowBlank="1" showInputMessage="1" sqref="I11:I20">
      <formula1>10</formula1>
    </dataValidation>
    <dataValidation type="whole" allowBlank="1" showInputMessage="1" showErrorMessage="1" error="Enter 1-5" sqref="G11:G20">
      <formula1>1</formula1>
      <formula2>5</formula2>
    </dataValidation>
  </dataValidations>
  <printOptions horizontalCentered="1" verticalCentered="1"/>
  <pageMargins left="0.25" right="0.16" top="0.47" bottom="0.21" header="0.25" footer="0.23"/>
  <pageSetup fitToHeight="2" horizontalDpi="600" verticalDpi="600" orientation="portrait" scale="59" r:id="rId4"/>
  <headerFooter alignWithMargins="0">
    <oddHeader>&amp;L&amp;"Arial,Bold"UNITED STATES DEPARTMENT OF AGRICULTURE
NATURAL RESOURCES CONSERVATION SERVICE&amp;R&amp;"Arial,Bold"SD-ECS-15
03/05</oddHeader>
  </headerFooter>
  <rowBreaks count="1" manualBreakCount="1">
    <brk id="31" max="8" man="1"/>
  </rowBreaks>
  <ignoredErrors>
    <ignoredError sqref="H23" evalError="1"/>
  </ignoredErrors>
  <drawing r:id="rId3"/>
  <legacyDrawing r:id="rId2"/>
</worksheet>
</file>

<file path=xl/worksheets/sheet20.xml><?xml version="1.0" encoding="utf-8"?>
<worksheet xmlns="http://schemas.openxmlformats.org/spreadsheetml/2006/main" xmlns:r="http://schemas.openxmlformats.org/officeDocument/2006/relationships">
  <sheetPr codeName="Sheet17">
    <pageSetUpPr fitToPage="1"/>
  </sheetPr>
  <dimension ref="A1:AQ49"/>
  <sheetViews>
    <sheetView zoomScale="75" zoomScaleNormal="75" workbookViewId="0" topLeftCell="C1">
      <selection activeCell="E41" sqref="E41"/>
    </sheetView>
  </sheetViews>
  <sheetFormatPr defaultColWidth="9.140625" defaultRowHeight="12.75"/>
  <cols>
    <col min="1" max="1" width="28.57421875" style="87" customWidth="1"/>
    <col min="2" max="27" width="6.7109375" style="81" customWidth="1"/>
    <col min="28" max="16384" width="9.140625" style="81" customWidth="1"/>
  </cols>
  <sheetData>
    <row r="1" spans="1:43" s="75" customFormat="1" ht="12.75">
      <c r="A1" s="70" t="s">
        <v>89</v>
      </c>
      <c r="B1" s="71" t="s">
        <v>25</v>
      </c>
      <c r="C1" s="71"/>
      <c r="D1" s="71" t="s">
        <v>26</v>
      </c>
      <c r="E1" s="72"/>
      <c r="F1" s="71" t="s">
        <v>27</v>
      </c>
      <c r="G1" s="71"/>
      <c r="H1" s="73" t="s">
        <v>28</v>
      </c>
      <c r="I1" s="70"/>
      <c r="J1" s="71" t="s">
        <v>29</v>
      </c>
      <c r="K1" s="71"/>
      <c r="L1" s="71" t="s">
        <v>30</v>
      </c>
      <c r="M1" s="71"/>
      <c r="N1" s="71" t="s">
        <v>50</v>
      </c>
      <c r="O1" s="85"/>
      <c r="P1" s="71" t="s">
        <v>51</v>
      </c>
      <c r="Q1" s="71"/>
      <c r="R1" s="71" t="s">
        <v>52</v>
      </c>
      <c r="S1" s="72"/>
      <c r="T1" s="71" t="s">
        <v>53</v>
      </c>
      <c r="U1" s="72"/>
      <c r="V1" s="71" t="s">
        <v>54</v>
      </c>
      <c r="W1" s="72"/>
      <c r="X1" s="71" t="s">
        <v>55</v>
      </c>
      <c r="Y1" s="71"/>
      <c r="Z1" s="71" t="s">
        <v>56</v>
      </c>
      <c r="AA1" s="72"/>
      <c r="AB1" s="74"/>
      <c r="AC1" s="74"/>
      <c r="AD1" s="74"/>
      <c r="AE1" s="74"/>
      <c r="AF1" s="74"/>
      <c r="AG1" s="74"/>
      <c r="AH1" s="74"/>
      <c r="AI1" s="74"/>
      <c r="AJ1" s="74"/>
      <c r="AK1" s="74"/>
      <c r="AL1" s="74"/>
      <c r="AM1" s="74"/>
      <c r="AN1" s="74"/>
      <c r="AO1" s="74"/>
      <c r="AP1" s="74"/>
      <c r="AQ1" s="74"/>
    </row>
    <row r="2" spans="1:43" s="75" customFormat="1" ht="12.75">
      <c r="A2" s="70"/>
      <c r="B2" s="76" t="s">
        <v>22</v>
      </c>
      <c r="C2" s="77" t="s">
        <v>24</v>
      </c>
      <c r="D2" s="76" t="s">
        <v>22</v>
      </c>
      <c r="E2" s="77" t="s">
        <v>24</v>
      </c>
      <c r="F2" s="76" t="s">
        <v>22</v>
      </c>
      <c r="G2" s="77" t="s">
        <v>24</v>
      </c>
      <c r="H2" s="76" t="s">
        <v>22</v>
      </c>
      <c r="I2" s="77" t="s">
        <v>24</v>
      </c>
      <c r="J2" s="76" t="s">
        <v>22</v>
      </c>
      <c r="K2" s="77" t="s">
        <v>24</v>
      </c>
      <c r="L2" s="76" t="s">
        <v>22</v>
      </c>
      <c r="M2" s="77" t="s">
        <v>24</v>
      </c>
      <c r="N2" s="76" t="s">
        <v>22</v>
      </c>
      <c r="O2" s="77" t="s">
        <v>24</v>
      </c>
      <c r="P2" s="76" t="s">
        <v>22</v>
      </c>
      <c r="Q2" s="77" t="s">
        <v>24</v>
      </c>
      <c r="R2" s="76" t="s">
        <v>22</v>
      </c>
      <c r="S2" s="77" t="s">
        <v>24</v>
      </c>
      <c r="T2" s="76" t="s">
        <v>22</v>
      </c>
      <c r="U2" s="77" t="s">
        <v>24</v>
      </c>
      <c r="V2" s="76" t="s">
        <v>22</v>
      </c>
      <c r="W2" s="77" t="s">
        <v>24</v>
      </c>
      <c r="X2" s="76" t="s">
        <v>22</v>
      </c>
      <c r="Y2" s="77" t="s">
        <v>24</v>
      </c>
      <c r="Z2" s="76" t="s">
        <v>22</v>
      </c>
      <c r="AA2" s="77" t="s">
        <v>24</v>
      </c>
      <c r="AB2" s="74"/>
      <c r="AC2" s="74"/>
      <c r="AD2" s="74"/>
      <c r="AE2" s="74"/>
      <c r="AF2" s="74"/>
      <c r="AG2" s="74"/>
      <c r="AH2" s="74"/>
      <c r="AI2" s="74"/>
      <c r="AJ2" s="74"/>
      <c r="AK2" s="74"/>
      <c r="AL2" s="74"/>
      <c r="AM2" s="74"/>
      <c r="AN2" s="74"/>
      <c r="AO2" s="74"/>
      <c r="AP2" s="74"/>
      <c r="AQ2" s="74"/>
    </row>
    <row r="3" spans="1:27" ht="12.75">
      <c r="A3" s="78" t="s">
        <v>31</v>
      </c>
      <c r="B3" s="79">
        <v>8600</v>
      </c>
      <c r="C3" s="80">
        <v>4000</v>
      </c>
      <c r="D3" s="79">
        <v>5600</v>
      </c>
      <c r="E3" s="80">
        <v>3000</v>
      </c>
      <c r="F3" s="79">
        <v>8300</v>
      </c>
      <c r="G3" s="80">
        <v>3700</v>
      </c>
      <c r="H3" s="79">
        <v>8600</v>
      </c>
      <c r="I3" s="80">
        <v>4300</v>
      </c>
      <c r="J3" s="79">
        <v>11400</v>
      </c>
      <c r="K3" s="80">
        <v>4300</v>
      </c>
      <c r="L3" s="79">
        <v>12600</v>
      </c>
      <c r="M3" s="80">
        <v>5400</v>
      </c>
      <c r="N3" s="79" t="s">
        <v>32</v>
      </c>
      <c r="O3" s="80" t="s">
        <v>32</v>
      </c>
      <c r="P3" s="79">
        <v>6600</v>
      </c>
      <c r="Q3" s="80">
        <v>3300</v>
      </c>
      <c r="R3" s="79">
        <v>5100</v>
      </c>
      <c r="S3" s="80">
        <v>2900</v>
      </c>
      <c r="T3" s="79">
        <v>8300</v>
      </c>
      <c r="U3" s="80">
        <v>3700</v>
      </c>
      <c r="V3" s="79">
        <v>12900</v>
      </c>
      <c r="W3" s="80">
        <v>5700</v>
      </c>
      <c r="X3" s="79">
        <v>5100</v>
      </c>
      <c r="Y3" s="80">
        <v>2900</v>
      </c>
      <c r="Z3" s="79" t="s">
        <v>32</v>
      </c>
      <c r="AA3" s="80" t="s">
        <v>32</v>
      </c>
    </row>
    <row r="4" spans="1:27" ht="12.75">
      <c r="A4" s="78" t="s">
        <v>33</v>
      </c>
      <c r="B4" s="79" t="s">
        <v>32</v>
      </c>
      <c r="C4" s="80" t="s">
        <v>32</v>
      </c>
      <c r="D4" s="79">
        <v>4500</v>
      </c>
      <c r="E4" s="80">
        <v>2500</v>
      </c>
      <c r="F4" s="79" t="s">
        <v>32</v>
      </c>
      <c r="G4" s="80" t="s">
        <v>32</v>
      </c>
      <c r="H4" s="79" t="s">
        <v>32</v>
      </c>
      <c r="I4" s="80" t="s">
        <v>32</v>
      </c>
      <c r="J4" s="79" t="s">
        <v>32</v>
      </c>
      <c r="K4" s="80" t="s">
        <v>32</v>
      </c>
      <c r="L4" s="79" t="s">
        <v>32</v>
      </c>
      <c r="M4" s="80" t="s">
        <v>32</v>
      </c>
      <c r="N4" s="79" t="s">
        <v>32</v>
      </c>
      <c r="O4" s="80" t="s">
        <v>32</v>
      </c>
      <c r="P4" s="79" t="s">
        <v>32</v>
      </c>
      <c r="Q4" s="80" t="s">
        <v>32</v>
      </c>
      <c r="R4" s="79" t="s">
        <v>32</v>
      </c>
      <c r="S4" s="80" t="s">
        <v>32</v>
      </c>
      <c r="T4" s="79" t="s">
        <v>32</v>
      </c>
      <c r="U4" s="80" t="s">
        <v>32</v>
      </c>
      <c r="V4" s="79" t="s">
        <v>32</v>
      </c>
      <c r="W4" s="80" t="s">
        <v>32</v>
      </c>
      <c r="X4" s="79" t="s">
        <v>32</v>
      </c>
      <c r="Y4" s="80" t="s">
        <v>32</v>
      </c>
      <c r="Z4" s="79" t="s">
        <v>32</v>
      </c>
      <c r="AA4" s="80" t="s">
        <v>32</v>
      </c>
    </row>
    <row r="5" spans="1:27" ht="12.75">
      <c r="A5" s="78" t="s">
        <v>34</v>
      </c>
      <c r="B5" s="79">
        <v>7700</v>
      </c>
      <c r="C5" s="80">
        <v>3500</v>
      </c>
      <c r="D5" s="79">
        <v>4700</v>
      </c>
      <c r="E5" s="80">
        <v>2700</v>
      </c>
      <c r="F5" s="79">
        <v>7700</v>
      </c>
      <c r="G5" s="80">
        <v>3400</v>
      </c>
      <c r="H5" s="79">
        <v>7700</v>
      </c>
      <c r="I5" s="80">
        <v>3800</v>
      </c>
      <c r="J5" s="79">
        <v>10800</v>
      </c>
      <c r="K5" s="80">
        <v>4300</v>
      </c>
      <c r="L5" s="79">
        <v>12000</v>
      </c>
      <c r="M5" s="80">
        <v>4900</v>
      </c>
      <c r="N5" s="79" t="s">
        <v>32</v>
      </c>
      <c r="O5" s="80" t="s">
        <v>32</v>
      </c>
      <c r="P5" s="79">
        <v>5100</v>
      </c>
      <c r="Q5" s="80">
        <v>2800</v>
      </c>
      <c r="R5" s="79">
        <v>4300</v>
      </c>
      <c r="S5" s="80">
        <v>2600</v>
      </c>
      <c r="T5" s="79">
        <v>7700</v>
      </c>
      <c r="U5" s="80">
        <v>3400</v>
      </c>
      <c r="V5" s="79">
        <v>12900</v>
      </c>
      <c r="W5" s="80">
        <v>5700</v>
      </c>
      <c r="X5" s="79">
        <v>4300</v>
      </c>
      <c r="Y5" s="80">
        <v>2600</v>
      </c>
      <c r="Z5" s="79" t="s">
        <v>32</v>
      </c>
      <c r="AA5" s="80" t="s">
        <v>32</v>
      </c>
    </row>
    <row r="6" spans="1:27" ht="12.75">
      <c r="A6" s="78" t="s">
        <v>35</v>
      </c>
      <c r="B6" s="79" t="s">
        <v>32</v>
      </c>
      <c r="C6" s="80" t="s">
        <v>32</v>
      </c>
      <c r="D6" s="79" t="s">
        <v>32</v>
      </c>
      <c r="E6" s="80" t="s">
        <v>32</v>
      </c>
      <c r="F6" s="79" t="s">
        <v>32</v>
      </c>
      <c r="G6" s="80" t="s">
        <v>32</v>
      </c>
      <c r="H6" s="79" t="s">
        <v>32</v>
      </c>
      <c r="I6" s="80" t="s">
        <v>32</v>
      </c>
      <c r="J6" s="79" t="s">
        <v>32</v>
      </c>
      <c r="K6" s="80" t="s">
        <v>32</v>
      </c>
      <c r="L6" s="79">
        <v>12000</v>
      </c>
      <c r="M6" s="80">
        <v>4900</v>
      </c>
      <c r="N6" s="79" t="s">
        <v>32</v>
      </c>
      <c r="O6" s="80" t="s">
        <v>32</v>
      </c>
      <c r="P6" s="79" t="s">
        <v>32</v>
      </c>
      <c r="Q6" s="80" t="s">
        <v>32</v>
      </c>
      <c r="R6" s="79" t="s">
        <v>32</v>
      </c>
      <c r="S6" s="80" t="s">
        <v>32</v>
      </c>
      <c r="T6" s="79" t="s">
        <v>32</v>
      </c>
      <c r="U6" s="80" t="s">
        <v>32</v>
      </c>
      <c r="V6" s="79">
        <v>12900</v>
      </c>
      <c r="W6" s="80">
        <v>5700</v>
      </c>
      <c r="X6" s="79" t="s">
        <v>32</v>
      </c>
      <c r="Y6" s="80" t="s">
        <v>32</v>
      </c>
      <c r="Z6" s="79" t="s">
        <v>32</v>
      </c>
      <c r="AA6" s="80" t="s">
        <v>32</v>
      </c>
    </row>
    <row r="7" spans="1:27" ht="12.75">
      <c r="A7" s="78" t="s">
        <v>77</v>
      </c>
      <c r="B7" s="79">
        <v>7700</v>
      </c>
      <c r="C7" s="80">
        <v>3500</v>
      </c>
      <c r="D7" s="79" t="s">
        <v>32</v>
      </c>
      <c r="E7" s="80" t="s">
        <v>32</v>
      </c>
      <c r="F7" s="79">
        <v>7700</v>
      </c>
      <c r="G7" s="80">
        <v>3400</v>
      </c>
      <c r="H7" s="79">
        <v>7700</v>
      </c>
      <c r="I7" s="80">
        <v>3800</v>
      </c>
      <c r="J7" s="79">
        <v>10800</v>
      </c>
      <c r="K7" s="80">
        <v>4300</v>
      </c>
      <c r="L7" s="79">
        <v>12000</v>
      </c>
      <c r="M7" s="80">
        <v>4900</v>
      </c>
      <c r="N7" s="79" t="s">
        <v>32</v>
      </c>
      <c r="O7" s="80" t="s">
        <v>32</v>
      </c>
      <c r="P7" s="79">
        <v>5100</v>
      </c>
      <c r="Q7" s="80">
        <v>2800</v>
      </c>
      <c r="R7" s="79">
        <v>4300</v>
      </c>
      <c r="S7" s="80">
        <v>2600</v>
      </c>
      <c r="T7" s="79">
        <v>7700</v>
      </c>
      <c r="U7" s="80">
        <v>3400</v>
      </c>
      <c r="V7" s="79">
        <v>12900</v>
      </c>
      <c r="W7" s="80">
        <v>5700</v>
      </c>
      <c r="X7" s="79">
        <v>4300</v>
      </c>
      <c r="Y7" s="80">
        <v>2600</v>
      </c>
      <c r="Z7" s="79" t="s">
        <v>32</v>
      </c>
      <c r="AA7" s="80" t="s">
        <v>32</v>
      </c>
    </row>
    <row r="8" spans="1:27" ht="12.75">
      <c r="A8" s="78" t="s">
        <v>37</v>
      </c>
      <c r="B8" s="79">
        <v>8000</v>
      </c>
      <c r="C8" s="80">
        <v>3700</v>
      </c>
      <c r="D8" s="79" t="s">
        <v>32</v>
      </c>
      <c r="E8" s="80" t="s">
        <v>32</v>
      </c>
      <c r="F8" s="79">
        <v>7700</v>
      </c>
      <c r="G8" s="80">
        <v>3400</v>
      </c>
      <c r="H8" s="79">
        <v>7700</v>
      </c>
      <c r="I8" s="80">
        <v>3500</v>
      </c>
      <c r="J8" s="79">
        <v>8600</v>
      </c>
      <c r="K8" s="80">
        <v>4300</v>
      </c>
      <c r="L8" s="79">
        <v>9400</v>
      </c>
      <c r="M8" s="80">
        <v>4900</v>
      </c>
      <c r="N8" s="79" t="s">
        <v>32</v>
      </c>
      <c r="O8" s="80" t="s">
        <v>32</v>
      </c>
      <c r="P8" s="79" t="s">
        <v>32</v>
      </c>
      <c r="Q8" s="80" t="s">
        <v>32</v>
      </c>
      <c r="R8" s="79" t="s">
        <v>32</v>
      </c>
      <c r="S8" s="80" t="s">
        <v>32</v>
      </c>
      <c r="T8" s="79">
        <v>7700</v>
      </c>
      <c r="U8" s="80">
        <v>3400</v>
      </c>
      <c r="V8" s="79">
        <v>12900</v>
      </c>
      <c r="W8" s="80">
        <v>5100</v>
      </c>
      <c r="X8" s="79" t="s">
        <v>32</v>
      </c>
      <c r="Y8" s="80" t="s">
        <v>32</v>
      </c>
      <c r="Z8" s="79" t="s">
        <v>32</v>
      </c>
      <c r="AA8" s="80" t="s">
        <v>32</v>
      </c>
    </row>
    <row r="9" spans="1:27" ht="12.75">
      <c r="A9" s="78" t="s">
        <v>38</v>
      </c>
      <c r="B9" s="79" t="s">
        <v>32</v>
      </c>
      <c r="C9" s="80" t="s">
        <v>32</v>
      </c>
      <c r="D9" s="79" t="s">
        <v>32</v>
      </c>
      <c r="E9" s="80" t="s">
        <v>32</v>
      </c>
      <c r="F9" s="79" t="s">
        <v>32</v>
      </c>
      <c r="G9" s="80" t="s">
        <v>32</v>
      </c>
      <c r="H9" s="79" t="s">
        <v>32</v>
      </c>
      <c r="I9" s="80" t="s">
        <v>32</v>
      </c>
      <c r="J9" s="79" t="s">
        <v>32</v>
      </c>
      <c r="K9" s="80" t="s">
        <v>32</v>
      </c>
      <c r="L9" s="79" t="s">
        <v>32</v>
      </c>
      <c r="M9" s="80" t="s">
        <v>32</v>
      </c>
      <c r="N9" s="79" t="s">
        <v>32</v>
      </c>
      <c r="O9" s="80" t="s">
        <v>32</v>
      </c>
      <c r="P9" s="79" t="s">
        <v>32</v>
      </c>
      <c r="Q9" s="80" t="s">
        <v>32</v>
      </c>
      <c r="R9" s="79" t="s">
        <v>32</v>
      </c>
      <c r="S9" s="80" t="s">
        <v>32</v>
      </c>
      <c r="T9" s="79" t="s">
        <v>32</v>
      </c>
      <c r="U9" s="80" t="s">
        <v>32</v>
      </c>
      <c r="V9" s="79">
        <v>9100</v>
      </c>
      <c r="W9" s="80">
        <v>4300</v>
      </c>
      <c r="X9" s="79" t="s">
        <v>32</v>
      </c>
      <c r="Y9" s="80" t="s">
        <v>32</v>
      </c>
      <c r="Z9" s="79">
        <v>8600</v>
      </c>
      <c r="AA9" s="80">
        <v>4300</v>
      </c>
    </row>
    <row r="10" spans="1:27" ht="12.75">
      <c r="A10" s="78" t="s">
        <v>39</v>
      </c>
      <c r="B10" s="79" t="s">
        <v>32</v>
      </c>
      <c r="C10" s="80" t="s">
        <v>32</v>
      </c>
      <c r="D10" s="79">
        <v>4000</v>
      </c>
      <c r="E10" s="80">
        <v>2000</v>
      </c>
      <c r="F10" s="79" t="s">
        <v>32</v>
      </c>
      <c r="G10" s="80" t="s">
        <v>32</v>
      </c>
      <c r="H10" s="79" t="s">
        <v>32</v>
      </c>
      <c r="I10" s="80" t="s">
        <v>32</v>
      </c>
      <c r="J10" s="79" t="s">
        <v>32</v>
      </c>
      <c r="K10" s="80" t="s">
        <v>32</v>
      </c>
      <c r="L10" s="79" t="s">
        <v>32</v>
      </c>
      <c r="M10" s="80" t="s">
        <v>32</v>
      </c>
      <c r="N10" s="79" t="s">
        <v>32</v>
      </c>
      <c r="O10" s="80" t="s">
        <v>32</v>
      </c>
      <c r="P10" s="79" t="s">
        <v>32</v>
      </c>
      <c r="Q10" s="80" t="s">
        <v>32</v>
      </c>
      <c r="R10" s="79">
        <v>2900</v>
      </c>
      <c r="S10" s="80">
        <v>1400</v>
      </c>
      <c r="T10" s="79" t="s">
        <v>32</v>
      </c>
      <c r="U10" s="80" t="s">
        <v>32</v>
      </c>
      <c r="V10" s="79" t="s">
        <v>32</v>
      </c>
      <c r="W10" s="80" t="s">
        <v>32</v>
      </c>
      <c r="X10" s="79" t="s">
        <v>32</v>
      </c>
      <c r="Y10" s="80" t="s">
        <v>32</v>
      </c>
      <c r="Z10" s="79" t="s">
        <v>32</v>
      </c>
      <c r="AA10" s="80" t="s">
        <v>32</v>
      </c>
    </row>
    <row r="11" spans="1:27" ht="12.75">
      <c r="A11" s="78" t="s">
        <v>40</v>
      </c>
      <c r="B11" s="79" t="s">
        <v>32</v>
      </c>
      <c r="C11" s="80" t="s">
        <v>32</v>
      </c>
      <c r="D11" s="79" t="s">
        <v>32</v>
      </c>
      <c r="E11" s="80" t="s">
        <v>32</v>
      </c>
      <c r="F11" s="79" t="s">
        <v>32</v>
      </c>
      <c r="G11" s="80" t="s">
        <v>32</v>
      </c>
      <c r="H11" s="79" t="s">
        <v>32</v>
      </c>
      <c r="I11" s="80" t="s">
        <v>32</v>
      </c>
      <c r="J11" s="79" t="s">
        <v>32</v>
      </c>
      <c r="K11" s="80" t="s">
        <v>32</v>
      </c>
      <c r="L11" s="79" t="s">
        <v>32</v>
      </c>
      <c r="M11" s="80" t="s">
        <v>32</v>
      </c>
      <c r="N11" s="79" t="s">
        <v>32</v>
      </c>
      <c r="O11" s="80" t="s">
        <v>32</v>
      </c>
      <c r="P11" s="79">
        <v>4800</v>
      </c>
      <c r="Q11" s="80">
        <v>2900</v>
      </c>
      <c r="R11" s="79" t="s">
        <v>32</v>
      </c>
      <c r="S11" s="80" t="s">
        <v>32</v>
      </c>
      <c r="T11" s="79" t="s">
        <v>32</v>
      </c>
      <c r="U11" s="80" t="s">
        <v>32</v>
      </c>
      <c r="V11" s="79" t="s">
        <v>32</v>
      </c>
      <c r="W11" s="80" t="s">
        <v>32</v>
      </c>
      <c r="X11" s="79" t="s">
        <v>32</v>
      </c>
      <c r="Y11" s="80" t="s">
        <v>32</v>
      </c>
      <c r="Z11" s="79" t="s">
        <v>32</v>
      </c>
      <c r="AA11" s="80" t="s">
        <v>32</v>
      </c>
    </row>
    <row r="12" spans="1:27" ht="12.75">
      <c r="A12" s="78" t="s">
        <v>41</v>
      </c>
      <c r="B12" s="79">
        <v>6600</v>
      </c>
      <c r="C12" s="80">
        <v>2800</v>
      </c>
      <c r="D12" s="79">
        <v>4200</v>
      </c>
      <c r="E12" s="80">
        <v>2100</v>
      </c>
      <c r="F12" s="79">
        <v>5400</v>
      </c>
      <c r="G12" s="80">
        <v>2900</v>
      </c>
      <c r="H12" s="79">
        <v>5700</v>
      </c>
      <c r="I12" s="80">
        <v>3400</v>
      </c>
      <c r="J12" s="79">
        <v>7100</v>
      </c>
      <c r="K12" s="80">
        <v>3700</v>
      </c>
      <c r="L12" s="79">
        <v>8000</v>
      </c>
      <c r="M12" s="80">
        <v>4000</v>
      </c>
      <c r="N12" s="79" t="s">
        <v>32</v>
      </c>
      <c r="O12" s="80" t="s">
        <v>32</v>
      </c>
      <c r="P12" s="79">
        <v>4300</v>
      </c>
      <c r="Q12" s="80">
        <v>2600</v>
      </c>
      <c r="R12" s="79">
        <v>3700</v>
      </c>
      <c r="S12" s="80">
        <v>2000</v>
      </c>
      <c r="T12" s="79">
        <v>5400</v>
      </c>
      <c r="U12" s="80">
        <v>2900</v>
      </c>
      <c r="V12" s="79">
        <v>10000</v>
      </c>
      <c r="W12" s="80">
        <v>4300</v>
      </c>
      <c r="X12" s="79">
        <v>3700</v>
      </c>
      <c r="Y12" s="80">
        <v>2000</v>
      </c>
      <c r="Z12" s="79" t="s">
        <v>32</v>
      </c>
      <c r="AA12" s="80" t="s">
        <v>32</v>
      </c>
    </row>
    <row r="13" spans="1:27" ht="12.75">
      <c r="A13" s="78" t="s">
        <v>42</v>
      </c>
      <c r="B13" s="79" t="s">
        <v>32</v>
      </c>
      <c r="C13" s="80" t="s">
        <v>32</v>
      </c>
      <c r="D13" s="79" t="s">
        <v>32</v>
      </c>
      <c r="E13" s="80" t="s">
        <v>32</v>
      </c>
      <c r="F13" s="79" t="s">
        <v>32</v>
      </c>
      <c r="G13" s="80" t="s">
        <v>32</v>
      </c>
      <c r="H13" s="79" t="s">
        <v>32</v>
      </c>
      <c r="I13" s="80" t="s">
        <v>32</v>
      </c>
      <c r="J13" s="79" t="s">
        <v>32</v>
      </c>
      <c r="K13" s="80" t="s">
        <v>32</v>
      </c>
      <c r="L13" s="79">
        <v>8000</v>
      </c>
      <c r="M13" s="80">
        <v>4000</v>
      </c>
      <c r="N13" s="79" t="s">
        <v>32</v>
      </c>
      <c r="O13" s="80" t="s">
        <v>32</v>
      </c>
      <c r="P13" s="79" t="s">
        <v>32</v>
      </c>
      <c r="Q13" s="80" t="s">
        <v>32</v>
      </c>
      <c r="R13" s="79" t="s">
        <v>32</v>
      </c>
      <c r="S13" s="80" t="s">
        <v>32</v>
      </c>
      <c r="T13" s="79" t="s">
        <v>32</v>
      </c>
      <c r="U13" s="80" t="s">
        <v>32</v>
      </c>
      <c r="V13" s="79">
        <v>10000</v>
      </c>
      <c r="W13" s="80">
        <v>4300</v>
      </c>
      <c r="X13" s="79" t="s">
        <v>32</v>
      </c>
      <c r="Y13" s="80" t="s">
        <v>32</v>
      </c>
      <c r="Z13" s="79" t="s">
        <v>32</v>
      </c>
      <c r="AA13" s="80" t="s">
        <v>32</v>
      </c>
    </row>
    <row r="14" spans="1:27" ht="12.75">
      <c r="A14" s="78" t="s">
        <v>43</v>
      </c>
      <c r="B14" s="79" t="s">
        <v>32</v>
      </c>
      <c r="C14" s="80" t="s">
        <v>32</v>
      </c>
      <c r="D14" s="79" t="s">
        <v>32</v>
      </c>
      <c r="E14" s="80" t="s">
        <v>32</v>
      </c>
      <c r="F14" s="79" t="s">
        <v>32</v>
      </c>
      <c r="G14" s="80" t="s">
        <v>32</v>
      </c>
      <c r="H14" s="79" t="s">
        <v>32</v>
      </c>
      <c r="I14" s="80" t="s">
        <v>32</v>
      </c>
      <c r="J14" s="79" t="s">
        <v>32</v>
      </c>
      <c r="K14" s="80" t="s">
        <v>32</v>
      </c>
      <c r="L14" s="79" t="s">
        <v>32</v>
      </c>
      <c r="M14" s="80" t="s">
        <v>32</v>
      </c>
      <c r="N14" s="79" t="s">
        <v>32</v>
      </c>
      <c r="O14" s="80" t="s">
        <v>32</v>
      </c>
      <c r="P14" s="79" t="s">
        <v>32</v>
      </c>
      <c r="Q14" s="80" t="s">
        <v>32</v>
      </c>
      <c r="R14" s="79">
        <v>2900</v>
      </c>
      <c r="S14" s="80">
        <v>1700</v>
      </c>
      <c r="T14" s="79" t="s">
        <v>32</v>
      </c>
      <c r="U14" s="80" t="s">
        <v>32</v>
      </c>
      <c r="V14" s="79" t="s">
        <v>32</v>
      </c>
      <c r="W14" s="80" t="s">
        <v>32</v>
      </c>
      <c r="X14" s="79" t="s">
        <v>32</v>
      </c>
      <c r="Y14" s="80" t="s">
        <v>32</v>
      </c>
      <c r="Z14" s="79" t="s">
        <v>32</v>
      </c>
      <c r="AA14" s="80" t="s">
        <v>32</v>
      </c>
    </row>
    <row r="15" spans="1:27" ht="12.75">
      <c r="A15" s="78" t="s">
        <v>44</v>
      </c>
      <c r="B15" s="79" t="s">
        <v>32</v>
      </c>
      <c r="C15" s="80" t="s">
        <v>32</v>
      </c>
      <c r="D15" s="79" t="s">
        <v>32</v>
      </c>
      <c r="E15" s="80" t="s">
        <v>32</v>
      </c>
      <c r="F15" s="79" t="s">
        <v>32</v>
      </c>
      <c r="G15" s="80" t="s">
        <v>32</v>
      </c>
      <c r="H15" s="79" t="s">
        <v>32</v>
      </c>
      <c r="I15" s="80" t="s">
        <v>32</v>
      </c>
      <c r="J15" s="79" t="s">
        <v>32</v>
      </c>
      <c r="K15" s="80" t="s">
        <v>32</v>
      </c>
      <c r="L15" s="79" t="s">
        <v>32</v>
      </c>
      <c r="M15" s="80" t="s">
        <v>32</v>
      </c>
      <c r="N15" s="79" t="s">
        <v>32</v>
      </c>
      <c r="O15" s="80" t="s">
        <v>32</v>
      </c>
      <c r="P15" s="79" t="s">
        <v>32</v>
      </c>
      <c r="Q15" s="80" t="s">
        <v>32</v>
      </c>
      <c r="R15" s="79" t="s">
        <v>32</v>
      </c>
      <c r="S15" s="80" t="s">
        <v>32</v>
      </c>
      <c r="T15" s="79" t="s">
        <v>32</v>
      </c>
      <c r="U15" s="80" t="s">
        <v>32</v>
      </c>
      <c r="V15" s="79">
        <v>11400</v>
      </c>
      <c r="W15" s="80">
        <v>5700</v>
      </c>
      <c r="X15" s="79" t="s">
        <v>32</v>
      </c>
      <c r="Y15" s="80" t="s">
        <v>32</v>
      </c>
      <c r="Z15" s="79">
        <v>10300</v>
      </c>
      <c r="AA15" s="80">
        <v>5100</v>
      </c>
    </row>
    <row r="16" spans="1:27" ht="12.75">
      <c r="A16" s="78" t="s">
        <v>45</v>
      </c>
      <c r="B16" s="79" t="s">
        <v>32</v>
      </c>
      <c r="C16" s="80" t="s">
        <v>32</v>
      </c>
      <c r="D16" s="79" t="s">
        <v>32</v>
      </c>
      <c r="E16" s="80" t="s">
        <v>32</v>
      </c>
      <c r="F16" s="79" t="s">
        <v>32</v>
      </c>
      <c r="G16" s="80" t="s">
        <v>32</v>
      </c>
      <c r="H16" s="79" t="s">
        <v>32</v>
      </c>
      <c r="I16" s="80" t="s">
        <v>32</v>
      </c>
      <c r="J16" s="79" t="s">
        <v>32</v>
      </c>
      <c r="K16" s="80" t="s">
        <v>32</v>
      </c>
      <c r="L16" s="79" t="s">
        <v>32</v>
      </c>
      <c r="M16" s="80" t="s">
        <v>32</v>
      </c>
      <c r="N16" s="79" t="s">
        <v>32</v>
      </c>
      <c r="O16" s="80" t="s">
        <v>32</v>
      </c>
      <c r="P16" s="79">
        <v>6300</v>
      </c>
      <c r="Q16" s="80">
        <v>3700</v>
      </c>
      <c r="R16" s="79" t="s">
        <v>32</v>
      </c>
      <c r="S16" s="80" t="s">
        <v>32</v>
      </c>
      <c r="T16" s="79" t="s">
        <v>32</v>
      </c>
      <c r="U16" s="80" t="s">
        <v>32</v>
      </c>
      <c r="V16" s="79" t="s">
        <v>32</v>
      </c>
      <c r="W16" s="80" t="s">
        <v>32</v>
      </c>
      <c r="X16" s="79" t="s">
        <v>32</v>
      </c>
      <c r="Y16" s="80" t="s">
        <v>32</v>
      </c>
      <c r="Z16" s="79" t="s">
        <v>32</v>
      </c>
      <c r="AA16" s="80" t="s">
        <v>32</v>
      </c>
    </row>
    <row r="17" spans="1:27" ht="12.75">
      <c r="A17" s="78" t="s">
        <v>46</v>
      </c>
      <c r="B17" s="79">
        <v>6600</v>
      </c>
      <c r="C17" s="80">
        <v>2800</v>
      </c>
      <c r="D17" s="79" t="s">
        <v>32</v>
      </c>
      <c r="E17" s="80" t="s">
        <v>32</v>
      </c>
      <c r="F17" s="79">
        <v>5400</v>
      </c>
      <c r="G17" s="80">
        <v>2900</v>
      </c>
      <c r="H17" s="79">
        <v>5400</v>
      </c>
      <c r="I17" s="80">
        <v>2900</v>
      </c>
      <c r="J17" s="79">
        <v>6600</v>
      </c>
      <c r="K17" s="80">
        <v>3700</v>
      </c>
      <c r="L17" s="79">
        <v>8000</v>
      </c>
      <c r="M17" s="80">
        <v>4000</v>
      </c>
      <c r="N17" s="79" t="s">
        <v>32</v>
      </c>
      <c r="O17" s="80" t="s">
        <v>32</v>
      </c>
      <c r="P17" s="79">
        <v>4300</v>
      </c>
      <c r="Q17" s="80">
        <v>2600</v>
      </c>
      <c r="R17" s="79" t="s">
        <v>32</v>
      </c>
      <c r="S17" s="80" t="s">
        <v>32</v>
      </c>
      <c r="T17" s="79">
        <v>5400</v>
      </c>
      <c r="U17" s="80">
        <v>2900</v>
      </c>
      <c r="V17" s="79">
        <v>10000</v>
      </c>
      <c r="W17" s="80">
        <v>4300</v>
      </c>
      <c r="X17" s="79">
        <v>3700</v>
      </c>
      <c r="Y17" s="80">
        <v>2000</v>
      </c>
      <c r="Z17" s="79" t="s">
        <v>32</v>
      </c>
      <c r="AA17" s="80" t="s">
        <v>32</v>
      </c>
    </row>
    <row r="18" spans="1:27" ht="12.75">
      <c r="A18" s="78" t="s">
        <v>47</v>
      </c>
      <c r="B18" s="79">
        <v>8000</v>
      </c>
      <c r="C18" s="80">
        <v>3700</v>
      </c>
      <c r="D18" s="79" t="s">
        <v>32</v>
      </c>
      <c r="E18" s="80" t="s">
        <v>32</v>
      </c>
      <c r="F18" s="79" t="s">
        <v>32</v>
      </c>
      <c r="G18" s="80" t="s">
        <v>32</v>
      </c>
      <c r="H18" s="79" t="s">
        <v>32</v>
      </c>
      <c r="I18" s="80" t="s">
        <v>32</v>
      </c>
      <c r="J18" s="79">
        <v>8600</v>
      </c>
      <c r="K18" s="80">
        <v>4000</v>
      </c>
      <c r="L18" s="79">
        <v>9400</v>
      </c>
      <c r="M18" s="80">
        <v>4900</v>
      </c>
      <c r="N18" s="79">
        <v>3400</v>
      </c>
      <c r="O18" s="80">
        <v>2000</v>
      </c>
      <c r="P18" s="79" t="s">
        <v>32</v>
      </c>
      <c r="Q18" s="80" t="s">
        <v>32</v>
      </c>
      <c r="R18" s="79" t="s">
        <v>32</v>
      </c>
      <c r="S18" s="80" t="s">
        <v>32</v>
      </c>
      <c r="T18" s="79" t="s">
        <v>32</v>
      </c>
      <c r="U18" s="80" t="s">
        <v>32</v>
      </c>
      <c r="V18" s="79">
        <v>12000</v>
      </c>
      <c r="W18" s="80">
        <v>5100</v>
      </c>
      <c r="X18" s="79" t="s">
        <v>32</v>
      </c>
      <c r="Y18" s="80" t="s">
        <v>32</v>
      </c>
      <c r="Z18" s="79" t="s">
        <v>32</v>
      </c>
      <c r="AA18" s="80" t="s">
        <v>32</v>
      </c>
    </row>
    <row r="19" spans="1:27" ht="12.75">
      <c r="A19" s="78" t="s">
        <v>48</v>
      </c>
      <c r="B19" s="79" t="s">
        <v>32</v>
      </c>
      <c r="C19" s="80" t="s">
        <v>32</v>
      </c>
      <c r="D19" s="79">
        <v>4200</v>
      </c>
      <c r="E19" s="80">
        <v>2100</v>
      </c>
      <c r="F19" s="79" t="s">
        <v>32</v>
      </c>
      <c r="G19" s="80" t="s">
        <v>32</v>
      </c>
      <c r="H19" s="79" t="s">
        <v>32</v>
      </c>
      <c r="I19" s="80" t="s">
        <v>32</v>
      </c>
      <c r="J19" s="79" t="s">
        <v>32</v>
      </c>
      <c r="K19" s="80" t="s">
        <v>32</v>
      </c>
      <c r="L19" s="79" t="s">
        <v>32</v>
      </c>
      <c r="M19" s="80" t="s">
        <v>32</v>
      </c>
      <c r="N19" s="79">
        <v>5700</v>
      </c>
      <c r="O19" s="80">
        <v>3400</v>
      </c>
      <c r="P19" s="79" t="s">
        <v>32</v>
      </c>
      <c r="Q19" s="80" t="s">
        <v>32</v>
      </c>
      <c r="R19" s="79" t="s">
        <v>32</v>
      </c>
      <c r="S19" s="80" t="s">
        <v>32</v>
      </c>
      <c r="T19" s="79" t="s">
        <v>32</v>
      </c>
      <c r="U19" s="80" t="s">
        <v>32</v>
      </c>
      <c r="V19" s="79" t="s">
        <v>32</v>
      </c>
      <c r="W19" s="80" t="s">
        <v>32</v>
      </c>
      <c r="X19" s="79" t="s">
        <v>32</v>
      </c>
      <c r="Y19" s="80" t="s">
        <v>32</v>
      </c>
      <c r="Z19" s="79" t="s">
        <v>32</v>
      </c>
      <c r="AA19" s="80" t="s">
        <v>32</v>
      </c>
    </row>
    <row r="20" spans="1:27" ht="12.75">
      <c r="A20" s="78" t="s">
        <v>49</v>
      </c>
      <c r="B20" s="79" t="s">
        <v>32</v>
      </c>
      <c r="C20" s="80" t="s">
        <v>32</v>
      </c>
      <c r="D20" s="79">
        <v>2900</v>
      </c>
      <c r="E20" s="80">
        <v>1400</v>
      </c>
      <c r="F20" s="79" t="s">
        <v>32</v>
      </c>
      <c r="G20" s="80" t="s">
        <v>32</v>
      </c>
      <c r="H20" s="79" t="s">
        <v>32</v>
      </c>
      <c r="I20" s="80" t="s">
        <v>32</v>
      </c>
      <c r="J20" s="79" t="s">
        <v>32</v>
      </c>
      <c r="K20" s="80" t="s">
        <v>32</v>
      </c>
      <c r="L20" s="79" t="s">
        <v>32</v>
      </c>
      <c r="M20" s="80" t="s">
        <v>32</v>
      </c>
      <c r="N20" s="79">
        <v>3400</v>
      </c>
      <c r="O20" s="80">
        <v>2000</v>
      </c>
      <c r="P20" s="79" t="s">
        <v>32</v>
      </c>
      <c r="Q20" s="80" t="s">
        <v>32</v>
      </c>
      <c r="R20" s="79">
        <v>2200</v>
      </c>
      <c r="S20" s="80">
        <v>1300</v>
      </c>
      <c r="T20" s="79" t="s">
        <v>32</v>
      </c>
      <c r="U20" s="80" t="s">
        <v>32</v>
      </c>
      <c r="V20" s="79" t="s">
        <v>32</v>
      </c>
      <c r="W20" s="80" t="s">
        <v>32</v>
      </c>
      <c r="X20" s="79" t="s">
        <v>32</v>
      </c>
      <c r="Y20" s="80" t="s">
        <v>32</v>
      </c>
      <c r="Z20" s="79" t="s">
        <v>32</v>
      </c>
      <c r="AA20" s="80" t="s">
        <v>32</v>
      </c>
    </row>
    <row r="21" spans="1:27" ht="12.75">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row>
    <row r="22" spans="1:27" ht="12.75">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row>
    <row r="23" spans="1:27" ht="12.75">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row>
    <row r="24" spans="1:27" ht="12.75">
      <c r="A24" s="78"/>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row>
    <row r="25" spans="1:27" ht="12.75">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row>
    <row r="26" spans="1:27" ht="12.75">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row>
    <row r="27" spans="1:27" ht="12.75">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7" ht="12.75">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7" ht="12.75">
      <c r="A29" s="82"/>
      <c r="B29" s="83"/>
      <c r="C29" s="83"/>
      <c r="D29" s="83"/>
      <c r="E29" s="83"/>
      <c r="F29" s="83"/>
      <c r="G29" s="83"/>
      <c r="H29" s="83"/>
      <c r="I29" s="83"/>
      <c r="J29" s="83"/>
      <c r="K29" s="83"/>
      <c r="L29" s="83"/>
      <c r="M29" s="83"/>
      <c r="N29" s="84"/>
      <c r="O29" s="84"/>
      <c r="P29" s="84"/>
      <c r="Q29" s="84"/>
      <c r="R29" s="84"/>
      <c r="S29" s="84"/>
      <c r="T29" s="84"/>
      <c r="U29" s="84"/>
      <c r="V29" s="84"/>
      <c r="W29" s="84"/>
      <c r="X29" s="84"/>
      <c r="Y29" s="84"/>
      <c r="Z29" s="84"/>
      <c r="AA29" s="84"/>
    </row>
    <row r="30" spans="1:13" s="86" customFormat="1" ht="12.75">
      <c r="A30" s="70" t="s">
        <v>90</v>
      </c>
      <c r="B30" s="71" t="s">
        <v>25</v>
      </c>
      <c r="C30" s="72"/>
      <c r="D30" s="71" t="s">
        <v>27</v>
      </c>
      <c r="E30" s="72"/>
      <c r="F30" s="71" t="s">
        <v>29</v>
      </c>
      <c r="G30" s="72"/>
      <c r="H30" s="71" t="s">
        <v>30</v>
      </c>
      <c r="I30" s="72"/>
      <c r="J30" s="71" t="s">
        <v>51</v>
      </c>
      <c r="K30" s="72"/>
      <c r="L30" s="71" t="s">
        <v>55</v>
      </c>
      <c r="M30" s="72"/>
    </row>
    <row r="31" spans="1:13" s="86" customFormat="1" ht="12.75">
      <c r="A31" s="70"/>
      <c r="B31" s="76" t="s">
        <v>22</v>
      </c>
      <c r="C31" s="77" t="s">
        <v>24</v>
      </c>
      <c r="D31" s="76" t="s">
        <v>22</v>
      </c>
      <c r="E31" s="77" t="s">
        <v>24</v>
      </c>
      <c r="F31" s="76" t="s">
        <v>22</v>
      </c>
      <c r="G31" s="77" t="s">
        <v>24</v>
      </c>
      <c r="H31" s="76" t="s">
        <v>22</v>
      </c>
      <c r="I31" s="77" t="s">
        <v>24</v>
      </c>
      <c r="J31" s="76" t="s">
        <v>22</v>
      </c>
      <c r="K31" s="77" t="s">
        <v>24</v>
      </c>
      <c r="L31" s="76" t="s">
        <v>22</v>
      </c>
      <c r="M31" s="77" t="s">
        <v>24</v>
      </c>
    </row>
    <row r="32" spans="1:13" ht="12.75">
      <c r="A32" s="78" t="s">
        <v>31</v>
      </c>
      <c r="B32" s="79" t="s">
        <v>32</v>
      </c>
      <c r="C32" s="80" t="s">
        <v>32</v>
      </c>
      <c r="D32" s="79" t="s">
        <v>32</v>
      </c>
      <c r="E32" s="80" t="s">
        <v>32</v>
      </c>
      <c r="F32" s="79" t="s">
        <v>32</v>
      </c>
      <c r="G32" s="80" t="s">
        <v>32</v>
      </c>
      <c r="H32" s="79" t="s">
        <v>32</v>
      </c>
      <c r="I32" s="80" t="s">
        <v>32</v>
      </c>
      <c r="J32" s="79" t="s">
        <v>32</v>
      </c>
      <c r="K32" s="80" t="s">
        <v>32</v>
      </c>
      <c r="L32" s="79" t="s">
        <v>32</v>
      </c>
      <c r="M32" s="80" t="s">
        <v>32</v>
      </c>
    </row>
    <row r="33" spans="1:13" ht="12.75">
      <c r="A33" s="78" t="s">
        <v>33</v>
      </c>
      <c r="B33" s="79" t="s">
        <v>32</v>
      </c>
      <c r="C33" s="80" t="s">
        <v>32</v>
      </c>
      <c r="D33" s="79" t="s">
        <v>32</v>
      </c>
      <c r="E33" s="80" t="s">
        <v>32</v>
      </c>
      <c r="F33" s="79" t="s">
        <v>32</v>
      </c>
      <c r="G33" s="80" t="s">
        <v>32</v>
      </c>
      <c r="H33" s="79" t="s">
        <v>32</v>
      </c>
      <c r="I33" s="80" t="s">
        <v>32</v>
      </c>
      <c r="J33" s="79" t="s">
        <v>32</v>
      </c>
      <c r="K33" s="80" t="s">
        <v>32</v>
      </c>
      <c r="L33" s="79" t="s">
        <v>32</v>
      </c>
      <c r="M33" s="80" t="s">
        <v>32</v>
      </c>
    </row>
    <row r="34" spans="1:13" ht="12.75">
      <c r="A34" s="78" t="s">
        <v>34</v>
      </c>
      <c r="B34" s="79">
        <v>14300</v>
      </c>
      <c r="C34" s="80">
        <v>8600</v>
      </c>
      <c r="D34" s="79">
        <v>14300</v>
      </c>
      <c r="E34" s="80">
        <v>8600</v>
      </c>
      <c r="F34" s="79">
        <v>17100</v>
      </c>
      <c r="G34" s="80">
        <v>10300</v>
      </c>
      <c r="H34" s="79">
        <v>17100</v>
      </c>
      <c r="I34" s="80">
        <v>10300</v>
      </c>
      <c r="J34" s="79">
        <v>14300</v>
      </c>
      <c r="K34" s="80">
        <v>8600</v>
      </c>
      <c r="L34" s="79">
        <v>14300</v>
      </c>
      <c r="M34" s="80">
        <v>8600</v>
      </c>
    </row>
    <row r="35" spans="1:13" ht="12.75">
      <c r="A35" s="78" t="s">
        <v>35</v>
      </c>
      <c r="B35" s="79" t="s">
        <v>32</v>
      </c>
      <c r="C35" s="80" t="s">
        <v>32</v>
      </c>
      <c r="D35" s="79" t="s">
        <v>32</v>
      </c>
      <c r="E35" s="80" t="s">
        <v>32</v>
      </c>
      <c r="F35" s="79" t="s">
        <v>32</v>
      </c>
      <c r="G35" s="80" t="s">
        <v>32</v>
      </c>
      <c r="H35" s="79">
        <v>17100</v>
      </c>
      <c r="I35" s="80">
        <v>10300</v>
      </c>
      <c r="J35" s="79" t="s">
        <v>32</v>
      </c>
      <c r="K35" s="80" t="s">
        <v>32</v>
      </c>
      <c r="L35" s="79" t="s">
        <v>32</v>
      </c>
      <c r="M35" s="80" t="s">
        <v>32</v>
      </c>
    </row>
    <row r="36" spans="1:13" ht="12.75">
      <c r="A36" s="78" t="s">
        <v>77</v>
      </c>
      <c r="B36" s="79">
        <v>14300</v>
      </c>
      <c r="C36" s="80">
        <v>8600</v>
      </c>
      <c r="D36" s="79">
        <v>14300</v>
      </c>
      <c r="E36" s="80">
        <v>8600</v>
      </c>
      <c r="F36" s="79">
        <v>17100</v>
      </c>
      <c r="G36" s="80">
        <v>10300</v>
      </c>
      <c r="H36" s="79">
        <v>17100</v>
      </c>
      <c r="I36" s="80">
        <v>10300</v>
      </c>
      <c r="J36" s="79">
        <v>14300</v>
      </c>
      <c r="K36" s="80">
        <v>8600</v>
      </c>
      <c r="L36" s="79">
        <v>14300</v>
      </c>
      <c r="M36" s="80">
        <v>8600</v>
      </c>
    </row>
    <row r="37" spans="1:13" ht="12.75">
      <c r="A37" s="78" t="s">
        <v>37</v>
      </c>
      <c r="B37" s="79" t="s">
        <v>32</v>
      </c>
      <c r="C37" s="80" t="s">
        <v>32</v>
      </c>
      <c r="D37" s="79"/>
      <c r="E37" s="80"/>
      <c r="F37" s="79" t="s">
        <v>32</v>
      </c>
      <c r="G37" s="80" t="s">
        <v>32</v>
      </c>
      <c r="H37" s="79" t="s">
        <v>32</v>
      </c>
      <c r="I37" s="80" t="s">
        <v>32</v>
      </c>
      <c r="J37" s="79" t="s">
        <v>32</v>
      </c>
      <c r="K37" s="80" t="s">
        <v>32</v>
      </c>
      <c r="L37" s="79" t="s">
        <v>32</v>
      </c>
      <c r="M37" s="80" t="s">
        <v>32</v>
      </c>
    </row>
    <row r="38" spans="1:13" ht="12.75">
      <c r="A38" s="78" t="s">
        <v>38</v>
      </c>
      <c r="B38" s="79" t="s">
        <v>32</v>
      </c>
      <c r="C38" s="80" t="s">
        <v>32</v>
      </c>
      <c r="D38" s="79" t="s">
        <v>32</v>
      </c>
      <c r="E38" s="80" t="s">
        <v>32</v>
      </c>
      <c r="F38" s="79" t="s">
        <v>32</v>
      </c>
      <c r="G38" s="80" t="s">
        <v>32</v>
      </c>
      <c r="H38" s="79" t="s">
        <v>32</v>
      </c>
      <c r="I38" s="80" t="s">
        <v>32</v>
      </c>
      <c r="J38" s="79" t="s">
        <v>32</v>
      </c>
      <c r="K38" s="80" t="s">
        <v>32</v>
      </c>
      <c r="L38" s="79" t="s">
        <v>32</v>
      </c>
      <c r="M38" s="80" t="s">
        <v>32</v>
      </c>
    </row>
    <row r="39" spans="1:13" ht="12.75">
      <c r="A39" s="78" t="s">
        <v>39</v>
      </c>
      <c r="B39" s="79" t="s">
        <v>32</v>
      </c>
      <c r="C39" s="80" t="s">
        <v>32</v>
      </c>
      <c r="D39" s="79" t="s">
        <v>32</v>
      </c>
      <c r="E39" s="80" t="s">
        <v>32</v>
      </c>
      <c r="F39" s="79" t="s">
        <v>32</v>
      </c>
      <c r="G39" s="80" t="s">
        <v>32</v>
      </c>
      <c r="H39" s="79" t="s">
        <v>32</v>
      </c>
      <c r="I39" s="80" t="s">
        <v>32</v>
      </c>
      <c r="J39" s="79" t="s">
        <v>32</v>
      </c>
      <c r="K39" s="80" t="s">
        <v>32</v>
      </c>
      <c r="L39" s="79" t="s">
        <v>32</v>
      </c>
      <c r="M39" s="80" t="s">
        <v>32</v>
      </c>
    </row>
    <row r="40" spans="1:13" ht="12.75">
      <c r="A40" s="78" t="s">
        <v>40</v>
      </c>
      <c r="B40" s="79" t="s">
        <v>32</v>
      </c>
      <c r="C40" s="80" t="s">
        <v>32</v>
      </c>
      <c r="D40" s="79" t="s">
        <v>32</v>
      </c>
      <c r="E40" s="80" t="s">
        <v>32</v>
      </c>
      <c r="F40" s="79" t="s">
        <v>32</v>
      </c>
      <c r="G40" s="80" t="s">
        <v>32</v>
      </c>
      <c r="H40" s="79" t="s">
        <v>32</v>
      </c>
      <c r="I40" s="80" t="s">
        <v>32</v>
      </c>
      <c r="J40" s="79" t="s">
        <v>32</v>
      </c>
      <c r="K40" s="80" t="s">
        <v>32</v>
      </c>
      <c r="L40" s="79" t="s">
        <v>32</v>
      </c>
      <c r="M40" s="80" t="s">
        <v>32</v>
      </c>
    </row>
    <row r="41" spans="1:13" ht="12.75">
      <c r="A41" s="78" t="s">
        <v>41</v>
      </c>
      <c r="B41" s="79">
        <v>11400</v>
      </c>
      <c r="C41" s="80">
        <v>6900</v>
      </c>
      <c r="D41" s="79">
        <v>11400</v>
      </c>
      <c r="E41" s="80">
        <v>6900</v>
      </c>
      <c r="F41" s="79">
        <v>14300</v>
      </c>
      <c r="G41" s="80">
        <v>8600</v>
      </c>
      <c r="H41" s="79">
        <v>14300</v>
      </c>
      <c r="I41" s="80">
        <v>8600</v>
      </c>
      <c r="J41" s="79">
        <v>11400</v>
      </c>
      <c r="K41" s="80">
        <v>6900</v>
      </c>
      <c r="L41" s="79">
        <v>11400</v>
      </c>
      <c r="M41" s="80">
        <v>6900</v>
      </c>
    </row>
    <row r="42" spans="1:13" ht="12.75">
      <c r="A42" s="78" t="s">
        <v>42</v>
      </c>
      <c r="B42" s="79" t="s">
        <v>32</v>
      </c>
      <c r="C42" s="80" t="s">
        <v>32</v>
      </c>
      <c r="D42" s="79" t="s">
        <v>32</v>
      </c>
      <c r="E42" s="80" t="s">
        <v>32</v>
      </c>
      <c r="F42" s="79" t="s">
        <v>32</v>
      </c>
      <c r="G42" s="80" t="s">
        <v>32</v>
      </c>
      <c r="H42" s="79">
        <v>14300</v>
      </c>
      <c r="I42" s="80">
        <v>8600</v>
      </c>
      <c r="J42" s="79" t="s">
        <v>32</v>
      </c>
      <c r="K42" s="80" t="s">
        <v>32</v>
      </c>
      <c r="L42" s="79" t="s">
        <v>32</v>
      </c>
      <c r="M42" s="80" t="s">
        <v>32</v>
      </c>
    </row>
    <row r="43" spans="1:13" ht="12.75">
      <c r="A43" s="78" t="s">
        <v>43</v>
      </c>
      <c r="B43" s="79" t="s">
        <v>32</v>
      </c>
      <c r="C43" s="80" t="s">
        <v>32</v>
      </c>
      <c r="D43" s="79" t="s">
        <v>32</v>
      </c>
      <c r="E43" s="80" t="s">
        <v>32</v>
      </c>
      <c r="F43" s="79" t="s">
        <v>32</v>
      </c>
      <c r="G43" s="80" t="s">
        <v>32</v>
      </c>
      <c r="H43" s="79" t="s">
        <v>32</v>
      </c>
      <c r="I43" s="80" t="s">
        <v>32</v>
      </c>
      <c r="J43" s="79" t="s">
        <v>32</v>
      </c>
      <c r="K43" s="80" t="s">
        <v>32</v>
      </c>
      <c r="L43" s="79" t="s">
        <v>32</v>
      </c>
      <c r="M43" s="80" t="s">
        <v>32</v>
      </c>
    </row>
    <row r="44" spans="1:13" ht="12.75">
      <c r="A44" s="78" t="s">
        <v>44</v>
      </c>
      <c r="B44" s="79" t="s">
        <v>32</v>
      </c>
      <c r="C44" s="80" t="s">
        <v>32</v>
      </c>
      <c r="D44" s="79" t="s">
        <v>32</v>
      </c>
      <c r="E44" s="80" t="s">
        <v>32</v>
      </c>
      <c r="F44" s="79" t="s">
        <v>32</v>
      </c>
      <c r="G44" s="80" t="s">
        <v>32</v>
      </c>
      <c r="H44" s="79" t="s">
        <v>32</v>
      </c>
      <c r="I44" s="80" t="s">
        <v>32</v>
      </c>
      <c r="J44" s="79" t="s">
        <v>32</v>
      </c>
      <c r="K44" s="80" t="s">
        <v>32</v>
      </c>
      <c r="L44" s="79" t="s">
        <v>32</v>
      </c>
      <c r="M44" s="80" t="s">
        <v>32</v>
      </c>
    </row>
    <row r="45" spans="1:13" ht="12.75">
      <c r="A45" s="78" t="s">
        <v>45</v>
      </c>
      <c r="B45" s="79" t="s">
        <v>32</v>
      </c>
      <c r="C45" s="80" t="s">
        <v>32</v>
      </c>
      <c r="D45" s="79" t="s">
        <v>32</v>
      </c>
      <c r="E45" s="80" t="s">
        <v>32</v>
      </c>
      <c r="F45" s="79" t="s">
        <v>32</v>
      </c>
      <c r="G45" s="80" t="s">
        <v>32</v>
      </c>
      <c r="H45" s="79" t="s">
        <v>32</v>
      </c>
      <c r="I45" s="80" t="s">
        <v>32</v>
      </c>
      <c r="J45" s="79" t="s">
        <v>32</v>
      </c>
      <c r="K45" s="80" t="s">
        <v>32</v>
      </c>
      <c r="L45" s="79" t="s">
        <v>32</v>
      </c>
      <c r="M45" s="80" t="s">
        <v>32</v>
      </c>
    </row>
    <row r="46" spans="1:13" ht="12.75">
      <c r="A46" s="78" t="s">
        <v>46</v>
      </c>
      <c r="B46" s="79">
        <v>11400</v>
      </c>
      <c r="C46" s="80">
        <v>6900</v>
      </c>
      <c r="D46" s="79">
        <v>11400</v>
      </c>
      <c r="E46" s="80">
        <v>6900</v>
      </c>
      <c r="F46" s="79">
        <v>14300</v>
      </c>
      <c r="G46" s="80">
        <v>8600</v>
      </c>
      <c r="H46" s="79">
        <v>14300</v>
      </c>
      <c r="I46" s="80">
        <v>8600</v>
      </c>
      <c r="J46" s="79">
        <v>11400</v>
      </c>
      <c r="K46" s="80">
        <v>6900</v>
      </c>
      <c r="L46" s="79">
        <v>11400</v>
      </c>
      <c r="M46" s="80">
        <v>6900</v>
      </c>
    </row>
    <row r="47" spans="1:13" ht="12.75">
      <c r="A47" s="78" t="s">
        <v>47</v>
      </c>
      <c r="B47" s="79" t="s">
        <v>32</v>
      </c>
      <c r="C47" s="80" t="s">
        <v>32</v>
      </c>
      <c r="D47" s="79" t="s">
        <v>32</v>
      </c>
      <c r="E47" s="80" t="s">
        <v>32</v>
      </c>
      <c r="F47" s="79" t="s">
        <v>32</v>
      </c>
      <c r="G47" s="80" t="s">
        <v>32</v>
      </c>
      <c r="H47" s="79" t="s">
        <v>32</v>
      </c>
      <c r="I47" s="80" t="s">
        <v>32</v>
      </c>
      <c r="J47" s="79" t="s">
        <v>32</v>
      </c>
      <c r="K47" s="80" t="s">
        <v>32</v>
      </c>
      <c r="L47" s="79" t="s">
        <v>32</v>
      </c>
      <c r="M47" s="80" t="s">
        <v>32</v>
      </c>
    </row>
    <row r="48" spans="1:13" ht="12.75">
      <c r="A48" s="78" t="s">
        <v>48</v>
      </c>
      <c r="B48" s="79" t="s">
        <v>32</v>
      </c>
      <c r="C48" s="80" t="s">
        <v>32</v>
      </c>
      <c r="D48" s="79" t="s">
        <v>32</v>
      </c>
      <c r="E48" s="80" t="s">
        <v>32</v>
      </c>
      <c r="F48" s="79" t="s">
        <v>32</v>
      </c>
      <c r="G48" s="80" t="s">
        <v>32</v>
      </c>
      <c r="H48" s="79" t="s">
        <v>32</v>
      </c>
      <c r="I48" s="80" t="s">
        <v>32</v>
      </c>
      <c r="J48" s="79" t="s">
        <v>32</v>
      </c>
      <c r="K48" s="80" t="s">
        <v>32</v>
      </c>
      <c r="L48" s="79" t="s">
        <v>32</v>
      </c>
      <c r="M48" s="80" t="s">
        <v>32</v>
      </c>
    </row>
    <row r="49" spans="1:13" ht="12.75">
      <c r="A49" s="78" t="s">
        <v>49</v>
      </c>
      <c r="B49" s="79" t="s">
        <v>32</v>
      </c>
      <c r="C49" s="80" t="s">
        <v>32</v>
      </c>
      <c r="D49" s="79" t="s">
        <v>32</v>
      </c>
      <c r="E49" s="80" t="s">
        <v>32</v>
      </c>
      <c r="F49" s="79" t="s">
        <v>32</v>
      </c>
      <c r="G49" s="80" t="s">
        <v>32</v>
      </c>
      <c r="H49" s="79" t="s">
        <v>32</v>
      </c>
      <c r="I49" s="80" t="s">
        <v>32</v>
      </c>
      <c r="J49" s="79" t="s">
        <v>32</v>
      </c>
      <c r="K49" s="80" t="s">
        <v>32</v>
      </c>
      <c r="L49" s="79" t="s">
        <v>32</v>
      </c>
      <c r="M49" s="80" t="s">
        <v>32</v>
      </c>
    </row>
  </sheetData>
  <sheetProtection sheet="1" objects="1" scenarios="1"/>
  <printOptions gridLines="1" horizontalCentered="1"/>
  <pageMargins left="0.24" right="0.2" top="0.97" bottom="0.69" header="0.52" footer="0.29"/>
  <pageSetup fitToHeight="1" fitToWidth="1" horizontalDpi="300" verticalDpi="300" orientation="landscape" scale="81" r:id="rId1"/>
  <headerFooter alignWithMargins="0">
    <oddHeader>&amp;C&amp;"MS Sans Serif,Bold"&amp;12Forage Production
MLRA 102B, SD&amp;R&amp;"MS Sans Serif,Bold"South Dakota Forage Suitability Groups</oddHeader>
    <oddFooter>&amp;C&amp;P&amp;R&amp;D</oddFoot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AQ49"/>
  <sheetViews>
    <sheetView zoomScale="75" zoomScaleNormal="75" workbookViewId="0" topLeftCell="A1">
      <selection activeCell="E41" sqref="E41"/>
    </sheetView>
  </sheetViews>
  <sheetFormatPr defaultColWidth="9.140625" defaultRowHeight="12.75"/>
  <cols>
    <col min="1" max="1" width="28.57421875" style="87" customWidth="1"/>
    <col min="2" max="27" width="6.7109375" style="81" customWidth="1"/>
    <col min="28" max="16384" width="9.140625" style="81" customWidth="1"/>
  </cols>
  <sheetData>
    <row r="1" spans="1:43" s="75" customFormat="1" ht="12.75">
      <c r="A1" s="70" t="s">
        <v>89</v>
      </c>
      <c r="B1" s="71" t="s">
        <v>25</v>
      </c>
      <c r="C1" s="71"/>
      <c r="D1" s="71" t="s">
        <v>26</v>
      </c>
      <c r="E1" s="72"/>
      <c r="F1" s="71" t="s">
        <v>27</v>
      </c>
      <c r="G1" s="71"/>
      <c r="H1" s="73" t="s">
        <v>28</v>
      </c>
      <c r="I1" s="70"/>
      <c r="J1" s="71" t="s">
        <v>29</v>
      </c>
      <c r="K1" s="71"/>
      <c r="L1" s="71" t="s">
        <v>30</v>
      </c>
      <c r="M1" s="71"/>
      <c r="N1" s="71" t="s">
        <v>50</v>
      </c>
      <c r="O1" s="85"/>
      <c r="P1" s="71" t="s">
        <v>51</v>
      </c>
      <c r="Q1" s="71"/>
      <c r="R1" s="71" t="s">
        <v>52</v>
      </c>
      <c r="S1" s="72"/>
      <c r="T1" s="71" t="s">
        <v>53</v>
      </c>
      <c r="U1" s="72"/>
      <c r="V1" s="71" t="s">
        <v>54</v>
      </c>
      <c r="W1" s="72"/>
      <c r="X1" s="71" t="s">
        <v>55</v>
      </c>
      <c r="Y1" s="71"/>
      <c r="Z1" s="71" t="s">
        <v>56</v>
      </c>
      <c r="AA1" s="72"/>
      <c r="AB1" s="74"/>
      <c r="AC1" s="74"/>
      <c r="AD1" s="74"/>
      <c r="AE1" s="74"/>
      <c r="AF1" s="74"/>
      <c r="AG1" s="74"/>
      <c r="AH1" s="74"/>
      <c r="AI1" s="74"/>
      <c r="AJ1" s="74"/>
      <c r="AK1" s="74"/>
      <c r="AL1" s="74"/>
      <c r="AM1" s="74"/>
      <c r="AN1" s="74"/>
      <c r="AO1" s="74"/>
      <c r="AP1" s="74"/>
      <c r="AQ1" s="74"/>
    </row>
    <row r="2" spans="1:43" s="75" customFormat="1" ht="12.75">
      <c r="A2" s="70"/>
      <c r="B2" s="76" t="s">
        <v>22</v>
      </c>
      <c r="C2" s="77" t="s">
        <v>24</v>
      </c>
      <c r="D2" s="76" t="s">
        <v>22</v>
      </c>
      <c r="E2" s="77" t="s">
        <v>24</v>
      </c>
      <c r="F2" s="76" t="s">
        <v>22</v>
      </c>
      <c r="G2" s="77" t="s">
        <v>24</v>
      </c>
      <c r="H2" s="76" t="s">
        <v>22</v>
      </c>
      <c r="I2" s="77" t="s">
        <v>24</v>
      </c>
      <c r="J2" s="76" t="s">
        <v>22</v>
      </c>
      <c r="K2" s="77" t="s">
        <v>24</v>
      </c>
      <c r="L2" s="76" t="s">
        <v>22</v>
      </c>
      <c r="M2" s="77" t="s">
        <v>24</v>
      </c>
      <c r="N2" s="76" t="s">
        <v>22</v>
      </c>
      <c r="O2" s="77" t="s">
        <v>24</v>
      </c>
      <c r="P2" s="76" t="s">
        <v>22</v>
      </c>
      <c r="Q2" s="77" t="s">
        <v>24</v>
      </c>
      <c r="R2" s="76" t="s">
        <v>22</v>
      </c>
      <c r="S2" s="77" t="s">
        <v>24</v>
      </c>
      <c r="T2" s="76" t="s">
        <v>22</v>
      </c>
      <c r="U2" s="77" t="s">
        <v>24</v>
      </c>
      <c r="V2" s="76" t="s">
        <v>22</v>
      </c>
      <c r="W2" s="77" t="s">
        <v>24</v>
      </c>
      <c r="X2" s="76" t="s">
        <v>22</v>
      </c>
      <c r="Y2" s="77" t="s">
        <v>24</v>
      </c>
      <c r="Z2" s="76" t="s">
        <v>22</v>
      </c>
      <c r="AA2" s="77" t="s">
        <v>24</v>
      </c>
      <c r="AB2" s="74"/>
      <c r="AC2" s="74"/>
      <c r="AD2" s="74"/>
      <c r="AE2" s="74"/>
      <c r="AF2" s="74"/>
      <c r="AG2" s="74"/>
      <c r="AH2" s="74"/>
      <c r="AI2" s="74"/>
      <c r="AJ2" s="74"/>
      <c r="AK2" s="74"/>
      <c r="AL2" s="74"/>
      <c r="AM2" s="74"/>
      <c r="AN2" s="74"/>
      <c r="AO2" s="74"/>
      <c r="AP2" s="74"/>
      <c r="AQ2" s="74"/>
    </row>
    <row r="3" spans="1:27" ht="12.75">
      <c r="A3" s="78" t="s">
        <v>31</v>
      </c>
      <c r="B3" s="79">
        <v>8600</v>
      </c>
      <c r="C3" s="80">
        <v>4000</v>
      </c>
      <c r="D3" s="79">
        <v>5600</v>
      </c>
      <c r="E3" s="80">
        <v>3000</v>
      </c>
      <c r="F3" s="79">
        <v>8300</v>
      </c>
      <c r="G3" s="80">
        <v>3700</v>
      </c>
      <c r="H3" s="79">
        <v>8600</v>
      </c>
      <c r="I3" s="80">
        <v>4300</v>
      </c>
      <c r="J3" s="79">
        <v>11400</v>
      </c>
      <c r="K3" s="80">
        <v>4300</v>
      </c>
      <c r="L3" s="79">
        <v>12600</v>
      </c>
      <c r="M3" s="80">
        <v>5400</v>
      </c>
      <c r="N3" s="79" t="s">
        <v>32</v>
      </c>
      <c r="O3" s="80" t="s">
        <v>32</v>
      </c>
      <c r="P3" s="79">
        <v>6600</v>
      </c>
      <c r="Q3" s="80">
        <v>3300</v>
      </c>
      <c r="R3" s="79">
        <v>5100</v>
      </c>
      <c r="S3" s="80">
        <v>2900</v>
      </c>
      <c r="T3" s="79">
        <v>8300</v>
      </c>
      <c r="U3" s="80">
        <v>3700</v>
      </c>
      <c r="V3" s="79">
        <v>12900</v>
      </c>
      <c r="W3" s="80">
        <v>5700</v>
      </c>
      <c r="X3" s="79">
        <v>5100</v>
      </c>
      <c r="Y3" s="80">
        <v>2900</v>
      </c>
      <c r="Z3" s="79" t="s">
        <v>32</v>
      </c>
      <c r="AA3" s="80" t="s">
        <v>32</v>
      </c>
    </row>
    <row r="4" spans="1:27" ht="12.75">
      <c r="A4" s="78" t="s">
        <v>33</v>
      </c>
      <c r="B4" s="79" t="s">
        <v>32</v>
      </c>
      <c r="C4" s="80" t="s">
        <v>32</v>
      </c>
      <c r="D4" s="79">
        <v>4500</v>
      </c>
      <c r="E4" s="80">
        <v>2500</v>
      </c>
      <c r="F4" s="79" t="s">
        <v>32</v>
      </c>
      <c r="G4" s="80" t="s">
        <v>32</v>
      </c>
      <c r="H4" s="79" t="s">
        <v>32</v>
      </c>
      <c r="I4" s="80" t="s">
        <v>32</v>
      </c>
      <c r="J4" s="79" t="s">
        <v>32</v>
      </c>
      <c r="K4" s="80" t="s">
        <v>32</v>
      </c>
      <c r="L4" s="79" t="s">
        <v>32</v>
      </c>
      <c r="M4" s="80" t="s">
        <v>32</v>
      </c>
      <c r="N4" s="79" t="s">
        <v>32</v>
      </c>
      <c r="O4" s="80" t="s">
        <v>32</v>
      </c>
      <c r="P4" s="79" t="s">
        <v>32</v>
      </c>
      <c r="Q4" s="80" t="s">
        <v>32</v>
      </c>
      <c r="R4" s="79" t="s">
        <v>32</v>
      </c>
      <c r="S4" s="80" t="s">
        <v>32</v>
      </c>
      <c r="T4" s="79" t="s">
        <v>32</v>
      </c>
      <c r="U4" s="80" t="s">
        <v>32</v>
      </c>
      <c r="V4" s="79" t="s">
        <v>32</v>
      </c>
      <c r="W4" s="80" t="s">
        <v>32</v>
      </c>
      <c r="X4" s="79" t="s">
        <v>32</v>
      </c>
      <c r="Y4" s="80" t="s">
        <v>32</v>
      </c>
      <c r="Z4" s="79" t="s">
        <v>32</v>
      </c>
      <c r="AA4" s="80" t="s">
        <v>32</v>
      </c>
    </row>
    <row r="5" spans="1:27" ht="12.75">
      <c r="A5" s="78" t="s">
        <v>34</v>
      </c>
      <c r="B5" s="79">
        <v>7700</v>
      </c>
      <c r="C5" s="80">
        <v>3500</v>
      </c>
      <c r="D5" s="79">
        <v>4700</v>
      </c>
      <c r="E5" s="80">
        <v>2700</v>
      </c>
      <c r="F5" s="79">
        <v>7700</v>
      </c>
      <c r="G5" s="80">
        <v>3400</v>
      </c>
      <c r="H5" s="79">
        <v>7700</v>
      </c>
      <c r="I5" s="80">
        <v>3800</v>
      </c>
      <c r="J5" s="79">
        <v>10800</v>
      </c>
      <c r="K5" s="80">
        <v>4300</v>
      </c>
      <c r="L5" s="79">
        <v>12000</v>
      </c>
      <c r="M5" s="80">
        <v>4900</v>
      </c>
      <c r="N5" s="79" t="s">
        <v>32</v>
      </c>
      <c r="O5" s="80" t="s">
        <v>32</v>
      </c>
      <c r="P5" s="79">
        <v>5100</v>
      </c>
      <c r="Q5" s="80">
        <v>2800</v>
      </c>
      <c r="R5" s="79">
        <v>4300</v>
      </c>
      <c r="S5" s="80">
        <v>2600</v>
      </c>
      <c r="T5" s="79">
        <v>7700</v>
      </c>
      <c r="U5" s="80">
        <v>3400</v>
      </c>
      <c r="V5" s="79">
        <v>12900</v>
      </c>
      <c r="W5" s="80">
        <v>5700</v>
      </c>
      <c r="X5" s="79">
        <v>4300</v>
      </c>
      <c r="Y5" s="80">
        <v>2600</v>
      </c>
      <c r="Z5" s="79" t="s">
        <v>32</v>
      </c>
      <c r="AA5" s="80" t="s">
        <v>32</v>
      </c>
    </row>
    <row r="6" spans="1:27" ht="12.75">
      <c r="A6" s="78" t="s">
        <v>35</v>
      </c>
      <c r="B6" s="79" t="s">
        <v>32</v>
      </c>
      <c r="C6" s="80" t="s">
        <v>32</v>
      </c>
      <c r="D6" s="79" t="s">
        <v>32</v>
      </c>
      <c r="E6" s="80" t="s">
        <v>32</v>
      </c>
      <c r="F6" s="79" t="s">
        <v>32</v>
      </c>
      <c r="G6" s="80" t="s">
        <v>32</v>
      </c>
      <c r="H6" s="79" t="s">
        <v>32</v>
      </c>
      <c r="I6" s="80" t="s">
        <v>32</v>
      </c>
      <c r="J6" s="79" t="s">
        <v>32</v>
      </c>
      <c r="K6" s="80" t="s">
        <v>32</v>
      </c>
      <c r="L6" s="79">
        <v>12000</v>
      </c>
      <c r="M6" s="80">
        <v>4900</v>
      </c>
      <c r="N6" s="79" t="s">
        <v>32</v>
      </c>
      <c r="O6" s="80" t="s">
        <v>32</v>
      </c>
      <c r="P6" s="79" t="s">
        <v>32</v>
      </c>
      <c r="Q6" s="80" t="s">
        <v>32</v>
      </c>
      <c r="R6" s="79" t="s">
        <v>32</v>
      </c>
      <c r="S6" s="80" t="s">
        <v>32</v>
      </c>
      <c r="T6" s="79" t="s">
        <v>32</v>
      </c>
      <c r="U6" s="80" t="s">
        <v>32</v>
      </c>
      <c r="V6" s="79">
        <v>12900</v>
      </c>
      <c r="W6" s="80">
        <v>5700</v>
      </c>
      <c r="X6" s="79" t="s">
        <v>32</v>
      </c>
      <c r="Y6" s="80" t="s">
        <v>32</v>
      </c>
      <c r="Z6" s="79" t="s">
        <v>32</v>
      </c>
      <c r="AA6" s="80" t="s">
        <v>32</v>
      </c>
    </row>
    <row r="7" spans="1:27" ht="12.75">
      <c r="A7" s="78" t="s">
        <v>77</v>
      </c>
      <c r="B7" s="79">
        <v>7700</v>
      </c>
      <c r="C7" s="80">
        <v>3500</v>
      </c>
      <c r="D7" s="79" t="s">
        <v>32</v>
      </c>
      <c r="E7" s="80" t="s">
        <v>32</v>
      </c>
      <c r="F7" s="79">
        <v>7700</v>
      </c>
      <c r="G7" s="80">
        <v>3400</v>
      </c>
      <c r="H7" s="79">
        <v>7700</v>
      </c>
      <c r="I7" s="80">
        <v>3800</v>
      </c>
      <c r="J7" s="79">
        <v>10800</v>
      </c>
      <c r="K7" s="80">
        <v>4300</v>
      </c>
      <c r="L7" s="79">
        <v>12000</v>
      </c>
      <c r="M7" s="80">
        <v>4900</v>
      </c>
      <c r="N7" s="79" t="s">
        <v>32</v>
      </c>
      <c r="O7" s="80" t="s">
        <v>32</v>
      </c>
      <c r="P7" s="79">
        <v>5100</v>
      </c>
      <c r="Q7" s="80">
        <v>2800</v>
      </c>
      <c r="R7" s="79">
        <v>4300</v>
      </c>
      <c r="S7" s="80">
        <v>2600</v>
      </c>
      <c r="T7" s="79">
        <v>7700</v>
      </c>
      <c r="U7" s="80">
        <v>3400</v>
      </c>
      <c r="V7" s="79">
        <v>12900</v>
      </c>
      <c r="W7" s="80">
        <v>5700</v>
      </c>
      <c r="X7" s="79">
        <v>4300</v>
      </c>
      <c r="Y7" s="80">
        <v>2600</v>
      </c>
      <c r="Z7" s="79" t="s">
        <v>32</v>
      </c>
      <c r="AA7" s="80" t="s">
        <v>32</v>
      </c>
    </row>
    <row r="8" spans="1:27" ht="12.75">
      <c r="A8" s="78" t="s">
        <v>37</v>
      </c>
      <c r="B8" s="79">
        <v>8000</v>
      </c>
      <c r="C8" s="80">
        <v>3700</v>
      </c>
      <c r="D8" s="79" t="s">
        <v>32</v>
      </c>
      <c r="E8" s="80" t="s">
        <v>32</v>
      </c>
      <c r="F8" s="79">
        <v>7700</v>
      </c>
      <c r="G8" s="80">
        <v>3400</v>
      </c>
      <c r="H8" s="79">
        <v>7700</v>
      </c>
      <c r="I8" s="80">
        <v>3500</v>
      </c>
      <c r="J8" s="79">
        <v>8600</v>
      </c>
      <c r="K8" s="80">
        <v>4300</v>
      </c>
      <c r="L8" s="79">
        <v>9400</v>
      </c>
      <c r="M8" s="80">
        <v>4900</v>
      </c>
      <c r="N8" s="79" t="s">
        <v>32</v>
      </c>
      <c r="O8" s="80" t="s">
        <v>32</v>
      </c>
      <c r="P8" s="79" t="s">
        <v>32</v>
      </c>
      <c r="Q8" s="80" t="s">
        <v>32</v>
      </c>
      <c r="R8" s="79" t="s">
        <v>32</v>
      </c>
      <c r="S8" s="80" t="s">
        <v>32</v>
      </c>
      <c r="T8" s="79">
        <v>7700</v>
      </c>
      <c r="U8" s="80">
        <v>3400</v>
      </c>
      <c r="V8" s="79">
        <v>12900</v>
      </c>
      <c r="W8" s="80">
        <v>5100</v>
      </c>
      <c r="X8" s="79" t="s">
        <v>32</v>
      </c>
      <c r="Y8" s="80" t="s">
        <v>32</v>
      </c>
      <c r="Z8" s="79" t="s">
        <v>32</v>
      </c>
      <c r="AA8" s="80" t="s">
        <v>32</v>
      </c>
    </row>
    <row r="9" spans="1:27" ht="12.75">
      <c r="A9" s="78" t="s">
        <v>38</v>
      </c>
      <c r="B9" s="79" t="s">
        <v>32</v>
      </c>
      <c r="C9" s="80" t="s">
        <v>32</v>
      </c>
      <c r="D9" s="79" t="s">
        <v>32</v>
      </c>
      <c r="E9" s="80" t="s">
        <v>32</v>
      </c>
      <c r="F9" s="79" t="s">
        <v>32</v>
      </c>
      <c r="G9" s="80" t="s">
        <v>32</v>
      </c>
      <c r="H9" s="79" t="s">
        <v>32</v>
      </c>
      <c r="I9" s="80" t="s">
        <v>32</v>
      </c>
      <c r="J9" s="79" t="s">
        <v>32</v>
      </c>
      <c r="K9" s="80" t="s">
        <v>32</v>
      </c>
      <c r="L9" s="79" t="s">
        <v>32</v>
      </c>
      <c r="M9" s="80" t="s">
        <v>32</v>
      </c>
      <c r="N9" s="79" t="s">
        <v>32</v>
      </c>
      <c r="O9" s="80" t="s">
        <v>32</v>
      </c>
      <c r="P9" s="79" t="s">
        <v>32</v>
      </c>
      <c r="Q9" s="80" t="s">
        <v>32</v>
      </c>
      <c r="R9" s="79" t="s">
        <v>32</v>
      </c>
      <c r="S9" s="80" t="s">
        <v>32</v>
      </c>
      <c r="T9" s="79" t="s">
        <v>32</v>
      </c>
      <c r="U9" s="80" t="s">
        <v>32</v>
      </c>
      <c r="V9" s="79">
        <v>9100</v>
      </c>
      <c r="W9" s="80">
        <v>4300</v>
      </c>
      <c r="X9" s="79" t="s">
        <v>32</v>
      </c>
      <c r="Y9" s="80" t="s">
        <v>32</v>
      </c>
      <c r="Z9" s="79">
        <v>8600</v>
      </c>
      <c r="AA9" s="80">
        <v>4300</v>
      </c>
    </row>
    <row r="10" spans="1:27" ht="12.75">
      <c r="A10" s="78" t="s">
        <v>39</v>
      </c>
      <c r="B10" s="79" t="s">
        <v>32</v>
      </c>
      <c r="C10" s="80" t="s">
        <v>32</v>
      </c>
      <c r="D10" s="79">
        <v>4000</v>
      </c>
      <c r="E10" s="80">
        <v>2000</v>
      </c>
      <c r="F10" s="79" t="s">
        <v>32</v>
      </c>
      <c r="G10" s="80" t="s">
        <v>32</v>
      </c>
      <c r="H10" s="79" t="s">
        <v>32</v>
      </c>
      <c r="I10" s="80" t="s">
        <v>32</v>
      </c>
      <c r="J10" s="79" t="s">
        <v>32</v>
      </c>
      <c r="K10" s="80" t="s">
        <v>32</v>
      </c>
      <c r="L10" s="79" t="s">
        <v>32</v>
      </c>
      <c r="M10" s="80" t="s">
        <v>32</v>
      </c>
      <c r="N10" s="79" t="s">
        <v>32</v>
      </c>
      <c r="O10" s="80" t="s">
        <v>32</v>
      </c>
      <c r="P10" s="79" t="s">
        <v>32</v>
      </c>
      <c r="Q10" s="80" t="s">
        <v>32</v>
      </c>
      <c r="R10" s="79">
        <v>2900</v>
      </c>
      <c r="S10" s="80">
        <v>1400</v>
      </c>
      <c r="T10" s="79" t="s">
        <v>32</v>
      </c>
      <c r="U10" s="80" t="s">
        <v>32</v>
      </c>
      <c r="V10" s="79" t="s">
        <v>32</v>
      </c>
      <c r="W10" s="80" t="s">
        <v>32</v>
      </c>
      <c r="X10" s="79" t="s">
        <v>32</v>
      </c>
      <c r="Y10" s="80" t="s">
        <v>32</v>
      </c>
      <c r="Z10" s="79" t="s">
        <v>32</v>
      </c>
      <c r="AA10" s="80" t="s">
        <v>32</v>
      </c>
    </row>
    <row r="11" spans="1:27" ht="12.75">
      <c r="A11" s="78" t="s">
        <v>40</v>
      </c>
      <c r="B11" s="79" t="s">
        <v>32</v>
      </c>
      <c r="C11" s="80" t="s">
        <v>32</v>
      </c>
      <c r="D11" s="79" t="s">
        <v>32</v>
      </c>
      <c r="E11" s="80" t="s">
        <v>32</v>
      </c>
      <c r="F11" s="79" t="s">
        <v>32</v>
      </c>
      <c r="G11" s="80" t="s">
        <v>32</v>
      </c>
      <c r="H11" s="79" t="s">
        <v>32</v>
      </c>
      <c r="I11" s="80" t="s">
        <v>32</v>
      </c>
      <c r="J11" s="79" t="s">
        <v>32</v>
      </c>
      <c r="K11" s="80" t="s">
        <v>32</v>
      </c>
      <c r="L11" s="79" t="s">
        <v>32</v>
      </c>
      <c r="M11" s="80" t="s">
        <v>32</v>
      </c>
      <c r="N11" s="79" t="s">
        <v>32</v>
      </c>
      <c r="O11" s="80" t="s">
        <v>32</v>
      </c>
      <c r="P11" s="79">
        <v>4800</v>
      </c>
      <c r="Q11" s="80">
        <v>2900</v>
      </c>
      <c r="R11" s="79" t="s">
        <v>32</v>
      </c>
      <c r="S11" s="80" t="s">
        <v>32</v>
      </c>
      <c r="T11" s="79" t="s">
        <v>32</v>
      </c>
      <c r="U11" s="80" t="s">
        <v>32</v>
      </c>
      <c r="V11" s="79" t="s">
        <v>32</v>
      </c>
      <c r="W11" s="80" t="s">
        <v>32</v>
      </c>
      <c r="X11" s="79" t="s">
        <v>32</v>
      </c>
      <c r="Y11" s="80" t="s">
        <v>32</v>
      </c>
      <c r="Z11" s="79" t="s">
        <v>32</v>
      </c>
      <c r="AA11" s="80" t="s">
        <v>32</v>
      </c>
    </row>
    <row r="12" spans="1:27" ht="12.75">
      <c r="A12" s="78" t="s">
        <v>41</v>
      </c>
      <c r="B12" s="79">
        <v>6600</v>
      </c>
      <c r="C12" s="80">
        <v>2800</v>
      </c>
      <c r="D12" s="79">
        <v>4200</v>
      </c>
      <c r="E12" s="80">
        <v>2100</v>
      </c>
      <c r="F12" s="79">
        <v>5400</v>
      </c>
      <c r="G12" s="80">
        <v>2900</v>
      </c>
      <c r="H12" s="79">
        <v>5700</v>
      </c>
      <c r="I12" s="80">
        <v>3400</v>
      </c>
      <c r="J12" s="79">
        <v>7100</v>
      </c>
      <c r="K12" s="80">
        <v>3700</v>
      </c>
      <c r="L12" s="79">
        <v>8000</v>
      </c>
      <c r="M12" s="80">
        <v>4000</v>
      </c>
      <c r="N12" s="79" t="s">
        <v>32</v>
      </c>
      <c r="O12" s="80" t="s">
        <v>32</v>
      </c>
      <c r="P12" s="79">
        <v>4300</v>
      </c>
      <c r="Q12" s="80">
        <v>2600</v>
      </c>
      <c r="R12" s="79">
        <v>3700</v>
      </c>
      <c r="S12" s="80">
        <v>2000</v>
      </c>
      <c r="T12" s="79">
        <v>5400</v>
      </c>
      <c r="U12" s="80">
        <v>2900</v>
      </c>
      <c r="V12" s="79">
        <v>10000</v>
      </c>
      <c r="W12" s="80">
        <v>4300</v>
      </c>
      <c r="X12" s="79">
        <v>3700</v>
      </c>
      <c r="Y12" s="80">
        <v>2000</v>
      </c>
      <c r="Z12" s="79" t="s">
        <v>32</v>
      </c>
      <c r="AA12" s="80" t="s">
        <v>32</v>
      </c>
    </row>
    <row r="13" spans="1:27" ht="12.75">
      <c r="A13" s="78" t="s">
        <v>42</v>
      </c>
      <c r="B13" s="79" t="s">
        <v>32</v>
      </c>
      <c r="C13" s="80" t="s">
        <v>32</v>
      </c>
      <c r="D13" s="79" t="s">
        <v>32</v>
      </c>
      <c r="E13" s="80" t="s">
        <v>32</v>
      </c>
      <c r="F13" s="79" t="s">
        <v>32</v>
      </c>
      <c r="G13" s="80" t="s">
        <v>32</v>
      </c>
      <c r="H13" s="79" t="s">
        <v>32</v>
      </c>
      <c r="I13" s="80" t="s">
        <v>32</v>
      </c>
      <c r="J13" s="79" t="s">
        <v>32</v>
      </c>
      <c r="K13" s="80" t="s">
        <v>32</v>
      </c>
      <c r="L13" s="79">
        <v>8000</v>
      </c>
      <c r="M13" s="80">
        <v>4000</v>
      </c>
      <c r="N13" s="79" t="s">
        <v>32</v>
      </c>
      <c r="O13" s="80" t="s">
        <v>32</v>
      </c>
      <c r="P13" s="79" t="s">
        <v>32</v>
      </c>
      <c r="Q13" s="80" t="s">
        <v>32</v>
      </c>
      <c r="R13" s="79" t="s">
        <v>32</v>
      </c>
      <c r="S13" s="80" t="s">
        <v>32</v>
      </c>
      <c r="T13" s="79" t="s">
        <v>32</v>
      </c>
      <c r="U13" s="80" t="s">
        <v>32</v>
      </c>
      <c r="V13" s="79">
        <v>10000</v>
      </c>
      <c r="W13" s="80">
        <v>4300</v>
      </c>
      <c r="X13" s="79" t="s">
        <v>32</v>
      </c>
      <c r="Y13" s="80" t="s">
        <v>32</v>
      </c>
      <c r="Z13" s="79" t="s">
        <v>32</v>
      </c>
      <c r="AA13" s="80" t="s">
        <v>32</v>
      </c>
    </row>
    <row r="14" spans="1:27" ht="12.75">
      <c r="A14" s="78" t="s">
        <v>43</v>
      </c>
      <c r="B14" s="79" t="s">
        <v>32</v>
      </c>
      <c r="C14" s="80" t="s">
        <v>32</v>
      </c>
      <c r="D14" s="79" t="s">
        <v>32</v>
      </c>
      <c r="E14" s="80" t="s">
        <v>32</v>
      </c>
      <c r="F14" s="79" t="s">
        <v>32</v>
      </c>
      <c r="G14" s="80" t="s">
        <v>32</v>
      </c>
      <c r="H14" s="79" t="s">
        <v>32</v>
      </c>
      <c r="I14" s="80" t="s">
        <v>32</v>
      </c>
      <c r="J14" s="79" t="s">
        <v>32</v>
      </c>
      <c r="K14" s="80" t="s">
        <v>32</v>
      </c>
      <c r="L14" s="79" t="s">
        <v>32</v>
      </c>
      <c r="M14" s="80" t="s">
        <v>32</v>
      </c>
      <c r="N14" s="79" t="s">
        <v>32</v>
      </c>
      <c r="O14" s="80" t="s">
        <v>32</v>
      </c>
      <c r="P14" s="79" t="s">
        <v>32</v>
      </c>
      <c r="Q14" s="80" t="s">
        <v>32</v>
      </c>
      <c r="R14" s="79">
        <v>2900</v>
      </c>
      <c r="S14" s="80">
        <v>1700</v>
      </c>
      <c r="T14" s="79" t="s">
        <v>32</v>
      </c>
      <c r="U14" s="80" t="s">
        <v>32</v>
      </c>
      <c r="V14" s="79" t="s">
        <v>32</v>
      </c>
      <c r="W14" s="80" t="s">
        <v>32</v>
      </c>
      <c r="X14" s="79" t="s">
        <v>32</v>
      </c>
      <c r="Y14" s="80" t="s">
        <v>32</v>
      </c>
      <c r="Z14" s="79" t="s">
        <v>32</v>
      </c>
      <c r="AA14" s="80" t="s">
        <v>32</v>
      </c>
    </row>
    <row r="15" spans="1:27" ht="12.75">
      <c r="A15" s="78" t="s">
        <v>44</v>
      </c>
      <c r="B15" s="79" t="s">
        <v>32</v>
      </c>
      <c r="C15" s="80" t="s">
        <v>32</v>
      </c>
      <c r="D15" s="79" t="s">
        <v>32</v>
      </c>
      <c r="E15" s="80" t="s">
        <v>32</v>
      </c>
      <c r="F15" s="79" t="s">
        <v>32</v>
      </c>
      <c r="G15" s="80" t="s">
        <v>32</v>
      </c>
      <c r="H15" s="79" t="s">
        <v>32</v>
      </c>
      <c r="I15" s="80" t="s">
        <v>32</v>
      </c>
      <c r="J15" s="79" t="s">
        <v>32</v>
      </c>
      <c r="K15" s="80" t="s">
        <v>32</v>
      </c>
      <c r="L15" s="79" t="s">
        <v>32</v>
      </c>
      <c r="M15" s="80" t="s">
        <v>32</v>
      </c>
      <c r="N15" s="79" t="s">
        <v>32</v>
      </c>
      <c r="O15" s="80" t="s">
        <v>32</v>
      </c>
      <c r="P15" s="79" t="s">
        <v>32</v>
      </c>
      <c r="Q15" s="80" t="s">
        <v>32</v>
      </c>
      <c r="R15" s="79" t="s">
        <v>32</v>
      </c>
      <c r="S15" s="80" t="s">
        <v>32</v>
      </c>
      <c r="T15" s="79" t="s">
        <v>32</v>
      </c>
      <c r="U15" s="80" t="s">
        <v>32</v>
      </c>
      <c r="V15" s="79">
        <v>11400</v>
      </c>
      <c r="W15" s="80">
        <v>5700</v>
      </c>
      <c r="X15" s="79" t="s">
        <v>32</v>
      </c>
      <c r="Y15" s="80" t="s">
        <v>32</v>
      </c>
      <c r="Z15" s="79">
        <v>10300</v>
      </c>
      <c r="AA15" s="80">
        <v>5100</v>
      </c>
    </row>
    <row r="16" spans="1:27" ht="12.75">
      <c r="A16" s="78" t="s">
        <v>45</v>
      </c>
      <c r="B16" s="79" t="s">
        <v>32</v>
      </c>
      <c r="C16" s="80" t="s">
        <v>32</v>
      </c>
      <c r="D16" s="79" t="s">
        <v>32</v>
      </c>
      <c r="E16" s="80" t="s">
        <v>32</v>
      </c>
      <c r="F16" s="79" t="s">
        <v>32</v>
      </c>
      <c r="G16" s="80" t="s">
        <v>32</v>
      </c>
      <c r="H16" s="79" t="s">
        <v>32</v>
      </c>
      <c r="I16" s="80" t="s">
        <v>32</v>
      </c>
      <c r="J16" s="79" t="s">
        <v>32</v>
      </c>
      <c r="K16" s="80" t="s">
        <v>32</v>
      </c>
      <c r="L16" s="79" t="s">
        <v>32</v>
      </c>
      <c r="M16" s="80" t="s">
        <v>32</v>
      </c>
      <c r="N16" s="79" t="s">
        <v>32</v>
      </c>
      <c r="O16" s="80" t="s">
        <v>32</v>
      </c>
      <c r="P16" s="79">
        <v>6300</v>
      </c>
      <c r="Q16" s="80">
        <v>3700</v>
      </c>
      <c r="R16" s="79" t="s">
        <v>32</v>
      </c>
      <c r="S16" s="80" t="s">
        <v>32</v>
      </c>
      <c r="T16" s="79" t="s">
        <v>32</v>
      </c>
      <c r="U16" s="80" t="s">
        <v>32</v>
      </c>
      <c r="V16" s="79" t="s">
        <v>32</v>
      </c>
      <c r="W16" s="80" t="s">
        <v>32</v>
      </c>
      <c r="X16" s="79" t="s">
        <v>32</v>
      </c>
      <c r="Y16" s="80" t="s">
        <v>32</v>
      </c>
      <c r="Z16" s="79" t="s">
        <v>32</v>
      </c>
      <c r="AA16" s="80" t="s">
        <v>32</v>
      </c>
    </row>
    <row r="17" spans="1:27" ht="12.75">
      <c r="A17" s="78" t="s">
        <v>46</v>
      </c>
      <c r="B17" s="79">
        <v>6600</v>
      </c>
      <c r="C17" s="80">
        <v>2800</v>
      </c>
      <c r="D17" s="79" t="s">
        <v>32</v>
      </c>
      <c r="E17" s="80" t="s">
        <v>32</v>
      </c>
      <c r="F17" s="79">
        <v>5400</v>
      </c>
      <c r="G17" s="80">
        <v>2900</v>
      </c>
      <c r="H17" s="79">
        <v>5400</v>
      </c>
      <c r="I17" s="80">
        <v>2900</v>
      </c>
      <c r="J17" s="79">
        <v>6600</v>
      </c>
      <c r="K17" s="80">
        <v>3700</v>
      </c>
      <c r="L17" s="79">
        <v>8000</v>
      </c>
      <c r="M17" s="80">
        <v>4000</v>
      </c>
      <c r="N17" s="79" t="s">
        <v>32</v>
      </c>
      <c r="O17" s="80" t="s">
        <v>32</v>
      </c>
      <c r="P17" s="79">
        <v>4300</v>
      </c>
      <c r="Q17" s="80">
        <v>2600</v>
      </c>
      <c r="R17" s="79" t="s">
        <v>32</v>
      </c>
      <c r="S17" s="80" t="s">
        <v>32</v>
      </c>
      <c r="T17" s="79">
        <v>5400</v>
      </c>
      <c r="U17" s="80">
        <v>2900</v>
      </c>
      <c r="V17" s="79">
        <v>10000</v>
      </c>
      <c r="W17" s="80">
        <v>4300</v>
      </c>
      <c r="X17" s="79">
        <v>3700</v>
      </c>
      <c r="Y17" s="80">
        <v>2000</v>
      </c>
      <c r="Z17" s="79" t="s">
        <v>32</v>
      </c>
      <c r="AA17" s="80" t="s">
        <v>32</v>
      </c>
    </row>
    <row r="18" spans="1:27" ht="12.75">
      <c r="A18" s="78" t="s">
        <v>47</v>
      </c>
      <c r="B18" s="79">
        <v>8000</v>
      </c>
      <c r="C18" s="80">
        <v>3700</v>
      </c>
      <c r="D18" s="79" t="s">
        <v>32</v>
      </c>
      <c r="E18" s="80" t="s">
        <v>32</v>
      </c>
      <c r="F18" s="79" t="s">
        <v>32</v>
      </c>
      <c r="G18" s="80" t="s">
        <v>32</v>
      </c>
      <c r="H18" s="79" t="s">
        <v>32</v>
      </c>
      <c r="I18" s="80" t="s">
        <v>32</v>
      </c>
      <c r="J18" s="79">
        <v>8600</v>
      </c>
      <c r="K18" s="80">
        <v>4000</v>
      </c>
      <c r="L18" s="79">
        <v>9400</v>
      </c>
      <c r="M18" s="80">
        <v>4900</v>
      </c>
      <c r="N18" s="79">
        <v>3400</v>
      </c>
      <c r="O18" s="80">
        <v>2000</v>
      </c>
      <c r="P18" s="79" t="s">
        <v>32</v>
      </c>
      <c r="Q18" s="80" t="s">
        <v>32</v>
      </c>
      <c r="R18" s="79" t="s">
        <v>32</v>
      </c>
      <c r="S18" s="80" t="s">
        <v>32</v>
      </c>
      <c r="T18" s="79" t="s">
        <v>32</v>
      </c>
      <c r="U18" s="80" t="s">
        <v>32</v>
      </c>
      <c r="V18" s="79">
        <v>12000</v>
      </c>
      <c r="W18" s="80">
        <v>5100</v>
      </c>
      <c r="X18" s="79" t="s">
        <v>32</v>
      </c>
      <c r="Y18" s="80" t="s">
        <v>32</v>
      </c>
      <c r="Z18" s="79" t="s">
        <v>32</v>
      </c>
      <c r="AA18" s="80" t="s">
        <v>32</v>
      </c>
    </row>
    <row r="19" spans="1:27" ht="12.75">
      <c r="A19" s="78" t="s">
        <v>48</v>
      </c>
      <c r="B19" s="79" t="s">
        <v>32</v>
      </c>
      <c r="C19" s="80" t="s">
        <v>32</v>
      </c>
      <c r="D19" s="79">
        <v>4200</v>
      </c>
      <c r="E19" s="80">
        <v>2100</v>
      </c>
      <c r="F19" s="79" t="s">
        <v>32</v>
      </c>
      <c r="G19" s="80" t="s">
        <v>32</v>
      </c>
      <c r="H19" s="79" t="s">
        <v>32</v>
      </c>
      <c r="I19" s="80" t="s">
        <v>32</v>
      </c>
      <c r="J19" s="79" t="s">
        <v>32</v>
      </c>
      <c r="K19" s="80" t="s">
        <v>32</v>
      </c>
      <c r="L19" s="79" t="s">
        <v>32</v>
      </c>
      <c r="M19" s="80" t="s">
        <v>32</v>
      </c>
      <c r="N19" s="79">
        <v>5700</v>
      </c>
      <c r="O19" s="80">
        <v>3400</v>
      </c>
      <c r="P19" s="79" t="s">
        <v>32</v>
      </c>
      <c r="Q19" s="80" t="s">
        <v>32</v>
      </c>
      <c r="R19" s="79" t="s">
        <v>32</v>
      </c>
      <c r="S19" s="80" t="s">
        <v>32</v>
      </c>
      <c r="T19" s="79" t="s">
        <v>32</v>
      </c>
      <c r="U19" s="80" t="s">
        <v>32</v>
      </c>
      <c r="V19" s="79" t="s">
        <v>32</v>
      </c>
      <c r="W19" s="80" t="s">
        <v>32</v>
      </c>
      <c r="X19" s="79" t="s">
        <v>32</v>
      </c>
      <c r="Y19" s="80" t="s">
        <v>32</v>
      </c>
      <c r="Z19" s="79" t="s">
        <v>32</v>
      </c>
      <c r="AA19" s="80" t="s">
        <v>32</v>
      </c>
    </row>
    <row r="20" spans="1:27" ht="12.75">
      <c r="A20" s="78" t="s">
        <v>49</v>
      </c>
      <c r="B20" s="79" t="s">
        <v>32</v>
      </c>
      <c r="C20" s="80" t="s">
        <v>32</v>
      </c>
      <c r="D20" s="79">
        <v>2900</v>
      </c>
      <c r="E20" s="80">
        <v>1400</v>
      </c>
      <c r="F20" s="79" t="s">
        <v>32</v>
      </c>
      <c r="G20" s="80" t="s">
        <v>32</v>
      </c>
      <c r="H20" s="79" t="s">
        <v>32</v>
      </c>
      <c r="I20" s="80" t="s">
        <v>32</v>
      </c>
      <c r="J20" s="79" t="s">
        <v>32</v>
      </c>
      <c r="K20" s="80" t="s">
        <v>32</v>
      </c>
      <c r="L20" s="79" t="s">
        <v>32</v>
      </c>
      <c r="M20" s="80" t="s">
        <v>32</v>
      </c>
      <c r="N20" s="79">
        <v>3400</v>
      </c>
      <c r="O20" s="80">
        <v>2000</v>
      </c>
      <c r="P20" s="79" t="s">
        <v>32</v>
      </c>
      <c r="Q20" s="80" t="s">
        <v>32</v>
      </c>
      <c r="R20" s="79">
        <v>2200</v>
      </c>
      <c r="S20" s="80">
        <v>1300</v>
      </c>
      <c r="T20" s="79" t="s">
        <v>32</v>
      </c>
      <c r="U20" s="80" t="s">
        <v>32</v>
      </c>
      <c r="V20" s="79" t="s">
        <v>32</v>
      </c>
      <c r="W20" s="80" t="s">
        <v>32</v>
      </c>
      <c r="X20" s="79" t="s">
        <v>32</v>
      </c>
      <c r="Y20" s="80" t="s">
        <v>32</v>
      </c>
      <c r="Z20" s="79" t="s">
        <v>32</v>
      </c>
      <c r="AA20" s="80" t="s">
        <v>32</v>
      </c>
    </row>
    <row r="21" spans="1:27" ht="12.75">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row>
    <row r="22" spans="1:27" ht="12.75">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row>
    <row r="23" spans="1:27" ht="12.75">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row>
    <row r="24" spans="1:27" ht="12.75">
      <c r="A24" s="78"/>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row>
    <row r="25" spans="1:27" ht="12.75">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row>
    <row r="26" spans="1:27" ht="12.75">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row>
    <row r="27" spans="1:27" ht="12.75">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7" ht="12.75">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7" ht="12.75">
      <c r="A29" s="82"/>
      <c r="B29" s="83"/>
      <c r="C29" s="83"/>
      <c r="D29" s="83"/>
      <c r="E29" s="83"/>
      <c r="F29" s="83"/>
      <c r="G29" s="83"/>
      <c r="H29" s="83"/>
      <c r="I29" s="83"/>
      <c r="J29" s="83"/>
      <c r="K29" s="83"/>
      <c r="L29" s="83"/>
      <c r="M29" s="83"/>
      <c r="N29" s="84"/>
      <c r="O29" s="84"/>
      <c r="P29" s="84"/>
      <c r="Q29" s="84"/>
      <c r="R29" s="84"/>
      <c r="S29" s="84"/>
      <c r="T29" s="84"/>
      <c r="U29" s="84"/>
      <c r="V29" s="84"/>
      <c r="W29" s="84"/>
      <c r="X29" s="84"/>
      <c r="Y29" s="84"/>
      <c r="Z29" s="84"/>
      <c r="AA29" s="84"/>
    </row>
    <row r="30" spans="1:13" s="86" customFormat="1" ht="12.75">
      <c r="A30" s="70" t="s">
        <v>90</v>
      </c>
      <c r="B30" s="71" t="s">
        <v>25</v>
      </c>
      <c r="C30" s="72"/>
      <c r="D30" s="71" t="s">
        <v>27</v>
      </c>
      <c r="E30" s="72"/>
      <c r="F30" s="71" t="s">
        <v>29</v>
      </c>
      <c r="G30" s="72"/>
      <c r="H30" s="71" t="s">
        <v>30</v>
      </c>
      <c r="I30" s="72"/>
      <c r="J30" s="71" t="s">
        <v>51</v>
      </c>
      <c r="K30" s="72"/>
      <c r="L30" s="71" t="s">
        <v>55</v>
      </c>
      <c r="M30" s="72"/>
    </row>
    <row r="31" spans="1:13" s="86" customFormat="1" ht="12.75">
      <c r="A31" s="70"/>
      <c r="B31" s="76" t="s">
        <v>22</v>
      </c>
      <c r="C31" s="77" t="s">
        <v>24</v>
      </c>
      <c r="D31" s="76" t="s">
        <v>22</v>
      </c>
      <c r="E31" s="77" t="s">
        <v>24</v>
      </c>
      <c r="F31" s="76" t="s">
        <v>22</v>
      </c>
      <c r="G31" s="77" t="s">
        <v>24</v>
      </c>
      <c r="H31" s="76" t="s">
        <v>22</v>
      </c>
      <c r="I31" s="77" t="s">
        <v>24</v>
      </c>
      <c r="J31" s="76" t="s">
        <v>22</v>
      </c>
      <c r="K31" s="77" t="s">
        <v>24</v>
      </c>
      <c r="L31" s="76" t="s">
        <v>22</v>
      </c>
      <c r="M31" s="77" t="s">
        <v>24</v>
      </c>
    </row>
    <row r="32" spans="1:13" ht="12.75">
      <c r="A32" s="78" t="s">
        <v>31</v>
      </c>
      <c r="B32" s="79" t="s">
        <v>32</v>
      </c>
      <c r="C32" s="80" t="s">
        <v>32</v>
      </c>
      <c r="D32" s="79" t="s">
        <v>32</v>
      </c>
      <c r="E32" s="80" t="s">
        <v>32</v>
      </c>
      <c r="F32" s="79" t="s">
        <v>32</v>
      </c>
      <c r="G32" s="80" t="s">
        <v>32</v>
      </c>
      <c r="H32" s="79" t="s">
        <v>32</v>
      </c>
      <c r="I32" s="80" t="s">
        <v>32</v>
      </c>
      <c r="J32" s="79" t="s">
        <v>32</v>
      </c>
      <c r="K32" s="80" t="s">
        <v>32</v>
      </c>
      <c r="L32" s="79" t="s">
        <v>32</v>
      </c>
      <c r="M32" s="80" t="s">
        <v>32</v>
      </c>
    </row>
    <row r="33" spans="1:13" ht="12.75">
      <c r="A33" s="78" t="s">
        <v>33</v>
      </c>
      <c r="B33" s="79" t="s">
        <v>32</v>
      </c>
      <c r="C33" s="80" t="s">
        <v>32</v>
      </c>
      <c r="D33" s="79" t="s">
        <v>32</v>
      </c>
      <c r="E33" s="80" t="s">
        <v>32</v>
      </c>
      <c r="F33" s="79" t="s">
        <v>32</v>
      </c>
      <c r="G33" s="80" t="s">
        <v>32</v>
      </c>
      <c r="H33" s="79" t="s">
        <v>32</v>
      </c>
      <c r="I33" s="80" t="s">
        <v>32</v>
      </c>
      <c r="J33" s="79" t="s">
        <v>32</v>
      </c>
      <c r="K33" s="80" t="s">
        <v>32</v>
      </c>
      <c r="L33" s="79" t="s">
        <v>32</v>
      </c>
      <c r="M33" s="80" t="s">
        <v>32</v>
      </c>
    </row>
    <row r="34" spans="1:13" ht="12.75">
      <c r="A34" s="78" t="s">
        <v>34</v>
      </c>
      <c r="B34" s="79">
        <v>14300</v>
      </c>
      <c r="C34" s="80">
        <v>8600</v>
      </c>
      <c r="D34" s="79">
        <v>14300</v>
      </c>
      <c r="E34" s="80">
        <v>8600</v>
      </c>
      <c r="F34" s="79">
        <v>17100</v>
      </c>
      <c r="G34" s="80">
        <v>10300</v>
      </c>
      <c r="H34" s="79">
        <v>17100</v>
      </c>
      <c r="I34" s="80">
        <v>10300</v>
      </c>
      <c r="J34" s="79">
        <v>14300</v>
      </c>
      <c r="K34" s="80">
        <v>8600</v>
      </c>
      <c r="L34" s="79">
        <v>14300</v>
      </c>
      <c r="M34" s="80">
        <v>8600</v>
      </c>
    </row>
    <row r="35" spans="1:13" ht="12.75">
      <c r="A35" s="78" t="s">
        <v>35</v>
      </c>
      <c r="B35" s="79" t="s">
        <v>32</v>
      </c>
      <c r="C35" s="80" t="s">
        <v>32</v>
      </c>
      <c r="D35" s="79" t="s">
        <v>32</v>
      </c>
      <c r="E35" s="80" t="s">
        <v>32</v>
      </c>
      <c r="F35" s="79" t="s">
        <v>32</v>
      </c>
      <c r="G35" s="80" t="s">
        <v>32</v>
      </c>
      <c r="H35" s="79">
        <v>17100</v>
      </c>
      <c r="I35" s="80">
        <v>10300</v>
      </c>
      <c r="J35" s="79" t="s">
        <v>32</v>
      </c>
      <c r="K35" s="80" t="s">
        <v>32</v>
      </c>
      <c r="L35" s="79" t="s">
        <v>32</v>
      </c>
      <c r="M35" s="80" t="s">
        <v>32</v>
      </c>
    </row>
    <row r="36" spans="1:13" ht="12.75">
      <c r="A36" s="78" t="s">
        <v>77</v>
      </c>
      <c r="B36" s="79">
        <v>14300</v>
      </c>
      <c r="C36" s="80">
        <v>8600</v>
      </c>
      <c r="D36" s="79">
        <v>14300</v>
      </c>
      <c r="E36" s="80">
        <v>8600</v>
      </c>
      <c r="F36" s="79">
        <v>17100</v>
      </c>
      <c r="G36" s="80">
        <v>10300</v>
      </c>
      <c r="H36" s="79">
        <v>17100</v>
      </c>
      <c r="I36" s="80">
        <v>10300</v>
      </c>
      <c r="J36" s="79">
        <v>14300</v>
      </c>
      <c r="K36" s="80">
        <v>8600</v>
      </c>
      <c r="L36" s="79">
        <v>14300</v>
      </c>
      <c r="M36" s="80">
        <v>8600</v>
      </c>
    </row>
    <row r="37" spans="1:13" ht="12.75">
      <c r="A37" s="78" t="s">
        <v>37</v>
      </c>
      <c r="B37" s="79" t="s">
        <v>32</v>
      </c>
      <c r="C37" s="80" t="s">
        <v>32</v>
      </c>
      <c r="D37" s="79"/>
      <c r="E37" s="80"/>
      <c r="F37" s="79" t="s">
        <v>32</v>
      </c>
      <c r="G37" s="80" t="s">
        <v>32</v>
      </c>
      <c r="H37" s="79" t="s">
        <v>32</v>
      </c>
      <c r="I37" s="80" t="s">
        <v>32</v>
      </c>
      <c r="J37" s="79" t="s">
        <v>32</v>
      </c>
      <c r="K37" s="80" t="s">
        <v>32</v>
      </c>
      <c r="L37" s="79" t="s">
        <v>32</v>
      </c>
      <c r="M37" s="80" t="s">
        <v>32</v>
      </c>
    </row>
    <row r="38" spans="1:13" ht="12.75">
      <c r="A38" s="78" t="s">
        <v>38</v>
      </c>
      <c r="B38" s="79" t="s">
        <v>32</v>
      </c>
      <c r="C38" s="80" t="s">
        <v>32</v>
      </c>
      <c r="D38" s="79" t="s">
        <v>32</v>
      </c>
      <c r="E38" s="80" t="s">
        <v>32</v>
      </c>
      <c r="F38" s="79" t="s">
        <v>32</v>
      </c>
      <c r="G38" s="80" t="s">
        <v>32</v>
      </c>
      <c r="H38" s="79" t="s">
        <v>32</v>
      </c>
      <c r="I38" s="80" t="s">
        <v>32</v>
      </c>
      <c r="J38" s="79" t="s">
        <v>32</v>
      </c>
      <c r="K38" s="80" t="s">
        <v>32</v>
      </c>
      <c r="L38" s="79" t="s">
        <v>32</v>
      </c>
      <c r="M38" s="80" t="s">
        <v>32</v>
      </c>
    </row>
    <row r="39" spans="1:13" ht="12.75">
      <c r="A39" s="78" t="s">
        <v>39</v>
      </c>
      <c r="B39" s="79" t="s">
        <v>32</v>
      </c>
      <c r="C39" s="80" t="s">
        <v>32</v>
      </c>
      <c r="D39" s="79" t="s">
        <v>32</v>
      </c>
      <c r="E39" s="80" t="s">
        <v>32</v>
      </c>
      <c r="F39" s="79" t="s">
        <v>32</v>
      </c>
      <c r="G39" s="80" t="s">
        <v>32</v>
      </c>
      <c r="H39" s="79" t="s">
        <v>32</v>
      </c>
      <c r="I39" s="80" t="s">
        <v>32</v>
      </c>
      <c r="J39" s="79" t="s">
        <v>32</v>
      </c>
      <c r="K39" s="80" t="s">
        <v>32</v>
      </c>
      <c r="L39" s="79" t="s">
        <v>32</v>
      </c>
      <c r="M39" s="80" t="s">
        <v>32</v>
      </c>
    </row>
    <row r="40" spans="1:13" ht="12.75">
      <c r="A40" s="78" t="s">
        <v>40</v>
      </c>
      <c r="B40" s="79" t="s">
        <v>32</v>
      </c>
      <c r="C40" s="80" t="s">
        <v>32</v>
      </c>
      <c r="D40" s="79" t="s">
        <v>32</v>
      </c>
      <c r="E40" s="80" t="s">
        <v>32</v>
      </c>
      <c r="F40" s="79" t="s">
        <v>32</v>
      </c>
      <c r="G40" s="80" t="s">
        <v>32</v>
      </c>
      <c r="H40" s="79" t="s">
        <v>32</v>
      </c>
      <c r="I40" s="80" t="s">
        <v>32</v>
      </c>
      <c r="J40" s="79" t="s">
        <v>32</v>
      </c>
      <c r="K40" s="80" t="s">
        <v>32</v>
      </c>
      <c r="L40" s="79" t="s">
        <v>32</v>
      </c>
      <c r="M40" s="80" t="s">
        <v>32</v>
      </c>
    </row>
    <row r="41" spans="1:13" ht="12.75">
      <c r="A41" s="78" t="s">
        <v>41</v>
      </c>
      <c r="B41" s="79">
        <v>11400</v>
      </c>
      <c r="C41" s="80">
        <v>6900</v>
      </c>
      <c r="D41" s="79">
        <v>11400</v>
      </c>
      <c r="E41" s="80">
        <v>6900</v>
      </c>
      <c r="F41" s="79">
        <v>14300</v>
      </c>
      <c r="G41" s="80">
        <v>8600</v>
      </c>
      <c r="H41" s="79">
        <v>14300</v>
      </c>
      <c r="I41" s="80">
        <v>8600</v>
      </c>
      <c r="J41" s="79">
        <v>11400</v>
      </c>
      <c r="K41" s="80">
        <v>6900</v>
      </c>
      <c r="L41" s="79">
        <v>11400</v>
      </c>
      <c r="M41" s="80">
        <v>6900</v>
      </c>
    </row>
    <row r="42" spans="1:13" ht="12.75">
      <c r="A42" s="78" t="s">
        <v>42</v>
      </c>
      <c r="B42" s="79" t="s">
        <v>32</v>
      </c>
      <c r="C42" s="80" t="s">
        <v>32</v>
      </c>
      <c r="D42" s="79" t="s">
        <v>32</v>
      </c>
      <c r="E42" s="80" t="s">
        <v>32</v>
      </c>
      <c r="F42" s="79" t="s">
        <v>32</v>
      </c>
      <c r="G42" s="80" t="s">
        <v>32</v>
      </c>
      <c r="H42" s="79">
        <v>14300</v>
      </c>
      <c r="I42" s="80">
        <v>8600</v>
      </c>
      <c r="J42" s="79" t="s">
        <v>32</v>
      </c>
      <c r="K42" s="80" t="s">
        <v>32</v>
      </c>
      <c r="L42" s="79" t="s">
        <v>32</v>
      </c>
      <c r="M42" s="80" t="s">
        <v>32</v>
      </c>
    </row>
    <row r="43" spans="1:13" ht="12.75">
      <c r="A43" s="78" t="s">
        <v>43</v>
      </c>
      <c r="B43" s="79" t="s">
        <v>32</v>
      </c>
      <c r="C43" s="80" t="s">
        <v>32</v>
      </c>
      <c r="D43" s="79" t="s">
        <v>32</v>
      </c>
      <c r="E43" s="80" t="s">
        <v>32</v>
      </c>
      <c r="F43" s="79" t="s">
        <v>32</v>
      </c>
      <c r="G43" s="80" t="s">
        <v>32</v>
      </c>
      <c r="H43" s="79" t="s">
        <v>32</v>
      </c>
      <c r="I43" s="80" t="s">
        <v>32</v>
      </c>
      <c r="J43" s="79" t="s">
        <v>32</v>
      </c>
      <c r="K43" s="80" t="s">
        <v>32</v>
      </c>
      <c r="L43" s="79" t="s">
        <v>32</v>
      </c>
      <c r="M43" s="80" t="s">
        <v>32</v>
      </c>
    </row>
    <row r="44" spans="1:13" ht="12.75">
      <c r="A44" s="78" t="s">
        <v>44</v>
      </c>
      <c r="B44" s="79" t="s">
        <v>32</v>
      </c>
      <c r="C44" s="80" t="s">
        <v>32</v>
      </c>
      <c r="D44" s="79" t="s">
        <v>32</v>
      </c>
      <c r="E44" s="80" t="s">
        <v>32</v>
      </c>
      <c r="F44" s="79" t="s">
        <v>32</v>
      </c>
      <c r="G44" s="80" t="s">
        <v>32</v>
      </c>
      <c r="H44" s="79" t="s">
        <v>32</v>
      </c>
      <c r="I44" s="80" t="s">
        <v>32</v>
      </c>
      <c r="J44" s="79" t="s">
        <v>32</v>
      </c>
      <c r="K44" s="80" t="s">
        <v>32</v>
      </c>
      <c r="L44" s="79" t="s">
        <v>32</v>
      </c>
      <c r="M44" s="80" t="s">
        <v>32</v>
      </c>
    </row>
    <row r="45" spans="1:13" ht="12.75">
      <c r="A45" s="78" t="s">
        <v>45</v>
      </c>
      <c r="B45" s="79" t="s">
        <v>32</v>
      </c>
      <c r="C45" s="80" t="s">
        <v>32</v>
      </c>
      <c r="D45" s="79" t="s">
        <v>32</v>
      </c>
      <c r="E45" s="80" t="s">
        <v>32</v>
      </c>
      <c r="F45" s="79" t="s">
        <v>32</v>
      </c>
      <c r="G45" s="80" t="s">
        <v>32</v>
      </c>
      <c r="H45" s="79" t="s">
        <v>32</v>
      </c>
      <c r="I45" s="80" t="s">
        <v>32</v>
      </c>
      <c r="J45" s="79" t="s">
        <v>32</v>
      </c>
      <c r="K45" s="80" t="s">
        <v>32</v>
      </c>
      <c r="L45" s="79" t="s">
        <v>32</v>
      </c>
      <c r="M45" s="80" t="s">
        <v>32</v>
      </c>
    </row>
    <row r="46" spans="1:13" ht="12.75">
      <c r="A46" s="78" t="s">
        <v>46</v>
      </c>
      <c r="B46" s="79">
        <v>11400</v>
      </c>
      <c r="C46" s="80">
        <v>6900</v>
      </c>
      <c r="D46" s="79">
        <v>11400</v>
      </c>
      <c r="E46" s="80">
        <v>6900</v>
      </c>
      <c r="F46" s="79">
        <v>14300</v>
      </c>
      <c r="G46" s="80">
        <v>8600</v>
      </c>
      <c r="H46" s="79">
        <v>14300</v>
      </c>
      <c r="I46" s="80">
        <v>8600</v>
      </c>
      <c r="J46" s="79">
        <v>11400</v>
      </c>
      <c r="K46" s="80">
        <v>6900</v>
      </c>
      <c r="L46" s="79">
        <v>11400</v>
      </c>
      <c r="M46" s="80">
        <v>6900</v>
      </c>
    </row>
    <row r="47" spans="1:13" ht="12.75">
      <c r="A47" s="78" t="s">
        <v>47</v>
      </c>
      <c r="B47" s="79" t="s">
        <v>32</v>
      </c>
      <c r="C47" s="80" t="s">
        <v>32</v>
      </c>
      <c r="D47" s="79" t="s">
        <v>32</v>
      </c>
      <c r="E47" s="80" t="s">
        <v>32</v>
      </c>
      <c r="F47" s="79" t="s">
        <v>32</v>
      </c>
      <c r="G47" s="80" t="s">
        <v>32</v>
      </c>
      <c r="H47" s="79" t="s">
        <v>32</v>
      </c>
      <c r="I47" s="80" t="s">
        <v>32</v>
      </c>
      <c r="J47" s="79" t="s">
        <v>32</v>
      </c>
      <c r="K47" s="80" t="s">
        <v>32</v>
      </c>
      <c r="L47" s="79" t="s">
        <v>32</v>
      </c>
      <c r="M47" s="80" t="s">
        <v>32</v>
      </c>
    </row>
    <row r="48" spans="1:13" ht="12.75">
      <c r="A48" s="78" t="s">
        <v>48</v>
      </c>
      <c r="B48" s="79" t="s">
        <v>32</v>
      </c>
      <c r="C48" s="80" t="s">
        <v>32</v>
      </c>
      <c r="D48" s="79" t="s">
        <v>32</v>
      </c>
      <c r="E48" s="80" t="s">
        <v>32</v>
      </c>
      <c r="F48" s="79" t="s">
        <v>32</v>
      </c>
      <c r="G48" s="80" t="s">
        <v>32</v>
      </c>
      <c r="H48" s="79" t="s">
        <v>32</v>
      </c>
      <c r="I48" s="80" t="s">
        <v>32</v>
      </c>
      <c r="J48" s="79" t="s">
        <v>32</v>
      </c>
      <c r="K48" s="80" t="s">
        <v>32</v>
      </c>
      <c r="L48" s="79" t="s">
        <v>32</v>
      </c>
      <c r="M48" s="80" t="s">
        <v>32</v>
      </c>
    </row>
    <row r="49" spans="1:13" ht="12.75">
      <c r="A49" s="78" t="s">
        <v>49</v>
      </c>
      <c r="B49" s="79" t="s">
        <v>32</v>
      </c>
      <c r="C49" s="80" t="s">
        <v>32</v>
      </c>
      <c r="D49" s="79" t="s">
        <v>32</v>
      </c>
      <c r="E49" s="80" t="s">
        <v>32</v>
      </c>
      <c r="F49" s="79" t="s">
        <v>32</v>
      </c>
      <c r="G49" s="80" t="s">
        <v>32</v>
      </c>
      <c r="H49" s="79" t="s">
        <v>32</v>
      </c>
      <c r="I49" s="80" t="s">
        <v>32</v>
      </c>
      <c r="J49" s="79" t="s">
        <v>32</v>
      </c>
      <c r="K49" s="80" t="s">
        <v>32</v>
      </c>
      <c r="L49" s="79" t="s">
        <v>32</v>
      </c>
      <c r="M49" s="80" t="s">
        <v>32</v>
      </c>
    </row>
  </sheetData>
  <sheetProtection sheet="1" objects="1" scenarios="1"/>
  <printOptions gridLines="1" horizontalCentered="1"/>
  <pageMargins left="0.24" right="0.2" top="0.97" bottom="0.69" header="0.52" footer="0.29"/>
  <pageSetup fitToHeight="1" fitToWidth="1" horizontalDpi="300" verticalDpi="300" orientation="landscape" scale="81" r:id="rId1"/>
  <headerFooter alignWithMargins="0">
    <oddHeader>&amp;C&amp;"MS Sans Serif,Bold"&amp;12Forage Production
MLRA 102B, SD&amp;R&amp;"MS Sans Serif,Bold"South Dakota Forage Suitability Groups</oddHeader>
    <oddFooter>&amp;C&amp;P&amp;R&amp;D</oddFooter>
  </headerFooter>
</worksheet>
</file>

<file path=xl/worksheets/sheet3.xml><?xml version="1.0" encoding="utf-8"?>
<worksheet xmlns="http://schemas.openxmlformats.org/spreadsheetml/2006/main" xmlns:r="http://schemas.openxmlformats.org/officeDocument/2006/relationships">
  <sheetPr codeName="Sheet18"/>
  <dimension ref="A1:G63"/>
  <sheetViews>
    <sheetView zoomScale="75" zoomScaleNormal="75" workbookViewId="0" topLeftCell="A1">
      <selection activeCell="C6" sqref="C6"/>
    </sheetView>
  </sheetViews>
  <sheetFormatPr defaultColWidth="9.140625" defaultRowHeight="12.75"/>
  <cols>
    <col min="2" max="2" width="35.00390625" style="0" customWidth="1"/>
    <col min="4" max="4" width="29.57421875" style="0" customWidth="1"/>
    <col min="5" max="5" width="13.57421875" style="0" customWidth="1"/>
    <col min="6" max="6" width="20.28125" style="0" customWidth="1"/>
    <col min="7" max="7" width="13.00390625" style="0" customWidth="1"/>
  </cols>
  <sheetData>
    <row r="1" spans="1:7" s="303" customFormat="1" ht="15" customHeight="1">
      <c r="A1" s="317"/>
      <c r="B1" s="317"/>
      <c r="C1" s="317"/>
      <c r="D1" s="317"/>
      <c r="E1" s="317"/>
      <c r="F1" s="317"/>
      <c r="G1" s="317"/>
    </row>
    <row r="2" spans="1:7" ht="12.75">
      <c r="A2" s="45"/>
      <c r="B2" s="45"/>
      <c r="C2" s="45" t="s">
        <v>22</v>
      </c>
      <c r="D2" s="314"/>
      <c r="E2" s="45" t="s">
        <v>61</v>
      </c>
      <c r="F2" s="45" t="s">
        <v>25</v>
      </c>
      <c r="G2" s="307" t="s">
        <v>114</v>
      </c>
    </row>
    <row r="3" spans="1:7" ht="12.75">
      <c r="A3" s="45"/>
      <c r="B3" s="45"/>
      <c r="C3" s="45" t="s">
        <v>23</v>
      </c>
      <c r="D3" s="315"/>
      <c r="E3" s="45" t="s">
        <v>73</v>
      </c>
      <c r="F3" s="45" t="s">
        <v>26</v>
      </c>
      <c r="G3" s="307" t="s">
        <v>119</v>
      </c>
    </row>
    <row r="4" spans="1:7" ht="12.75">
      <c r="A4" s="45"/>
      <c r="B4" s="45"/>
      <c r="C4" s="45" t="s">
        <v>24</v>
      </c>
      <c r="D4" s="315"/>
      <c r="E4" s="45" t="s">
        <v>62</v>
      </c>
      <c r="F4" s="45" t="s">
        <v>27</v>
      </c>
      <c r="G4" s="307" t="s">
        <v>112</v>
      </c>
    </row>
    <row r="5" spans="1:7" ht="12.75">
      <c r="A5" s="45"/>
      <c r="B5" s="45"/>
      <c r="C5" s="45"/>
      <c r="D5" s="315"/>
      <c r="E5" s="45" t="s">
        <v>59</v>
      </c>
      <c r="F5" s="45" t="s">
        <v>28</v>
      </c>
      <c r="G5" s="307" t="s">
        <v>116</v>
      </c>
    </row>
    <row r="6" spans="1:7" ht="12.75">
      <c r="A6" s="45"/>
      <c r="B6" s="45"/>
      <c r="C6" s="45"/>
      <c r="D6" s="315"/>
      <c r="E6" s="45" t="s">
        <v>60</v>
      </c>
      <c r="F6" s="45" t="s">
        <v>29</v>
      </c>
      <c r="G6" s="307" t="s">
        <v>110</v>
      </c>
    </row>
    <row r="7" spans="1:7" ht="12.75">
      <c r="A7" s="45"/>
      <c r="B7" s="45"/>
      <c r="C7" s="45"/>
      <c r="D7" s="315"/>
      <c r="E7" s="45" t="s">
        <v>63</v>
      </c>
      <c r="F7" s="45" t="s">
        <v>30</v>
      </c>
      <c r="G7" s="307" t="s">
        <v>117</v>
      </c>
    </row>
    <row r="8" spans="1:7" ht="12.75">
      <c r="A8" s="45"/>
      <c r="B8" s="45"/>
      <c r="C8" s="45"/>
      <c r="D8" s="315"/>
      <c r="E8" s="45" t="s">
        <v>64</v>
      </c>
      <c r="F8" s="45" t="s">
        <v>50</v>
      </c>
      <c r="G8" s="307" t="s">
        <v>120</v>
      </c>
    </row>
    <row r="9" spans="1:7" ht="12.75">
      <c r="A9" s="45"/>
      <c r="B9" s="45"/>
      <c r="C9" s="45"/>
      <c r="D9" s="315"/>
      <c r="E9" s="45" t="s">
        <v>65</v>
      </c>
      <c r="F9" s="45" t="s">
        <v>51</v>
      </c>
      <c r="G9" s="307" t="s">
        <v>115</v>
      </c>
    </row>
    <row r="10" spans="1:7" ht="12.75">
      <c r="A10" s="45"/>
      <c r="B10" s="45"/>
      <c r="C10" s="45"/>
      <c r="D10" s="315"/>
      <c r="E10" s="45" t="s">
        <v>66</v>
      </c>
      <c r="F10" s="45" t="s">
        <v>52</v>
      </c>
      <c r="G10" s="307" t="s">
        <v>109</v>
      </c>
    </row>
    <row r="11" spans="1:7" ht="12.75">
      <c r="A11" s="45"/>
      <c r="B11" s="45"/>
      <c r="C11" s="45"/>
      <c r="D11" s="315"/>
      <c r="E11" s="45" t="s">
        <v>67</v>
      </c>
      <c r="F11" s="45" t="s">
        <v>53</v>
      </c>
      <c r="G11" s="307" t="s">
        <v>111</v>
      </c>
    </row>
    <row r="12" spans="1:7" ht="12.75">
      <c r="A12" s="45"/>
      <c r="B12" s="45"/>
      <c r="C12" s="45"/>
      <c r="D12" s="315"/>
      <c r="E12" s="45" t="s">
        <v>68</v>
      </c>
      <c r="F12" s="45" t="s">
        <v>54</v>
      </c>
      <c r="G12" s="307" t="s">
        <v>118</v>
      </c>
    </row>
    <row r="13" spans="1:7" ht="12.75">
      <c r="A13" s="45"/>
      <c r="B13" s="45"/>
      <c r="C13" s="45"/>
      <c r="D13" s="315"/>
      <c r="E13" s="45" t="s">
        <v>69</v>
      </c>
      <c r="F13" s="45" t="s">
        <v>55</v>
      </c>
      <c r="G13" s="307" t="s">
        <v>113</v>
      </c>
    </row>
    <row r="14" spans="1:7" ht="12.75">
      <c r="A14" s="45"/>
      <c r="B14" s="45"/>
      <c r="C14" s="45"/>
      <c r="D14" s="315"/>
      <c r="E14" s="45" t="s">
        <v>129</v>
      </c>
      <c r="F14" s="45" t="s">
        <v>56</v>
      </c>
      <c r="G14" s="307" t="s">
        <v>121</v>
      </c>
    </row>
    <row r="15" spans="1:7" ht="12.75">
      <c r="A15" s="45"/>
      <c r="B15" s="45"/>
      <c r="C15" s="45"/>
      <c r="D15" s="315"/>
      <c r="E15" s="45" t="s">
        <v>70</v>
      </c>
      <c r="F15" s="45"/>
      <c r="G15" s="307"/>
    </row>
    <row r="16" spans="1:7" ht="12.75">
      <c r="A16" s="45"/>
      <c r="B16" s="45"/>
      <c r="C16" s="45"/>
      <c r="D16" s="315"/>
      <c r="E16" s="45" t="s">
        <v>57</v>
      </c>
      <c r="F16" s="45"/>
      <c r="G16" s="307"/>
    </row>
    <row r="17" spans="1:7" ht="12.75">
      <c r="A17" s="45"/>
      <c r="B17" s="45"/>
      <c r="C17" s="45"/>
      <c r="D17" s="315"/>
      <c r="E17" s="45" t="s">
        <v>58</v>
      </c>
      <c r="F17" s="45"/>
      <c r="G17" s="307"/>
    </row>
    <row r="18" spans="1:7" ht="12.75">
      <c r="A18" s="45"/>
      <c r="B18" s="45"/>
      <c r="C18" s="45"/>
      <c r="D18" s="315"/>
      <c r="E18" s="45" t="s">
        <v>159</v>
      </c>
      <c r="F18" s="45"/>
      <c r="G18" s="307"/>
    </row>
    <row r="19" spans="1:7" ht="12.75">
      <c r="A19" s="45"/>
      <c r="B19" s="45"/>
      <c r="C19" s="45"/>
      <c r="D19" s="315"/>
      <c r="E19" s="45"/>
      <c r="F19" s="45"/>
      <c r="G19" s="307"/>
    </row>
    <row r="20" spans="1:7" ht="12.75">
      <c r="A20" s="45"/>
      <c r="B20" s="45"/>
      <c r="C20" s="45"/>
      <c r="D20" s="315"/>
      <c r="E20" s="45"/>
      <c r="F20" s="45"/>
      <c r="G20" s="307"/>
    </row>
    <row r="21" spans="1:7" ht="12.75">
      <c r="A21" s="310" t="e">
        <f>IF(AND(ISNUMBER(E21),E21&gt;0),C21," ")</f>
        <v>#N/A</v>
      </c>
      <c r="B21" s="310" t="e">
        <f>IF(AND(ISNUMBER(E21),E21&gt;0),D21,"z")</f>
        <v>#N/A</v>
      </c>
      <c r="C21" s="310" t="e">
        <f>Data!B8</f>
        <v>#REF!</v>
      </c>
      <c r="D21" s="310" t="e">
        <f>Data!C8</f>
        <v>#REF!</v>
      </c>
      <c r="E21" s="312" t="e">
        <f ca="1">OFFSET(Data!$B$7,1,$E$41*2)</f>
        <v>#N/A</v>
      </c>
      <c r="F21" s="310" t="e">
        <f>Data!D$6</f>
        <v>#REF!</v>
      </c>
      <c r="G21" s="311">
        <v>1</v>
      </c>
    </row>
    <row r="22" spans="1:7" ht="12.75">
      <c r="A22" s="310" t="e">
        <f>IF(AND(ISNUMBER(E22),E22&gt;0),C22," ")</f>
        <v>#N/A</v>
      </c>
      <c r="B22" s="310" t="e">
        <f aca="true" t="shared" si="0" ref="B22:B40">IF(AND(ISNUMBER(E22),E22&gt;0),D22,"z")</f>
        <v>#N/A</v>
      </c>
      <c r="C22" s="310" t="e">
        <f>Data!B9</f>
        <v>#REF!</v>
      </c>
      <c r="D22" s="310" t="e">
        <f>Data!C9</f>
        <v>#REF!</v>
      </c>
      <c r="E22" s="312" t="e">
        <f ca="1">OFFSET(Data!$B$7,2,$E$41*2)</f>
        <v>#N/A</v>
      </c>
      <c r="F22" s="310" t="e">
        <f>Data!F$6</f>
        <v>#REF!</v>
      </c>
      <c r="G22" s="311">
        <v>2</v>
      </c>
    </row>
    <row r="23" spans="1:7" ht="12.75">
      <c r="A23" s="310" t="e">
        <f>IF(AND(ISNUMBER(E23),E23&gt;0),C23," ")</f>
        <v>#N/A</v>
      </c>
      <c r="B23" s="310" t="e">
        <f t="shared" si="0"/>
        <v>#N/A</v>
      </c>
      <c r="C23" s="310" t="e">
        <f>Data!B10</f>
        <v>#REF!</v>
      </c>
      <c r="D23" s="310" t="e">
        <f>Data!C10</f>
        <v>#REF!</v>
      </c>
      <c r="E23" s="312" t="e">
        <f ca="1">OFFSET(Data!$B$7,3,$E$41*2)</f>
        <v>#N/A</v>
      </c>
      <c r="F23" s="310" t="e">
        <f>Data!H$6</f>
        <v>#REF!</v>
      </c>
      <c r="G23" s="311">
        <v>3</v>
      </c>
    </row>
    <row r="24" spans="1:7" ht="12.75">
      <c r="A24" s="310" t="e">
        <f>IF(AND(ISNUMBER(E24),E24&gt;0),C24," ")</f>
        <v>#N/A</v>
      </c>
      <c r="B24" s="310" t="e">
        <f t="shared" si="0"/>
        <v>#N/A</v>
      </c>
      <c r="C24" s="310" t="e">
        <f>Data!B11</f>
        <v>#REF!</v>
      </c>
      <c r="D24" s="310" t="e">
        <f>Data!C11</f>
        <v>#REF!</v>
      </c>
      <c r="E24" s="312" t="e">
        <f ca="1">OFFSET(Data!$B$7,4,$E$41*2)</f>
        <v>#N/A</v>
      </c>
      <c r="F24" s="310" t="e">
        <f>Data!J$6</f>
        <v>#REF!</v>
      </c>
      <c r="G24" s="311">
        <v>4</v>
      </c>
    </row>
    <row r="25" spans="1:7" ht="12.75">
      <c r="A25" s="310" t="e">
        <f aca="true" t="shared" si="1" ref="A25:A40">IF(AND(ISNUMBER(E25),E25&gt;0),C25," ")</f>
        <v>#N/A</v>
      </c>
      <c r="B25" s="310" t="e">
        <f t="shared" si="0"/>
        <v>#N/A</v>
      </c>
      <c r="C25" s="310" t="e">
        <f>Data!B12</f>
        <v>#REF!</v>
      </c>
      <c r="D25" s="310" t="e">
        <f>Data!C12</f>
        <v>#REF!</v>
      </c>
      <c r="E25" s="312" t="e">
        <f ca="1">OFFSET(Data!$B$7,5,$E$41*2)</f>
        <v>#N/A</v>
      </c>
      <c r="F25" s="310" t="e">
        <f>Data!L$6</f>
        <v>#REF!</v>
      </c>
      <c r="G25" s="311">
        <v>5</v>
      </c>
    </row>
    <row r="26" spans="1:7" ht="12.75">
      <c r="A26" s="310" t="e">
        <f t="shared" si="1"/>
        <v>#N/A</v>
      </c>
      <c r="B26" s="310" t="e">
        <f t="shared" si="0"/>
        <v>#N/A</v>
      </c>
      <c r="C26" s="310" t="e">
        <f>Data!B13</f>
        <v>#REF!</v>
      </c>
      <c r="D26" s="310" t="e">
        <f>Data!C13</f>
        <v>#REF!</v>
      </c>
      <c r="E26" s="312" t="e">
        <f ca="1">OFFSET(Data!$B$7,6,$E$41*2)</f>
        <v>#N/A</v>
      </c>
      <c r="F26" s="310" t="e">
        <f>Data!N$6</f>
        <v>#REF!</v>
      </c>
      <c r="G26" s="311">
        <v>6</v>
      </c>
    </row>
    <row r="27" spans="1:7" ht="12.75">
      <c r="A27" s="310" t="e">
        <f t="shared" si="1"/>
        <v>#N/A</v>
      </c>
      <c r="B27" s="310" t="e">
        <f t="shared" si="0"/>
        <v>#N/A</v>
      </c>
      <c r="C27" s="310" t="e">
        <f>Data!B14</f>
        <v>#REF!</v>
      </c>
      <c r="D27" s="310" t="e">
        <f>Data!C14</f>
        <v>#REF!</v>
      </c>
      <c r="E27" s="312" t="e">
        <f ca="1">OFFSET(Data!$B$7,7,$E$41*2)</f>
        <v>#N/A</v>
      </c>
      <c r="F27" s="310" t="e">
        <f>Data!P$6</f>
        <v>#REF!</v>
      </c>
      <c r="G27" s="311">
        <v>7</v>
      </c>
    </row>
    <row r="28" spans="1:7" ht="12.75">
      <c r="A28" s="310" t="e">
        <f t="shared" si="1"/>
        <v>#N/A</v>
      </c>
      <c r="B28" s="310" t="e">
        <f t="shared" si="0"/>
        <v>#N/A</v>
      </c>
      <c r="C28" s="310" t="e">
        <f>Data!B15</f>
        <v>#REF!</v>
      </c>
      <c r="D28" s="310" t="e">
        <f>Data!C15</f>
        <v>#REF!</v>
      </c>
      <c r="E28" s="312" t="e">
        <f ca="1">OFFSET(Data!$B$7,8,$E$41*2)</f>
        <v>#N/A</v>
      </c>
      <c r="F28" s="310" t="e">
        <f>Data!R$6</f>
        <v>#REF!</v>
      </c>
      <c r="G28" s="311">
        <v>8</v>
      </c>
    </row>
    <row r="29" spans="1:7" ht="12.75">
      <c r="A29" s="310" t="e">
        <f t="shared" si="1"/>
        <v>#N/A</v>
      </c>
      <c r="B29" s="310" t="e">
        <f t="shared" si="0"/>
        <v>#N/A</v>
      </c>
      <c r="C29" s="310" t="e">
        <f>Data!B16</f>
        <v>#REF!</v>
      </c>
      <c r="D29" s="310" t="e">
        <f>Data!C16</f>
        <v>#REF!</v>
      </c>
      <c r="E29" s="312" t="e">
        <f ca="1">OFFSET(Data!$B$7,9,$E$41*2)</f>
        <v>#N/A</v>
      </c>
      <c r="F29" s="310" t="e">
        <f>Data!T$6</f>
        <v>#REF!</v>
      </c>
      <c r="G29" s="311">
        <v>9</v>
      </c>
    </row>
    <row r="30" spans="1:7" ht="12.75">
      <c r="A30" s="310" t="e">
        <f t="shared" si="1"/>
        <v>#N/A</v>
      </c>
      <c r="B30" s="310" t="e">
        <f t="shared" si="0"/>
        <v>#N/A</v>
      </c>
      <c r="C30" s="310" t="e">
        <f>Data!B17</f>
        <v>#REF!</v>
      </c>
      <c r="D30" s="310" t="e">
        <f>Data!C17</f>
        <v>#REF!</v>
      </c>
      <c r="E30" s="312" t="e">
        <f ca="1">OFFSET(Data!$B$7,10,$E$41*2)</f>
        <v>#N/A</v>
      </c>
      <c r="F30" s="310" t="e">
        <f>Data!V$6</f>
        <v>#REF!</v>
      </c>
      <c r="G30" s="311">
        <v>10</v>
      </c>
    </row>
    <row r="31" spans="1:7" ht="12.75">
      <c r="A31" s="310" t="e">
        <f t="shared" si="1"/>
        <v>#N/A</v>
      </c>
      <c r="B31" s="310" t="e">
        <f t="shared" si="0"/>
        <v>#N/A</v>
      </c>
      <c r="C31" s="310" t="e">
        <f>Data!B18</f>
        <v>#REF!</v>
      </c>
      <c r="D31" s="310" t="e">
        <f>Data!C18</f>
        <v>#REF!</v>
      </c>
      <c r="E31" s="312" t="e">
        <f ca="1">OFFSET(Data!$B$7,11,$E$41*2)</f>
        <v>#N/A</v>
      </c>
      <c r="F31" s="310" t="e">
        <f>Data!X$6</f>
        <v>#REF!</v>
      </c>
      <c r="G31" s="311">
        <v>11</v>
      </c>
    </row>
    <row r="32" spans="1:7" ht="12.75">
      <c r="A32" s="310" t="e">
        <f t="shared" si="1"/>
        <v>#N/A</v>
      </c>
      <c r="B32" s="310" t="e">
        <f t="shared" si="0"/>
        <v>#N/A</v>
      </c>
      <c r="C32" s="310" t="e">
        <f>Data!B19</f>
        <v>#REF!</v>
      </c>
      <c r="D32" s="310" t="e">
        <f>Data!C19</f>
        <v>#REF!</v>
      </c>
      <c r="E32" s="312" t="e">
        <f ca="1">OFFSET(Data!$B$7,12,$E$41*2)</f>
        <v>#N/A</v>
      </c>
      <c r="F32" s="310" t="e">
        <f>Data!Z$6</f>
        <v>#REF!</v>
      </c>
      <c r="G32" s="311">
        <v>12</v>
      </c>
    </row>
    <row r="33" spans="1:7" ht="12.75">
      <c r="A33" s="310" t="e">
        <f t="shared" si="1"/>
        <v>#N/A</v>
      </c>
      <c r="B33" s="310" t="e">
        <f t="shared" si="0"/>
        <v>#N/A</v>
      </c>
      <c r="C33" s="310" t="e">
        <f>Data!B20</f>
        <v>#REF!</v>
      </c>
      <c r="D33" s="310" t="e">
        <f>Data!C20</f>
        <v>#REF!</v>
      </c>
      <c r="E33" s="312" t="e">
        <f ca="1">OFFSET(Data!$B$7,13,$E$41*2)</f>
        <v>#N/A</v>
      </c>
      <c r="F33" s="310" t="e">
        <f>Data!AB$6</f>
        <v>#REF!</v>
      </c>
      <c r="G33" s="311">
        <v>13</v>
      </c>
    </row>
    <row r="34" spans="1:7" ht="12.75">
      <c r="A34" s="310" t="e">
        <f t="shared" si="1"/>
        <v>#N/A</v>
      </c>
      <c r="B34" s="310" t="e">
        <f t="shared" si="0"/>
        <v>#N/A</v>
      </c>
      <c r="C34" s="310" t="e">
        <f>Data!B21</f>
        <v>#REF!</v>
      </c>
      <c r="D34" s="310" t="e">
        <f>Data!C21</f>
        <v>#REF!</v>
      </c>
      <c r="E34" s="312" t="e">
        <f ca="1">OFFSET(Data!$B$7,14,$E$41*2)</f>
        <v>#N/A</v>
      </c>
      <c r="F34" s="310"/>
      <c r="G34" s="311"/>
    </row>
    <row r="35" spans="1:7" ht="12.75">
      <c r="A35" s="310" t="e">
        <f t="shared" si="1"/>
        <v>#N/A</v>
      </c>
      <c r="B35" s="310" t="e">
        <f t="shared" si="0"/>
        <v>#N/A</v>
      </c>
      <c r="C35" s="310" t="e">
        <f>Data!B22</f>
        <v>#REF!</v>
      </c>
      <c r="D35" s="310" t="e">
        <f>Data!C22</f>
        <v>#REF!</v>
      </c>
      <c r="E35" s="312" t="e">
        <f ca="1">OFFSET(Data!$B$7,15,$E$41*2)</f>
        <v>#N/A</v>
      </c>
      <c r="F35" s="310"/>
      <c r="G35" s="311"/>
    </row>
    <row r="36" spans="1:7" ht="12.75">
      <c r="A36" s="310" t="e">
        <f t="shared" si="1"/>
        <v>#N/A</v>
      </c>
      <c r="B36" s="310" t="e">
        <f t="shared" si="0"/>
        <v>#N/A</v>
      </c>
      <c r="C36" s="310" t="e">
        <f>Data!B23</f>
        <v>#REF!</v>
      </c>
      <c r="D36" s="310" t="e">
        <f>Data!C23</f>
        <v>#REF!</v>
      </c>
      <c r="E36" s="312" t="e">
        <f ca="1">OFFSET(Data!$B$7,16,$E$41*2)</f>
        <v>#N/A</v>
      </c>
      <c r="F36" s="310"/>
      <c r="G36" s="311"/>
    </row>
    <row r="37" spans="1:7" ht="12.75">
      <c r="A37" s="310" t="e">
        <f t="shared" si="1"/>
        <v>#N/A</v>
      </c>
      <c r="B37" s="310" t="e">
        <f t="shared" si="0"/>
        <v>#N/A</v>
      </c>
      <c r="C37" s="310" t="e">
        <f>Data!B24</f>
        <v>#REF!</v>
      </c>
      <c r="D37" s="310" t="e">
        <f>Data!C24</f>
        <v>#REF!</v>
      </c>
      <c r="E37" s="312" t="e">
        <f ca="1">OFFSET(Data!$B$7,17,$E$41*2)</f>
        <v>#N/A</v>
      </c>
      <c r="F37" s="310"/>
      <c r="G37" s="311"/>
    </row>
    <row r="38" spans="1:7" ht="12.75">
      <c r="A38" s="310" t="e">
        <f t="shared" si="1"/>
        <v>#N/A</v>
      </c>
      <c r="B38" s="310" t="e">
        <f t="shared" si="0"/>
        <v>#N/A</v>
      </c>
      <c r="C38" s="310" t="e">
        <f>Data!B25</f>
        <v>#REF!</v>
      </c>
      <c r="D38" s="310" t="e">
        <f>Data!C25</f>
        <v>#REF!</v>
      </c>
      <c r="E38" s="312" t="e">
        <f ca="1">OFFSET(Data!$B$7,18,$E$41*2)</f>
        <v>#N/A</v>
      </c>
      <c r="F38" s="310"/>
      <c r="G38" s="311"/>
    </row>
    <row r="39" spans="1:7" ht="12.75">
      <c r="A39" s="310" t="e">
        <f t="shared" si="1"/>
        <v>#N/A</v>
      </c>
      <c r="B39" s="310" t="e">
        <f t="shared" si="0"/>
        <v>#N/A</v>
      </c>
      <c r="C39" s="310" t="e">
        <f>Data!B26</f>
        <v>#REF!</v>
      </c>
      <c r="D39" s="310" t="e">
        <f>Data!C26</f>
        <v>#REF!</v>
      </c>
      <c r="E39" s="312" t="e">
        <f ca="1">OFFSET(Data!$B$7,19,$E$41*2)</f>
        <v>#N/A</v>
      </c>
      <c r="F39" s="310"/>
      <c r="G39" s="311"/>
    </row>
    <row r="40" spans="1:7" ht="12.75">
      <c r="A40" s="310" t="e">
        <f t="shared" si="1"/>
        <v>#N/A</v>
      </c>
      <c r="B40" s="310" t="e">
        <f t="shared" si="0"/>
        <v>#N/A</v>
      </c>
      <c r="C40" s="310" t="e">
        <f>Data!B27</f>
        <v>#REF!</v>
      </c>
      <c r="D40" s="310" t="e">
        <f>Data!C27</f>
        <v>#REF!</v>
      </c>
      <c r="E40" s="312" t="e">
        <f ca="1">OFFSET(Data!$B$7,20,$E$41*2)</f>
        <v>#N/A</v>
      </c>
      <c r="F40" s="310"/>
      <c r="G40" s="311"/>
    </row>
    <row r="41" spans="1:7" ht="12.75">
      <c r="A41" s="310"/>
      <c r="B41" s="310"/>
      <c r="C41" s="310"/>
      <c r="D41" s="310"/>
      <c r="E41" s="313" t="e">
        <f>VLOOKUP(PScoreSheet!D5,F21:G33,2,TRUE)</f>
        <v>#N/A</v>
      </c>
      <c r="F41" s="310"/>
      <c r="G41" s="311"/>
    </row>
    <row r="42" spans="1:7" ht="12.75">
      <c r="A42" s="310"/>
      <c r="B42" s="310"/>
      <c r="C42" s="312"/>
      <c r="D42" s="310"/>
      <c r="E42" s="310"/>
      <c r="F42" s="310"/>
      <c r="G42" s="311"/>
    </row>
    <row r="44" spans="1:4" ht="12.75">
      <c r="A44" t="e">
        <f>SMALL(A$21:A$40,1)</f>
        <v>#N/A</v>
      </c>
      <c r="B44" s="310" t="e">
        <f aca="true" t="shared" si="2" ref="B44:B63">VLOOKUP(A44,Species_Number,2,FALSE)</f>
        <v>#N/A</v>
      </c>
      <c r="D44" t="str">
        <f aca="true" t="shared" si="3" ref="D44:D63">IF(ISNUMBER(A44),B44," ")</f>
        <v> </v>
      </c>
    </row>
    <row r="45" spans="1:4" ht="12.75">
      <c r="A45" t="e">
        <f>SMALL(A$21:A$40,2)</f>
        <v>#N/A</v>
      </c>
      <c r="B45" s="310" t="e">
        <f t="shared" si="2"/>
        <v>#N/A</v>
      </c>
      <c r="D45" t="str">
        <f t="shared" si="3"/>
        <v> </v>
      </c>
    </row>
    <row r="46" spans="1:4" ht="12.75">
      <c r="A46" t="e">
        <f>SMALL(A$21:A$40,3)</f>
        <v>#N/A</v>
      </c>
      <c r="B46" s="310" t="e">
        <f t="shared" si="2"/>
        <v>#N/A</v>
      </c>
      <c r="D46" t="str">
        <f t="shared" si="3"/>
        <v> </v>
      </c>
    </row>
    <row r="47" spans="1:4" ht="12.75">
      <c r="A47" t="e">
        <f>SMALL(A$21:A$40,4)</f>
        <v>#N/A</v>
      </c>
      <c r="B47" s="310" t="e">
        <f t="shared" si="2"/>
        <v>#N/A</v>
      </c>
      <c r="D47" t="str">
        <f t="shared" si="3"/>
        <v> </v>
      </c>
    </row>
    <row r="48" spans="1:4" ht="12.75">
      <c r="A48" t="e">
        <f>SMALL(A$21:A$40,5)</f>
        <v>#N/A</v>
      </c>
      <c r="B48" s="310" t="e">
        <f t="shared" si="2"/>
        <v>#N/A</v>
      </c>
      <c r="D48" t="str">
        <f t="shared" si="3"/>
        <v> </v>
      </c>
    </row>
    <row r="49" spans="1:4" ht="12.75">
      <c r="A49" t="e">
        <f>SMALL(A$21:A$40,6)</f>
        <v>#N/A</v>
      </c>
      <c r="B49" s="310" t="e">
        <f t="shared" si="2"/>
        <v>#N/A</v>
      </c>
      <c r="D49" t="str">
        <f t="shared" si="3"/>
        <v> </v>
      </c>
    </row>
    <row r="50" spans="1:4" ht="12.75">
      <c r="A50" t="e">
        <f>SMALL(A$21:A$40,7)</f>
        <v>#N/A</v>
      </c>
      <c r="B50" s="310" t="e">
        <f t="shared" si="2"/>
        <v>#N/A</v>
      </c>
      <c r="D50" t="str">
        <f t="shared" si="3"/>
        <v> </v>
      </c>
    </row>
    <row r="51" spans="1:4" ht="12.75">
      <c r="A51" t="e">
        <f>SMALL(A$21:A$40,8)</f>
        <v>#N/A</v>
      </c>
      <c r="B51" s="310" t="e">
        <f t="shared" si="2"/>
        <v>#N/A</v>
      </c>
      <c r="D51" t="str">
        <f t="shared" si="3"/>
        <v> </v>
      </c>
    </row>
    <row r="52" spans="1:4" ht="12.75">
      <c r="A52" t="e">
        <f>SMALL(A$21:A$40,9)</f>
        <v>#N/A</v>
      </c>
      <c r="B52" s="310" t="e">
        <f t="shared" si="2"/>
        <v>#N/A</v>
      </c>
      <c r="D52" t="str">
        <f t="shared" si="3"/>
        <v> </v>
      </c>
    </row>
    <row r="53" spans="1:4" ht="12.75">
      <c r="A53" t="e">
        <f>SMALL(A$21:A$40,10)</f>
        <v>#N/A</v>
      </c>
      <c r="B53" s="310" t="e">
        <f t="shared" si="2"/>
        <v>#N/A</v>
      </c>
      <c r="D53" t="str">
        <f t="shared" si="3"/>
        <v> </v>
      </c>
    </row>
    <row r="54" spans="1:4" ht="12.75">
      <c r="A54" t="e">
        <f>SMALL(A$21:A$40,11)</f>
        <v>#N/A</v>
      </c>
      <c r="B54" s="310" t="e">
        <f t="shared" si="2"/>
        <v>#N/A</v>
      </c>
      <c r="D54" t="str">
        <f t="shared" si="3"/>
        <v> </v>
      </c>
    </row>
    <row r="55" spans="1:4" ht="12.75">
      <c r="A55" t="e">
        <f>SMALL(A$21:A$40,12)</f>
        <v>#N/A</v>
      </c>
      <c r="B55" s="310" t="e">
        <f t="shared" si="2"/>
        <v>#N/A</v>
      </c>
      <c r="D55" t="str">
        <f t="shared" si="3"/>
        <v> </v>
      </c>
    </row>
    <row r="56" spans="1:4" ht="12.75">
      <c r="A56" t="e">
        <f>SMALL(A$21:A$40,13)</f>
        <v>#N/A</v>
      </c>
      <c r="B56" s="310" t="e">
        <f t="shared" si="2"/>
        <v>#N/A</v>
      </c>
      <c r="D56" t="str">
        <f t="shared" si="3"/>
        <v> </v>
      </c>
    </row>
    <row r="57" spans="1:4" ht="12.75">
      <c r="A57" t="e">
        <f>SMALL(A$21:A$40,14)</f>
        <v>#N/A</v>
      </c>
      <c r="B57" s="310" t="e">
        <f t="shared" si="2"/>
        <v>#N/A</v>
      </c>
      <c r="D57" t="str">
        <f t="shared" si="3"/>
        <v> </v>
      </c>
    </row>
    <row r="58" spans="1:4" ht="12.75">
      <c r="A58" t="e">
        <f>SMALL(A$21:A$40,15)</f>
        <v>#N/A</v>
      </c>
      <c r="B58" s="310" t="e">
        <f t="shared" si="2"/>
        <v>#N/A</v>
      </c>
      <c r="D58" t="str">
        <f t="shared" si="3"/>
        <v> </v>
      </c>
    </row>
    <row r="59" spans="1:4" ht="12.75">
      <c r="A59" t="e">
        <f>SMALL(A$21:A$40,16)</f>
        <v>#N/A</v>
      </c>
      <c r="B59" s="310" t="e">
        <f t="shared" si="2"/>
        <v>#N/A</v>
      </c>
      <c r="D59" t="str">
        <f t="shared" si="3"/>
        <v> </v>
      </c>
    </row>
    <row r="60" spans="1:4" ht="12.75">
      <c r="A60" t="e">
        <f>SMALL(A$21:A$40,17)</f>
        <v>#N/A</v>
      </c>
      <c r="B60" s="310" t="e">
        <f t="shared" si="2"/>
        <v>#N/A</v>
      </c>
      <c r="D60" t="str">
        <f t="shared" si="3"/>
        <v> </v>
      </c>
    </row>
    <row r="61" spans="1:4" ht="12.75">
      <c r="A61" t="e">
        <f>SMALL(A$21:A$40,18)</f>
        <v>#N/A</v>
      </c>
      <c r="B61" s="310" t="e">
        <f t="shared" si="2"/>
        <v>#N/A</v>
      </c>
      <c r="D61" t="str">
        <f t="shared" si="3"/>
        <v> </v>
      </c>
    </row>
    <row r="62" spans="1:4" ht="12.75">
      <c r="A62" t="e">
        <f>SMALL(A$21:A$40,19)</f>
        <v>#N/A</v>
      </c>
      <c r="B62" s="310" t="e">
        <f t="shared" si="2"/>
        <v>#N/A</v>
      </c>
      <c r="D62" t="str">
        <f t="shared" si="3"/>
        <v> </v>
      </c>
    </row>
    <row r="63" spans="1:4" ht="12.75">
      <c r="A63" t="e">
        <f>SMALL(A$21:A$40,20)</f>
        <v>#N/A</v>
      </c>
      <c r="B63" s="310" t="e">
        <f t="shared" si="2"/>
        <v>#N/A</v>
      </c>
      <c r="D63" t="str">
        <f t="shared" si="3"/>
        <v> </v>
      </c>
    </row>
  </sheetData>
  <printOptions/>
  <pageMargins left="0.75" right="0.75" top="1" bottom="1" header="0.5" footer="0.5"/>
  <pageSetup orientation="portrait" paperSize="9"/>
  <ignoredErrors>
    <ignoredError sqref="C41 F21:F41 B21:B41 D21:D41" unlockedFormula="1"/>
  </ignoredErrors>
</worksheet>
</file>

<file path=xl/worksheets/sheet4.xml><?xml version="1.0" encoding="utf-8"?>
<worksheet xmlns="http://schemas.openxmlformats.org/spreadsheetml/2006/main" xmlns:r="http://schemas.openxmlformats.org/officeDocument/2006/relationships">
  <sheetPr codeName="Sheet2"/>
  <dimension ref="A2:BE48"/>
  <sheetViews>
    <sheetView zoomScale="73" zoomScaleNormal="73" workbookViewId="0" topLeftCell="A1">
      <pane xSplit="8790" topLeftCell="AD1" activePane="topLeft" state="split"/>
      <selection pane="topLeft" activeCell="B7" sqref="B7"/>
      <selection pane="topRight" activeCell="AF6" sqref="AF6"/>
    </sheetView>
  </sheetViews>
  <sheetFormatPr defaultColWidth="9.140625" defaultRowHeight="12.75"/>
  <cols>
    <col min="1" max="1" width="15.00390625" style="0" customWidth="1"/>
    <col min="3" max="3" width="17.421875" style="0" customWidth="1"/>
    <col min="4" max="4" width="5.8515625" style="0" customWidth="1"/>
    <col min="5" max="5" width="5.7109375" style="0" customWidth="1"/>
    <col min="6" max="6" width="6.57421875" style="0" customWidth="1"/>
    <col min="7" max="7" width="5.00390625" style="0" customWidth="1"/>
    <col min="8" max="9" width="6.28125" style="0" customWidth="1"/>
    <col min="10" max="10" width="6.00390625" style="0" customWidth="1"/>
    <col min="11" max="11" width="6.8515625" style="0" customWidth="1"/>
    <col min="12" max="12" width="6.7109375" style="0" customWidth="1"/>
    <col min="13" max="13" width="5.7109375" style="0" customWidth="1"/>
    <col min="14" max="14" width="7.140625" style="0" customWidth="1"/>
    <col min="15" max="15" width="5.8515625" style="0" customWidth="1"/>
    <col min="16" max="16" width="6.28125" style="0" customWidth="1"/>
    <col min="17" max="17" width="5.8515625" style="0" customWidth="1"/>
    <col min="18" max="18" width="6.28125" style="0" customWidth="1"/>
    <col min="19" max="19" width="6.7109375" style="0" customWidth="1"/>
    <col min="20" max="20" width="7.00390625" style="0" customWidth="1"/>
    <col min="21" max="21" width="6.140625" style="0" customWidth="1"/>
    <col min="22" max="22" width="6.57421875" style="0" customWidth="1"/>
    <col min="23" max="23" width="6.8515625" style="0" customWidth="1"/>
    <col min="24" max="24" width="7.140625" style="0" customWidth="1"/>
    <col min="25" max="25" width="6.140625" style="0" customWidth="1"/>
    <col min="26" max="26" width="6.7109375" style="0" customWidth="1"/>
    <col min="27" max="27" width="8.140625" style="0" customWidth="1"/>
    <col min="28" max="28" width="7.421875" style="0" customWidth="1"/>
    <col min="29" max="29" width="7.28125" style="0" customWidth="1"/>
    <col min="31" max="31" width="15.28125" style="0" customWidth="1"/>
    <col min="32" max="32" width="15.140625" style="0" customWidth="1"/>
    <col min="33" max="33" width="10.7109375" style="0" customWidth="1"/>
    <col min="34" max="34" width="12.28125" style="0" customWidth="1"/>
    <col min="40" max="40" width="14.8515625" style="0" customWidth="1"/>
  </cols>
  <sheetData>
    <row r="2" spans="1:2" ht="12.75">
      <c r="A2" s="43" t="str">
        <f>PScoreSheet!$C$5&amp;"!"</f>
        <v>!</v>
      </c>
      <c r="B2" s="44"/>
    </row>
    <row r="3" spans="1:2" ht="12.75">
      <c r="A3" s="43" t="str">
        <f>A2&amp;"a1:a100"</f>
        <v>!a1:a100</v>
      </c>
      <c r="B3" s="44"/>
    </row>
    <row r="4" spans="1:2" ht="12.75">
      <c r="A4" s="43" t="str">
        <f>A2&amp;"c2:c100"</f>
        <v>!c2:c100</v>
      </c>
      <c r="B4" s="44"/>
    </row>
    <row r="5" spans="1:57" ht="12.75">
      <c r="A5" s="43" t="str">
        <f>A2&amp;"a2:y100"</f>
        <v>!a2:y100</v>
      </c>
      <c r="B5" s="44"/>
      <c r="AE5" t="s">
        <v>81</v>
      </c>
      <c r="AF5" s="53" t="s">
        <v>82</v>
      </c>
      <c r="AG5" t="s">
        <v>83</v>
      </c>
      <c r="AH5" t="s">
        <v>84</v>
      </c>
      <c r="AI5" t="s">
        <v>85</v>
      </c>
      <c r="AJ5" t="s">
        <v>86</v>
      </c>
      <c r="AK5" t="s">
        <v>87</v>
      </c>
      <c r="AL5" t="s">
        <v>88</v>
      </c>
      <c r="AM5" t="s">
        <v>91</v>
      </c>
      <c r="AN5" t="s">
        <v>92</v>
      </c>
      <c r="AO5" t="s">
        <v>80</v>
      </c>
      <c r="AP5" t="s">
        <v>93</v>
      </c>
      <c r="AQ5" t="s">
        <v>94</v>
      </c>
      <c r="AR5" t="s">
        <v>95</v>
      </c>
      <c r="AS5" t="s">
        <v>96</v>
      </c>
      <c r="AT5" t="s">
        <v>97</v>
      </c>
      <c r="AU5" t="s">
        <v>98</v>
      </c>
      <c r="AV5" t="s">
        <v>99</v>
      </c>
      <c r="AW5" t="s">
        <v>100</v>
      </c>
      <c r="AX5" t="s">
        <v>101</v>
      </c>
      <c r="AY5" t="s">
        <v>102</v>
      </c>
      <c r="AZ5" t="s">
        <v>103</v>
      </c>
      <c r="BA5" t="s">
        <v>104</v>
      </c>
      <c r="BB5" t="s">
        <v>105</v>
      </c>
      <c r="BC5" t="s">
        <v>106</v>
      </c>
      <c r="BD5" t="s">
        <v>107</v>
      </c>
      <c r="BE5" t="s">
        <v>108</v>
      </c>
    </row>
    <row r="6" spans="1:56" ht="12.75">
      <c r="A6" s="43"/>
      <c r="B6" s="42" t="e">
        <f>MAX(B8:B362)</f>
        <v>#REF!</v>
      </c>
      <c r="C6" t="s">
        <v>89</v>
      </c>
      <c r="D6" s="55" t="e">
        <f ca="1">INDIRECT(AF6)</f>
        <v>#REF!</v>
      </c>
      <c r="E6" s="305"/>
      <c r="F6" s="55" t="e">
        <f ca="1">INDIRECT(AH6)</f>
        <v>#REF!</v>
      </c>
      <c r="G6" s="307"/>
      <c r="H6" s="56" t="e">
        <f ca="1">INDIRECT(AJ6)</f>
        <v>#REF!</v>
      </c>
      <c r="I6" s="307"/>
      <c r="J6" s="56" t="e">
        <f ca="1">INDIRECT(AL6)</f>
        <v>#REF!</v>
      </c>
      <c r="K6" s="307"/>
      <c r="L6" s="56" t="e">
        <f ca="1">INDIRECT(AN6)</f>
        <v>#REF!</v>
      </c>
      <c r="M6" s="307"/>
      <c r="N6" s="56" t="e">
        <f ca="1">INDIRECT(AP6)</f>
        <v>#REF!</v>
      </c>
      <c r="O6" s="307"/>
      <c r="P6" s="56" t="e">
        <f ca="1">INDIRECT(AR6)</f>
        <v>#REF!</v>
      </c>
      <c r="Q6" s="307"/>
      <c r="R6" s="56" t="e">
        <f ca="1">INDIRECT(AT6)</f>
        <v>#REF!</v>
      </c>
      <c r="S6" s="307"/>
      <c r="T6" s="56" t="e">
        <f ca="1">INDIRECT(AV6)</f>
        <v>#REF!</v>
      </c>
      <c r="U6" s="307"/>
      <c r="V6" s="56" t="e">
        <f ca="1">INDIRECT(AX6)</f>
        <v>#REF!</v>
      </c>
      <c r="W6" s="307"/>
      <c r="X6" s="309" t="e">
        <f ca="1">INDIRECT(AZ6)</f>
        <v>#REF!</v>
      </c>
      <c r="Y6" s="307"/>
      <c r="Z6" s="56" t="e">
        <f ca="1">INDIRECT(BB6)</f>
        <v>#REF!</v>
      </c>
      <c r="AA6" s="307"/>
      <c r="AB6" s="56" t="e">
        <f ca="1">INDIRECT(BD6)</f>
        <v>#REF!</v>
      </c>
      <c r="AC6" s="307"/>
      <c r="AE6" s="42"/>
      <c r="AF6" s="1" t="str">
        <f>$A$2&amp;"$"&amp;$AF$5&amp;"1"</f>
        <v>!$b1</v>
      </c>
      <c r="AG6" s="42"/>
      <c r="AH6" s="1" t="str">
        <f>$A$2&amp;"$"&amp;$AH$5&amp;"1"</f>
        <v>!$d1</v>
      </c>
      <c r="AI6" s="42"/>
      <c r="AJ6" s="1" t="str">
        <f>$A$2&amp;"$"&amp;$AJ$5&amp;"1"</f>
        <v>!$f1</v>
      </c>
      <c r="AK6" s="42"/>
      <c r="AL6" s="1" t="str">
        <f>$A$2&amp;"$"&amp;$AL$5&amp;"1"</f>
        <v>!$h1</v>
      </c>
      <c r="AM6" s="42"/>
      <c r="AN6" s="1" t="str">
        <f>$A$2&amp;"$"&amp;$AN$5&amp;"1"</f>
        <v>!$j1</v>
      </c>
      <c r="AP6" s="1" t="str">
        <f>$A$2&amp;"$"&amp;$AP$5&amp;"1"</f>
        <v>!$l1</v>
      </c>
      <c r="AR6" s="1" t="str">
        <f>$A$2&amp;"$"&amp;$AR$5&amp;"1"</f>
        <v>!$n1</v>
      </c>
      <c r="AT6" s="1" t="str">
        <f>$A$2&amp;"$"&amp;$AT$5&amp;"1"</f>
        <v>!$p1</v>
      </c>
      <c r="AV6" s="1" t="str">
        <f>$A$2&amp;"$"&amp;$AV$5&amp;"1"</f>
        <v>!$r1</v>
      </c>
      <c r="AX6" s="1" t="str">
        <f>$A$2&amp;"$"&amp;$AX$5&amp;"1"</f>
        <v>!$t1</v>
      </c>
      <c r="AZ6" s="1" t="str">
        <f>$A$2&amp;"$"&amp;$AZ$5&amp;"1"</f>
        <v>!$v1</v>
      </c>
      <c r="BB6" s="1" t="str">
        <f>$A$2&amp;"$"&amp;$BB$5&amp;"1"</f>
        <v>!$x1</v>
      </c>
      <c r="BD6" s="1" t="str">
        <f>$A$2&amp;"$"&amp;$BD$5&amp;"1"</f>
        <v>!$z1</v>
      </c>
    </row>
    <row r="7" spans="1:39" ht="12.75">
      <c r="A7" s="44"/>
      <c r="C7" s="46">
        <f>IF(D7&lt;&gt;"",ROW(),"")</f>
      </c>
      <c r="D7" s="44"/>
      <c r="E7" s="305"/>
      <c r="F7" s="45"/>
      <c r="G7" s="307"/>
      <c r="H7" s="45"/>
      <c r="I7" s="307"/>
      <c r="J7" s="45"/>
      <c r="K7" s="307"/>
      <c r="L7" s="45"/>
      <c r="M7" s="307"/>
      <c r="N7" s="45"/>
      <c r="O7" s="307"/>
      <c r="P7" s="45"/>
      <c r="Q7" s="307"/>
      <c r="R7" s="45"/>
      <c r="S7" s="307"/>
      <c r="T7" s="45"/>
      <c r="U7" s="307"/>
      <c r="V7" s="45"/>
      <c r="W7" s="307"/>
      <c r="X7" s="45"/>
      <c r="Y7" s="307"/>
      <c r="Z7" s="45"/>
      <c r="AA7" s="307"/>
      <c r="AB7" s="45"/>
      <c r="AC7" s="307"/>
      <c r="AE7" s="42"/>
      <c r="AF7" s="42"/>
      <c r="AG7" s="42"/>
      <c r="AH7" s="42"/>
      <c r="AI7" s="42"/>
      <c r="AJ7" s="42"/>
      <c r="AK7" s="42"/>
      <c r="AL7" s="42"/>
      <c r="AM7" s="42"/>
    </row>
    <row r="8" spans="2:57" ht="12.75">
      <c r="B8" s="46" t="e">
        <f>IF(C8&lt;&gt;"",ROW(),"")</f>
        <v>#REF!</v>
      </c>
      <c r="C8" s="47" t="e">
        <f ca="1">INDIRECT($AE8)</f>
        <v>#REF!</v>
      </c>
      <c r="D8" s="47" t="e">
        <f ca="1">INDIRECT($AF8)</f>
        <v>#REF!</v>
      </c>
      <c r="E8" s="306" t="e">
        <f ca="1">INDIRECT($AG8)</f>
        <v>#REF!</v>
      </c>
      <c r="F8" s="48" t="e">
        <f ca="1">INDIRECT($AH8)</f>
        <v>#REF!</v>
      </c>
      <c r="G8" s="308" t="e">
        <f ca="1">INDIRECT($AI8)</f>
        <v>#REF!</v>
      </c>
      <c r="H8" s="48" t="e">
        <f ca="1">INDIRECT($AJ8)</f>
        <v>#REF!</v>
      </c>
      <c r="I8" s="308" t="e">
        <f ca="1">INDIRECT($AK8)</f>
        <v>#REF!</v>
      </c>
      <c r="J8" s="54" t="e">
        <f ca="1">INDIRECT($AL8)</f>
        <v>#REF!</v>
      </c>
      <c r="K8" s="308" t="e">
        <f ca="1">INDIRECT($AM8)</f>
        <v>#REF!</v>
      </c>
      <c r="L8" s="48" t="e">
        <f ca="1">INDIRECT($AN8)</f>
        <v>#REF!</v>
      </c>
      <c r="M8" s="308" t="e">
        <f ca="1">INDIRECT($AO8)</f>
        <v>#REF!</v>
      </c>
      <c r="N8" s="48" t="e">
        <f ca="1">INDIRECT($AP8)</f>
        <v>#REF!</v>
      </c>
      <c r="O8" s="308" t="e">
        <f ca="1">INDIRECT($AQ8)</f>
        <v>#REF!</v>
      </c>
      <c r="P8" s="48" t="e">
        <f ca="1">INDIRECT($AR8)</f>
        <v>#REF!</v>
      </c>
      <c r="Q8" s="308" t="e">
        <f ca="1">INDIRECT($AS8)</f>
        <v>#REF!</v>
      </c>
      <c r="R8" s="48" t="e">
        <f ca="1">INDIRECT($AT8)</f>
        <v>#REF!</v>
      </c>
      <c r="S8" s="308" t="e">
        <f ca="1">INDIRECT($AU8)</f>
        <v>#REF!</v>
      </c>
      <c r="T8" s="48" t="e">
        <f ca="1">INDIRECT($AV8)</f>
        <v>#REF!</v>
      </c>
      <c r="U8" s="308" t="e">
        <f ca="1">INDIRECT($AW8)</f>
        <v>#REF!</v>
      </c>
      <c r="V8" s="48" t="e">
        <f ca="1">INDIRECT($AX8)</f>
        <v>#REF!</v>
      </c>
      <c r="W8" s="308" t="e">
        <f ca="1">INDIRECT($AY8)</f>
        <v>#REF!</v>
      </c>
      <c r="X8" s="48" t="e">
        <f ca="1">INDIRECT($AZ8)</f>
        <v>#REF!</v>
      </c>
      <c r="Y8" s="308" t="e">
        <f ca="1">INDIRECT($BA8)</f>
        <v>#REF!</v>
      </c>
      <c r="Z8" s="48" t="e">
        <f ca="1">INDIRECT($BB8)</f>
        <v>#REF!</v>
      </c>
      <c r="AA8" s="308" t="e">
        <f ca="1">INDIRECT($BC8)</f>
        <v>#REF!</v>
      </c>
      <c r="AB8" s="48" t="e">
        <f ca="1">INDIRECT($BD8)</f>
        <v>#REF!</v>
      </c>
      <c r="AC8" s="308" t="e">
        <f ca="1">INDIRECT($BE8)</f>
        <v>#REF!</v>
      </c>
      <c r="AE8" s="1" t="str">
        <f>A2&amp;"$"&amp;$AE$5&amp;"3"</f>
        <v>!$a3</v>
      </c>
      <c r="AF8" s="1" t="str">
        <f>$A$2&amp;"$"&amp;$AF$5&amp;"3"</f>
        <v>!$b3</v>
      </c>
      <c r="AG8" s="1" t="str">
        <f>$A$2&amp;"$"&amp;$AG$5&amp;"3"</f>
        <v>!$c3</v>
      </c>
      <c r="AH8" s="1" t="str">
        <f>$A$2&amp;"$"&amp;$AH$5&amp;"3"</f>
        <v>!$d3</v>
      </c>
      <c r="AI8" s="1" t="str">
        <f>$A$2&amp;"$"&amp;$AI$5&amp;"3"</f>
        <v>!$e3</v>
      </c>
      <c r="AJ8" s="1" t="str">
        <f>$A$2&amp;"$"&amp;$AJ$5&amp;"3"</f>
        <v>!$f3</v>
      </c>
      <c r="AK8" s="1" t="str">
        <f>$A$2&amp;"$"&amp;$AK$5&amp;"3"</f>
        <v>!$g3</v>
      </c>
      <c r="AL8" s="1" t="str">
        <f>$A$2&amp;"$"&amp;$AL$5&amp;"3"</f>
        <v>!$h3</v>
      </c>
      <c r="AM8" s="1" t="str">
        <f>$A$2&amp;"$"&amp;$AM$5&amp;"3"</f>
        <v>!$i3</v>
      </c>
      <c r="AN8" s="1" t="str">
        <f>$A$2&amp;"$"&amp;$AN$5&amp;"3"</f>
        <v>!$j3</v>
      </c>
      <c r="AO8" s="1" t="str">
        <f>$A$2&amp;"$"&amp;AO$5&amp;"3"</f>
        <v>!$k3</v>
      </c>
      <c r="AP8" s="1" t="str">
        <f>$A$2&amp;"$"&amp;$AP$5&amp;"3"</f>
        <v>!$l3</v>
      </c>
      <c r="AQ8" s="1" t="str">
        <f>$A$2&amp;"$"&amp;$AQ$5&amp;"3"</f>
        <v>!$m3</v>
      </c>
      <c r="AR8" s="1" t="str">
        <f>$A$2&amp;"$"&amp;$AR$5&amp;"3"</f>
        <v>!$n3</v>
      </c>
      <c r="AS8" s="1" t="str">
        <f>$A$2&amp;"$"&amp;$AS$5&amp;"3"</f>
        <v>!$o3</v>
      </c>
      <c r="AT8" s="1" t="str">
        <f>$A$2&amp;"$"&amp;$AT$5&amp;"3"</f>
        <v>!$p3</v>
      </c>
      <c r="AU8" s="1" t="str">
        <f>$A$2&amp;"$"&amp;$AU$5&amp;"3"</f>
        <v>!$q3</v>
      </c>
      <c r="AV8" s="1" t="str">
        <f>$A$2&amp;"$"&amp;$AV$5&amp;"3"</f>
        <v>!$r3</v>
      </c>
      <c r="AW8" s="1" t="str">
        <f>$A$2&amp;"$"&amp;$AW$5&amp;"3"</f>
        <v>!$s3</v>
      </c>
      <c r="AX8" s="1" t="str">
        <f>$A$2&amp;"$"&amp;$AX$5&amp;"3"</f>
        <v>!$t3</v>
      </c>
      <c r="AY8" s="1" t="str">
        <f>$A$2&amp;"$"&amp;$AY$5&amp;"3"</f>
        <v>!$u3</v>
      </c>
      <c r="AZ8" s="1" t="str">
        <f>$A$2&amp;"$"&amp;$AZ$5&amp;"3"</f>
        <v>!$v3</v>
      </c>
      <c r="BA8" s="1" t="str">
        <f>$A$2&amp;"$"&amp;$BA$5&amp;"3"</f>
        <v>!$w3</v>
      </c>
      <c r="BB8" s="1" t="str">
        <f>$A$2&amp;"$"&amp;$BB$5&amp;"3"</f>
        <v>!$x3</v>
      </c>
      <c r="BC8" s="1" t="str">
        <f>$A$2&amp;"$"&amp;$BC$5&amp;"3"</f>
        <v>!$y3</v>
      </c>
      <c r="BD8" s="1" t="str">
        <f>$A$2&amp;"$"&amp;$BD$5&amp;"3"</f>
        <v>!$z3</v>
      </c>
      <c r="BE8" s="1" t="str">
        <f>$A$2&amp;"$"&amp;$BE$5&amp;"3"</f>
        <v>!$aa3</v>
      </c>
    </row>
    <row r="9" spans="2:57" ht="12.75">
      <c r="B9" s="46" t="e">
        <f aca="true" t="shared" si="0" ref="B9:B48">IF(C9&lt;&gt;"",ROW(),"")</f>
        <v>#REF!</v>
      </c>
      <c r="C9" s="47" t="e">
        <f ca="1">INDIRECT($AE9)</f>
        <v>#REF!</v>
      </c>
      <c r="D9" s="47" t="e">
        <f ca="1" t="shared" si="1" ref="D9:D48">INDIRECT($AF9)</f>
        <v>#REF!</v>
      </c>
      <c r="E9" s="306" t="e">
        <f ca="1" t="shared" si="2" ref="E9:E48">INDIRECT($AG9)</f>
        <v>#REF!</v>
      </c>
      <c r="F9" s="48" t="e">
        <f ca="1" t="shared" si="3" ref="F9:F48">INDIRECT($AH9)</f>
        <v>#REF!</v>
      </c>
      <c r="G9" s="308" t="e">
        <f ca="1" t="shared" si="4" ref="G9:G48">INDIRECT($AI9)</f>
        <v>#REF!</v>
      </c>
      <c r="H9" s="48" t="e">
        <f ca="1" t="shared" si="5" ref="H9:H48">INDIRECT($AJ9)</f>
        <v>#REF!</v>
      </c>
      <c r="I9" s="308" t="e">
        <f ca="1" t="shared" si="6" ref="I9:I48">INDIRECT($AK9)</f>
        <v>#REF!</v>
      </c>
      <c r="J9" s="54" t="e">
        <f ca="1" t="shared" si="7" ref="J9:J48">INDIRECT($AL9)</f>
        <v>#REF!</v>
      </c>
      <c r="K9" s="308" t="e">
        <f ca="1" t="shared" si="8" ref="K9:K48">INDIRECT($AM9)</f>
        <v>#REF!</v>
      </c>
      <c r="L9" s="48" t="e">
        <f ca="1" t="shared" si="9" ref="L9:L48">INDIRECT($AN9)</f>
        <v>#REF!</v>
      </c>
      <c r="M9" s="308" t="e">
        <f ca="1" t="shared" si="10" ref="M9:M48">INDIRECT($AO9)</f>
        <v>#REF!</v>
      </c>
      <c r="N9" s="48" t="e">
        <f ca="1" t="shared" si="11" ref="N9:N48">INDIRECT($AP9)</f>
        <v>#REF!</v>
      </c>
      <c r="O9" s="308" t="e">
        <f ca="1" t="shared" si="12" ref="O9:O48">INDIRECT($AQ9)</f>
        <v>#REF!</v>
      </c>
      <c r="P9" s="48" t="e">
        <f ca="1" t="shared" si="13" ref="P9:P48">INDIRECT($AR9)</f>
        <v>#REF!</v>
      </c>
      <c r="Q9" s="308" t="e">
        <f ca="1" t="shared" si="14" ref="Q9:Q48">INDIRECT($AS9)</f>
        <v>#REF!</v>
      </c>
      <c r="R9" s="48" t="e">
        <f ca="1" t="shared" si="15" ref="R9:R48">INDIRECT($AT9)</f>
        <v>#REF!</v>
      </c>
      <c r="S9" s="308" t="e">
        <f ca="1" t="shared" si="16" ref="S9:S48">INDIRECT($AU9)</f>
        <v>#REF!</v>
      </c>
      <c r="T9" s="48" t="e">
        <f ca="1" t="shared" si="17" ref="T9:T48">INDIRECT($AV9)</f>
        <v>#REF!</v>
      </c>
      <c r="U9" s="308" t="e">
        <f ca="1" t="shared" si="18" ref="U9:U48">INDIRECT($AW9)</f>
        <v>#REF!</v>
      </c>
      <c r="V9" s="48" t="e">
        <f ca="1" t="shared" si="19" ref="V9:V48">INDIRECT($AX9)</f>
        <v>#REF!</v>
      </c>
      <c r="W9" s="308" t="e">
        <f ca="1" t="shared" si="20" ref="W9:W48">INDIRECT($AY9)</f>
        <v>#REF!</v>
      </c>
      <c r="X9" s="48" t="e">
        <f ca="1" t="shared" si="21" ref="X9:X48">INDIRECT($AZ9)</f>
        <v>#REF!</v>
      </c>
      <c r="Y9" s="308" t="e">
        <f ca="1" t="shared" si="22" ref="Y9:Y48">INDIRECT($BA9)</f>
        <v>#REF!</v>
      </c>
      <c r="Z9" s="48" t="e">
        <f ca="1" t="shared" si="23" ref="Z9:Z30">INDIRECT($BB9)</f>
        <v>#REF!</v>
      </c>
      <c r="AA9" s="308" t="e">
        <f ca="1" t="shared" si="24" ref="AA9:AA30">INDIRECT($BC9)</f>
        <v>#REF!</v>
      </c>
      <c r="AB9" s="48" t="e">
        <f ca="1" t="shared" si="25" ref="AB9:AB30">INDIRECT($BD9)</f>
        <v>#REF!</v>
      </c>
      <c r="AC9" s="308" t="e">
        <f ca="1" t="shared" si="26" ref="AC9:AC30">INDIRECT($BE9)</f>
        <v>#REF!</v>
      </c>
      <c r="AE9" s="1" t="str">
        <f>$A$2&amp;"$"&amp;$AE$5&amp;ROW()-5</f>
        <v>!$a4</v>
      </c>
      <c r="AF9" s="1" t="str">
        <f>$A$2&amp;"$"&amp;$AF$5&amp;ROW()-5</f>
        <v>!$b4</v>
      </c>
      <c r="AG9" s="1" t="str">
        <f>$A$2&amp;"$"&amp;$AG$5&amp;ROW()-5</f>
        <v>!$c4</v>
      </c>
      <c r="AH9" s="1" t="str">
        <f>$A$2&amp;"$"&amp;$AH$5&amp;ROW()-5</f>
        <v>!$d4</v>
      </c>
      <c r="AI9" s="1" t="str">
        <f>$A$2&amp;"$"&amp;$AI$5&amp;ROW()-5</f>
        <v>!$e4</v>
      </c>
      <c r="AJ9" s="1" t="str">
        <f>$A$2&amp;"$"&amp;$AJ$5&amp;ROW()-5</f>
        <v>!$f4</v>
      </c>
      <c r="AK9" s="1" t="str">
        <f>$A$2&amp;"$"&amp;$AK$5&amp;ROW()-5</f>
        <v>!$g4</v>
      </c>
      <c r="AL9" s="1" t="str">
        <f>$A$2&amp;"$"&amp;$AL$5&amp;ROW()-5</f>
        <v>!$h4</v>
      </c>
      <c r="AM9" s="1" t="str">
        <f>$A$2&amp;"$"&amp;$AM$5&amp;ROW()-5</f>
        <v>!$i4</v>
      </c>
      <c r="AN9" s="1" t="str">
        <f>$A$2&amp;"$"&amp;$AN$5&amp;ROW()-5</f>
        <v>!$j4</v>
      </c>
      <c r="AO9" s="1" t="str">
        <f>$A$2&amp;"$"&amp;$AO$5&amp;ROW()-5</f>
        <v>!$k4</v>
      </c>
      <c r="AP9" s="1" t="str">
        <f>$A$2&amp;"$"&amp;$AP$5&amp;ROW()-5</f>
        <v>!$l4</v>
      </c>
      <c r="AQ9" s="1" t="str">
        <f>$A$2&amp;"$"&amp;$AQ$5&amp;ROW()-5</f>
        <v>!$m4</v>
      </c>
      <c r="AR9" s="1" t="str">
        <f>$A$2&amp;"$"&amp;$AR$5&amp;ROW()-5</f>
        <v>!$n4</v>
      </c>
      <c r="AS9" s="1" t="str">
        <f>$A$2&amp;"$"&amp;$AS$5&amp;ROW()-5</f>
        <v>!$o4</v>
      </c>
      <c r="AT9" s="1" t="str">
        <f>$A$2&amp;"$"&amp;$AT$5&amp;ROW()-5</f>
        <v>!$p4</v>
      </c>
      <c r="AU9" s="1" t="str">
        <f>$A$2&amp;"$"&amp;$AU$5&amp;ROW()-5</f>
        <v>!$q4</v>
      </c>
      <c r="AV9" s="1" t="str">
        <f>$A$2&amp;"$"&amp;$AV$5&amp;ROW()-5</f>
        <v>!$r4</v>
      </c>
      <c r="AW9" s="1" t="str">
        <f>$A$2&amp;"$"&amp;$AW$5&amp;ROW()-5</f>
        <v>!$s4</v>
      </c>
      <c r="AX9" s="1" t="str">
        <f>$A$2&amp;"$"&amp;$AX$5&amp;ROW()-5</f>
        <v>!$t4</v>
      </c>
      <c r="AY9" s="1" t="str">
        <f>$A$2&amp;"$"&amp;$AY$5&amp;ROW()-5</f>
        <v>!$u4</v>
      </c>
      <c r="AZ9" s="1" t="str">
        <f>$A$2&amp;"$"&amp;$AZ$5&amp;ROW()-5</f>
        <v>!$v4</v>
      </c>
      <c r="BA9" s="1" t="str">
        <f>$A$2&amp;"$"&amp;$BA$5&amp;ROW()-5</f>
        <v>!$w4</v>
      </c>
      <c r="BB9" s="1" t="str">
        <f>$A$2&amp;"$"&amp;$BB$5&amp;ROW()-5</f>
        <v>!$x4</v>
      </c>
      <c r="BC9" s="1" t="str">
        <f>$A$2&amp;"$"&amp;$BC$5&amp;ROW()-5</f>
        <v>!$y4</v>
      </c>
      <c r="BD9" s="1" t="str">
        <f>$A$2&amp;"$"&amp;$BD$5&amp;ROW()-5</f>
        <v>!$z4</v>
      </c>
      <c r="BE9" s="1" t="str">
        <f>$A$2&amp;"$"&amp;$BE$5&amp;ROW()-5</f>
        <v>!$aa4</v>
      </c>
    </row>
    <row r="10" spans="2:57" ht="12.75">
      <c r="B10" s="46" t="e">
        <f t="shared" si="0"/>
        <v>#REF!</v>
      </c>
      <c r="C10" s="47" t="e">
        <f ca="1" t="shared" si="27" ref="C10:C48">INDIRECT($AE10)</f>
        <v>#REF!</v>
      </c>
      <c r="D10" s="47" t="e">
        <f ca="1" t="shared" si="1"/>
        <v>#REF!</v>
      </c>
      <c r="E10" s="306" t="e">
        <f ca="1" t="shared" si="2"/>
        <v>#REF!</v>
      </c>
      <c r="F10" s="48" t="e">
        <f ca="1" t="shared" si="3"/>
        <v>#REF!</v>
      </c>
      <c r="G10" s="308" t="e">
        <f ca="1" t="shared" si="4"/>
        <v>#REF!</v>
      </c>
      <c r="H10" s="48" t="e">
        <f ca="1" t="shared" si="5"/>
        <v>#REF!</v>
      </c>
      <c r="I10" s="308" t="e">
        <f ca="1" t="shared" si="6"/>
        <v>#REF!</v>
      </c>
      <c r="J10" s="54" t="e">
        <f ca="1" t="shared" si="7"/>
        <v>#REF!</v>
      </c>
      <c r="K10" s="308" t="e">
        <f ca="1" t="shared" si="8"/>
        <v>#REF!</v>
      </c>
      <c r="L10" s="48" t="e">
        <f ca="1" t="shared" si="9"/>
        <v>#REF!</v>
      </c>
      <c r="M10" s="308" t="e">
        <f ca="1" t="shared" si="10"/>
        <v>#REF!</v>
      </c>
      <c r="N10" s="48" t="e">
        <f ca="1" t="shared" si="11"/>
        <v>#REF!</v>
      </c>
      <c r="O10" s="308" t="e">
        <f ca="1" t="shared" si="12"/>
        <v>#REF!</v>
      </c>
      <c r="P10" s="48" t="e">
        <f ca="1" t="shared" si="13"/>
        <v>#REF!</v>
      </c>
      <c r="Q10" s="308" t="e">
        <f ca="1" t="shared" si="14"/>
        <v>#REF!</v>
      </c>
      <c r="R10" s="48" t="e">
        <f ca="1" t="shared" si="15"/>
        <v>#REF!</v>
      </c>
      <c r="S10" s="308" t="e">
        <f ca="1" t="shared" si="16"/>
        <v>#REF!</v>
      </c>
      <c r="T10" s="48" t="e">
        <f ca="1" t="shared" si="17"/>
        <v>#REF!</v>
      </c>
      <c r="U10" s="308" t="e">
        <f ca="1" t="shared" si="18"/>
        <v>#REF!</v>
      </c>
      <c r="V10" s="48" t="e">
        <f ca="1" t="shared" si="19"/>
        <v>#REF!</v>
      </c>
      <c r="W10" s="308" t="e">
        <f ca="1" t="shared" si="20"/>
        <v>#REF!</v>
      </c>
      <c r="X10" s="48" t="e">
        <f ca="1" t="shared" si="21"/>
        <v>#REF!</v>
      </c>
      <c r="Y10" s="308" t="e">
        <f ca="1" t="shared" si="22"/>
        <v>#REF!</v>
      </c>
      <c r="Z10" s="48" t="e">
        <f ca="1" t="shared" si="23"/>
        <v>#REF!</v>
      </c>
      <c r="AA10" s="308" t="e">
        <f ca="1" t="shared" si="24"/>
        <v>#REF!</v>
      </c>
      <c r="AB10" s="48" t="e">
        <f ca="1" t="shared" si="25"/>
        <v>#REF!</v>
      </c>
      <c r="AC10" s="308" t="e">
        <f ca="1" t="shared" si="26"/>
        <v>#REF!</v>
      </c>
      <c r="AE10" s="1" t="str">
        <f aca="true" t="shared" si="28" ref="AE10:AE48">$A$2&amp;"$"&amp;$AE$5&amp;ROW()-5</f>
        <v>!$a5</v>
      </c>
      <c r="AF10" s="1" t="str">
        <f aca="true" t="shared" si="29" ref="AF10:AF48">$A$2&amp;"$"&amp;$AF$5&amp;ROW()-5</f>
        <v>!$b5</v>
      </c>
      <c r="AG10" s="1" t="str">
        <f aca="true" t="shared" si="30" ref="AG10:AG48">$A$2&amp;"$"&amp;$AG$5&amp;ROW()-5</f>
        <v>!$c5</v>
      </c>
      <c r="AH10" s="1" t="str">
        <f aca="true" t="shared" si="31" ref="AH10:AH48">$A$2&amp;"$"&amp;$AH$5&amp;ROW()-5</f>
        <v>!$d5</v>
      </c>
      <c r="AI10" s="1" t="str">
        <f aca="true" t="shared" si="32" ref="AI10:AI48">$A$2&amp;"$"&amp;$AI$5&amp;ROW()-5</f>
        <v>!$e5</v>
      </c>
      <c r="AJ10" s="1" t="str">
        <f aca="true" t="shared" si="33" ref="AJ10:AJ48">$A$2&amp;"$"&amp;$AJ$5&amp;ROW()-5</f>
        <v>!$f5</v>
      </c>
      <c r="AK10" s="1" t="str">
        <f aca="true" t="shared" si="34" ref="AK10:AK48">$A$2&amp;"$"&amp;$AK$5&amp;ROW()-5</f>
        <v>!$g5</v>
      </c>
      <c r="AL10" s="1" t="str">
        <f aca="true" t="shared" si="35" ref="AL10:AL48">$A$2&amp;"$"&amp;$AL$5&amp;ROW()-5</f>
        <v>!$h5</v>
      </c>
      <c r="AM10" s="1" t="str">
        <f aca="true" t="shared" si="36" ref="AM10:AM48">$A$2&amp;"$"&amp;$AM$5&amp;ROW()-5</f>
        <v>!$i5</v>
      </c>
      <c r="AN10" s="1" t="str">
        <f aca="true" t="shared" si="37" ref="AN10:AN48">$A$2&amp;"$"&amp;$AN$5&amp;ROW()-5</f>
        <v>!$j5</v>
      </c>
      <c r="AO10" s="1" t="str">
        <f aca="true" t="shared" si="38" ref="AO10:AO48">$A$2&amp;"$"&amp;$AO$5&amp;ROW()-5</f>
        <v>!$k5</v>
      </c>
      <c r="AP10" s="1" t="str">
        <f aca="true" t="shared" si="39" ref="AP10:AP48">$A$2&amp;"$"&amp;$AP$5&amp;ROW()-5</f>
        <v>!$l5</v>
      </c>
      <c r="AQ10" s="1" t="str">
        <f aca="true" t="shared" si="40" ref="AQ10:AQ48">$A$2&amp;"$"&amp;$AQ$5&amp;ROW()-5</f>
        <v>!$m5</v>
      </c>
      <c r="AR10" s="1" t="str">
        <f aca="true" t="shared" si="41" ref="AR10:AR48">$A$2&amp;"$"&amp;$AR$5&amp;ROW()-5</f>
        <v>!$n5</v>
      </c>
      <c r="AS10" s="1" t="str">
        <f aca="true" t="shared" si="42" ref="AS10:AS48">$A$2&amp;"$"&amp;$AS$5&amp;ROW()-5</f>
        <v>!$o5</v>
      </c>
      <c r="AT10" s="1" t="str">
        <f aca="true" t="shared" si="43" ref="AT10:AT48">$A$2&amp;"$"&amp;$AT$5&amp;ROW()-5</f>
        <v>!$p5</v>
      </c>
      <c r="AU10" s="1" t="str">
        <f aca="true" t="shared" si="44" ref="AU10:AU48">$A$2&amp;"$"&amp;$AU$5&amp;ROW()-5</f>
        <v>!$q5</v>
      </c>
      <c r="AV10" s="1" t="str">
        <f aca="true" t="shared" si="45" ref="AV10:AV48">$A$2&amp;"$"&amp;$AV$5&amp;ROW()-5</f>
        <v>!$r5</v>
      </c>
      <c r="AW10" s="1" t="str">
        <f aca="true" t="shared" si="46" ref="AW10:AW48">$A$2&amp;"$"&amp;$AW$5&amp;ROW()-5</f>
        <v>!$s5</v>
      </c>
      <c r="AX10" s="1" t="str">
        <f aca="true" t="shared" si="47" ref="AX10:AX48">$A$2&amp;"$"&amp;$AX$5&amp;ROW()-5</f>
        <v>!$t5</v>
      </c>
      <c r="AY10" s="1" t="str">
        <f aca="true" t="shared" si="48" ref="AY10:AY48">$A$2&amp;"$"&amp;$AY$5&amp;ROW()-5</f>
        <v>!$u5</v>
      </c>
      <c r="AZ10" s="1" t="str">
        <f aca="true" t="shared" si="49" ref="AZ10:AZ48">$A$2&amp;"$"&amp;$AZ$5&amp;ROW()-5</f>
        <v>!$v5</v>
      </c>
      <c r="BA10" s="1" t="str">
        <f aca="true" t="shared" si="50" ref="BA10:BA48">$A$2&amp;"$"&amp;$BA$5&amp;ROW()-5</f>
        <v>!$w5</v>
      </c>
      <c r="BB10" s="1" t="str">
        <f aca="true" t="shared" si="51" ref="BB10:BB48">$A$2&amp;"$"&amp;$BB$5&amp;ROW()-5</f>
        <v>!$x5</v>
      </c>
      <c r="BC10" s="1" t="str">
        <f aca="true" t="shared" si="52" ref="BC10:BC48">$A$2&amp;"$"&amp;$BC$5&amp;ROW()-5</f>
        <v>!$y5</v>
      </c>
      <c r="BD10" s="1" t="str">
        <f aca="true" t="shared" si="53" ref="BD10:BD48">$A$2&amp;"$"&amp;$BD$5&amp;ROW()-5</f>
        <v>!$z5</v>
      </c>
      <c r="BE10" s="1" t="str">
        <f aca="true" t="shared" si="54" ref="BE10:BE48">$A$2&amp;"$"&amp;$BE$5&amp;ROW()-5</f>
        <v>!$aa5</v>
      </c>
    </row>
    <row r="11" spans="2:57" ht="12.75">
      <c r="B11" s="46" t="e">
        <f t="shared" si="0"/>
        <v>#REF!</v>
      </c>
      <c r="C11" s="47" t="e">
        <f ca="1" t="shared" si="27"/>
        <v>#REF!</v>
      </c>
      <c r="D11" s="47" t="e">
        <f ca="1" t="shared" si="1"/>
        <v>#REF!</v>
      </c>
      <c r="E11" s="306" t="e">
        <f ca="1" t="shared" si="2"/>
        <v>#REF!</v>
      </c>
      <c r="F11" s="48" t="e">
        <f ca="1" t="shared" si="3"/>
        <v>#REF!</v>
      </c>
      <c r="G11" s="308" t="e">
        <f ca="1" t="shared" si="4"/>
        <v>#REF!</v>
      </c>
      <c r="H11" s="48" t="e">
        <f ca="1" t="shared" si="5"/>
        <v>#REF!</v>
      </c>
      <c r="I11" s="308" t="e">
        <f ca="1" t="shared" si="6"/>
        <v>#REF!</v>
      </c>
      <c r="J11" s="54" t="e">
        <f ca="1" t="shared" si="7"/>
        <v>#REF!</v>
      </c>
      <c r="K11" s="308" t="e">
        <f ca="1" t="shared" si="8"/>
        <v>#REF!</v>
      </c>
      <c r="L11" s="48" t="e">
        <f ca="1" t="shared" si="9"/>
        <v>#REF!</v>
      </c>
      <c r="M11" s="308" t="e">
        <f ca="1" t="shared" si="10"/>
        <v>#REF!</v>
      </c>
      <c r="N11" s="48" t="e">
        <f ca="1" t="shared" si="11"/>
        <v>#REF!</v>
      </c>
      <c r="O11" s="308" t="e">
        <f ca="1" t="shared" si="12"/>
        <v>#REF!</v>
      </c>
      <c r="P11" s="48" t="e">
        <f ca="1" t="shared" si="13"/>
        <v>#REF!</v>
      </c>
      <c r="Q11" s="308" t="e">
        <f ca="1" t="shared" si="14"/>
        <v>#REF!</v>
      </c>
      <c r="R11" s="48" t="e">
        <f ca="1" t="shared" si="15"/>
        <v>#REF!</v>
      </c>
      <c r="S11" s="308" t="e">
        <f ca="1" t="shared" si="16"/>
        <v>#REF!</v>
      </c>
      <c r="T11" s="48" t="e">
        <f ca="1" t="shared" si="17"/>
        <v>#REF!</v>
      </c>
      <c r="U11" s="308" t="e">
        <f ca="1" t="shared" si="18"/>
        <v>#REF!</v>
      </c>
      <c r="V11" s="48" t="e">
        <f ca="1" t="shared" si="19"/>
        <v>#REF!</v>
      </c>
      <c r="W11" s="308" t="e">
        <f ca="1" t="shared" si="20"/>
        <v>#REF!</v>
      </c>
      <c r="X11" s="48" t="e">
        <f ca="1" t="shared" si="21"/>
        <v>#REF!</v>
      </c>
      <c r="Y11" s="308" t="e">
        <f ca="1" t="shared" si="22"/>
        <v>#REF!</v>
      </c>
      <c r="Z11" s="48" t="e">
        <f ca="1" t="shared" si="23"/>
        <v>#REF!</v>
      </c>
      <c r="AA11" s="308" t="e">
        <f ca="1" t="shared" si="24"/>
        <v>#REF!</v>
      </c>
      <c r="AB11" s="48" t="e">
        <f ca="1" t="shared" si="25"/>
        <v>#REF!</v>
      </c>
      <c r="AC11" s="308" t="e">
        <f ca="1" t="shared" si="26"/>
        <v>#REF!</v>
      </c>
      <c r="AE11" s="1" t="str">
        <f t="shared" si="28"/>
        <v>!$a6</v>
      </c>
      <c r="AF11" s="1" t="str">
        <f t="shared" si="29"/>
        <v>!$b6</v>
      </c>
      <c r="AG11" s="1" t="str">
        <f t="shared" si="30"/>
        <v>!$c6</v>
      </c>
      <c r="AH11" s="1" t="str">
        <f t="shared" si="31"/>
        <v>!$d6</v>
      </c>
      <c r="AI11" s="1" t="str">
        <f t="shared" si="32"/>
        <v>!$e6</v>
      </c>
      <c r="AJ11" s="1" t="str">
        <f t="shared" si="33"/>
        <v>!$f6</v>
      </c>
      <c r="AK11" s="1" t="str">
        <f t="shared" si="34"/>
        <v>!$g6</v>
      </c>
      <c r="AL11" s="1" t="str">
        <f t="shared" si="35"/>
        <v>!$h6</v>
      </c>
      <c r="AM11" s="1" t="str">
        <f t="shared" si="36"/>
        <v>!$i6</v>
      </c>
      <c r="AN11" s="1" t="str">
        <f t="shared" si="37"/>
        <v>!$j6</v>
      </c>
      <c r="AO11" s="1" t="str">
        <f t="shared" si="38"/>
        <v>!$k6</v>
      </c>
      <c r="AP11" s="1" t="str">
        <f t="shared" si="39"/>
        <v>!$l6</v>
      </c>
      <c r="AQ11" s="1" t="str">
        <f t="shared" si="40"/>
        <v>!$m6</v>
      </c>
      <c r="AR11" s="1" t="str">
        <f t="shared" si="41"/>
        <v>!$n6</v>
      </c>
      <c r="AS11" s="1" t="str">
        <f t="shared" si="42"/>
        <v>!$o6</v>
      </c>
      <c r="AT11" s="1" t="str">
        <f t="shared" si="43"/>
        <v>!$p6</v>
      </c>
      <c r="AU11" s="1" t="str">
        <f t="shared" si="44"/>
        <v>!$q6</v>
      </c>
      <c r="AV11" s="1" t="str">
        <f t="shared" si="45"/>
        <v>!$r6</v>
      </c>
      <c r="AW11" s="1" t="str">
        <f t="shared" si="46"/>
        <v>!$s6</v>
      </c>
      <c r="AX11" s="1" t="str">
        <f t="shared" si="47"/>
        <v>!$t6</v>
      </c>
      <c r="AY11" s="1" t="str">
        <f t="shared" si="48"/>
        <v>!$u6</v>
      </c>
      <c r="AZ11" s="1" t="str">
        <f t="shared" si="49"/>
        <v>!$v6</v>
      </c>
      <c r="BA11" s="1" t="str">
        <f t="shared" si="50"/>
        <v>!$w6</v>
      </c>
      <c r="BB11" s="1" t="str">
        <f t="shared" si="51"/>
        <v>!$x6</v>
      </c>
      <c r="BC11" s="1" t="str">
        <f t="shared" si="52"/>
        <v>!$y6</v>
      </c>
      <c r="BD11" s="1" t="str">
        <f t="shared" si="53"/>
        <v>!$z6</v>
      </c>
      <c r="BE11" s="1" t="str">
        <f t="shared" si="54"/>
        <v>!$aa6</v>
      </c>
    </row>
    <row r="12" spans="2:57" ht="12.75">
      <c r="B12" s="46" t="e">
        <f t="shared" si="0"/>
        <v>#REF!</v>
      </c>
      <c r="C12" s="47" t="e">
        <f ca="1" t="shared" si="27"/>
        <v>#REF!</v>
      </c>
      <c r="D12" s="47" t="e">
        <f ca="1" t="shared" si="1"/>
        <v>#REF!</v>
      </c>
      <c r="E12" s="306" t="e">
        <f ca="1" t="shared" si="2"/>
        <v>#REF!</v>
      </c>
      <c r="F12" s="48" t="e">
        <f ca="1" t="shared" si="3"/>
        <v>#REF!</v>
      </c>
      <c r="G12" s="308" t="e">
        <f ca="1" t="shared" si="4"/>
        <v>#REF!</v>
      </c>
      <c r="H12" s="48" t="e">
        <f ca="1" t="shared" si="5"/>
        <v>#REF!</v>
      </c>
      <c r="I12" s="308" t="e">
        <f ca="1" t="shared" si="6"/>
        <v>#REF!</v>
      </c>
      <c r="J12" s="54" t="e">
        <f ca="1" t="shared" si="7"/>
        <v>#REF!</v>
      </c>
      <c r="K12" s="308" t="e">
        <f ca="1" t="shared" si="8"/>
        <v>#REF!</v>
      </c>
      <c r="L12" s="48" t="e">
        <f ca="1">INDIRECT($AN12)</f>
        <v>#REF!</v>
      </c>
      <c r="M12" s="308" t="e">
        <f ca="1" t="shared" si="10"/>
        <v>#REF!</v>
      </c>
      <c r="N12" s="48" t="e">
        <f ca="1" t="shared" si="11"/>
        <v>#REF!</v>
      </c>
      <c r="O12" s="308" t="e">
        <f ca="1" t="shared" si="12"/>
        <v>#REF!</v>
      </c>
      <c r="P12" s="48" t="e">
        <f ca="1" t="shared" si="13"/>
        <v>#REF!</v>
      </c>
      <c r="Q12" s="308" t="e">
        <f ca="1" t="shared" si="14"/>
        <v>#REF!</v>
      </c>
      <c r="R12" s="48" t="e">
        <f ca="1" t="shared" si="15"/>
        <v>#REF!</v>
      </c>
      <c r="S12" s="308" t="e">
        <f ca="1" t="shared" si="16"/>
        <v>#REF!</v>
      </c>
      <c r="T12" s="48" t="e">
        <f ca="1" t="shared" si="17"/>
        <v>#REF!</v>
      </c>
      <c r="U12" s="308" t="e">
        <f ca="1" t="shared" si="18"/>
        <v>#REF!</v>
      </c>
      <c r="V12" s="48" t="e">
        <f ca="1" t="shared" si="19"/>
        <v>#REF!</v>
      </c>
      <c r="W12" s="308" t="e">
        <f ca="1" t="shared" si="20"/>
        <v>#REF!</v>
      </c>
      <c r="X12" s="48" t="e">
        <f ca="1" t="shared" si="21"/>
        <v>#REF!</v>
      </c>
      <c r="Y12" s="308" t="e">
        <f ca="1" t="shared" si="22"/>
        <v>#REF!</v>
      </c>
      <c r="Z12" s="48" t="e">
        <f ca="1" t="shared" si="23"/>
        <v>#REF!</v>
      </c>
      <c r="AA12" s="308" t="e">
        <f ca="1" t="shared" si="24"/>
        <v>#REF!</v>
      </c>
      <c r="AB12" s="48" t="e">
        <f ca="1" t="shared" si="25"/>
        <v>#REF!</v>
      </c>
      <c r="AC12" s="308" t="e">
        <f ca="1" t="shared" si="26"/>
        <v>#REF!</v>
      </c>
      <c r="AE12" s="1" t="str">
        <f t="shared" si="28"/>
        <v>!$a7</v>
      </c>
      <c r="AF12" s="1" t="str">
        <f t="shared" si="29"/>
        <v>!$b7</v>
      </c>
      <c r="AG12" s="1" t="str">
        <f t="shared" si="30"/>
        <v>!$c7</v>
      </c>
      <c r="AH12" s="1" t="str">
        <f t="shared" si="31"/>
        <v>!$d7</v>
      </c>
      <c r="AI12" s="1" t="str">
        <f t="shared" si="32"/>
        <v>!$e7</v>
      </c>
      <c r="AJ12" s="1" t="str">
        <f t="shared" si="33"/>
        <v>!$f7</v>
      </c>
      <c r="AK12" s="1" t="str">
        <f t="shared" si="34"/>
        <v>!$g7</v>
      </c>
      <c r="AL12" s="1" t="str">
        <f t="shared" si="35"/>
        <v>!$h7</v>
      </c>
      <c r="AM12" s="1" t="str">
        <f t="shared" si="36"/>
        <v>!$i7</v>
      </c>
      <c r="AN12" s="1" t="str">
        <f t="shared" si="37"/>
        <v>!$j7</v>
      </c>
      <c r="AO12" s="1" t="str">
        <f t="shared" si="38"/>
        <v>!$k7</v>
      </c>
      <c r="AP12" s="1" t="str">
        <f t="shared" si="39"/>
        <v>!$l7</v>
      </c>
      <c r="AQ12" s="1" t="str">
        <f t="shared" si="40"/>
        <v>!$m7</v>
      </c>
      <c r="AR12" s="1" t="str">
        <f t="shared" si="41"/>
        <v>!$n7</v>
      </c>
      <c r="AS12" s="1" t="str">
        <f t="shared" si="42"/>
        <v>!$o7</v>
      </c>
      <c r="AT12" s="1" t="str">
        <f t="shared" si="43"/>
        <v>!$p7</v>
      </c>
      <c r="AU12" s="1" t="str">
        <f t="shared" si="44"/>
        <v>!$q7</v>
      </c>
      <c r="AV12" s="1" t="str">
        <f t="shared" si="45"/>
        <v>!$r7</v>
      </c>
      <c r="AW12" s="1" t="str">
        <f t="shared" si="46"/>
        <v>!$s7</v>
      </c>
      <c r="AX12" s="1" t="str">
        <f t="shared" si="47"/>
        <v>!$t7</v>
      </c>
      <c r="AY12" s="1" t="str">
        <f t="shared" si="48"/>
        <v>!$u7</v>
      </c>
      <c r="AZ12" s="1" t="str">
        <f t="shared" si="49"/>
        <v>!$v7</v>
      </c>
      <c r="BA12" s="1" t="str">
        <f t="shared" si="50"/>
        <v>!$w7</v>
      </c>
      <c r="BB12" s="1" t="str">
        <f t="shared" si="51"/>
        <v>!$x7</v>
      </c>
      <c r="BC12" s="1" t="str">
        <f t="shared" si="52"/>
        <v>!$y7</v>
      </c>
      <c r="BD12" s="1" t="str">
        <f t="shared" si="53"/>
        <v>!$z7</v>
      </c>
      <c r="BE12" s="1" t="str">
        <f t="shared" si="54"/>
        <v>!$aa7</v>
      </c>
    </row>
    <row r="13" spans="2:57" ht="12.75">
      <c r="B13" s="46" t="e">
        <f t="shared" si="0"/>
        <v>#REF!</v>
      </c>
      <c r="C13" s="47" t="e">
        <f ca="1" t="shared" si="27"/>
        <v>#REF!</v>
      </c>
      <c r="D13" s="47" t="e">
        <f ca="1" t="shared" si="1"/>
        <v>#REF!</v>
      </c>
      <c r="E13" s="306" t="e">
        <f ca="1" t="shared" si="2"/>
        <v>#REF!</v>
      </c>
      <c r="F13" s="48" t="e">
        <f ca="1" t="shared" si="3"/>
        <v>#REF!</v>
      </c>
      <c r="G13" s="308" t="e">
        <f ca="1" t="shared" si="4"/>
        <v>#REF!</v>
      </c>
      <c r="H13" s="48" t="e">
        <f ca="1" t="shared" si="5"/>
        <v>#REF!</v>
      </c>
      <c r="I13" s="308" t="e">
        <f ca="1" t="shared" si="6"/>
        <v>#REF!</v>
      </c>
      <c r="J13" s="54" t="e">
        <f ca="1" t="shared" si="7"/>
        <v>#REF!</v>
      </c>
      <c r="K13" s="308" t="e">
        <f ca="1" t="shared" si="8"/>
        <v>#REF!</v>
      </c>
      <c r="L13" s="48" t="e">
        <f ca="1" t="shared" si="9"/>
        <v>#REF!</v>
      </c>
      <c r="M13" s="308" t="e">
        <f ca="1" t="shared" si="10"/>
        <v>#REF!</v>
      </c>
      <c r="N13" s="48" t="e">
        <f ca="1" t="shared" si="11"/>
        <v>#REF!</v>
      </c>
      <c r="O13" s="308" t="e">
        <f ca="1" t="shared" si="12"/>
        <v>#REF!</v>
      </c>
      <c r="P13" s="48" t="e">
        <f ca="1" t="shared" si="13"/>
        <v>#REF!</v>
      </c>
      <c r="Q13" s="308" t="e">
        <f ca="1" t="shared" si="14"/>
        <v>#REF!</v>
      </c>
      <c r="R13" s="48" t="e">
        <f ca="1" t="shared" si="15"/>
        <v>#REF!</v>
      </c>
      <c r="S13" s="308" t="e">
        <f ca="1" t="shared" si="16"/>
        <v>#REF!</v>
      </c>
      <c r="T13" s="48" t="e">
        <f ca="1" t="shared" si="17"/>
        <v>#REF!</v>
      </c>
      <c r="U13" s="308" t="e">
        <f ca="1" t="shared" si="18"/>
        <v>#REF!</v>
      </c>
      <c r="V13" s="48" t="e">
        <f ca="1" t="shared" si="19"/>
        <v>#REF!</v>
      </c>
      <c r="W13" s="308" t="e">
        <f ca="1" t="shared" si="20"/>
        <v>#REF!</v>
      </c>
      <c r="X13" s="48" t="e">
        <f ca="1" t="shared" si="21"/>
        <v>#REF!</v>
      </c>
      <c r="Y13" s="308" t="e">
        <f ca="1" t="shared" si="22"/>
        <v>#REF!</v>
      </c>
      <c r="Z13" s="48" t="e">
        <f ca="1" t="shared" si="23"/>
        <v>#REF!</v>
      </c>
      <c r="AA13" s="308" t="e">
        <f ca="1" t="shared" si="24"/>
        <v>#REF!</v>
      </c>
      <c r="AB13" s="48" t="e">
        <f ca="1" t="shared" si="25"/>
        <v>#REF!</v>
      </c>
      <c r="AC13" s="308" t="e">
        <f ca="1" t="shared" si="26"/>
        <v>#REF!</v>
      </c>
      <c r="AE13" s="1" t="str">
        <f t="shared" si="28"/>
        <v>!$a8</v>
      </c>
      <c r="AF13" s="1" t="str">
        <f t="shared" si="29"/>
        <v>!$b8</v>
      </c>
      <c r="AG13" s="1" t="str">
        <f t="shared" si="30"/>
        <v>!$c8</v>
      </c>
      <c r="AH13" s="1" t="str">
        <f t="shared" si="31"/>
        <v>!$d8</v>
      </c>
      <c r="AI13" s="1" t="str">
        <f t="shared" si="32"/>
        <v>!$e8</v>
      </c>
      <c r="AJ13" s="1" t="str">
        <f t="shared" si="33"/>
        <v>!$f8</v>
      </c>
      <c r="AK13" s="1" t="str">
        <f t="shared" si="34"/>
        <v>!$g8</v>
      </c>
      <c r="AL13" s="1" t="str">
        <f t="shared" si="35"/>
        <v>!$h8</v>
      </c>
      <c r="AM13" s="1" t="str">
        <f t="shared" si="36"/>
        <v>!$i8</v>
      </c>
      <c r="AN13" s="1" t="str">
        <f t="shared" si="37"/>
        <v>!$j8</v>
      </c>
      <c r="AO13" s="1" t="str">
        <f t="shared" si="38"/>
        <v>!$k8</v>
      </c>
      <c r="AP13" s="1" t="str">
        <f t="shared" si="39"/>
        <v>!$l8</v>
      </c>
      <c r="AQ13" s="1" t="str">
        <f t="shared" si="40"/>
        <v>!$m8</v>
      </c>
      <c r="AR13" s="1" t="str">
        <f t="shared" si="41"/>
        <v>!$n8</v>
      </c>
      <c r="AS13" s="1" t="str">
        <f t="shared" si="42"/>
        <v>!$o8</v>
      </c>
      <c r="AT13" s="1" t="str">
        <f t="shared" si="43"/>
        <v>!$p8</v>
      </c>
      <c r="AU13" s="1" t="str">
        <f t="shared" si="44"/>
        <v>!$q8</v>
      </c>
      <c r="AV13" s="1" t="str">
        <f t="shared" si="45"/>
        <v>!$r8</v>
      </c>
      <c r="AW13" s="1" t="str">
        <f t="shared" si="46"/>
        <v>!$s8</v>
      </c>
      <c r="AX13" s="1" t="str">
        <f t="shared" si="47"/>
        <v>!$t8</v>
      </c>
      <c r="AY13" s="1" t="str">
        <f t="shared" si="48"/>
        <v>!$u8</v>
      </c>
      <c r="AZ13" s="1" t="str">
        <f t="shared" si="49"/>
        <v>!$v8</v>
      </c>
      <c r="BA13" s="1" t="str">
        <f t="shared" si="50"/>
        <v>!$w8</v>
      </c>
      <c r="BB13" s="1" t="str">
        <f t="shared" si="51"/>
        <v>!$x8</v>
      </c>
      <c r="BC13" s="1" t="str">
        <f t="shared" si="52"/>
        <v>!$y8</v>
      </c>
      <c r="BD13" s="1" t="str">
        <f t="shared" si="53"/>
        <v>!$z8</v>
      </c>
      <c r="BE13" s="1" t="str">
        <f t="shared" si="54"/>
        <v>!$aa8</v>
      </c>
    </row>
    <row r="14" spans="2:57" ht="12.75">
      <c r="B14" s="46" t="e">
        <f t="shared" si="0"/>
        <v>#REF!</v>
      </c>
      <c r="C14" s="47" t="e">
        <f ca="1" t="shared" si="27"/>
        <v>#REF!</v>
      </c>
      <c r="D14" s="47" t="e">
        <f ca="1" t="shared" si="1"/>
        <v>#REF!</v>
      </c>
      <c r="E14" s="306" t="e">
        <f ca="1" t="shared" si="2"/>
        <v>#REF!</v>
      </c>
      <c r="F14" s="48" t="e">
        <f ca="1" t="shared" si="3"/>
        <v>#REF!</v>
      </c>
      <c r="G14" s="308" t="e">
        <f ca="1" t="shared" si="4"/>
        <v>#REF!</v>
      </c>
      <c r="H14" s="48" t="e">
        <f ca="1" t="shared" si="5"/>
        <v>#REF!</v>
      </c>
      <c r="I14" s="308" t="e">
        <f ca="1" t="shared" si="6"/>
        <v>#REF!</v>
      </c>
      <c r="J14" s="54" t="e">
        <f ca="1" t="shared" si="7"/>
        <v>#REF!</v>
      </c>
      <c r="K14" s="308" t="e">
        <f ca="1" t="shared" si="8"/>
        <v>#REF!</v>
      </c>
      <c r="L14" s="48" t="e">
        <f ca="1" t="shared" si="9"/>
        <v>#REF!</v>
      </c>
      <c r="M14" s="308" t="e">
        <f ca="1" t="shared" si="10"/>
        <v>#REF!</v>
      </c>
      <c r="N14" s="48" t="e">
        <f ca="1" t="shared" si="11"/>
        <v>#REF!</v>
      </c>
      <c r="O14" s="308" t="e">
        <f ca="1" t="shared" si="12"/>
        <v>#REF!</v>
      </c>
      <c r="P14" s="48" t="e">
        <f ca="1" t="shared" si="13"/>
        <v>#REF!</v>
      </c>
      <c r="Q14" s="308" t="e">
        <f ca="1" t="shared" si="14"/>
        <v>#REF!</v>
      </c>
      <c r="R14" s="48" t="e">
        <f ca="1" t="shared" si="15"/>
        <v>#REF!</v>
      </c>
      <c r="S14" s="308" t="e">
        <f ca="1" t="shared" si="16"/>
        <v>#REF!</v>
      </c>
      <c r="T14" s="48" t="e">
        <f ca="1" t="shared" si="17"/>
        <v>#REF!</v>
      </c>
      <c r="U14" s="308" t="e">
        <f ca="1" t="shared" si="18"/>
        <v>#REF!</v>
      </c>
      <c r="V14" s="48" t="e">
        <f ca="1" t="shared" si="19"/>
        <v>#REF!</v>
      </c>
      <c r="W14" s="308" t="e">
        <f ca="1" t="shared" si="20"/>
        <v>#REF!</v>
      </c>
      <c r="X14" s="48" t="e">
        <f ca="1" t="shared" si="21"/>
        <v>#REF!</v>
      </c>
      <c r="Y14" s="308" t="e">
        <f ca="1" t="shared" si="22"/>
        <v>#REF!</v>
      </c>
      <c r="Z14" s="48" t="e">
        <f ca="1" t="shared" si="23"/>
        <v>#REF!</v>
      </c>
      <c r="AA14" s="308" t="e">
        <f ca="1" t="shared" si="24"/>
        <v>#REF!</v>
      </c>
      <c r="AB14" s="48" t="e">
        <f ca="1" t="shared" si="25"/>
        <v>#REF!</v>
      </c>
      <c r="AC14" s="308" t="e">
        <f ca="1" t="shared" si="26"/>
        <v>#REF!</v>
      </c>
      <c r="AE14" s="1" t="str">
        <f t="shared" si="28"/>
        <v>!$a9</v>
      </c>
      <c r="AF14" s="1" t="str">
        <f t="shared" si="29"/>
        <v>!$b9</v>
      </c>
      <c r="AG14" s="1" t="str">
        <f t="shared" si="30"/>
        <v>!$c9</v>
      </c>
      <c r="AH14" s="1" t="str">
        <f t="shared" si="31"/>
        <v>!$d9</v>
      </c>
      <c r="AI14" s="1" t="str">
        <f t="shared" si="32"/>
        <v>!$e9</v>
      </c>
      <c r="AJ14" s="1" t="str">
        <f t="shared" si="33"/>
        <v>!$f9</v>
      </c>
      <c r="AK14" s="1" t="str">
        <f t="shared" si="34"/>
        <v>!$g9</v>
      </c>
      <c r="AL14" s="1" t="str">
        <f t="shared" si="35"/>
        <v>!$h9</v>
      </c>
      <c r="AM14" s="1" t="str">
        <f t="shared" si="36"/>
        <v>!$i9</v>
      </c>
      <c r="AN14" s="1" t="str">
        <f t="shared" si="37"/>
        <v>!$j9</v>
      </c>
      <c r="AO14" s="1" t="str">
        <f t="shared" si="38"/>
        <v>!$k9</v>
      </c>
      <c r="AP14" s="1" t="str">
        <f t="shared" si="39"/>
        <v>!$l9</v>
      </c>
      <c r="AQ14" s="1" t="str">
        <f t="shared" si="40"/>
        <v>!$m9</v>
      </c>
      <c r="AR14" s="1" t="str">
        <f t="shared" si="41"/>
        <v>!$n9</v>
      </c>
      <c r="AS14" s="1" t="str">
        <f t="shared" si="42"/>
        <v>!$o9</v>
      </c>
      <c r="AT14" s="1" t="str">
        <f t="shared" si="43"/>
        <v>!$p9</v>
      </c>
      <c r="AU14" s="1" t="str">
        <f t="shared" si="44"/>
        <v>!$q9</v>
      </c>
      <c r="AV14" s="1" t="str">
        <f t="shared" si="45"/>
        <v>!$r9</v>
      </c>
      <c r="AW14" s="1" t="str">
        <f t="shared" si="46"/>
        <v>!$s9</v>
      </c>
      <c r="AX14" s="1" t="str">
        <f t="shared" si="47"/>
        <v>!$t9</v>
      </c>
      <c r="AY14" s="1" t="str">
        <f t="shared" si="48"/>
        <v>!$u9</v>
      </c>
      <c r="AZ14" s="1" t="str">
        <f t="shared" si="49"/>
        <v>!$v9</v>
      </c>
      <c r="BA14" s="1" t="str">
        <f t="shared" si="50"/>
        <v>!$w9</v>
      </c>
      <c r="BB14" s="1" t="str">
        <f t="shared" si="51"/>
        <v>!$x9</v>
      </c>
      <c r="BC14" s="1" t="str">
        <f t="shared" si="52"/>
        <v>!$y9</v>
      </c>
      <c r="BD14" s="1" t="str">
        <f t="shared" si="53"/>
        <v>!$z9</v>
      </c>
      <c r="BE14" s="1" t="str">
        <f t="shared" si="54"/>
        <v>!$aa9</v>
      </c>
    </row>
    <row r="15" spans="2:57" ht="12.75">
      <c r="B15" s="46" t="e">
        <f t="shared" si="0"/>
        <v>#REF!</v>
      </c>
      <c r="C15" s="47" t="e">
        <f ca="1" t="shared" si="27"/>
        <v>#REF!</v>
      </c>
      <c r="D15" s="47" t="e">
        <f ca="1" t="shared" si="1"/>
        <v>#REF!</v>
      </c>
      <c r="E15" s="306" t="e">
        <f ca="1" t="shared" si="2"/>
        <v>#REF!</v>
      </c>
      <c r="F15" s="48" t="e">
        <f ca="1" t="shared" si="3"/>
        <v>#REF!</v>
      </c>
      <c r="G15" s="308" t="e">
        <f ca="1" t="shared" si="4"/>
        <v>#REF!</v>
      </c>
      <c r="H15" s="48" t="e">
        <f ca="1" t="shared" si="5"/>
        <v>#REF!</v>
      </c>
      <c r="I15" s="308" t="e">
        <f ca="1" t="shared" si="6"/>
        <v>#REF!</v>
      </c>
      <c r="J15" s="54" t="e">
        <f ca="1" t="shared" si="7"/>
        <v>#REF!</v>
      </c>
      <c r="K15" s="308" t="e">
        <f ca="1" t="shared" si="8"/>
        <v>#REF!</v>
      </c>
      <c r="L15" s="48" t="e">
        <f ca="1" t="shared" si="9"/>
        <v>#REF!</v>
      </c>
      <c r="M15" s="308" t="e">
        <f ca="1" t="shared" si="10"/>
        <v>#REF!</v>
      </c>
      <c r="N15" s="48" t="e">
        <f ca="1" t="shared" si="11"/>
        <v>#REF!</v>
      </c>
      <c r="O15" s="308" t="e">
        <f ca="1" t="shared" si="12"/>
        <v>#REF!</v>
      </c>
      <c r="P15" s="48" t="e">
        <f ca="1" t="shared" si="13"/>
        <v>#REF!</v>
      </c>
      <c r="Q15" s="308" t="e">
        <f ca="1" t="shared" si="14"/>
        <v>#REF!</v>
      </c>
      <c r="R15" s="48" t="e">
        <f ca="1" t="shared" si="15"/>
        <v>#REF!</v>
      </c>
      <c r="S15" s="308" t="e">
        <f ca="1" t="shared" si="16"/>
        <v>#REF!</v>
      </c>
      <c r="T15" s="48" t="e">
        <f ca="1" t="shared" si="17"/>
        <v>#REF!</v>
      </c>
      <c r="U15" s="308" t="e">
        <f ca="1" t="shared" si="18"/>
        <v>#REF!</v>
      </c>
      <c r="V15" s="48" t="e">
        <f ca="1" t="shared" si="19"/>
        <v>#REF!</v>
      </c>
      <c r="W15" s="308" t="e">
        <f ca="1" t="shared" si="20"/>
        <v>#REF!</v>
      </c>
      <c r="X15" s="48" t="e">
        <f ca="1" t="shared" si="21"/>
        <v>#REF!</v>
      </c>
      <c r="Y15" s="308" t="e">
        <f ca="1" t="shared" si="22"/>
        <v>#REF!</v>
      </c>
      <c r="Z15" s="48" t="e">
        <f ca="1" t="shared" si="23"/>
        <v>#REF!</v>
      </c>
      <c r="AA15" s="308" t="e">
        <f ca="1" t="shared" si="24"/>
        <v>#REF!</v>
      </c>
      <c r="AB15" s="48" t="e">
        <f ca="1" t="shared" si="25"/>
        <v>#REF!</v>
      </c>
      <c r="AC15" s="308" t="e">
        <f ca="1" t="shared" si="26"/>
        <v>#REF!</v>
      </c>
      <c r="AE15" s="1" t="str">
        <f t="shared" si="28"/>
        <v>!$a10</v>
      </c>
      <c r="AF15" s="1" t="str">
        <f>$A$2&amp;"$"&amp;$AF$5&amp;ROW()-5</f>
        <v>!$b10</v>
      </c>
      <c r="AG15" s="1" t="str">
        <f t="shared" si="30"/>
        <v>!$c10</v>
      </c>
      <c r="AH15" s="1" t="str">
        <f t="shared" si="31"/>
        <v>!$d10</v>
      </c>
      <c r="AI15" s="1" t="str">
        <f t="shared" si="32"/>
        <v>!$e10</v>
      </c>
      <c r="AJ15" s="1" t="str">
        <f t="shared" si="33"/>
        <v>!$f10</v>
      </c>
      <c r="AK15" s="1" t="str">
        <f t="shared" si="34"/>
        <v>!$g10</v>
      </c>
      <c r="AL15" s="1" t="str">
        <f t="shared" si="35"/>
        <v>!$h10</v>
      </c>
      <c r="AM15" s="1" t="str">
        <f t="shared" si="36"/>
        <v>!$i10</v>
      </c>
      <c r="AN15" s="1" t="str">
        <f t="shared" si="37"/>
        <v>!$j10</v>
      </c>
      <c r="AO15" s="1" t="str">
        <f t="shared" si="38"/>
        <v>!$k10</v>
      </c>
      <c r="AP15" s="1" t="str">
        <f t="shared" si="39"/>
        <v>!$l10</v>
      </c>
      <c r="AQ15" s="1" t="str">
        <f t="shared" si="40"/>
        <v>!$m10</v>
      </c>
      <c r="AR15" s="1" t="str">
        <f t="shared" si="41"/>
        <v>!$n10</v>
      </c>
      <c r="AS15" s="1" t="str">
        <f t="shared" si="42"/>
        <v>!$o10</v>
      </c>
      <c r="AT15" s="1" t="str">
        <f t="shared" si="43"/>
        <v>!$p10</v>
      </c>
      <c r="AU15" s="1" t="str">
        <f t="shared" si="44"/>
        <v>!$q10</v>
      </c>
      <c r="AV15" s="1" t="str">
        <f t="shared" si="45"/>
        <v>!$r10</v>
      </c>
      <c r="AW15" s="1" t="str">
        <f t="shared" si="46"/>
        <v>!$s10</v>
      </c>
      <c r="AX15" s="1" t="str">
        <f t="shared" si="47"/>
        <v>!$t10</v>
      </c>
      <c r="AY15" s="1" t="str">
        <f t="shared" si="48"/>
        <v>!$u10</v>
      </c>
      <c r="AZ15" s="1" t="str">
        <f t="shared" si="49"/>
        <v>!$v10</v>
      </c>
      <c r="BA15" s="1" t="str">
        <f t="shared" si="50"/>
        <v>!$w10</v>
      </c>
      <c r="BB15" s="1" t="str">
        <f t="shared" si="51"/>
        <v>!$x10</v>
      </c>
      <c r="BC15" s="1" t="str">
        <f t="shared" si="52"/>
        <v>!$y10</v>
      </c>
      <c r="BD15" s="1" t="str">
        <f t="shared" si="53"/>
        <v>!$z10</v>
      </c>
      <c r="BE15" s="1" t="str">
        <f t="shared" si="54"/>
        <v>!$aa10</v>
      </c>
    </row>
    <row r="16" spans="2:57" ht="12.75">
      <c r="B16" s="46" t="e">
        <f t="shared" si="0"/>
        <v>#REF!</v>
      </c>
      <c r="C16" s="47" t="e">
        <f ca="1" t="shared" si="27"/>
        <v>#REF!</v>
      </c>
      <c r="D16" s="47" t="e">
        <f ca="1" t="shared" si="1"/>
        <v>#REF!</v>
      </c>
      <c r="E16" s="306" t="e">
        <f ca="1" t="shared" si="2"/>
        <v>#REF!</v>
      </c>
      <c r="F16" s="48" t="e">
        <f ca="1" t="shared" si="3"/>
        <v>#REF!</v>
      </c>
      <c r="G16" s="308" t="e">
        <f ca="1" t="shared" si="4"/>
        <v>#REF!</v>
      </c>
      <c r="H16" s="48" t="e">
        <f ca="1" t="shared" si="5"/>
        <v>#REF!</v>
      </c>
      <c r="I16" s="308" t="e">
        <f ca="1" t="shared" si="6"/>
        <v>#REF!</v>
      </c>
      <c r="J16" s="54" t="e">
        <f ca="1" t="shared" si="7"/>
        <v>#REF!</v>
      </c>
      <c r="K16" s="308" t="e">
        <f ca="1" t="shared" si="8"/>
        <v>#REF!</v>
      </c>
      <c r="L16" s="48" t="e">
        <f ca="1" t="shared" si="9"/>
        <v>#REF!</v>
      </c>
      <c r="M16" s="308" t="e">
        <f ca="1" t="shared" si="10"/>
        <v>#REF!</v>
      </c>
      <c r="N16" s="48" t="e">
        <f ca="1" t="shared" si="11"/>
        <v>#REF!</v>
      </c>
      <c r="O16" s="308" t="e">
        <f ca="1" t="shared" si="12"/>
        <v>#REF!</v>
      </c>
      <c r="P16" s="48" t="e">
        <f ca="1" t="shared" si="13"/>
        <v>#REF!</v>
      </c>
      <c r="Q16" s="308" t="e">
        <f ca="1" t="shared" si="14"/>
        <v>#REF!</v>
      </c>
      <c r="R16" s="48" t="e">
        <f ca="1" t="shared" si="15"/>
        <v>#REF!</v>
      </c>
      <c r="S16" s="308" t="e">
        <f ca="1" t="shared" si="16"/>
        <v>#REF!</v>
      </c>
      <c r="T16" s="48" t="e">
        <f ca="1" t="shared" si="17"/>
        <v>#REF!</v>
      </c>
      <c r="U16" s="308" t="e">
        <f ca="1" t="shared" si="18"/>
        <v>#REF!</v>
      </c>
      <c r="V16" s="48" t="e">
        <f ca="1" t="shared" si="19"/>
        <v>#REF!</v>
      </c>
      <c r="W16" s="308" t="e">
        <f ca="1" t="shared" si="20"/>
        <v>#REF!</v>
      </c>
      <c r="X16" s="48" t="e">
        <f ca="1" t="shared" si="21"/>
        <v>#REF!</v>
      </c>
      <c r="Y16" s="308" t="e">
        <f ca="1" t="shared" si="22"/>
        <v>#REF!</v>
      </c>
      <c r="Z16" s="48" t="e">
        <f ca="1" t="shared" si="23"/>
        <v>#REF!</v>
      </c>
      <c r="AA16" s="308" t="e">
        <f ca="1" t="shared" si="24"/>
        <v>#REF!</v>
      </c>
      <c r="AB16" s="48" t="e">
        <f ca="1" t="shared" si="25"/>
        <v>#REF!</v>
      </c>
      <c r="AC16" s="308" t="e">
        <f ca="1" t="shared" si="26"/>
        <v>#REF!</v>
      </c>
      <c r="AE16" s="1" t="str">
        <f t="shared" si="28"/>
        <v>!$a11</v>
      </c>
      <c r="AF16" s="1" t="str">
        <f t="shared" si="29"/>
        <v>!$b11</v>
      </c>
      <c r="AG16" s="1" t="str">
        <f t="shared" si="30"/>
        <v>!$c11</v>
      </c>
      <c r="AH16" s="1" t="str">
        <f t="shared" si="31"/>
        <v>!$d11</v>
      </c>
      <c r="AI16" s="1" t="str">
        <f t="shared" si="32"/>
        <v>!$e11</v>
      </c>
      <c r="AJ16" s="1" t="str">
        <f t="shared" si="33"/>
        <v>!$f11</v>
      </c>
      <c r="AK16" s="1" t="str">
        <f t="shared" si="34"/>
        <v>!$g11</v>
      </c>
      <c r="AL16" s="1" t="str">
        <f t="shared" si="35"/>
        <v>!$h11</v>
      </c>
      <c r="AM16" s="1" t="str">
        <f t="shared" si="36"/>
        <v>!$i11</v>
      </c>
      <c r="AN16" s="1" t="str">
        <f t="shared" si="37"/>
        <v>!$j11</v>
      </c>
      <c r="AO16" s="1" t="str">
        <f t="shared" si="38"/>
        <v>!$k11</v>
      </c>
      <c r="AP16" s="1" t="str">
        <f t="shared" si="39"/>
        <v>!$l11</v>
      </c>
      <c r="AQ16" s="1" t="str">
        <f t="shared" si="40"/>
        <v>!$m11</v>
      </c>
      <c r="AR16" s="1" t="str">
        <f t="shared" si="41"/>
        <v>!$n11</v>
      </c>
      <c r="AS16" s="1" t="str">
        <f t="shared" si="42"/>
        <v>!$o11</v>
      </c>
      <c r="AT16" s="1" t="str">
        <f t="shared" si="43"/>
        <v>!$p11</v>
      </c>
      <c r="AU16" s="1" t="str">
        <f t="shared" si="44"/>
        <v>!$q11</v>
      </c>
      <c r="AV16" s="1" t="str">
        <f t="shared" si="45"/>
        <v>!$r11</v>
      </c>
      <c r="AW16" s="1" t="str">
        <f t="shared" si="46"/>
        <v>!$s11</v>
      </c>
      <c r="AX16" s="1" t="str">
        <f t="shared" si="47"/>
        <v>!$t11</v>
      </c>
      <c r="AY16" s="1" t="str">
        <f t="shared" si="48"/>
        <v>!$u11</v>
      </c>
      <c r="AZ16" s="1" t="str">
        <f t="shared" si="49"/>
        <v>!$v11</v>
      </c>
      <c r="BA16" s="1" t="str">
        <f t="shared" si="50"/>
        <v>!$w11</v>
      </c>
      <c r="BB16" s="1" t="str">
        <f t="shared" si="51"/>
        <v>!$x11</v>
      </c>
      <c r="BC16" s="1" t="str">
        <f t="shared" si="52"/>
        <v>!$y11</v>
      </c>
      <c r="BD16" s="1" t="str">
        <f t="shared" si="53"/>
        <v>!$z11</v>
      </c>
      <c r="BE16" s="1" t="str">
        <f t="shared" si="54"/>
        <v>!$aa11</v>
      </c>
    </row>
    <row r="17" spans="2:57" ht="12.75">
      <c r="B17" s="46" t="e">
        <f t="shared" si="0"/>
        <v>#REF!</v>
      </c>
      <c r="C17" s="47" t="e">
        <f ca="1" t="shared" si="27"/>
        <v>#REF!</v>
      </c>
      <c r="D17" s="47" t="e">
        <f ca="1" t="shared" si="1"/>
        <v>#REF!</v>
      </c>
      <c r="E17" s="306" t="e">
        <f ca="1" t="shared" si="2"/>
        <v>#REF!</v>
      </c>
      <c r="F17" s="48" t="e">
        <f ca="1" t="shared" si="3"/>
        <v>#REF!</v>
      </c>
      <c r="G17" s="308" t="e">
        <f ca="1" t="shared" si="4"/>
        <v>#REF!</v>
      </c>
      <c r="H17" s="48" t="e">
        <f ca="1" t="shared" si="5"/>
        <v>#REF!</v>
      </c>
      <c r="I17" s="308" t="e">
        <f ca="1" t="shared" si="6"/>
        <v>#REF!</v>
      </c>
      <c r="J17" s="54" t="e">
        <f ca="1" t="shared" si="7"/>
        <v>#REF!</v>
      </c>
      <c r="K17" s="308" t="e">
        <f ca="1" t="shared" si="8"/>
        <v>#REF!</v>
      </c>
      <c r="L17" s="48" t="e">
        <f ca="1" t="shared" si="9"/>
        <v>#REF!</v>
      </c>
      <c r="M17" s="308" t="e">
        <f ca="1" t="shared" si="10"/>
        <v>#REF!</v>
      </c>
      <c r="N17" s="48" t="e">
        <f ca="1" t="shared" si="11"/>
        <v>#REF!</v>
      </c>
      <c r="O17" s="308" t="e">
        <f ca="1" t="shared" si="12"/>
        <v>#REF!</v>
      </c>
      <c r="P17" s="48" t="e">
        <f ca="1" t="shared" si="13"/>
        <v>#REF!</v>
      </c>
      <c r="Q17" s="308" t="e">
        <f ca="1" t="shared" si="14"/>
        <v>#REF!</v>
      </c>
      <c r="R17" s="48" t="e">
        <f ca="1" t="shared" si="15"/>
        <v>#REF!</v>
      </c>
      <c r="S17" s="308" t="e">
        <f ca="1" t="shared" si="16"/>
        <v>#REF!</v>
      </c>
      <c r="T17" s="48" t="e">
        <f ca="1" t="shared" si="17"/>
        <v>#REF!</v>
      </c>
      <c r="U17" s="308" t="e">
        <f ca="1" t="shared" si="18"/>
        <v>#REF!</v>
      </c>
      <c r="V17" s="48" t="e">
        <f ca="1" t="shared" si="19"/>
        <v>#REF!</v>
      </c>
      <c r="W17" s="308" t="e">
        <f ca="1" t="shared" si="20"/>
        <v>#REF!</v>
      </c>
      <c r="X17" s="48" t="e">
        <f ca="1" t="shared" si="21"/>
        <v>#REF!</v>
      </c>
      <c r="Y17" s="308" t="e">
        <f ca="1" t="shared" si="22"/>
        <v>#REF!</v>
      </c>
      <c r="Z17" s="48" t="e">
        <f ca="1" t="shared" si="23"/>
        <v>#REF!</v>
      </c>
      <c r="AA17" s="308" t="e">
        <f ca="1" t="shared" si="24"/>
        <v>#REF!</v>
      </c>
      <c r="AB17" s="48" t="e">
        <f ca="1" t="shared" si="25"/>
        <v>#REF!</v>
      </c>
      <c r="AC17" s="308" t="e">
        <f ca="1" t="shared" si="26"/>
        <v>#REF!</v>
      </c>
      <c r="AE17" s="1" t="str">
        <f t="shared" si="28"/>
        <v>!$a12</v>
      </c>
      <c r="AF17" s="1" t="str">
        <f t="shared" si="29"/>
        <v>!$b12</v>
      </c>
      <c r="AG17" s="1" t="str">
        <f t="shared" si="30"/>
        <v>!$c12</v>
      </c>
      <c r="AH17" s="1" t="str">
        <f t="shared" si="31"/>
        <v>!$d12</v>
      </c>
      <c r="AI17" s="1" t="str">
        <f t="shared" si="32"/>
        <v>!$e12</v>
      </c>
      <c r="AJ17" s="1" t="str">
        <f t="shared" si="33"/>
        <v>!$f12</v>
      </c>
      <c r="AK17" s="1" t="str">
        <f t="shared" si="34"/>
        <v>!$g12</v>
      </c>
      <c r="AL17" s="1" t="str">
        <f t="shared" si="35"/>
        <v>!$h12</v>
      </c>
      <c r="AM17" s="1" t="str">
        <f t="shared" si="36"/>
        <v>!$i12</v>
      </c>
      <c r="AN17" s="1" t="str">
        <f t="shared" si="37"/>
        <v>!$j12</v>
      </c>
      <c r="AO17" s="1" t="str">
        <f t="shared" si="38"/>
        <v>!$k12</v>
      </c>
      <c r="AP17" s="1" t="str">
        <f t="shared" si="39"/>
        <v>!$l12</v>
      </c>
      <c r="AQ17" s="1" t="str">
        <f t="shared" si="40"/>
        <v>!$m12</v>
      </c>
      <c r="AR17" s="1" t="str">
        <f t="shared" si="41"/>
        <v>!$n12</v>
      </c>
      <c r="AS17" s="1" t="str">
        <f t="shared" si="42"/>
        <v>!$o12</v>
      </c>
      <c r="AT17" s="1" t="str">
        <f t="shared" si="43"/>
        <v>!$p12</v>
      </c>
      <c r="AU17" s="1" t="str">
        <f t="shared" si="44"/>
        <v>!$q12</v>
      </c>
      <c r="AV17" s="1" t="str">
        <f t="shared" si="45"/>
        <v>!$r12</v>
      </c>
      <c r="AW17" s="1" t="str">
        <f t="shared" si="46"/>
        <v>!$s12</v>
      </c>
      <c r="AX17" s="1" t="str">
        <f t="shared" si="47"/>
        <v>!$t12</v>
      </c>
      <c r="AY17" s="1" t="str">
        <f t="shared" si="48"/>
        <v>!$u12</v>
      </c>
      <c r="AZ17" s="1" t="str">
        <f t="shared" si="49"/>
        <v>!$v12</v>
      </c>
      <c r="BA17" s="1" t="str">
        <f t="shared" si="50"/>
        <v>!$w12</v>
      </c>
      <c r="BB17" s="1" t="str">
        <f t="shared" si="51"/>
        <v>!$x12</v>
      </c>
      <c r="BC17" s="1" t="str">
        <f t="shared" si="52"/>
        <v>!$y12</v>
      </c>
      <c r="BD17" s="1" t="str">
        <f t="shared" si="53"/>
        <v>!$z12</v>
      </c>
      <c r="BE17" s="1" t="str">
        <f t="shared" si="54"/>
        <v>!$aa12</v>
      </c>
    </row>
    <row r="18" spans="2:57" ht="12.75">
      <c r="B18" s="46" t="e">
        <f t="shared" si="0"/>
        <v>#REF!</v>
      </c>
      <c r="C18" s="47" t="e">
        <f ca="1" t="shared" si="27"/>
        <v>#REF!</v>
      </c>
      <c r="D18" s="47" t="e">
        <f ca="1" t="shared" si="1"/>
        <v>#REF!</v>
      </c>
      <c r="E18" s="306" t="e">
        <f ca="1" t="shared" si="2"/>
        <v>#REF!</v>
      </c>
      <c r="F18" s="48" t="e">
        <f ca="1" t="shared" si="3"/>
        <v>#REF!</v>
      </c>
      <c r="G18" s="308" t="e">
        <f ca="1" t="shared" si="4"/>
        <v>#REF!</v>
      </c>
      <c r="H18" s="48" t="e">
        <f ca="1" t="shared" si="5"/>
        <v>#REF!</v>
      </c>
      <c r="I18" s="308" t="e">
        <f ca="1" t="shared" si="6"/>
        <v>#REF!</v>
      </c>
      <c r="J18" s="54" t="e">
        <f ca="1" t="shared" si="7"/>
        <v>#REF!</v>
      </c>
      <c r="K18" s="308" t="e">
        <f ca="1" t="shared" si="8"/>
        <v>#REF!</v>
      </c>
      <c r="L18" s="48" t="e">
        <f ca="1" t="shared" si="9"/>
        <v>#REF!</v>
      </c>
      <c r="M18" s="308" t="e">
        <f ca="1" t="shared" si="10"/>
        <v>#REF!</v>
      </c>
      <c r="N18" s="48" t="e">
        <f ca="1" t="shared" si="11"/>
        <v>#REF!</v>
      </c>
      <c r="O18" s="308" t="e">
        <f ca="1" t="shared" si="12"/>
        <v>#REF!</v>
      </c>
      <c r="P18" s="48" t="e">
        <f ca="1" t="shared" si="13"/>
        <v>#REF!</v>
      </c>
      <c r="Q18" s="308" t="e">
        <f ca="1" t="shared" si="14"/>
        <v>#REF!</v>
      </c>
      <c r="R18" s="48" t="e">
        <f ca="1" t="shared" si="15"/>
        <v>#REF!</v>
      </c>
      <c r="S18" s="308" t="e">
        <f ca="1" t="shared" si="16"/>
        <v>#REF!</v>
      </c>
      <c r="T18" s="48" t="e">
        <f ca="1" t="shared" si="17"/>
        <v>#REF!</v>
      </c>
      <c r="U18" s="308" t="e">
        <f ca="1" t="shared" si="18"/>
        <v>#REF!</v>
      </c>
      <c r="V18" s="48" t="e">
        <f ca="1" t="shared" si="19"/>
        <v>#REF!</v>
      </c>
      <c r="W18" s="308" t="e">
        <f ca="1" t="shared" si="20"/>
        <v>#REF!</v>
      </c>
      <c r="X18" s="48" t="e">
        <f ca="1" t="shared" si="21"/>
        <v>#REF!</v>
      </c>
      <c r="Y18" s="308" t="e">
        <f ca="1" t="shared" si="22"/>
        <v>#REF!</v>
      </c>
      <c r="Z18" s="48" t="e">
        <f ca="1" t="shared" si="23"/>
        <v>#REF!</v>
      </c>
      <c r="AA18" s="308" t="e">
        <f ca="1" t="shared" si="24"/>
        <v>#REF!</v>
      </c>
      <c r="AB18" s="48" t="e">
        <f ca="1" t="shared" si="25"/>
        <v>#REF!</v>
      </c>
      <c r="AC18" s="308" t="e">
        <f ca="1" t="shared" si="26"/>
        <v>#REF!</v>
      </c>
      <c r="AE18" s="1" t="str">
        <f t="shared" si="28"/>
        <v>!$a13</v>
      </c>
      <c r="AF18" s="1" t="str">
        <f t="shared" si="29"/>
        <v>!$b13</v>
      </c>
      <c r="AG18" s="1" t="str">
        <f t="shared" si="30"/>
        <v>!$c13</v>
      </c>
      <c r="AH18" s="1" t="str">
        <f t="shared" si="31"/>
        <v>!$d13</v>
      </c>
      <c r="AI18" s="1" t="str">
        <f t="shared" si="32"/>
        <v>!$e13</v>
      </c>
      <c r="AJ18" s="1" t="str">
        <f t="shared" si="33"/>
        <v>!$f13</v>
      </c>
      <c r="AK18" s="1" t="str">
        <f t="shared" si="34"/>
        <v>!$g13</v>
      </c>
      <c r="AL18" s="1" t="str">
        <f t="shared" si="35"/>
        <v>!$h13</v>
      </c>
      <c r="AM18" s="1" t="str">
        <f t="shared" si="36"/>
        <v>!$i13</v>
      </c>
      <c r="AN18" s="1" t="str">
        <f t="shared" si="37"/>
        <v>!$j13</v>
      </c>
      <c r="AO18" s="1" t="str">
        <f t="shared" si="38"/>
        <v>!$k13</v>
      </c>
      <c r="AP18" s="1" t="str">
        <f t="shared" si="39"/>
        <v>!$l13</v>
      </c>
      <c r="AQ18" s="1" t="str">
        <f t="shared" si="40"/>
        <v>!$m13</v>
      </c>
      <c r="AR18" s="1" t="str">
        <f t="shared" si="41"/>
        <v>!$n13</v>
      </c>
      <c r="AS18" s="1" t="str">
        <f t="shared" si="42"/>
        <v>!$o13</v>
      </c>
      <c r="AT18" s="1" t="str">
        <f t="shared" si="43"/>
        <v>!$p13</v>
      </c>
      <c r="AU18" s="1" t="str">
        <f t="shared" si="44"/>
        <v>!$q13</v>
      </c>
      <c r="AV18" s="1" t="str">
        <f t="shared" si="45"/>
        <v>!$r13</v>
      </c>
      <c r="AW18" s="1" t="str">
        <f t="shared" si="46"/>
        <v>!$s13</v>
      </c>
      <c r="AX18" s="1" t="str">
        <f t="shared" si="47"/>
        <v>!$t13</v>
      </c>
      <c r="AY18" s="1" t="str">
        <f t="shared" si="48"/>
        <v>!$u13</v>
      </c>
      <c r="AZ18" s="1" t="str">
        <f t="shared" si="49"/>
        <v>!$v13</v>
      </c>
      <c r="BA18" s="1" t="str">
        <f t="shared" si="50"/>
        <v>!$w13</v>
      </c>
      <c r="BB18" s="1" t="str">
        <f t="shared" si="51"/>
        <v>!$x13</v>
      </c>
      <c r="BC18" s="1" t="str">
        <f t="shared" si="52"/>
        <v>!$y13</v>
      </c>
      <c r="BD18" s="1" t="str">
        <f t="shared" si="53"/>
        <v>!$z13</v>
      </c>
      <c r="BE18" s="1" t="str">
        <f t="shared" si="54"/>
        <v>!$aa13</v>
      </c>
    </row>
    <row r="19" spans="2:57" ht="12.75">
      <c r="B19" s="46" t="e">
        <f t="shared" si="0"/>
        <v>#REF!</v>
      </c>
      <c r="C19" s="47" t="e">
        <f ca="1" t="shared" si="27"/>
        <v>#REF!</v>
      </c>
      <c r="D19" s="47" t="e">
        <f ca="1" t="shared" si="1"/>
        <v>#REF!</v>
      </c>
      <c r="E19" s="306" t="e">
        <f ca="1" t="shared" si="2"/>
        <v>#REF!</v>
      </c>
      <c r="F19" s="48" t="e">
        <f ca="1" t="shared" si="3"/>
        <v>#REF!</v>
      </c>
      <c r="G19" s="308" t="e">
        <f ca="1" t="shared" si="4"/>
        <v>#REF!</v>
      </c>
      <c r="H19" s="48" t="e">
        <f ca="1" t="shared" si="5"/>
        <v>#REF!</v>
      </c>
      <c r="I19" s="308" t="e">
        <f ca="1" t="shared" si="6"/>
        <v>#REF!</v>
      </c>
      <c r="J19" s="54" t="e">
        <f ca="1" t="shared" si="7"/>
        <v>#REF!</v>
      </c>
      <c r="K19" s="308" t="e">
        <f ca="1" t="shared" si="8"/>
        <v>#REF!</v>
      </c>
      <c r="L19" s="48" t="e">
        <f ca="1" t="shared" si="9"/>
        <v>#REF!</v>
      </c>
      <c r="M19" s="308" t="e">
        <f ca="1" t="shared" si="10"/>
        <v>#REF!</v>
      </c>
      <c r="N19" s="48" t="e">
        <f ca="1" t="shared" si="11"/>
        <v>#REF!</v>
      </c>
      <c r="O19" s="308" t="e">
        <f ca="1" t="shared" si="12"/>
        <v>#REF!</v>
      </c>
      <c r="P19" s="48" t="e">
        <f ca="1" t="shared" si="13"/>
        <v>#REF!</v>
      </c>
      <c r="Q19" s="308" t="e">
        <f ca="1" t="shared" si="14"/>
        <v>#REF!</v>
      </c>
      <c r="R19" s="48" t="e">
        <f ca="1" t="shared" si="15"/>
        <v>#REF!</v>
      </c>
      <c r="S19" s="308" t="e">
        <f ca="1" t="shared" si="16"/>
        <v>#REF!</v>
      </c>
      <c r="T19" s="48" t="e">
        <f ca="1" t="shared" si="17"/>
        <v>#REF!</v>
      </c>
      <c r="U19" s="308" t="e">
        <f ca="1" t="shared" si="18"/>
        <v>#REF!</v>
      </c>
      <c r="V19" s="48" t="e">
        <f ca="1" t="shared" si="19"/>
        <v>#REF!</v>
      </c>
      <c r="W19" s="308" t="e">
        <f ca="1" t="shared" si="20"/>
        <v>#REF!</v>
      </c>
      <c r="X19" s="48" t="e">
        <f ca="1" t="shared" si="21"/>
        <v>#REF!</v>
      </c>
      <c r="Y19" s="308" t="e">
        <f ca="1" t="shared" si="22"/>
        <v>#REF!</v>
      </c>
      <c r="Z19" s="48" t="e">
        <f ca="1" t="shared" si="23"/>
        <v>#REF!</v>
      </c>
      <c r="AA19" s="308" t="e">
        <f ca="1" t="shared" si="24"/>
        <v>#REF!</v>
      </c>
      <c r="AB19" s="48" t="e">
        <f ca="1" t="shared" si="25"/>
        <v>#REF!</v>
      </c>
      <c r="AC19" s="308" t="e">
        <f ca="1" t="shared" si="26"/>
        <v>#REF!</v>
      </c>
      <c r="AE19" s="1" t="str">
        <f t="shared" si="28"/>
        <v>!$a14</v>
      </c>
      <c r="AF19" s="1" t="str">
        <f t="shared" si="29"/>
        <v>!$b14</v>
      </c>
      <c r="AG19" s="1" t="str">
        <f t="shared" si="30"/>
        <v>!$c14</v>
      </c>
      <c r="AH19" s="1" t="str">
        <f t="shared" si="31"/>
        <v>!$d14</v>
      </c>
      <c r="AI19" s="1" t="str">
        <f t="shared" si="32"/>
        <v>!$e14</v>
      </c>
      <c r="AJ19" s="1" t="str">
        <f t="shared" si="33"/>
        <v>!$f14</v>
      </c>
      <c r="AK19" s="1" t="str">
        <f t="shared" si="34"/>
        <v>!$g14</v>
      </c>
      <c r="AL19" s="1" t="str">
        <f t="shared" si="35"/>
        <v>!$h14</v>
      </c>
      <c r="AM19" s="1" t="str">
        <f t="shared" si="36"/>
        <v>!$i14</v>
      </c>
      <c r="AN19" s="1" t="str">
        <f t="shared" si="37"/>
        <v>!$j14</v>
      </c>
      <c r="AO19" s="1" t="str">
        <f t="shared" si="38"/>
        <v>!$k14</v>
      </c>
      <c r="AP19" s="1" t="str">
        <f t="shared" si="39"/>
        <v>!$l14</v>
      </c>
      <c r="AQ19" s="1" t="str">
        <f t="shared" si="40"/>
        <v>!$m14</v>
      </c>
      <c r="AR19" s="1" t="str">
        <f t="shared" si="41"/>
        <v>!$n14</v>
      </c>
      <c r="AS19" s="1" t="str">
        <f t="shared" si="42"/>
        <v>!$o14</v>
      </c>
      <c r="AT19" s="1" t="str">
        <f t="shared" si="43"/>
        <v>!$p14</v>
      </c>
      <c r="AU19" s="1" t="str">
        <f t="shared" si="44"/>
        <v>!$q14</v>
      </c>
      <c r="AV19" s="1" t="str">
        <f t="shared" si="45"/>
        <v>!$r14</v>
      </c>
      <c r="AW19" s="1" t="str">
        <f t="shared" si="46"/>
        <v>!$s14</v>
      </c>
      <c r="AX19" s="1" t="str">
        <f t="shared" si="47"/>
        <v>!$t14</v>
      </c>
      <c r="AY19" s="1" t="str">
        <f t="shared" si="48"/>
        <v>!$u14</v>
      </c>
      <c r="AZ19" s="1" t="str">
        <f t="shared" si="49"/>
        <v>!$v14</v>
      </c>
      <c r="BA19" s="1" t="str">
        <f t="shared" si="50"/>
        <v>!$w14</v>
      </c>
      <c r="BB19" s="1" t="str">
        <f t="shared" si="51"/>
        <v>!$x14</v>
      </c>
      <c r="BC19" s="1" t="str">
        <f t="shared" si="52"/>
        <v>!$y14</v>
      </c>
      <c r="BD19" s="1" t="str">
        <f t="shared" si="53"/>
        <v>!$z14</v>
      </c>
      <c r="BE19" s="1" t="str">
        <f t="shared" si="54"/>
        <v>!$aa14</v>
      </c>
    </row>
    <row r="20" spans="2:57" ht="12.75">
      <c r="B20" s="46" t="e">
        <f t="shared" si="0"/>
        <v>#REF!</v>
      </c>
      <c r="C20" s="47" t="e">
        <f ca="1" t="shared" si="27"/>
        <v>#REF!</v>
      </c>
      <c r="D20" s="47" t="e">
        <f ca="1" t="shared" si="1"/>
        <v>#REF!</v>
      </c>
      <c r="E20" s="306" t="e">
        <f ca="1" t="shared" si="2"/>
        <v>#REF!</v>
      </c>
      <c r="F20" s="48" t="e">
        <f ca="1" t="shared" si="3"/>
        <v>#REF!</v>
      </c>
      <c r="G20" s="308" t="e">
        <f ca="1" t="shared" si="4"/>
        <v>#REF!</v>
      </c>
      <c r="H20" s="48" t="e">
        <f ca="1" t="shared" si="5"/>
        <v>#REF!</v>
      </c>
      <c r="I20" s="308" t="e">
        <f ca="1" t="shared" si="6"/>
        <v>#REF!</v>
      </c>
      <c r="J20" s="54" t="e">
        <f ca="1" t="shared" si="7"/>
        <v>#REF!</v>
      </c>
      <c r="K20" s="308" t="e">
        <f ca="1" t="shared" si="8"/>
        <v>#REF!</v>
      </c>
      <c r="L20" s="48" t="e">
        <f ca="1" t="shared" si="9"/>
        <v>#REF!</v>
      </c>
      <c r="M20" s="308" t="e">
        <f ca="1" t="shared" si="10"/>
        <v>#REF!</v>
      </c>
      <c r="N20" s="48" t="e">
        <f ca="1" t="shared" si="11"/>
        <v>#REF!</v>
      </c>
      <c r="O20" s="308" t="e">
        <f ca="1" t="shared" si="12"/>
        <v>#REF!</v>
      </c>
      <c r="P20" s="48" t="e">
        <f ca="1" t="shared" si="13"/>
        <v>#REF!</v>
      </c>
      <c r="Q20" s="308" t="e">
        <f ca="1" t="shared" si="14"/>
        <v>#REF!</v>
      </c>
      <c r="R20" s="48" t="e">
        <f ca="1" t="shared" si="15"/>
        <v>#REF!</v>
      </c>
      <c r="S20" s="308" t="e">
        <f ca="1" t="shared" si="16"/>
        <v>#REF!</v>
      </c>
      <c r="T20" s="48" t="e">
        <f ca="1" t="shared" si="17"/>
        <v>#REF!</v>
      </c>
      <c r="U20" s="308" t="e">
        <f ca="1" t="shared" si="18"/>
        <v>#REF!</v>
      </c>
      <c r="V20" s="48" t="e">
        <f ca="1" t="shared" si="19"/>
        <v>#REF!</v>
      </c>
      <c r="W20" s="308" t="e">
        <f ca="1" t="shared" si="20"/>
        <v>#REF!</v>
      </c>
      <c r="X20" s="48" t="e">
        <f ca="1" t="shared" si="21"/>
        <v>#REF!</v>
      </c>
      <c r="Y20" s="308" t="e">
        <f ca="1" t="shared" si="22"/>
        <v>#REF!</v>
      </c>
      <c r="Z20" s="48" t="e">
        <f ca="1" t="shared" si="23"/>
        <v>#REF!</v>
      </c>
      <c r="AA20" s="308" t="e">
        <f ca="1" t="shared" si="24"/>
        <v>#REF!</v>
      </c>
      <c r="AB20" s="48" t="e">
        <f ca="1" t="shared" si="25"/>
        <v>#REF!</v>
      </c>
      <c r="AC20" s="308" t="e">
        <f ca="1" t="shared" si="26"/>
        <v>#REF!</v>
      </c>
      <c r="AE20" s="1" t="str">
        <f t="shared" si="28"/>
        <v>!$a15</v>
      </c>
      <c r="AF20" s="1" t="str">
        <f t="shared" si="29"/>
        <v>!$b15</v>
      </c>
      <c r="AG20" s="1" t="str">
        <f t="shared" si="30"/>
        <v>!$c15</v>
      </c>
      <c r="AH20" s="1" t="str">
        <f t="shared" si="31"/>
        <v>!$d15</v>
      </c>
      <c r="AI20" s="1" t="str">
        <f t="shared" si="32"/>
        <v>!$e15</v>
      </c>
      <c r="AJ20" s="1" t="str">
        <f t="shared" si="33"/>
        <v>!$f15</v>
      </c>
      <c r="AK20" s="1" t="str">
        <f t="shared" si="34"/>
        <v>!$g15</v>
      </c>
      <c r="AL20" s="1" t="str">
        <f t="shared" si="35"/>
        <v>!$h15</v>
      </c>
      <c r="AM20" s="1" t="str">
        <f t="shared" si="36"/>
        <v>!$i15</v>
      </c>
      <c r="AN20" s="1" t="str">
        <f t="shared" si="37"/>
        <v>!$j15</v>
      </c>
      <c r="AO20" s="1" t="str">
        <f t="shared" si="38"/>
        <v>!$k15</v>
      </c>
      <c r="AP20" s="1" t="str">
        <f t="shared" si="39"/>
        <v>!$l15</v>
      </c>
      <c r="AQ20" s="1" t="str">
        <f t="shared" si="40"/>
        <v>!$m15</v>
      </c>
      <c r="AR20" s="1" t="str">
        <f t="shared" si="41"/>
        <v>!$n15</v>
      </c>
      <c r="AS20" s="1" t="str">
        <f t="shared" si="42"/>
        <v>!$o15</v>
      </c>
      <c r="AT20" s="1" t="str">
        <f t="shared" si="43"/>
        <v>!$p15</v>
      </c>
      <c r="AU20" s="1" t="str">
        <f t="shared" si="44"/>
        <v>!$q15</v>
      </c>
      <c r="AV20" s="1" t="str">
        <f t="shared" si="45"/>
        <v>!$r15</v>
      </c>
      <c r="AW20" s="1" t="str">
        <f t="shared" si="46"/>
        <v>!$s15</v>
      </c>
      <c r="AX20" s="1" t="str">
        <f t="shared" si="47"/>
        <v>!$t15</v>
      </c>
      <c r="AY20" s="1" t="str">
        <f t="shared" si="48"/>
        <v>!$u15</v>
      </c>
      <c r="AZ20" s="1" t="str">
        <f t="shared" si="49"/>
        <v>!$v15</v>
      </c>
      <c r="BA20" s="1" t="str">
        <f t="shared" si="50"/>
        <v>!$w15</v>
      </c>
      <c r="BB20" s="1" t="str">
        <f t="shared" si="51"/>
        <v>!$x15</v>
      </c>
      <c r="BC20" s="1" t="str">
        <f t="shared" si="52"/>
        <v>!$y15</v>
      </c>
      <c r="BD20" s="1" t="str">
        <f t="shared" si="53"/>
        <v>!$z15</v>
      </c>
      <c r="BE20" s="1" t="str">
        <f t="shared" si="54"/>
        <v>!$aa15</v>
      </c>
    </row>
    <row r="21" spans="2:57" ht="12.75">
      <c r="B21" s="46" t="e">
        <f t="shared" si="0"/>
        <v>#REF!</v>
      </c>
      <c r="C21" s="47" t="e">
        <f ca="1" t="shared" si="27"/>
        <v>#REF!</v>
      </c>
      <c r="D21" s="47" t="e">
        <f ca="1" t="shared" si="1"/>
        <v>#REF!</v>
      </c>
      <c r="E21" s="306" t="e">
        <f ca="1" t="shared" si="2"/>
        <v>#REF!</v>
      </c>
      <c r="F21" s="48" t="e">
        <f ca="1" t="shared" si="3"/>
        <v>#REF!</v>
      </c>
      <c r="G21" s="308" t="e">
        <f ca="1" t="shared" si="4"/>
        <v>#REF!</v>
      </c>
      <c r="H21" s="48" t="e">
        <f ca="1" t="shared" si="5"/>
        <v>#REF!</v>
      </c>
      <c r="I21" s="308" t="e">
        <f ca="1" t="shared" si="6"/>
        <v>#REF!</v>
      </c>
      <c r="J21" s="54" t="e">
        <f ca="1" t="shared" si="7"/>
        <v>#REF!</v>
      </c>
      <c r="K21" s="308" t="e">
        <f ca="1" t="shared" si="8"/>
        <v>#REF!</v>
      </c>
      <c r="L21" s="48" t="e">
        <f ca="1" t="shared" si="9"/>
        <v>#REF!</v>
      </c>
      <c r="M21" s="308" t="e">
        <f ca="1" t="shared" si="10"/>
        <v>#REF!</v>
      </c>
      <c r="N21" s="48" t="e">
        <f ca="1" t="shared" si="11"/>
        <v>#REF!</v>
      </c>
      <c r="O21" s="308" t="e">
        <f ca="1" t="shared" si="12"/>
        <v>#REF!</v>
      </c>
      <c r="P21" s="48" t="e">
        <f ca="1" t="shared" si="13"/>
        <v>#REF!</v>
      </c>
      <c r="Q21" s="308" t="e">
        <f ca="1" t="shared" si="14"/>
        <v>#REF!</v>
      </c>
      <c r="R21" s="48" t="e">
        <f ca="1" t="shared" si="15"/>
        <v>#REF!</v>
      </c>
      <c r="S21" s="308" t="e">
        <f ca="1" t="shared" si="16"/>
        <v>#REF!</v>
      </c>
      <c r="T21" s="48" t="e">
        <f ca="1" t="shared" si="17"/>
        <v>#REF!</v>
      </c>
      <c r="U21" s="308" t="e">
        <f ca="1" t="shared" si="18"/>
        <v>#REF!</v>
      </c>
      <c r="V21" s="48" t="e">
        <f ca="1" t="shared" si="19"/>
        <v>#REF!</v>
      </c>
      <c r="W21" s="308" t="e">
        <f ca="1" t="shared" si="20"/>
        <v>#REF!</v>
      </c>
      <c r="X21" s="48" t="e">
        <f ca="1" t="shared" si="21"/>
        <v>#REF!</v>
      </c>
      <c r="Y21" s="308" t="e">
        <f ca="1" t="shared" si="22"/>
        <v>#REF!</v>
      </c>
      <c r="Z21" s="48" t="e">
        <f ca="1" t="shared" si="23"/>
        <v>#REF!</v>
      </c>
      <c r="AA21" s="308" t="e">
        <f ca="1" t="shared" si="24"/>
        <v>#REF!</v>
      </c>
      <c r="AB21" s="48" t="e">
        <f ca="1" t="shared" si="25"/>
        <v>#REF!</v>
      </c>
      <c r="AC21" s="308" t="e">
        <f ca="1" t="shared" si="26"/>
        <v>#REF!</v>
      </c>
      <c r="AE21" s="1" t="str">
        <f t="shared" si="28"/>
        <v>!$a16</v>
      </c>
      <c r="AF21" s="1" t="str">
        <f t="shared" si="29"/>
        <v>!$b16</v>
      </c>
      <c r="AG21" s="1" t="str">
        <f t="shared" si="30"/>
        <v>!$c16</v>
      </c>
      <c r="AH21" s="1" t="str">
        <f t="shared" si="31"/>
        <v>!$d16</v>
      </c>
      <c r="AI21" s="1" t="str">
        <f t="shared" si="32"/>
        <v>!$e16</v>
      </c>
      <c r="AJ21" s="1" t="str">
        <f t="shared" si="33"/>
        <v>!$f16</v>
      </c>
      <c r="AK21" s="1" t="str">
        <f t="shared" si="34"/>
        <v>!$g16</v>
      </c>
      <c r="AL21" s="1" t="str">
        <f t="shared" si="35"/>
        <v>!$h16</v>
      </c>
      <c r="AM21" s="1" t="str">
        <f t="shared" si="36"/>
        <v>!$i16</v>
      </c>
      <c r="AN21" s="1" t="str">
        <f t="shared" si="37"/>
        <v>!$j16</v>
      </c>
      <c r="AO21" s="1" t="str">
        <f t="shared" si="38"/>
        <v>!$k16</v>
      </c>
      <c r="AP21" s="1" t="str">
        <f t="shared" si="39"/>
        <v>!$l16</v>
      </c>
      <c r="AQ21" s="1" t="str">
        <f t="shared" si="40"/>
        <v>!$m16</v>
      </c>
      <c r="AR21" s="1" t="str">
        <f t="shared" si="41"/>
        <v>!$n16</v>
      </c>
      <c r="AS21" s="1" t="str">
        <f t="shared" si="42"/>
        <v>!$o16</v>
      </c>
      <c r="AT21" s="1" t="str">
        <f t="shared" si="43"/>
        <v>!$p16</v>
      </c>
      <c r="AU21" s="1" t="str">
        <f t="shared" si="44"/>
        <v>!$q16</v>
      </c>
      <c r="AV21" s="1" t="str">
        <f t="shared" si="45"/>
        <v>!$r16</v>
      </c>
      <c r="AW21" s="1" t="str">
        <f t="shared" si="46"/>
        <v>!$s16</v>
      </c>
      <c r="AX21" s="1" t="str">
        <f t="shared" si="47"/>
        <v>!$t16</v>
      </c>
      <c r="AY21" s="1" t="str">
        <f t="shared" si="48"/>
        <v>!$u16</v>
      </c>
      <c r="AZ21" s="1" t="str">
        <f t="shared" si="49"/>
        <v>!$v16</v>
      </c>
      <c r="BA21" s="1" t="str">
        <f t="shared" si="50"/>
        <v>!$w16</v>
      </c>
      <c r="BB21" s="1" t="str">
        <f t="shared" si="51"/>
        <v>!$x16</v>
      </c>
      <c r="BC21" s="1" t="str">
        <f t="shared" si="52"/>
        <v>!$y16</v>
      </c>
      <c r="BD21" s="1" t="str">
        <f t="shared" si="53"/>
        <v>!$z16</v>
      </c>
      <c r="BE21" s="1" t="str">
        <f t="shared" si="54"/>
        <v>!$aa16</v>
      </c>
    </row>
    <row r="22" spans="2:57" ht="12.75">
      <c r="B22" s="46" t="e">
        <f t="shared" si="0"/>
        <v>#REF!</v>
      </c>
      <c r="C22" s="47" t="e">
        <f ca="1" t="shared" si="55" ref="C22:C27">INDIRECT($AE22)</f>
        <v>#REF!</v>
      </c>
      <c r="D22" s="47" t="e">
        <f ca="1" t="shared" si="1"/>
        <v>#REF!</v>
      </c>
      <c r="E22" s="306" t="e">
        <f ca="1" t="shared" si="2"/>
        <v>#REF!</v>
      </c>
      <c r="F22" s="48" t="e">
        <f ca="1" t="shared" si="3"/>
        <v>#REF!</v>
      </c>
      <c r="G22" s="308" t="e">
        <f ca="1" t="shared" si="4"/>
        <v>#REF!</v>
      </c>
      <c r="H22" s="48" t="e">
        <f ca="1" t="shared" si="5"/>
        <v>#REF!</v>
      </c>
      <c r="I22" s="308" t="e">
        <f ca="1" t="shared" si="6"/>
        <v>#REF!</v>
      </c>
      <c r="J22" s="54" t="e">
        <f ca="1" t="shared" si="7"/>
        <v>#REF!</v>
      </c>
      <c r="K22" s="308" t="e">
        <f ca="1" t="shared" si="8"/>
        <v>#REF!</v>
      </c>
      <c r="L22" s="48" t="e">
        <f ca="1" t="shared" si="9"/>
        <v>#REF!</v>
      </c>
      <c r="M22" s="308" t="e">
        <f ca="1" t="shared" si="10"/>
        <v>#REF!</v>
      </c>
      <c r="N22" s="48" t="e">
        <f ca="1" t="shared" si="11"/>
        <v>#REF!</v>
      </c>
      <c r="O22" s="308" t="e">
        <f ca="1" t="shared" si="12"/>
        <v>#REF!</v>
      </c>
      <c r="P22" s="48" t="e">
        <f ca="1" t="shared" si="13"/>
        <v>#REF!</v>
      </c>
      <c r="Q22" s="308" t="e">
        <f ca="1" t="shared" si="14"/>
        <v>#REF!</v>
      </c>
      <c r="R22" s="48" t="e">
        <f ca="1" t="shared" si="15"/>
        <v>#REF!</v>
      </c>
      <c r="S22" s="308" t="e">
        <f ca="1" t="shared" si="16"/>
        <v>#REF!</v>
      </c>
      <c r="T22" s="48" t="e">
        <f ca="1" t="shared" si="17"/>
        <v>#REF!</v>
      </c>
      <c r="U22" s="308" t="e">
        <f ca="1" t="shared" si="18"/>
        <v>#REF!</v>
      </c>
      <c r="V22" s="48" t="e">
        <f ca="1" t="shared" si="19"/>
        <v>#REF!</v>
      </c>
      <c r="W22" s="308" t="e">
        <f ca="1" t="shared" si="20"/>
        <v>#REF!</v>
      </c>
      <c r="X22" s="48" t="e">
        <f ca="1" t="shared" si="21"/>
        <v>#REF!</v>
      </c>
      <c r="Y22" s="308" t="e">
        <f ca="1" t="shared" si="22"/>
        <v>#REF!</v>
      </c>
      <c r="Z22" s="48" t="e">
        <f ca="1" t="shared" si="23"/>
        <v>#REF!</v>
      </c>
      <c r="AA22" s="308" t="e">
        <f ca="1" t="shared" si="24"/>
        <v>#REF!</v>
      </c>
      <c r="AB22" s="48" t="e">
        <f ca="1" t="shared" si="25"/>
        <v>#REF!</v>
      </c>
      <c r="AC22" s="308" t="e">
        <f ca="1" t="shared" si="26"/>
        <v>#REF!</v>
      </c>
      <c r="AE22" s="1" t="str">
        <f t="shared" si="28"/>
        <v>!$a17</v>
      </c>
      <c r="AF22" s="1" t="str">
        <f t="shared" si="29"/>
        <v>!$b17</v>
      </c>
      <c r="AG22" s="1" t="str">
        <f t="shared" si="30"/>
        <v>!$c17</v>
      </c>
      <c r="AH22" s="1" t="str">
        <f t="shared" si="31"/>
        <v>!$d17</v>
      </c>
      <c r="AI22" s="1" t="str">
        <f t="shared" si="32"/>
        <v>!$e17</v>
      </c>
      <c r="AJ22" s="1" t="str">
        <f t="shared" si="33"/>
        <v>!$f17</v>
      </c>
      <c r="AK22" s="1" t="str">
        <f t="shared" si="34"/>
        <v>!$g17</v>
      </c>
      <c r="AL22" s="1" t="str">
        <f t="shared" si="35"/>
        <v>!$h17</v>
      </c>
      <c r="AM22" s="1" t="str">
        <f t="shared" si="36"/>
        <v>!$i17</v>
      </c>
      <c r="AN22" s="1" t="str">
        <f t="shared" si="37"/>
        <v>!$j17</v>
      </c>
      <c r="AO22" s="1" t="str">
        <f t="shared" si="38"/>
        <v>!$k17</v>
      </c>
      <c r="AP22" s="1" t="str">
        <f t="shared" si="39"/>
        <v>!$l17</v>
      </c>
      <c r="AQ22" s="1" t="str">
        <f t="shared" si="40"/>
        <v>!$m17</v>
      </c>
      <c r="AR22" s="1" t="str">
        <f t="shared" si="41"/>
        <v>!$n17</v>
      </c>
      <c r="AS22" s="1" t="str">
        <f t="shared" si="42"/>
        <v>!$o17</v>
      </c>
      <c r="AT22" s="1" t="str">
        <f t="shared" si="43"/>
        <v>!$p17</v>
      </c>
      <c r="AU22" s="1" t="str">
        <f t="shared" si="44"/>
        <v>!$q17</v>
      </c>
      <c r="AV22" s="1" t="str">
        <f t="shared" si="45"/>
        <v>!$r17</v>
      </c>
      <c r="AW22" s="1" t="str">
        <f t="shared" si="46"/>
        <v>!$s17</v>
      </c>
      <c r="AX22" s="1" t="str">
        <f t="shared" si="47"/>
        <v>!$t17</v>
      </c>
      <c r="AY22" s="1" t="str">
        <f t="shared" si="48"/>
        <v>!$u17</v>
      </c>
      <c r="AZ22" s="1" t="str">
        <f t="shared" si="49"/>
        <v>!$v17</v>
      </c>
      <c r="BA22" s="1" t="str">
        <f t="shared" si="50"/>
        <v>!$w17</v>
      </c>
      <c r="BB22" s="1" t="str">
        <f t="shared" si="51"/>
        <v>!$x17</v>
      </c>
      <c r="BC22" s="1" t="str">
        <f t="shared" si="52"/>
        <v>!$y17</v>
      </c>
      <c r="BD22" s="1" t="str">
        <f t="shared" si="53"/>
        <v>!$z17</v>
      </c>
      <c r="BE22" s="1" t="str">
        <f t="shared" si="54"/>
        <v>!$aa17</v>
      </c>
    </row>
    <row r="23" spans="2:57" ht="12.75">
      <c r="B23" s="46" t="e">
        <f t="shared" si="0"/>
        <v>#REF!</v>
      </c>
      <c r="C23" s="47" t="e">
        <f ca="1" t="shared" si="55"/>
        <v>#REF!</v>
      </c>
      <c r="D23" s="47" t="e">
        <f ca="1" t="shared" si="1"/>
        <v>#REF!</v>
      </c>
      <c r="E23" s="306" t="e">
        <f ca="1" t="shared" si="2"/>
        <v>#REF!</v>
      </c>
      <c r="F23" s="48" t="e">
        <f ca="1" t="shared" si="3"/>
        <v>#REF!</v>
      </c>
      <c r="G23" s="308" t="e">
        <f ca="1" t="shared" si="4"/>
        <v>#REF!</v>
      </c>
      <c r="H23" s="48" t="e">
        <f ca="1" t="shared" si="5"/>
        <v>#REF!</v>
      </c>
      <c r="I23" s="308" t="e">
        <f ca="1" t="shared" si="6"/>
        <v>#REF!</v>
      </c>
      <c r="J23" s="54" t="e">
        <f ca="1" t="shared" si="7"/>
        <v>#REF!</v>
      </c>
      <c r="K23" s="308" t="e">
        <f ca="1" t="shared" si="8"/>
        <v>#REF!</v>
      </c>
      <c r="L23" s="48" t="e">
        <f ca="1" t="shared" si="9"/>
        <v>#REF!</v>
      </c>
      <c r="M23" s="308" t="e">
        <f ca="1" t="shared" si="10"/>
        <v>#REF!</v>
      </c>
      <c r="N23" s="48" t="e">
        <f ca="1" t="shared" si="11"/>
        <v>#REF!</v>
      </c>
      <c r="O23" s="308" t="e">
        <f ca="1" t="shared" si="12"/>
        <v>#REF!</v>
      </c>
      <c r="P23" s="48" t="e">
        <f ca="1" t="shared" si="13"/>
        <v>#REF!</v>
      </c>
      <c r="Q23" s="308" t="e">
        <f ca="1" t="shared" si="14"/>
        <v>#REF!</v>
      </c>
      <c r="R23" s="48" t="e">
        <f ca="1" t="shared" si="15"/>
        <v>#REF!</v>
      </c>
      <c r="S23" s="308" t="e">
        <f ca="1" t="shared" si="16"/>
        <v>#REF!</v>
      </c>
      <c r="T23" s="48" t="e">
        <f ca="1" t="shared" si="17"/>
        <v>#REF!</v>
      </c>
      <c r="U23" s="308" t="e">
        <f ca="1" t="shared" si="18"/>
        <v>#REF!</v>
      </c>
      <c r="V23" s="48" t="e">
        <f ca="1" t="shared" si="19"/>
        <v>#REF!</v>
      </c>
      <c r="W23" s="308" t="e">
        <f ca="1" t="shared" si="20"/>
        <v>#REF!</v>
      </c>
      <c r="X23" s="48" t="e">
        <f ca="1" t="shared" si="21"/>
        <v>#REF!</v>
      </c>
      <c r="Y23" s="308" t="e">
        <f ca="1" t="shared" si="22"/>
        <v>#REF!</v>
      </c>
      <c r="Z23" s="48" t="e">
        <f ca="1" t="shared" si="23"/>
        <v>#REF!</v>
      </c>
      <c r="AA23" s="308" t="e">
        <f ca="1" t="shared" si="24"/>
        <v>#REF!</v>
      </c>
      <c r="AB23" s="48" t="e">
        <f ca="1" t="shared" si="25"/>
        <v>#REF!</v>
      </c>
      <c r="AC23" s="308" t="e">
        <f ca="1" t="shared" si="26"/>
        <v>#REF!</v>
      </c>
      <c r="AE23" s="1" t="str">
        <f t="shared" si="28"/>
        <v>!$a18</v>
      </c>
      <c r="AF23" s="1" t="str">
        <f t="shared" si="29"/>
        <v>!$b18</v>
      </c>
      <c r="AG23" s="1" t="str">
        <f t="shared" si="30"/>
        <v>!$c18</v>
      </c>
      <c r="AH23" s="1" t="str">
        <f t="shared" si="31"/>
        <v>!$d18</v>
      </c>
      <c r="AI23" s="1" t="str">
        <f t="shared" si="32"/>
        <v>!$e18</v>
      </c>
      <c r="AJ23" s="1" t="str">
        <f t="shared" si="33"/>
        <v>!$f18</v>
      </c>
      <c r="AK23" s="1" t="str">
        <f t="shared" si="34"/>
        <v>!$g18</v>
      </c>
      <c r="AL23" s="1" t="str">
        <f t="shared" si="35"/>
        <v>!$h18</v>
      </c>
      <c r="AM23" s="1" t="str">
        <f t="shared" si="36"/>
        <v>!$i18</v>
      </c>
      <c r="AN23" s="1" t="str">
        <f t="shared" si="37"/>
        <v>!$j18</v>
      </c>
      <c r="AO23" s="1" t="str">
        <f t="shared" si="38"/>
        <v>!$k18</v>
      </c>
      <c r="AP23" s="1" t="str">
        <f t="shared" si="39"/>
        <v>!$l18</v>
      </c>
      <c r="AQ23" s="1" t="str">
        <f t="shared" si="40"/>
        <v>!$m18</v>
      </c>
      <c r="AR23" s="1" t="str">
        <f t="shared" si="41"/>
        <v>!$n18</v>
      </c>
      <c r="AS23" s="1" t="str">
        <f t="shared" si="42"/>
        <v>!$o18</v>
      </c>
      <c r="AT23" s="1" t="str">
        <f t="shared" si="43"/>
        <v>!$p18</v>
      </c>
      <c r="AU23" s="1" t="str">
        <f t="shared" si="44"/>
        <v>!$q18</v>
      </c>
      <c r="AV23" s="1" t="str">
        <f t="shared" si="45"/>
        <v>!$r18</v>
      </c>
      <c r="AW23" s="1" t="str">
        <f t="shared" si="46"/>
        <v>!$s18</v>
      </c>
      <c r="AX23" s="1" t="str">
        <f t="shared" si="47"/>
        <v>!$t18</v>
      </c>
      <c r="AY23" s="1" t="str">
        <f t="shared" si="48"/>
        <v>!$u18</v>
      </c>
      <c r="AZ23" s="1" t="str">
        <f t="shared" si="49"/>
        <v>!$v18</v>
      </c>
      <c r="BA23" s="1" t="str">
        <f t="shared" si="50"/>
        <v>!$w18</v>
      </c>
      <c r="BB23" s="1" t="str">
        <f t="shared" si="51"/>
        <v>!$x18</v>
      </c>
      <c r="BC23" s="1" t="str">
        <f t="shared" si="52"/>
        <v>!$y18</v>
      </c>
      <c r="BD23" s="1" t="str">
        <f t="shared" si="53"/>
        <v>!$z18</v>
      </c>
      <c r="BE23" s="1" t="str">
        <f t="shared" si="54"/>
        <v>!$aa18</v>
      </c>
    </row>
    <row r="24" spans="2:57" ht="12.75">
      <c r="B24" s="46" t="e">
        <f t="shared" si="0"/>
        <v>#REF!</v>
      </c>
      <c r="C24" s="47" t="e">
        <f ca="1" t="shared" si="55"/>
        <v>#REF!</v>
      </c>
      <c r="D24" s="47" t="e">
        <f ca="1" t="shared" si="1"/>
        <v>#REF!</v>
      </c>
      <c r="E24" s="306" t="e">
        <f ca="1" t="shared" si="2"/>
        <v>#REF!</v>
      </c>
      <c r="F24" s="48" t="e">
        <f ca="1" t="shared" si="3"/>
        <v>#REF!</v>
      </c>
      <c r="G24" s="308" t="e">
        <f ca="1" t="shared" si="4"/>
        <v>#REF!</v>
      </c>
      <c r="H24" s="48" t="e">
        <f ca="1" t="shared" si="5"/>
        <v>#REF!</v>
      </c>
      <c r="I24" s="308" t="e">
        <f ca="1" t="shared" si="6"/>
        <v>#REF!</v>
      </c>
      <c r="J24" s="54" t="e">
        <f ca="1" t="shared" si="7"/>
        <v>#REF!</v>
      </c>
      <c r="K24" s="308" t="e">
        <f ca="1" t="shared" si="8"/>
        <v>#REF!</v>
      </c>
      <c r="L24" s="48" t="e">
        <f ca="1" t="shared" si="9"/>
        <v>#REF!</v>
      </c>
      <c r="M24" s="308" t="e">
        <f ca="1" t="shared" si="10"/>
        <v>#REF!</v>
      </c>
      <c r="N24" s="48" t="e">
        <f ca="1" t="shared" si="11"/>
        <v>#REF!</v>
      </c>
      <c r="O24" s="308" t="e">
        <f ca="1" t="shared" si="12"/>
        <v>#REF!</v>
      </c>
      <c r="P24" s="48" t="e">
        <f ca="1" t="shared" si="13"/>
        <v>#REF!</v>
      </c>
      <c r="Q24" s="308" t="e">
        <f ca="1" t="shared" si="14"/>
        <v>#REF!</v>
      </c>
      <c r="R24" s="48" t="e">
        <f ca="1" t="shared" si="15"/>
        <v>#REF!</v>
      </c>
      <c r="S24" s="308" t="e">
        <f ca="1" t="shared" si="16"/>
        <v>#REF!</v>
      </c>
      <c r="T24" s="48" t="e">
        <f ca="1" t="shared" si="17"/>
        <v>#REF!</v>
      </c>
      <c r="U24" s="308" t="e">
        <f ca="1" t="shared" si="18"/>
        <v>#REF!</v>
      </c>
      <c r="V24" s="48" t="e">
        <f ca="1" t="shared" si="19"/>
        <v>#REF!</v>
      </c>
      <c r="W24" s="308" t="e">
        <f ca="1" t="shared" si="20"/>
        <v>#REF!</v>
      </c>
      <c r="X24" s="48" t="e">
        <f ca="1" t="shared" si="21"/>
        <v>#REF!</v>
      </c>
      <c r="Y24" s="308" t="e">
        <f ca="1" t="shared" si="22"/>
        <v>#REF!</v>
      </c>
      <c r="Z24" s="48" t="e">
        <f ca="1" t="shared" si="23"/>
        <v>#REF!</v>
      </c>
      <c r="AA24" s="308" t="e">
        <f ca="1" t="shared" si="24"/>
        <v>#REF!</v>
      </c>
      <c r="AB24" s="48" t="e">
        <f ca="1" t="shared" si="25"/>
        <v>#REF!</v>
      </c>
      <c r="AC24" s="308" t="e">
        <f ca="1" t="shared" si="26"/>
        <v>#REF!</v>
      </c>
      <c r="AE24" s="1" t="str">
        <f t="shared" si="28"/>
        <v>!$a19</v>
      </c>
      <c r="AF24" s="1" t="str">
        <f t="shared" si="29"/>
        <v>!$b19</v>
      </c>
      <c r="AG24" s="1" t="str">
        <f t="shared" si="30"/>
        <v>!$c19</v>
      </c>
      <c r="AH24" s="1" t="str">
        <f t="shared" si="31"/>
        <v>!$d19</v>
      </c>
      <c r="AI24" s="1" t="str">
        <f t="shared" si="32"/>
        <v>!$e19</v>
      </c>
      <c r="AJ24" s="1" t="str">
        <f t="shared" si="33"/>
        <v>!$f19</v>
      </c>
      <c r="AK24" s="1" t="str">
        <f t="shared" si="34"/>
        <v>!$g19</v>
      </c>
      <c r="AL24" s="1" t="str">
        <f t="shared" si="35"/>
        <v>!$h19</v>
      </c>
      <c r="AM24" s="1" t="str">
        <f t="shared" si="36"/>
        <v>!$i19</v>
      </c>
      <c r="AN24" s="1" t="str">
        <f t="shared" si="37"/>
        <v>!$j19</v>
      </c>
      <c r="AO24" s="1" t="str">
        <f t="shared" si="38"/>
        <v>!$k19</v>
      </c>
      <c r="AP24" s="1" t="str">
        <f t="shared" si="39"/>
        <v>!$l19</v>
      </c>
      <c r="AQ24" s="1" t="str">
        <f t="shared" si="40"/>
        <v>!$m19</v>
      </c>
      <c r="AR24" s="1" t="str">
        <f t="shared" si="41"/>
        <v>!$n19</v>
      </c>
      <c r="AS24" s="1" t="str">
        <f t="shared" si="42"/>
        <v>!$o19</v>
      </c>
      <c r="AT24" s="1" t="str">
        <f t="shared" si="43"/>
        <v>!$p19</v>
      </c>
      <c r="AU24" s="1" t="str">
        <f t="shared" si="44"/>
        <v>!$q19</v>
      </c>
      <c r="AV24" s="1" t="str">
        <f t="shared" si="45"/>
        <v>!$r19</v>
      </c>
      <c r="AW24" s="1" t="str">
        <f t="shared" si="46"/>
        <v>!$s19</v>
      </c>
      <c r="AX24" s="1" t="str">
        <f t="shared" si="47"/>
        <v>!$t19</v>
      </c>
      <c r="AY24" s="1" t="str">
        <f t="shared" si="48"/>
        <v>!$u19</v>
      </c>
      <c r="AZ24" s="1" t="str">
        <f t="shared" si="49"/>
        <v>!$v19</v>
      </c>
      <c r="BA24" s="1" t="str">
        <f t="shared" si="50"/>
        <v>!$w19</v>
      </c>
      <c r="BB24" s="1" t="str">
        <f t="shared" si="51"/>
        <v>!$x19</v>
      </c>
      <c r="BC24" s="1" t="str">
        <f t="shared" si="52"/>
        <v>!$y19</v>
      </c>
      <c r="BD24" s="1" t="str">
        <f t="shared" si="53"/>
        <v>!$z19</v>
      </c>
      <c r="BE24" s="1" t="str">
        <f t="shared" si="54"/>
        <v>!$aa19</v>
      </c>
    </row>
    <row r="25" spans="2:57" ht="12.75">
      <c r="B25" s="46" t="e">
        <f t="shared" si="0"/>
        <v>#REF!</v>
      </c>
      <c r="C25" s="47" t="e">
        <f ca="1" t="shared" si="55"/>
        <v>#REF!</v>
      </c>
      <c r="D25" s="47" t="e">
        <f ca="1" t="shared" si="1"/>
        <v>#REF!</v>
      </c>
      <c r="E25" s="306" t="e">
        <f ca="1" t="shared" si="2"/>
        <v>#REF!</v>
      </c>
      <c r="F25" s="48" t="e">
        <f ca="1" t="shared" si="3"/>
        <v>#REF!</v>
      </c>
      <c r="G25" s="308" t="e">
        <f ca="1" t="shared" si="4"/>
        <v>#REF!</v>
      </c>
      <c r="H25" s="48" t="e">
        <f ca="1" t="shared" si="5"/>
        <v>#REF!</v>
      </c>
      <c r="I25" s="308" t="e">
        <f ca="1" t="shared" si="6"/>
        <v>#REF!</v>
      </c>
      <c r="J25" s="54" t="e">
        <f ca="1" t="shared" si="7"/>
        <v>#REF!</v>
      </c>
      <c r="K25" s="308" t="e">
        <f ca="1" t="shared" si="8"/>
        <v>#REF!</v>
      </c>
      <c r="L25" s="48" t="e">
        <f ca="1" t="shared" si="9"/>
        <v>#REF!</v>
      </c>
      <c r="M25" s="308" t="e">
        <f ca="1" t="shared" si="10"/>
        <v>#REF!</v>
      </c>
      <c r="N25" s="48" t="e">
        <f ca="1" t="shared" si="11"/>
        <v>#REF!</v>
      </c>
      <c r="O25" s="308" t="e">
        <f ca="1" t="shared" si="12"/>
        <v>#REF!</v>
      </c>
      <c r="P25" s="48" t="e">
        <f ca="1" t="shared" si="13"/>
        <v>#REF!</v>
      </c>
      <c r="Q25" s="308" t="e">
        <f ca="1" t="shared" si="14"/>
        <v>#REF!</v>
      </c>
      <c r="R25" s="48" t="e">
        <f ca="1" t="shared" si="15"/>
        <v>#REF!</v>
      </c>
      <c r="S25" s="308" t="e">
        <f ca="1" t="shared" si="16"/>
        <v>#REF!</v>
      </c>
      <c r="T25" s="48" t="e">
        <f ca="1" t="shared" si="17"/>
        <v>#REF!</v>
      </c>
      <c r="U25" s="308" t="e">
        <f ca="1" t="shared" si="18"/>
        <v>#REF!</v>
      </c>
      <c r="V25" s="48" t="e">
        <f ca="1" t="shared" si="19"/>
        <v>#REF!</v>
      </c>
      <c r="W25" s="308" t="e">
        <f ca="1" t="shared" si="20"/>
        <v>#REF!</v>
      </c>
      <c r="X25" s="48" t="e">
        <f ca="1" t="shared" si="21"/>
        <v>#REF!</v>
      </c>
      <c r="Y25" s="308" t="e">
        <f ca="1" t="shared" si="22"/>
        <v>#REF!</v>
      </c>
      <c r="Z25" s="48" t="e">
        <f ca="1" t="shared" si="23"/>
        <v>#REF!</v>
      </c>
      <c r="AA25" s="308" t="e">
        <f ca="1" t="shared" si="24"/>
        <v>#REF!</v>
      </c>
      <c r="AB25" s="48" t="e">
        <f ca="1" t="shared" si="25"/>
        <v>#REF!</v>
      </c>
      <c r="AC25" s="308" t="e">
        <f ca="1" t="shared" si="26"/>
        <v>#REF!</v>
      </c>
      <c r="AE25" s="1" t="str">
        <f t="shared" si="28"/>
        <v>!$a20</v>
      </c>
      <c r="AF25" s="1" t="str">
        <f t="shared" si="29"/>
        <v>!$b20</v>
      </c>
      <c r="AG25" s="1" t="str">
        <f t="shared" si="30"/>
        <v>!$c20</v>
      </c>
      <c r="AH25" s="1" t="str">
        <f t="shared" si="31"/>
        <v>!$d20</v>
      </c>
      <c r="AI25" s="1" t="str">
        <f t="shared" si="32"/>
        <v>!$e20</v>
      </c>
      <c r="AJ25" s="1" t="str">
        <f t="shared" si="33"/>
        <v>!$f20</v>
      </c>
      <c r="AK25" s="1" t="str">
        <f t="shared" si="34"/>
        <v>!$g20</v>
      </c>
      <c r="AL25" s="1" t="str">
        <f t="shared" si="35"/>
        <v>!$h20</v>
      </c>
      <c r="AM25" s="1" t="str">
        <f t="shared" si="36"/>
        <v>!$i20</v>
      </c>
      <c r="AN25" s="1" t="str">
        <f t="shared" si="37"/>
        <v>!$j20</v>
      </c>
      <c r="AO25" s="1" t="str">
        <f t="shared" si="38"/>
        <v>!$k20</v>
      </c>
      <c r="AP25" s="1" t="str">
        <f t="shared" si="39"/>
        <v>!$l20</v>
      </c>
      <c r="AQ25" s="1" t="str">
        <f t="shared" si="40"/>
        <v>!$m20</v>
      </c>
      <c r="AR25" s="1" t="str">
        <f t="shared" si="41"/>
        <v>!$n20</v>
      </c>
      <c r="AS25" s="1" t="str">
        <f t="shared" si="42"/>
        <v>!$o20</v>
      </c>
      <c r="AT25" s="1" t="str">
        <f t="shared" si="43"/>
        <v>!$p20</v>
      </c>
      <c r="AU25" s="1" t="str">
        <f t="shared" si="44"/>
        <v>!$q20</v>
      </c>
      <c r="AV25" s="1" t="str">
        <f t="shared" si="45"/>
        <v>!$r20</v>
      </c>
      <c r="AW25" s="1" t="str">
        <f t="shared" si="46"/>
        <v>!$s20</v>
      </c>
      <c r="AX25" s="1" t="str">
        <f t="shared" si="47"/>
        <v>!$t20</v>
      </c>
      <c r="AY25" s="1" t="str">
        <f t="shared" si="48"/>
        <v>!$u20</v>
      </c>
      <c r="AZ25" s="1" t="str">
        <f t="shared" si="49"/>
        <v>!$v20</v>
      </c>
      <c r="BA25" s="1" t="str">
        <f t="shared" si="50"/>
        <v>!$w20</v>
      </c>
      <c r="BB25" s="1" t="str">
        <f t="shared" si="51"/>
        <v>!$x20</v>
      </c>
      <c r="BC25" s="1" t="str">
        <f t="shared" si="52"/>
        <v>!$y20</v>
      </c>
      <c r="BD25" s="1" t="str">
        <f t="shared" si="53"/>
        <v>!$z20</v>
      </c>
      <c r="BE25" s="1" t="str">
        <f t="shared" si="54"/>
        <v>!$aa20</v>
      </c>
    </row>
    <row r="26" spans="2:57" ht="12.75">
      <c r="B26" s="46" t="e">
        <f>IF(C26&lt;&gt;"",ROW(),"")</f>
        <v>#REF!</v>
      </c>
      <c r="C26" s="47" t="e">
        <f ca="1" t="shared" si="55"/>
        <v>#REF!</v>
      </c>
      <c r="D26" s="47" t="e">
        <f ca="1" t="shared" si="1"/>
        <v>#REF!</v>
      </c>
      <c r="E26" s="306" t="e">
        <f ca="1" t="shared" si="2"/>
        <v>#REF!</v>
      </c>
      <c r="F26" s="48" t="e">
        <f ca="1" t="shared" si="3"/>
        <v>#REF!</v>
      </c>
      <c r="G26" s="308" t="e">
        <f ca="1" t="shared" si="4"/>
        <v>#REF!</v>
      </c>
      <c r="H26" s="48" t="e">
        <f ca="1" t="shared" si="5"/>
        <v>#REF!</v>
      </c>
      <c r="I26" s="308" t="e">
        <f ca="1" t="shared" si="6"/>
        <v>#REF!</v>
      </c>
      <c r="J26" s="54" t="e">
        <f ca="1" t="shared" si="7"/>
        <v>#REF!</v>
      </c>
      <c r="K26" s="308" t="e">
        <f ca="1" t="shared" si="8"/>
        <v>#REF!</v>
      </c>
      <c r="L26" s="48" t="e">
        <f ca="1" t="shared" si="9"/>
        <v>#REF!</v>
      </c>
      <c r="M26" s="308" t="e">
        <f ca="1" t="shared" si="10"/>
        <v>#REF!</v>
      </c>
      <c r="N26" s="48" t="e">
        <f ca="1" t="shared" si="11"/>
        <v>#REF!</v>
      </c>
      <c r="O26" s="308" t="e">
        <f ca="1" t="shared" si="12"/>
        <v>#REF!</v>
      </c>
      <c r="P26" s="48" t="e">
        <f ca="1" t="shared" si="13"/>
        <v>#REF!</v>
      </c>
      <c r="Q26" s="308" t="e">
        <f ca="1" t="shared" si="14"/>
        <v>#REF!</v>
      </c>
      <c r="R26" s="48" t="e">
        <f ca="1" t="shared" si="15"/>
        <v>#REF!</v>
      </c>
      <c r="S26" s="308" t="e">
        <f ca="1" t="shared" si="16"/>
        <v>#REF!</v>
      </c>
      <c r="T26" s="48" t="e">
        <f ca="1" t="shared" si="17"/>
        <v>#REF!</v>
      </c>
      <c r="U26" s="308" t="e">
        <f ca="1" t="shared" si="18"/>
        <v>#REF!</v>
      </c>
      <c r="V26" s="48" t="e">
        <f ca="1" t="shared" si="19"/>
        <v>#REF!</v>
      </c>
      <c r="W26" s="308" t="e">
        <f ca="1" t="shared" si="20"/>
        <v>#REF!</v>
      </c>
      <c r="X26" s="48" t="e">
        <f ca="1" t="shared" si="21"/>
        <v>#REF!</v>
      </c>
      <c r="Y26" s="308" t="e">
        <f ca="1" t="shared" si="22"/>
        <v>#REF!</v>
      </c>
      <c r="Z26" s="48" t="e">
        <f ca="1" t="shared" si="23"/>
        <v>#REF!</v>
      </c>
      <c r="AA26" s="308" t="e">
        <f ca="1" t="shared" si="24"/>
        <v>#REF!</v>
      </c>
      <c r="AB26" s="48" t="e">
        <f ca="1" t="shared" si="25"/>
        <v>#REF!</v>
      </c>
      <c r="AC26" s="308" t="e">
        <f ca="1" t="shared" si="26"/>
        <v>#REF!</v>
      </c>
      <c r="AE26" s="1" t="str">
        <f t="shared" si="28"/>
        <v>!$a21</v>
      </c>
      <c r="AF26" s="1" t="str">
        <f t="shared" si="29"/>
        <v>!$b21</v>
      </c>
      <c r="AG26" s="1" t="str">
        <f t="shared" si="30"/>
        <v>!$c21</v>
      </c>
      <c r="AH26" s="1" t="str">
        <f t="shared" si="31"/>
        <v>!$d21</v>
      </c>
      <c r="AI26" s="1" t="str">
        <f t="shared" si="32"/>
        <v>!$e21</v>
      </c>
      <c r="AJ26" s="1" t="str">
        <f t="shared" si="33"/>
        <v>!$f21</v>
      </c>
      <c r="AK26" s="1" t="str">
        <f t="shared" si="34"/>
        <v>!$g21</v>
      </c>
      <c r="AL26" s="1" t="str">
        <f t="shared" si="35"/>
        <v>!$h21</v>
      </c>
      <c r="AM26" s="1" t="str">
        <f t="shared" si="36"/>
        <v>!$i21</v>
      </c>
      <c r="AN26" s="1" t="str">
        <f t="shared" si="37"/>
        <v>!$j21</v>
      </c>
      <c r="AO26" s="1" t="str">
        <f t="shared" si="38"/>
        <v>!$k21</v>
      </c>
      <c r="AP26" s="1" t="str">
        <f t="shared" si="39"/>
        <v>!$l21</v>
      </c>
      <c r="AQ26" s="1" t="str">
        <f t="shared" si="40"/>
        <v>!$m21</v>
      </c>
      <c r="AR26" s="1" t="str">
        <f t="shared" si="41"/>
        <v>!$n21</v>
      </c>
      <c r="AS26" s="1" t="str">
        <f t="shared" si="42"/>
        <v>!$o21</v>
      </c>
      <c r="AT26" s="1" t="str">
        <f t="shared" si="43"/>
        <v>!$p21</v>
      </c>
      <c r="AU26" s="1" t="str">
        <f t="shared" si="44"/>
        <v>!$q21</v>
      </c>
      <c r="AV26" s="1" t="str">
        <f t="shared" si="45"/>
        <v>!$r21</v>
      </c>
      <c r="AW26" s="1" t="str">
        <f t="shared" si="46"/>
        <v>!$s21</v>
      </c>
      <c r="AX26" s="1" t="str">
        <f t="shared" si="47"/>
        <v>!$t21</v>
      </c>
      <c r="AY26" s="1" t="str">
        <f t="shared" si="48"/>
        <v>!$u21</v>
      </c>
      <c r="AZ26" s="1" t="str">
        <f t="shared" si="49"/>
        <v>!$v21</v>
      </c>
      <c r="BA26" s="1" t="str">
        <f t="shared" si="50"/>
        <v>!$w21</v>
      </c>
      <c r="BB26" s="1" t="str">
        <f t="shared" si="51"/>
        <v>!$x21</v>
      </c>
      <c r="BC26" s="1" t="str">
        <f t="shared" si="52"/>
        <v>!$y21</v>
      </c>
      <c r="BD26" s="1" t="str">
        <f t="shared" si="53"/>
        <v>!$z21</v>
      </c>
      <c r="BE26" s="1" t="str">
        <f t="shared" si="54"/>
        <v>!$aa21</v>
      </c>
    </row>
    <row r="27" spans="2:57" ht="12.75">
      <c r="B27" s="46" t="e">
        <f>IF(C27&lt;&gt;"",ROW(),"")</f>
        <v>#REF!</v>
      </c>
      <c r="C27" s="47" t="e">
        <f ca="1" t="shared" si="55"/>
        <v>#REF!</v>
      </c>
      <c r="D27" s="47" t="e">
        <f ca="1" t="shared" si="1"/>
        <v>#REF!</v>
      </c>
      <c r="E27" s="306" t="e">
        <f ca="1" t="shared" si="2"/>
        <v>#REF!</v>
      </c>
      <c r="F27" s="48" t="e">
        <f ca="1" t="shared" si="3"/>
        <v>#REF!</v>
      </c>
      <c r="G27" s="308" t="e">
        <f ca="1" t="shared" si="4"/>
        <v>#REF!</v>
      </c>
      <c r="H27" s="48" t="e">
        <f ca="1" t="shared" si="5"/>
        <v>#REF!</v>
      </c>
      <c r="I27" s="308" t="e">
        <f ca="1" t="shared" si="6"/>
        <v>#REF!</v>
      </c>
      <c r="J27" s="54" t="e">
        <f ca="1" t="shared" si="7"/>
        <v>#REF!</v>
      </c>
      <c r="K27" s="308" t="e">
        <f ca="1" t="shared" si="8"/>
        <v>#REF!</v>
      </c>
      <c r="L27" s="48" t="e">
        <f ca="1" t="shared" si="9"/>
        <v>#REF!</v>
      </c>
      <c r="M27" s="308" t="e">
        <f ca="1" t="shared" si="10"/>
        <v>#REF!</v>
      </c>
      <c r="N27" s="48" t="e">
        <f ca="1" t="shared" si="11"/>
        <v>#REF!</v>
      </c>
      <c r="O27" s="308" t="e">
        <f ca="1" t="shared" si="12"/>
        <v>#REF!</v>
      </c>
      <c r="P27" s="48" t="e">
        <f ca="1" t="shared" si="13"/>
        <v>#REF!</v>
      </c>
      <c r="Q27" s="308" t="e">
        <f ca="1" t="shared" si="14"/>
        <v>#REF!</v>
      </c>
      <c r="R27" s="48" t="e">
        <f ca="1" t="shared" si="15"/>
        <v>#REF!</v>
      </c>
      <c r="S27" s="308" t="e">
        <f ca="1" t="shared" si="16"/>
        <v>#REF!</v>
      </c>
      <c r="T27" s="48" t="e">
        <f ca="1" t="shared" si="17"/>
        <v>#REF!</v>
      </c>
      <c r="U27" s="308" t="e">
        <f ca="1" t="shared" si="18"/>
        <v>#REF!</v>
      </c>
      <c r="V27" s="48" t="e">
        <f ca="1" t="shared" si="19"/>
        <v>#REF!</v>
      </c>
      <c r="W27" s="308" t="e">
        <f ca="1" t="shared" si="20"/>
        <v>#REF!</v>
      </c>
      <c r="X27" s="48" t="e">
        <f ca="1" t="shared" si="21"/>
        <v>#REF!</v>
      </c>
      <c r="Y27" s="308" t="e">
        <f ca="1" t="shared" si="22"/>
        <v>#REF!</v>
      </c>
      <c r="Z27" s="48" t="e">
        <f ca="1" t="shared" si="23"/>
        <v>#REF!</v>
      </c>
      <c r="AA27" s="308" t="e">
        <f ca="1" t="shared" si="24"/>
        <v>#REF!</v>
      </c>
      <c r="AB27" s="48" t="e">
        <f ca="1" t="shared" si="25"/>
        <v>#REF!</v>
      </c>
      <c r="AC27" s="308" t="e">
        <f ca="1" t="shared" si="26"/>
        <v>#REF!</v>
      </c>
      <c r="AE27" s="1" t="str">
        <f t="shared" si="28"/>
        <v>!$a22</v>
      </c>
      <c r="AF27" s="1" t="str">
        <f t="shared" si="29"/>
        <v>!$b22</v>
      </c>
      <c r="AG27" s="1" t="str">
        <f t="shared" si="30"/>
        <v>!$c22</v>
      </c>
      <c r="AH27" s="1" t="str">
        <f t="shared" si="31"/>
        <v>!$d22</v>
      </c>
      <c r="AI27" s="1" t="str">
        <f t="shared" si="32"/>
        <v>!$e22</v>
      </c>
      <c r="AJ27" s="1" t="str">
        <f t="shared" si="33"/>
        <v>!$f22</v>
      </c>
      <c r="AK27" s="1" t="str">
        <f t="shared" si="34"/>
        <v>!$g22</v>
      </c>
      <c r="AL27" s="1" t="str">
        <f t="shared" si="35"/>
        <v>!$h22</v>
      </c>
      <c r="AM27" s="1" t="str">
        <f t="shared" si="36"/>
        <v>!$i22</v>
      </c>
      <c r="AN27" s="1" t="str">
        <f t="shared" si="37"/>
        <v>!$j22</v>
      </c>
      <c r="AO27" s="1" t="str">
        <f t="shared" si="38"/>
        <v>!$k22</v>
      </c>
      <c r="AP27" s="1" t="str">
        <f t="shared" si="39"/>
        <v>!$l22</v>
      </c>
      <c r="AQ27" s="1" t="str">
        <f t="shared" si="40"/>
        <v>!$m22</v>
      </c>
      <c r="AR27" s="1" t="str">
        <f t="shared" si="41"/>
        <v>!$n22</v>
      </c>
      <c r="AS27" s="1" t="str">
        <f t="shared" si="42"/>
        <v>!$o22</v>
      </c>
      <c r="AT27" s="1" t="str">
        <f t="shared" si="43"/>
        <v>!$p22</v>
      </c>
      <c r="AU27" s="1" t="str">
        <f t="shared" si="44"/>
        <v>!$q22</v>
      </c>
      <c r="AV27" s="1" t="str">
        <f t="shared" si="45"/>
        <v>!$r22</v>
      </c>
      <c r="AW27" s="1" t="str">
        <f t="shared" si="46"/>
        <v>!$s22</v>
      </c>
      <c r="AX27" s="1" t="str">
        <f t="shared" si="47"/>
        <v>!$t22</v>
      </c>
      <c r="AY27" s="1" t="str">
        <f t="shared" si="48"/>
        <v>!$u22</v>
      </c>
      <c r="AZ27" s="1" t="str">
        <f t="shared" si="49"/>
        <v>!$v22</v>
      </c>
      <c r="BA27" s="1" t="str">
        <f t="shared" si="50"/>
        <v>!$w22</v>
      </c>
      <c r="BB27" s="1" t="str">
        <f t="shared" si="51"/>
        <v>!$x22</v>
      </c>
      <c r="BC27" s="1" t="str">
        <f t="shared" si="52"/>
        <v>!$y22</v>
      </c>
      <c r="BD27" s="1" t="str">
        <f t="shared" si="53"/>
        <v>!$z22</v>
      </c>
      <c r="BE27" s="1" t="str">
        <f t="shared" si="54"/>
        <v>!$aa22</v>
      </c>
    </row>
    <row r="28" spans="2:57" ht="12.75">
      <c r="B28" s="46">
        <f t="shared" si="0"/>
      </c>
      <c r="C28" s="47"/>
      <c r="D28" s="47"/>
      <c r="E28" s="47"/>
      <c r="F28" s="48"/>
      <c r="G28" s="48"/>
      <c r="H28" s="48"/>
      <c r="I28" s="48"/>
      <c r="J28" s="54"/>
      <c r="K28" s="48"/>
      <c r="L28" s="48"/>
      <c r="M28" s="48"/>
      <c r="N28" s="48"/>
      <c r="O28" s="48"/>
      <c r="P28" s="48"/>
      <c r="Q28" s="48"/>
      <c r="R28" s="48"/>
      <c r="S28" s="48"/>
      <c r="T28" s="48" t="e">
        <f ca="1" t="shared" si="17"/>
        <v>#REF!</v>
      </c>
      <c r="U28" s="48" t="e">
        <f ca="1" t="shared" si="18"/>
        <v>#REF!</v>
      </c>
      <c r="V28" s="48" t="e">
        <f ca="1" t="shared" si="19"/>
        <v>#REF!</v>
      </c>
      <c r="W28" s="48" t="e">
        <f ca="1" t="shared" si="20"/>
        <v>#REF!</v>
      </c>
      <c r="X28" s="48" t="e">
        <f ca="1" t="shared" si="21"/>
        <v>#REF!</v>
      </c>
      <c r="Y28" s="48" t="e">
        <f ca="1" t="shared" si="22"/>
        <v>#REF!</v>
      </c>
      <c r="Z28" s="48" t="e">
        <f ca="1" t="shared" si="23"/>
        <v>#REF!</v>
      </c>
      <c r="AA28" s="48" t="e">
        <f ca="1" t="shared" si="24"/>
        <v>#REF!</v>
      </c>
      <c r="AB28" s="48" t="e">
        <f ca="1" t="shared" si="25"/>
        <v>#REF!</v>
      </c>
      <c r="AC28" s="48" t="e">
        <f ca="1" t="shared" si="26"/>
        <v>#REF!</v>
      </c>
      <c r="AE28" s="1" t="str">
        <f t="shared" si="28"/>
        <v>!$a23</v>
      </c>
      <c r="AF28" s="1" t="str">
        <f t="shared" si="29"/>
        <v>!$b23</v>
      </c>
      <c r="AG28" s="1" t="str">
        <f t="shared" si="30"/>
        <v>!$c23</v>
      </c>
      <c r="AH28" s="1" t="str">
        <f t="shared" si="31"/>
        <v>!$d23</v>
      </c>
      <c r="AI28" s="1" t="str">
        <f t="shared" si="32"/>
        <v>!$e23</v>
      </c>
      <c r="AJ28" s="1" t="str">
        <f t="shared" si="33"/>
        <v>!$f23</v>
      </c>
      <c r="AK28" s="1" t="str">
        <f t="shared" si="34"/>
        <v>!$g23</v>
      </c>
      <c r="AL28" s="1" t="str">
        <f t="shared" si="35"/>
        <v>!$h23</v>
      </c>
      <c r="AM28" s="1" t="str">
        <f t="shared" si="36"/>
        <v>!$i23</v>
      </c>
      <c r="AN28" s="1" t="str">
        <f t="shared" si="37"/>
        <v>!$j23</v>
      </c>
      <c r="AO28" s="1" t="str">
        <f t="shared" si="38"/>
        <v>!$k23</v>
      </c>
      <c r="AP28" s="1" t="str">
        <f t="shared" si="39"/>
        <v>!$l23</v>
      </c>
      <c r="AQ28" s="1" t="str">
        <f t="shared" si="40"/>
        <v>!$m23</v>
      </c>
      <c r="AR28" s="1" t="str">
        <f t="shared" si="41"/>
        <v>!$n23</v>
      </c>
      <c r="AS28" s="1" t="str">
        <f t="shared" si="42"/>
        <v>!$o23</v>
      </c>
      <c r="AT28" s="1" t="str">
        <f t="shared" si="43"/>
        <v>!$p23</v>
      </c>
      <c r="AU28" s="1" t="str">
        <f t="shared" si="44"/>
        <v>!$q23</v>
      </c>
      <c r="AV28" s="1" t="str">
        <f t="shared" si="45"/>
        <v>!$r23</v>
      </c>
      <c r="AW28" s="1" t="str">
        <f t="shared" si="46"/>
        <v>!$s23</v>
      </c>
      <c r="AX28" s="1" t="str">
        <f t="shared" si="47"/>
        <v>!$t23</v>
      </c>
      <c r="AY28" s="1" t="str">
        <f t="shared" si="48"/>
        <v>!$u23</v>
      </c>
      <c r="AZ28" s="1" t="str">
        <f t="shared" si="49"/>
        <v>!$v23</v>
      </c>
      <c r="BA28" s="1" t="str">
        <f t="shared" si="50"/>
        <v>!$w23</v>
      </c>
      <c r="BB28" s="1" t="str">
        <f t="shared" si="51"/>
        <v>!$x23</v>
      </c>
      <c r="BC28" s="1" t="str">
        <f t="shared" si="52"/>
        <v>!$y23</v>
      </c>
      <c r="BD28" s="1" t="str">
        <f t="shared" si="53"/>
        <v>!$z23</v>
      </c>
      <c r="BE28" s="1" t="str">
        <f t="shared" si="54"/>
        <v>!$aa23</v>
      </c>
    </row>
    <row r="29" spans="2:57" ht="12.75">
      <c r="B29" s="46"/>
      <c r="C29" s="47" t="s">
        <v>90</v>
      </c>
      <c r="D29" s="47" t="e">
        <f ca="1" t="shared" si="1"/>
        <v>#REF!</v>
      </c>
      <c r="E29" s="47"/>
      <c r="F29" s="57" t="e">
        <f ca="1" t="shared" si="3"/>
        <v>#REF!</v>
      </c>
      <c r="G29" s="48"/>
      <c r="H29" s="57" t="e">
        <f ca="1" t="shared" si="5"/>
        <v>#REF!</v>
      </c>
      <c r="I29" s="48"/>
      <c r="J29" s="58" t="e">
        <f ca="1" t="shared" si="7"/>
        <v>#REF!</v>
      </c>
      <c r="K29" s="48"/>
      <c r="L29" s="57" t="e">
        <f ca="1" t="shared" si="9"/>
        <v>#REF!</v>
      </c>
      <c r="M29" s="48"/>
      <c r="N29" s="57" t="e">
        <f ca="1" t="shared" si="11"/>
        <v>#REF!</v>
      </c>
      <c r="O29" s="48"/>
      <c r="P29" s="57" t="e">
        <f ca="1" t="shared" si="13"/>
        <v>#REF!</v>
      </c>
      <c r="Q29" s="48"/>
      <c r="R29" s="57" t="e">
        <f ca="1" t="shared" si="15"/>
        <v>#REF!</v>
      </c>
      <c r="S29" s="48"/>
      <c r="T29" s="57" t="e">
        <f ca="1" t="shared" si="17"/>
        <v>#REF!</v>
      </c>
      <c r="U29" s="48"/>
      <c r="V29" s="57" t="e">
        <f ca="1" t="shared" si="19"/>
        <v>#REF!</v>
      </c>
      <c r="W29" s="48"/>
      <c r="X29" s="57" t="e">
        <f ca="1" t="shared" si="21"/>
        <v>#REF!</v>
      </c>
      <c r="Y29" s="48" t="e">
        <f ca="1" t="shared" si="22"/>
        <v>#REF!</v>
      </c>
      <c r="Z29" s="57" t="e">
        <f ca="1" t="shared" si="23"/>
        <v>#REF!</v>
      </c>
      <c r="AA29" s="48" t="e">
        <f ca="1" t="shared" si="24"/>
        <v>#REF!</v>
      </c>
      <c r="AB29" s="57" t="e">
        <f ca="1" t="shared" si="25"/>
        <v>#REF!</v>
      </c>
      <c r="AC29" s="48" t="e">
        <f ca="1" t="shared" si="26"/>
        <v>#REF!</v>
      </c>
      <c r="AD29" s="59"/>
      <c r="AE29" s="1" t="str">
        <f t="shared" si="28"/>
        <v>!$a24</v>
      </c>
      <c r="AF29" s="1" t="str">
        <f t="shared" si="29"/>
        <v>!$b24</v>
      </c>
      <c r="AG29" s="1" t="str">
        <f t="shared" si="30"/>
        <v>!$c24</v>
      </c>
      <c r="AH29" s="1" t="str">
        <f t="shared" si="31"/>
        <v>!$d24</v>
      </c>
      <c r="AI29" s="1" t="str">
        <f t="shared" si="32"/>
        <v>!$e24</v>
      </c>
      <c r="AJ29" s="1" t="str">
        <f t="shared" si="33"/>
        <v>!$f24</v>
      </c>
      <c r="AK29" s="1" t="str">
        <f t="shared" si="34"/>
        <v>!$g24</v>
      </c>
      <c r="AL29" s="1" t="str">
        <f t="shared" si="35"/>
        <v>!$h24</v>
      </c>
      <c r="AM29" s="1" t="str">
        <f t="shared" si="36"/>
        <v>!$i24</v>
      </c>
      <c r="AN29" s="1" t="str">
        <f t="shared" si="37"/>
        <v>!$j24</v>
      </c>
      <c r="AO29" s="1" t="str">
        <f t="shared" si="38"/>
        <v>!$k24</v>
      </c>
      <c r="AP29" s="1" t="str">
        <f t="shared" si="39"/>
        <v>!$l24</v>
      </c>
      <c r="AQ29" s="1" t="str">
        <f t="shared" si="40"/>
        <v>!$m24</v>
      </c>
      <c r="AR29" s="1" t="str">
        <f t="shared" si="41"/>
        <v>!$n24</v>
      </c>
      <c r="AS29" s="1" t="str">
        <f t="shared" si="42"/>
        <v>!$o24</v>
      </c>
      <c r="AT29" s="1" t="str">
        <f t="shared" si="43"/>
        <v>!$p24</v>
      </c>
      <c r="AU29" s="1" t="str">
        <f t="shared" si="44"/>
        <v>!$q24</v>
      </c>
      <c r="AV29" s="1" t="str">
        <f t="shared" si="45"/>
        <v>!$r24</v>
      </c>
      <c r="AW29" s="1" t="str">
        <f t="shared" si="46"/>
        <v>!$s24</v>
      </c>
      <c r="AX29" s="1" t="str">
        <f t="shared" si="47"/>
        <v>!$t24</v>
      </c>
      <c r="AY29" s="1" t="str">
        <f t="shared" si="48"/>
        <v>!$u24</v>
      </c>
      <c r="AZ29" s="1" t="str">
        <f t="shared" si="49"/>
        <v>!$v24</v>
      </c>
      <c r="BA29" s="1" t="str">
        <f t="shared" si="50"/>
        <v>!$w24</v>
      </c>
      <c r="BB29" s="1" t="str">
        <f t="shared" si="51"/>
        <v>!$x24</v>
      </c>
      <c r="BC29" s="1" t="str">
        <f t="shared" si="52"/>
        <v>!$y24</v>
      </c>
      <c r="BD29" s="1" t="str">
        <f t="shared" si="53"/>
        <v>!$z24</v>
      </c>
      <c r="BE29" s="1" t="str">
        <f t="shared" si="54"/>
        <v>!$aa24</v>
      </c>
    </row>
    <row r="30" spans="2:57" ht="12.75">
      <c r="B30" s="46">
        <f t="shared" si="0"/>
      </c>
      <c r="C30" s="47"/>
      <c r="D30" s="47"/>
      <c r="E30" s="47"/>
      <c r="F30" s="48"/>
      <c r="G30" s="48"/>
      <c r="H30" s="48"/>
      <c r="I30" s="48"/>
      <c r="J30" s="54"/>
      <c r="K30" s="48"/>
      <c r="L30" s="48"/>
      <c r="M30" s="48"/>
      <c r="N30" s="48"/>
      <c r="O30" s="48"/>
      <c r="P30" s="48" t="e">
        <f ca="1" t="shared" si="13"/>
        <v>#REF!</v>
      </c>
      <c r="Q30" s="48" t="e">
        <f ca="1" t="shared" si="14"/>
        <v>#REF!</v>
      </c>
      <c r="R30" s="48" t="e">
        <f ca="1" t="shared" si="15"/>
        <v>#REF!</v>
      </c>
      <c r="S30" s="48" t="e">
        <f ca="1" t="shared" si="16"/>
        <v>#REF!</v>
      </c>
      <c r="T30" s="48" t="e">
        <f ca="1" t="shared" si="17"/>
        <v>#REF!</v>
      </c>
      <c r="U30" s="48" t="e">
        <f ca="1" t="shared" si="18"/>
        <v>#REF!</v>
      </c>
      <c r="V30" s="48" t="e">
        <f ca="1" t="shared" si="19"/>
        <v>#REF!</v>
      </c>
      <c r="W30" s="48" t="e">
        <f ca="1" t="shared" si="20"/>
        <v>#REF!</v>
      </c>
      <c r="X30" s="48" t="e">
        <f ca="1" t="shared" si="21"/>
        <v>#REF!</v>
      </c>
      <c r="Y30" s="48" t="e">
        <f ca="1" t="shared" si="22"/>
        <v>#REF!</v>
      </c>
      <c r="Z30" s="48" t="e">
        <f ca="1" t="shared" si="23"/>
        <v>#REF!</v>
      </c>
      <c r="AA30" s="48" t="e">
        <f ca="1" t="shared" si="24"/>
        <v>#REF!</v>
      </c>
      <c r="AB30" s="48" t="e">
        <f ca="1" t="shared" si="25"/>
        <v>#REF!</v>
      </c>
      <c r="AC30" s="48" t="e">
        <f ca="1" t="shared" si="26"/>
        <v>#REF!</v>
      </c>
      <c r="AE30" s="1" t="str">
        <f t="shared" si="28"/>
        <v>!$a25</v>
      </c>
      <c r="AF30" s="1" t="str">
        <f t="shared" si="29"/>
        <v>!$b25</v>
      </c>
      <c r="AG30" s="1" t="str">
        <f t="shared" si="30"/>
        <v>!$c25</v>
      </c>
      <c r="AH30" s="1" t="str">
        <f t="shared" si="31"/>
        <v>!$d25</v>
      </c>
      <c r="AI30" s="1" t="str">
        <f t="shared" si="32"/>
        <v>!$e25</v>
      </c>
      <c r="AJ30" s="1" t="str">
        <f t="shared" si="33"/>
        <v>!$f25</v>
      </c>
      <c r="AK30" s="1" t="str">
        <f t="shared" si="34"/>
        <v>!$g25</v>
      </c>
      <c r="AL30" s="1" t="str">
        <f t="shared" si="35"/>
        <v>!$h25</v>
      </c>
      <c r="AM30" s="1" t="str">
        <f t="shared" si="36"/>
        <v>!$i25</v>
      </c>
      <c r="AN30" s="1" t="str">
        <f t="shared" si="37"/>
        <v>!$j25</v>
      </c>
      <c r="AO30" s="1" t="str">
        <f t="shared" si="38"/>
        <v>!$k25</v>
      </c>
      <c r="AP30" s="1" t="str">
        <f t="shared" si="39"/>
        <v>!$l25</v>
      </c>
      <c r="AQ30" s="1" t="str">
        <f t="shared" si="40"/>
        <v>!$m25</v>
      </c>
      <c r="AR30" s="1" t="str">
        <f t="shared" si="41"/>
        <v>!$n25</v>
      </c>
      <c r="AS30" s="1" t="str">
        <f t="shared" si="42"/>
        <v>!$o25</v>
      </c>
      <c r="AT30" s="1" t="str">
        <f t="shared" si="43"/>
        <v>!$p25</v>
      </c>
      <c r="AU30" s="1" t="str">
        <f t="shared" si="44"/>
        <v>!$q25</v>
      </c>
      <c r="AV30" s="1" t="str">
        <f t="shared" si="45"/>
        <v>!$r25</v>
      </c>
      <c r="AW30" s="1" t="str">
        <f t="shared" si="46"/>
        <v>!$s25</v>
      </c>
      <c r="AX30" s="1" t="str">
        <f t="shared" si="47"/>
        <v>!$t25</v>
      </c>
      <c r="AY30" s="1" t="str">
        <f t="shared" si="48"/>
        <v>!$u25</v>
      </c>
      <c r="AZ30" s="1" t="str">
        <f t="shared" si="49"/>
        <v>!$v25</v>
      </c>
      <c r="BA30" s="1" t="str">
        <f t="shared" si="50"/>
        <v>!$w25</v>
      </c>
      <c r="BB30" s="1" t="str">
        <f t="shared" si="51"/>
        <v>!$x25</v>
      </c>
      <c r="BC30" s="1" t="str">
        <f t="shared" si="52"/>
        <v>!$y25</v>
      </c>
      <c r="BD30" s="1" t="str">
        <f t="shared" si="53"/>
        <v>!$z25</v>
      </c>
      <c r="BE30" s="1" t="str">
        <f t="shared" si="54"/>
        <v>!$aa25</v>
      </c>
    </row>
    <row r="31" spans="2:57" ht="12.75">
      <c r="B31" s="46" t="e">
        <f t="shared" si="0"/>
        <v>#REF!</v>
      </c>
      <c r="C31" s="47" t="e">
        <f ca="1" t="shared" si="27"/>
        <v>#REF!</v>
      </c>
      <c r="D31" s="47" t="e">
        <f ca="1" t="shared" si="1"/>
        <v>#REF!</v>
      </c>
      <c r="E31" s="47" t="e">
        <f ca="1" t="shared" si="2"/>
        <v>#REF!</v>
      </c>
      <c r="F31" s="48" t="e">
        <f ca="1" t="shared" si="3"/>
        <v>#REF!</v>
      </c>
      <c r="G31" s="48" t="e">
        <f ca="1" t="shared" si="4"/>
        <v>#REF!</v>
      </c>
      <c r="H31" s="48" t="e">
        <f ca="1" t="shared" si="5"/>
        <v>#REF!</v>
      </c>
      <c r="I31" s="48" t="e">
        <f ca="1" t="shared" si="6"/>
        <v>#REF!</v>
      </c>
      <c r="J31" s="54" t="e">
        <f ca="1" t="shared" si="7"/>
        <v>#REF!</v>
      </c>
      <c r="K31" s="48" t="e">
        <f ca="1" t="shared" si="8"/>
        <v>#REF!</v>
      </c>
      <c r="L31" s="48" t="e">
        <f ca="1" t="shared" si="9"/>
        <v>#REF!</v>
      </c>
      <c r="M31" s="48" t="e">
        <f ca="1" t="shared" si="10"/>
        <v>#REF!</v>
      </c>
      <c r="N31" s="48" t="e">
        <f ca="1" t="shared" si="11"/>
        <v>#REF!</v>
      </c>
      <c r="O31" s="48" t="e">
        <f ca="1" t="shared" si="12"/>
        <v>#REF!</v>
      </c>
      <c r="P31" s="48" t="e">
        <f ca="1" t="shared" si="13"/>
        <v>#REF!</v>
      </c>
      <c r="Q31" s="48" t="e">
        <f ca="1" t="shared" si="14"/>
        <v>#REF!</v>
      </c>
      <c r="R31" s="48" t="e">
        <f ca="1" t="shared" si="15"/>
        <v>#REF!</v>
      </c>
      <c r="S31" s="48" t="e">
        <f ca="1" t="shared" si="16"/>
        <v>#REF!</v>
      </c>
      <c r="T31" s="48" t="e">
        <f ca="1" t="shared" si="17"/>
        <v>#REF!</v>
      </c>
      <c r="U31" s="48" t="e">
        <f ca="1" t="shared" si="18"/>
        <v>#REF!</v>
      </c>
      <c r="V31" s="48" t="e">
        <f ca="1" t="shared" si="19"/>
        <v>#REF!</v>
      </c>
      <c r="W31" s="48" t="e">
        <f ca="1" t="shared" si="20"/>
        <v>#REF!</v>
      </c>
      <c r="X31" s="48" t="e">
        <f ca="1" t="shared" si="21"/>
        <v>#REF!</v>
      </c>
      <c r="Y31" s="48" t="e">
        <f ca="1" t="shared" si="22"/>
        <v>#REF!</v>
      </c>
      <c r="Z31" s="48"/>
      <c r="AA31" s="48"/>
      <c r="AB31" s="48"/>
      <c r="AC31" s="48"/>
      <c r="AE31" s="1" t="str">
        <f t="shared" si="28"/>
        <v>!$a26</v>
      </c>
      <c r="AF31" s="1" t="str">
        <f t="shared" si="29"/>
        <v>!$b26</v>
      </c>
      <c r="AG31" s="1" t="str">
        <f t="shared" si="30"/>
        <v>!$c26</v>
      </c>
      <c r="AH31" s="1" t="str">
        <f t="shared" si="31"/>
        <v>!$d26</v>
      </c>
      <c r="AI31" s="1" t="str">
        <f t="shared" si="32"/>
        <v>!$e26</v>
      </c>
      <c r="AJ31" s="1" t="str">
        <f t="shared" si="33"/>
        <v>!$f26</v>
      </c>
      <c r="AK31" s="1" t="str">
        <f t="shared" si="34"/>
        <v>!$g26</v>
      </c>
      <c r="AL31" s="1" t="str">
        <f t="shared" si="35"/>
        <v>!$h26</v>
      </c>
      <c r="AM31" s="1" t="str">
        <f t="shared" si="36"/>
        <v>!$i26</v>
      </c>
      <c r="AN31" s="1" t="str">
        <f t="shared" si="37"/>
        <v>!$j26</v>
      </c>
      <c r="AO31" s="1" t="str">
        <f t="shared" si="38"/>
        <v>!$k26</v>
      </c>
      <c r="AP31" s="1" t="str">
        <f t="shared" si="39"/>
        <v>!$l26</v>
      </c>
      <c r="AQ31" s="1" t="str">
        <f t="shared" si="40"/>
        <v>!$m26</v>
      </c>
      <c r="AR31" s="1" t="str">
        <f t="shared" si="41"/>
        <v>!$n26</v>
      </c>
      <c r="AS31" s="1" t="str">
        <f t="shared" si="42"/>
        <v>!$o26</v>
      </c>
      <c r="AT31" s="1" t="str">
        <f t="shared" si="43"/>
        <v>!$p26</v>
      </c>
      <c r="AU31" s="1" t="str">
        <f t="shared" si="44"/>
        <v>!$q26</v>
      </c>
      <c r="AV31" s="1" t="str">
        <f t="shared" si="45"/>
        <v>!$r26</v>
      </c>
      <c r="AW31" s="1" t="str">
        <f t="shared" si="46"/>
        <v>!$s26</v>
      </c>
      <c r="AX31" s="1" t="str">
        <f t="shared" si="47"/>
        <v>!$t26</v>
      </c>
      <c r="AY31" s="1" t="str">
        <f t="shared" si="48"/>
        <v>!$u26</v>
      </c>
      <c r="AZ31" s="1" t="str">
        <f t="shared" si="49"/>
        <v>!$v26</v>
      </c>
      <c r="BA31" s="1" t="str">
        <f t="shared" si="50"/>
        <v>!$w26</v>
      </c>
      <c r="BB31" s="1" t="str">
        <f t="shared" si="51"/>
        <v>!$x26</v>
      </c>
      <c r="BC31" s="1" t="str">
        <f t="shared" si="52"/>
        <v>!$y26</v>
      </c>
      <c r="BD31" s="1" t="str">
        <f t="shared" si="53"/>
        <v>!$z26</v>
      </c>
      <c r="BE31" s="1" t="str">
        <f t="shared" si="54"/>
        <v>!$aa26</v>
      </c>
    </row>
    <row r="32" spans="2:57" ht="12.75">
      <c r="B32" s="46" t="e">
        <f t="shared" si="0"/>
        <v>#REF!</v>
      </c>
      <c r="C32" s="47" t="e">
        <f ca="1" t="shared" si="27"/>
        <v>#REF!</v>
      </c>
      <c r="D32" s="47" t="e">
        <f ca="1" t="shared" si="1"/>
        <v>#REF!</v>
      </c>
      <c r="E32" s="47" t="e">
        <f ca="1" t="shared" si="2"/>
        <v>#REF!</v>
      </c>
      <c r="F32" s="48" t="e">
        <f ca="1" t="shared" si="3"/>
        <v>#REF!</v>
      </c>
      <c r="G32" s="48" t="e">
        <f ca="1" t="shared" si="4"/>
        <v>#REF!</v>
      </c>
      <c r="H32" s="48" t="e">
        <f ca="1" t="shared" si="5"/>
        <v>#REF!</v>
      </c>
      <c r="I32" s="48" t="e">
        <f ca="1" t="shared" si="6"/>
        <v>#REF!</v>
      </c>
      <c r="J32" s="54" t="e">
        <f ca="1" t="shared" si="7"/>
        <v>#REF!</v>
      </c>
      <c r="K32" s="48" t="e">
        <f ca="1" t="shared" si="8"/>
        <v>#REF!</v>
      </c>
      <c r="L32" s="48" t="e">
        <f ca="1" t="shared" si="9"/>
        <v>#REF!</v>
      </c>
      <c r="M32" s="48" t="e">
        <f ca="1" t="shared" si="10"/>
        <v>#REF!</v>
      </c>
      <c r="N32" s="48" t="e">
        <f ca="1" t="shared" si="11"/>
        <v>#REF!</v>
      </c>
      <c r="O32" s="48" t="e">
        <f ca="1" t="shared" si="12"/>
        <v>#REF!</v>
      </c>
      <c r="P32" s="48" t="e">
        <f ca="1" t="shared" si="13"/>
        <v>#REF!</v>
      </c>
      <c r="Q32" s="48" t="e">
        <f ca="1" t="shared" si="14"/>
        <v>#REF!</v>
      </c>
      <c r="R32" s="48" t="e">
        <f ca="1" t="shared" si="15"/>
        <v>#REF!</v>
      </c>
      <c r="S32" s="48" t="e">
        <f ca="1" t="shared" si="16"/>
        <v>#REF!</v>
      </c>
      <c r="T32" s="48" t="e">
        <f ca="1" t="shared" si="17"/>
        <v>#REF!</v>
      </c>
      <c r="U32" s="48" t="e">
        <f ca="1" t="shared" si="18"/>
        <v>#REF!</v>
      </c>
      <c r="V32" s="48" t="e">
        <f ca="1" t="shared" si="19"/>
        <v>#REF!</v>
      </c>
      <c r="W32" s="48" t="e">
        <f ca="1" t="shared" si="20"/>
        <v>#REF!</v>
      </c>
      <c r="X32" s="48" t="e">
        <f ca="1" t="shared" si="21"/>
        <v>#REF!</v>
      </c>
      <c r="Y32" s="48" t="e">
        <f ca="1" t="shared" si="22"/>
        <v>#REF!</v>
      </c>
      <c r="Z32" s="48"/>
      <c r="AA32" s="48"/>
      <c r="AB32" s="48"/>
      <c r="AC32" s="48"/>
      <c r="AE32" s="1" t="str">
        <f t="shared" si="28"/>
        <v>!$a27</v>
      </c>
      <c r="AF32" s="1" t="str">
        <f t="shared" si="29"/>
        <v>!$b27</v>
      </c>
      <c r="AG32" s="1" t="str">
        <f t="shared" si="30"/>
        <v>!$c27</v>
      </c>
      <c r="AH32" s="1" t="str">
        <f t="shared" si="31"/>
        <v>!$d27</v>
      </c>
      <c r="AI32" s="1" t="str">
        <f t="shared" si="32"/>
        <v>!$e27</v>
      </c>
      <c r="AJ32" s="1" t="str">
        <f t="shared" si="33"/>
        <v>!$f27</v>
      </c>
      <c r="AK32" s="1" t="str">
        <f t="shared" si="34"/>
        <v>!$g27</v>
      </c>
      <c r="AL32" s="1" t="str">
        <f t="shared" si="35"/>
        <v>!$h27</v>
      </c>
      <c r="AM32" s="1" t="str">
        <f t="shared" si="36"/>
        <v>!$i27</v>
      </c>
      <c r="AN32" s="1" t="str">
        <f t="shared" si="37"/>
        <v>!$j27</v>
      </c>
      <c r="AO32" s="1" t="str">
        <f t="shared" si="38"/>
        <v>!$k27</v>
      </c>
      <c r="AP32" s="1" t="str">
        <f t="shared" si="39"/>
        <v>!$l27</v>
      </c>
      <c r="AQ32" s="1" t="str">
        <f t="shared" si="40"/>
        <v>!$m27</v>
      </c>
      <c r="AR32" s="1" t="str">
        <f t="shared" si="41"/>
        <v>!$n27</v>
      </c>
      <c r="AS32" s="1" t="str">
        <f t="shared" si="42"/>
        <v>!$o27</v>
      </c>
      <c r="AT32" s="1" t="str">
        <f t="shared" si="43"/>
        <v>!$p27</v>
      </c>
      <c r="AU32" s="1" t="str">
        <f t="shared" si="44"/>
        <v>!$q27</v>
      </c>
      <c r="AV32" s="1" t="str">
        <f t="shared" si="45"/>
        <v>!$r27</v>
      </c>
      <c r="AW32" s="1" t="str">
        <f t="shared" si="46"/>
        <v>!$s27</v>
      </c>
      <c r="AX32" s="1" t="str">
        <f t="shared" si="47"/>
        <v>!$t27</v>
      </c>
      <c r="AY32" s="1" t="str">
        <f t="shared" si="48"/>
        <v>!$u27</v>
      </c>
      <c r="AZ32" s="1" t="str">
        <f t="shared" si="49"/>
        <v>!$v27</v>
      </c>
      <c r="BA32" s="1" t="str">
        <f t="shared" si="50"/>
        <v>!$w27</v>
      </c>
      <c r="BB32" s="1" t="str">
        <f t="shared" si="51"/>
        <v>!$x27</v>
      </c>
      <c r="BC32" s="1" t="str">
        <f t="shared" si="52"/>
        <v>!$y27</v>
      </c>
      <c r="BD32" s="1" t="str">
        <f t="shared" si="53"/>
        <v>!$z27</v>
      </c>
      <c r="BE32" s="1" t="str">
        <f t="shared" si="54"/>
        <v>!$aa27</v>
      </c>
    </row>
    <row r="33" spans="2:57" ht="12.75">
      <c r="B33" s="46" t="e">
        <f t="shared" si="0"/>
        <v>#REF!</v>
      </c>
      <c r="C33" s="47" t="e">
        <f ca="1" t="shared" si="27"/>
        <v>#REF!</v>
      </c>
      <c r="D33" s="47" t="e">
        <f ca="1" t="shared" si="1"/>
        <v>#REF!</v>
      </c>
      <c r="E33" s="47" t="e">
        <f ca="1" t="shared" si="2"/>
        <v>#REF!</v>
      </c>
      <c r="F33" s="48" t="e">
        <f ca="1" t="shared" si="3"/>
        <v>#REF!</v>
      </c>
      <c r="G33" s="48" t="e">
        <f ca="1" t="shared" si="4"/>
        <v>#REF!</v>
      </c>
      <c r="H33" s="48" t="e">
        <f ca="1" t="shared" si="5"/>
        <v>#REF!</v>
      </c>
      <c r="I33" s="48" t="e">
        <f ca="1" t="shared" si="6"/>
        <v>#REF!</v>
      </c>
      <c r="J33" s="54" t="e">
        <f ca="1" t="shared" si="7"/>
        <v>#REF!</v>
      </c>
      <c r="K33" s="48" t="e">
        <f ca="1" t="shared" si="8"/>
        <v>#REF!</v>
      </c>
      <c r="L33" s="48" t="e">
        <f ca="1" t="shared" si="9"/>
        <v>#REF!</v>
      </c>
      <c r="M33" s="48" t="e">
        <f ca="1" t="shared" si="10"/>
        <v>#REF!</v>
      </c>
      <c r="N33" s="48" t="e">
        <f ca="1" t="shared" si="11"/>
        <v>#REF!</v>
      </c>
      <c r="O33" s="48" t="e">
        <f ca="1" t="shared" si="12"/>
        <v>#REF!</v>
      </c>
      <c r="P33" s="48" t="e">
        <f ca="1" t="shared" si="13"/>
        <v>#REF!</v>
      </c>
      <c r="Q33" s="48" t="e">
        <f ca="1" t="shared" si="14"/>
        <v>#REF!</v>
      </c>
      <c r="R33" s="48" t="e">
        <f ca="1" t="shared" si="15"/>
        <v>#REF!</v>
      </c>
      <c r="S33" s="48" t="e">
        <f ca="1" t="shared" si="16"/>
        <v>#REF!</v>
      </c>
      <c r="T33" s="48" t="e">
        <f ca="1" t="shared" si="17"/>
        <v>#REF!</v>
      </c>
      <c r="U33" s="48" t="e">
        <f ca="1" t="shared" si="18"/>
        <v>#REF!</v>
      </c>
      <c r="V33" s="48" t="e">
        <f ca="1" t="shared" si="19"/>
        <v>#REF!</v>
      </c>
      <c r="W33" s="48" t="e">
        <f ca="1" t="shared" si="20"/>
        <v>#REF!</v>
      </c>
      <c r="X33" s="48" t="e">
        <f ca="1" t="shared" si="21"/>
        <v>#REF!</v>
      </c>
      <c r="Y33" s="48" t="e">
        <f ca="1" t="shared" si="22"/>
        <v>#REF!</v>
      </c>
      <c r="Z33" s="48"/>
      <c r="AA33" s="48"/>
      <c r="AB33" s="48"/>
      <c r="AC33" s="48"/>
      <c r="AE33" s="1" t="str">
        <f t="shared" si="28"/>
        <v>!$a28</v>
      </c>
      <c r="AF33" s="1" t="str">
        <f t="shared" si="29"/>
        <v>!$b28</v>
      </c>
      <c r="AG33" s="1" t="str">
        <f t="shared" si="30"/>
        <v>!$c28</v>
      </c>
      <c r="AH33" s="1" t="str">
        <f t="shared" si="31"/>
        <v>!$d28</v>
      </c>
      <c r="AI33" s="1" t="str">
        <f t="shared" si="32"/>
        <v>!$e28</v>
      </c>
      <c r="AJ33" s="1" t="str">
        <f t="shared" si="33"/>
        <v>!$f28</v>
      </c>
      <c r="AK33" s="1" t="str">
        <f t="shared" si="34"/>
        <v>!$g28</v>
      </c>
      <c r="AL33" s="1" t="str">
        <f t="shared" si="35"/>
        <v>!$h28</v>
      </c>
      <c r="AM33" s="1" t="str">
        <f t="shared" si="36"/>
        <v>!$i28</v>
      </c>
      <c r="AN33" s="1" t="str">
        <f t="shared" si="37"/>
        <v>!$j28</v>
      </c>
      <c r="AO33" s="1" t="str">
        <f t="shared" si="38"/>
        <v>!$k28</v>
      </c>
      <c r="AP33" s="1" t="str">
        <f t="shared" si="39"/>
        <v>!$l28</v>
      </c>
      <c r="AQ33" s="1" t="str">
        <f t="shared" si="40"/>
        <v>!$m28</v>
      </c>
      <c r="AR33" s="1" t="str">
        <f t="shared" si="41"/>
        <v>!$n28</v>
      </c>
      <c r="AS33" s="1" t="str">
        <f t="shared" si="42"/>
        <v>!$o28</v>
      </c>
      <c r="AT33" s="1" t="str">
        <f t="shared" si="43"/>
        <v>!$p28</v>
      </c>
      <c r="AU33" s="1" t="str">
        <f t="shared" si="44"/>
        <v>!$q28</v>
      </c>
      <c r="AV33" s="1" t="str">
        <f t="shared" si="45"/>
        <v>!$r28</v>
      </c>
      <c r="AW33" s="1" t="str">
        <f t="shared" si="46"/>
        <v>!$s28</v>
      </c>
      <c r="AX33" s="1" t="str">
        <f t="shared" si="47"/>
        <v>!$t28</v>
      </c>
      <c r="AY33" s="1" t="str">
        <f t="shared" si="48"/>
        <v>!$u28</v>
      </c>
      <c r="AZ33" s="1" t="str">
        <f t="shared" si="49"/>
        <v>!$v28</v>
      </c>
      <c r="BA33" s="1" t="str">
        <f t="shared" si="50"/>
        <v>!$w28</v>
      </c>
      <c r="BB33" s="1" t="str">
        <f t="shared" si="51"/>
        <v>!$x28</v>
      </c>
      <c r="BC33" s="1" t="str">
        <f t="shared" si="52"/>
        <v>!$y28</v>
      </c>
      <c r="BD33" s="1" t="str">
        <f t="shared" si="53"/>
        <v>!$z28</v>
      </c>
      <c r="BE33" s="1" t="str">
        <f t="shared" si="54"/>
        <v>!$aa28</v>
      </c>
    </row>
    <row r="34" spans="2:57" ht="12.75">
      <c r="B34" s="46" t="e">
        <f t="shared" si="0"/>
        <v>#REF!</v>
      </c>
      <c r="C34" s="47" t="e">
        <f ca="1" t="shared" si="27"/>
        <v>#REF!</v>
      </c>
      <c r="D34" s="47" t="e">
        <f ca="1" t="shared" si="1"/>
        <v>#REF!</v>
      </c>
      <c r="E34" s="47" t="e">
        <f ca="1" t="shared" si="2"/>
        <v>#REF!</v>
      </c>
      <c r="F34" s="48" t="e">
        <f ca="1" t="shared" si="3"/>
        <v>#REF!</v>
      </c>
      <c r="G34" s="48" t="e">
        <f ca="1" t="shared" si="4"/>
        <v>#REF!</v>
      </c>
      <c r="H34" s="48" t="e">
        <f ca="1" t="shared" si="5"/>
        <v>#REF!</v>
      </c>
      <c r="I34" s="48" t="e">
        <f ca="1" t="shared" si="6"/>
        <v>#REF!</v>
      </c>
      <c r="J34" s="54" t="e">
        <f ca="1" t="shared" si="7"/>
        <v>#REF!</v>
      </c>
      <c r="K34" s="48" t="e">
        <f ca="1" t="shared" si="8"/>
        <v>#REF!</v>
      </c>
      <c r="L34" s="48" t="e">
        <f ca="1" t="shared" si="9"/>
        <v>#REF!</v>
      </c>
      <c r="M34" s="48" t="e">
        <f ca="1" t="shared" si="10"/>
        <v>#REF!</v>
      </c>
      <c r="N34" s="48" t="e">
        <f ca="1" t="shared" si="11"/>
        <v>#REF!</v>
      </c>
      <c r="O34" s="48" t="e">
        <f ca="1" t="shared" si="12"/>
        <v>#REF!</v>
      </c>
      <c r="P34" s="48" t="e">
        <f ca="1" t="shared" si="13"/>
        <v>#REF!</v>
      </c>
      <c r="Q34" s="48" t="e">
        <f ca="1" t="shared" si="14"/>
        <v>#REF!</v>
      </c>
      <c r="R34" s="48" t="e">
        <f ca="1" t="shared" si="15"/>
        <v>#REF!</v>
      </c>
      <c r="S34" s="48" t="e">
        <f ca="1" t="shared" si="16"/>
        <v>#REF!</v>
      </c>
      <c r="T34" s="48" t="e">
        <f ca="1" t="shared" si="17"/>
        <v>#REF!</v>
      </c>
      <c r="U34" s="48" t="e">
        <f ca="1" t="shared" si="18"/>
        <v>#REF!</v>
      </c>
      <c r="V34" s="48" t="e">
        <f ca="1" t="shared" si="19"/>
        <v>#REF!</v>
      </c>
      <c r="W34" s="48" t="e">
        <f ca="1" t="shared" si="20"/>
        <v>#REF!</v>
      </c>
      <c r="X34" s="48" t="e">
        <f ca="1" t="shared" si="21"/>
        <v>#REF!</v>
      </c>
      <c r="Y34" s="48" t="e">
        <f ca="1" t="shared" si="22"/>
        <v>#REF!</v>
      </c>
      <c r="Z34" s="48"/>
      <c r="AA34" s="48"/>
      <c r="AB34" s="48"/>
      <c r="AC34" s="48"/>
      <c r="AE34" s="1" t="str">
        <f t="shared" si="28"/>
        <v>!$a29</v>
      </c>
      <c r="AF34" s="1" t="str">
        <f t="shared" si="29"/>
        <v>!$b29</v>
      </c>
      <c r="AG34" s="1" t="str">
        <f t="shared" si="30"/>
        <v>!$c29</v>
      </c>
      <c r="AH34" s="1" t="str">
        <f t="shared" si="31"/>
        <v>!$d29</v>
      </c>
      <c r="AI34" s="1" t="str">
        <f t="shared" si="32"/>
        <v>!$e29</v>
      </c>
      <c r="AJ34" s="1" t="str">
        <f t="shared" si="33"/>
        <v>!$f29</v>
      </c>
      <c r="AK34" s="1" t="str">
        <f t="shared" si="34"/>
        <v>!$g29</v>
      </c>
      <c r="AL34" s="1" t="str">
        <f t="shared" si="35"/>
        <v>!$h29</v>
      </c>
      <c r="AM34" s="1" t="str">
        <f t="shared" si="36"/>
        <v>!$i29</v>
      </c>
      <c r="AN34" s="1" t="str">
        <f t="shared" si="37"/>
        <v>!$j29</v>
      </c>
      <c r="AO34" s="1" t="str">
        <f t="shared" si="38"/>
        <v>!$k29</v>
      </c>
      <c r="AP34" s="1" t="str">
        <f t="shared" si="39"/>
        <v>!$l29</v>
      </c>
      <c r="AQ34" s="1" t="str">
        <f t="shared" si="40"/>
        <v>!$m29</v>
      </c>
      <c r="AR34" s="1" t="str">
        <f t="shared" si="41"/>
        <v>!$n29</v>
      </c>
      <c r="AS34" s="1" t="str">
        <f t="shared" si="42"/>
        <v>!$o29</v>
      </c>
      <c r="AT34" s="1" t="str">
        <f t="shared" si="43"/>
        <v>!$p29</v>
      </c>
      <c r="AU34" s="1" t="str">
        <f t="shared" si="44"/>
        <v>!$q29</v>
      </c>
      <c r="AV34" s="1" t="str">
        <f t="shared" si="45"/>
        <v>!$r29</v>
      </c>
      <c r="AW34" s="1" t="str">
        <f t="shared" si="46"/>
        <v>!$s29</v>
      </c>
      <c r="AX34" s="1" t="str">
        <f t="shared" si="47"/>
        <v>!$t29</v>
      </c>
      <c r="AY34" s="1" t="str">
        <f t="shared" si="48"/>
        <v>!$u29</v>
      </c>
      <c r="AZ34" s="1" t="str">
        <f t="shared" si="49"/>
        <v>!$v29</v>
      </c>
      <c r="BA34" s="1" t="str">
        <f t="shared" si="50"/>
        <v>!$w29</v>
      </c>
      <c r="BB34" s="1" t="str">
        <f t="shared" si="51"/>
        <v>!$x29</v>
      </c>
      <c r="BC34" s="1" t="str">
        <f t="shared" si="52"/>
        <v>!$y29</v>
      </c>
      <c r="BD34" s="1" t="str">
        <f t="shared" si="53"/>
        <v>!$z29</v>
      </c>
      <c r="BE34" s="1" t="str">
        <f t="shared" si="54"/>
        <v>!$aa29</v>
      </c>
    </row>
    <row r="35" spans="2:57" ht="12.75">
      <c r="B35" s="46" t="e">
        <f t="shared" si="0"/>
        <v>#REF!</v>
      </c>
      <c r="C35" s="47" t="e">
        <f ca="1" t="shared" si="27"/>
        <v>#REF!</v>
      </c>
      <c r="D35" s="47" t="e">
        <f ca="1" t="shared" si="1"/>
        <v>#REF!</v>
      </c>
      <c r="E35" s="47" t="e">
        <f ca="1" t="shared" si="2"/>
        <v>#REF!</v>
      </c>
      <c r="F35" s="48" t="e">
        <f ca="1" t="shared" si="3"/>
        <v>#REF!</v>
      </c>
      <c r="G35" s="48" t="e">
        <f ca="1" t="shared" si="4"/>
        <v>#REF!</v>
      </c>
      <c r="H35" s="48" t="e">
        <f ca="1" t="shared" si="5"/>
        <v>#REF!</v>
      </c>
      <c r="I35" s="48" t="e">
        <f ca="1" t="shared" si="6"/>
        <v>#REF!</v>
      </c>
      <c r="J35" s="54" t="e">
        <f ca="1" t="shared" si="7"/>
        <v>#REF!</v>
      </c>
      <c r="K35" s="48" t="e">
        <f ca="1" t="shared" si="8"/>
        <v>#REF!</v>
      </c>
      <c r="L35" s="48" t="e">
        <f ca="1" t="shared" si="9"/>
        <v>#REF!</v>
      </c>
      <c r="M35" s="48" t="e">
        <f ca="1" t="shared" si="10"/>
        <v>#REF!</v>
      </c>
      <c r="N35" s="48" t="e">
        <f ca="1" t="shared" si="11"/>
        <v>#REF!</v>
      </c>
      <c r="O35" s="48" t="e">
        <f ca="1" t="shared" si="12"/>
        <v>#REF!</v>
      </c>
      <c r="P35" s="48" t="e">
        <f ca="1" t="shared" si="13"/>
        <v>#REF!</v>
      </c>
      <c r="Q35" s="48" t="e">
        <f ca="1" t="shared" si="14"/>
        <v>#REF!</v>
      </c>
      <c r="R35" s="48" t="e">
        <f ca="1" t="shared" si="15"/>
        <v>#REF!</v>
      </c>
      <c r="S35" s="48" t="e">
        <f ca="1" t="shared" si="16"/>
        <v>#REF!</v>
      </c>
      <c r="T35" s="48" t="e">
        <f ca="1" t="shared" si="17"/>
        <v>#REF!</v>
      </c>
      <c r="U35" s="48" t="e">
        <f ca="1" t="shared" si="18"/>
        <v>#REF!</v>
      </c>
      <c r="V35" s="48" t="e">
        <f ca="1" t="shared" si="19"/>
        <v>#REF!</v>
      </c>
      <c r="W35" s="48" t="e">
        <f ca="1" t="shared" si="20"/>
        <v>#REF!</v>
      </c>
      <c r="X35" s="48" t="e">
        <f ca="1" t="shared" si="21"/>
        <v>#REF!</v>
      </c>
      <c r="Y35" s="48" t="e">
        <f ca="1" t="shared" si="22"/>
        <v>#REF!</v>
      </c>
      <c r="Z35" s="48"/>
      <c r="AA35" s="48"/>
      <c r="AB35" s="48"/>
      <c r="AC35" s="48"/>
      <c r="AE35" s="1" t="str">
        <f t="shared" si="28"/>
        <v>!$a30</v>
      </c>
      <c r="AF35" s="1" t="str">
        <f t="shared" si="29"/>
        <v>!$b30</v>
      </c>
      <c r="AG35" s="1" t="str">
        <f t="shared" si="30"/>
        <v>!$c30</v>
      </c>
      <c r="AH35" s="1" t="str">
        <f t="shared" si="31"/>
        <v>!$d30</v>
      </c>
      <c r="AI35" s="1" t="str">
        <f t="shared" si="32"/>
        <v>!$e30</v>
      </c>
      <c r="AJ35" s="1" t="str">
        <f t="shared" si="33"/>
        <v>!$f30</v>
      </c>
      <c r="AK35" s="1" t="str">
        <f t="shared" si="34"/>
        <v>!$g30</v>
      </c>
      <c r="AL35" s="1" t="str">
        <f t="shared" si="35"/>
        <v>!$h30</v>
      </c>
      <c r="AM35" s="1" t="str">
        <f t="shared" si="36"/>
        <v>!$i30</v>
      </c>
      <c r="AN35" s="1" t="str">
        <f t="shared" si="37"/>
        <v>!$j30</v>
      </c>
      <c r="AO35" s="1" t="str">
        <f t="shared" si="38"/>
        <v>!$k30</v>
      </c>
      <c r="AP35" s="1" t="str">
        <f t="shared" si="39"/>
        <v>!$l30</v>
      </c>
      <c r="AQ35" s="1" t="str">
        <f t="shared" si="40"/>
        <v>!$m30</v>
      </c>
      <c r="AR35" s="1" t="str">
        <f t="shared" si="41"/>
        <v>!$n30</v>
      </c>
      <c r="AS35" s="1" t="str">
        <f t="shared" si="42"/>
        <v>!$o30</v>
      </c>
      <c r="AT35" s="1" t="str">
        <f t="shared" si="43"/>
        <v>!$p30</v>
      </c>
      <c r="AU35" s="1" t="str">
        <f t="shared" si="44"/>
        <v>!$q30</v>
      </c>
      <c r="AV35" s="1" t="str">
        <f t="shared" si="45"/>
        <v>!$r30</v>
      </c>
      <c r="AW35" s="1" t="str">
        <f t="shared" si="46"/>
        <v>!$s30</v>
      </c>
      <c r="AX35" s="1" t="str">
        <f t="shared" si="47"/>
        <v>!$t30</v>
      </c>
      <c r="AY35" s="1" t="str">
        <f t="shared" si="48"/>
        <v>!$u30</v>
      </c>
      <c r="AZ35" s="1" t="str">
        <f t="shared" si="49"/>
        <v>!$v30</v>
      </c>
      <c r="BA35" s="1" t="str">
        <f t="shared" si="50"/>
        <v>!$w30</v>
      </c>
      <c r="BB35" s="1" t="str">
        <f t="shared" si="51"/>
        <v>!$x30</v>
      </c>
      <c r="BC35" s="1" t="str">
        <f t="shared" si="52"/>
        <v>!$y30</v>
      </c>
      <c r="BD35" s="1" t="str">
        <f t="shared" si="53"/>
        <v>!$z30</v>
      </c>
      <c r="BE35" s="1" t="str">
        <f t="shared" si="54"/>
        <v>!$aa30</v>
      </c>
    </row>
    <row r="36" spans="2:57" ht="12.75">
      <c r="B36" s="46" t="e">
        <f t="shared" si="0"/>
        <v>#REF!</v>
      </c>
      <c r="C36" s="47" t="e">
        <f ca="1" t="shared" si="27"/>
        <v>#REF!</v>
      </c>
      <c r="D36" s="47" t="e">
        <f ca="1" t="shared" si="1"/>
        <v>#REF!</v>
      </c>
      <c r="E36" s="47" t="e">
        <f ca="1" t="shared" si="2"/>
        <v>#REF!</v>
      </c>
      <c r="F36" s="48" t="e">
        <f ca="1" t="shared" si="3"/>
        <v>#REF!</v>
      </c>
      <c r="G36" s="48" t="e">
        <f ca="1" t="shared" si="4"/>
        <v>#REF!</v>
      </c>
      <c r="H36" s="48" t="e">
        <f ca="1" t="shared" si="5"/>
        <v>#REF!</v>
      </c>
      <c r="I36" s="48" t="e">
        <f ca="1" t="shared" si="6"/>
        <v>#REF!</v>
      </c>
      <c r="J36" s="54" t="e">
        <f ca="1" t="shared" si="7"/>
        <v>#REF!</v>
      </c>
      <c r="K36" s="48" t="e">
        <f ca="1" t="shared" si="8"/>
        <v>#REF!</v>
      </c>
      <c r="L36" s="48" t="e">
        <f ca="1" t="shared" si="9"/>
        <v>#REF!</v>
      </c>
      <c r="M36" s="48" t="e">
        <f ca="1" t="shared" si="10"/>
        <v>#REF!</v>
      </c>
      <c r="N36" s="48" t="e">
        <f ca="1" t="shared" si="11"/>
        <v>#REF!</v>
      </c>
      <c r="O36" s="48" t="e">
        <f ca="1" t="shared" si="12"/>
        <v>#REF!</v>
      </c>
      <c r="P36" s="48" t="e">
        <f ca="1" t="shared" si="13"/>
        <v>#REF!</v>
      </c>
      <c r="Q36" s="48" t="e">
        <f ca="1" t="shared" si="14"/>
        <v>#REF!</v>
      </c>
      <c r="R36" s="48" t="e">
        <f ca="1" t="shared" si="15"/>
        <v>#REF!</v>
      </c>
      <c r="S36" s="48" t="e">
        <f ca="1" t="shared" si="16"/>
        <v>#REF!</v>
      </c>
      <c r="T36" s="48" t="e">
        <f ca="1" t="shared" si="17"/>
        <v>#REF!</v>
      </c>
      <c r="U36" s="48" t="e">
        <f ca="1" t="shared" si="18"/>
        <v>#REF!</v>
      </c>
      <c r="V36" s="48" t="e">
        <f ca="1" t="shared" si="19"/>
        <v>#REF!</v>
      </c>
      <c r="W36" s="48" t="e">
        <f ca="1" t="shared" si="20"/>
        <v>#REF!</v>
      </c>
      <c r="X36" s="48" t="e">
        <f ca="1" t="shared" si="21"/>
        <v>#REF!</v>
      </c>
      <c r="Y36" s="48" t="e">
        <f ca="1" t="shared" si="22"/>
        <v>#REF!</v>
      </c>
      <c r="Z36" s="48"/>
      <c r="AA36" s="48"/>
      <c r="AB36" s="48"/>
      <c r="AC36" s="48"/>
      <c r="AE36" s="1" t="str">
        <f t="shared" si="28"/>
        <v>!$a31</v>
      </c>
      <c r="AF36" s="1" t="str">
        <f t="shared" si="29"/>
        <v>!$b31</v>
      </c>
      <c r="AG36" s="1" t="str">
        <f t="shared" si="30"/>
        <v>!$c31</v>
      </c>
      <c r="AH36" s="1" t="str">
        <f t="shared" si="31"/>
        <v>!$d31</v>
      </c>
      <c r="AI36" s="1" t="str">
        <f t="shared" si="32"/>
        <v>!$e31</v>
      </c>
      <c r="AJ36" s="1" t="str">
        <f t="shared" si="33"/>
        <v>!$f31</v>
      </c>
      <c r="AK36" s="1" t="str">
        <f t="shared" si="34"/>
        <v>!$g31</v>
      </c>
      <c r="AL36" s="1" t="str">
        <f t="shared" si="35"/>
        <v>!$h31</v>
      </c>
      <c r="AM36" s="1" t="str">
        <f t="shared" si="36"/>
        <v>!$i31</v>
      </c>
      <c r="AN36" s="1" t="str">
        <f t="shared" si="37"/>
        <v>!$j31</v>
      </c>
      <c r="AO36" s="1" t="str">
        <f t="shared" si="38"/>
        <v>!$k31</v>
      </c>
      <c r="AP36" s="1" t="str">
        <f t="shared" si="39"/>
        <v>!$l31</v>
      </c>
      <c r="AQ36" s="1" t="str">
        <f t="shared" si="40"/>
        <v>!$m31</v>
      </c>
      <c r="AR36" s="1" t="str">
        <f t="shared" si="41"/>
        <v>!$n31</v>
      </c>
      <c r="AS36" s="1" t="str">
        <f t="shared" si="42"/>
        <v>!$o31</v>
      </c>
      <c r="AT36" s="1" t="str">
        <f t="shared" si="43"/>
        <v>!$p31</v>
      </c>
      <c r="AU36" s="1" t="str">
        <f t="shared" si="44"/>
        <v>!$q31</v>
      </c>
      <c r="AV36" s="1" t="str">
        <f t="shared" si="45"/>
        <v>!$r31</v>
      </c>
      <c r="AW36" s="1" t="str">
        <f t="shared" si="46"/>
        <v>!$s31</v>
      </c>
      <c r="AX36" s="1" t="str">
        <f t="shared" si="47"/>
        <v>!$t31</v>
      </c>
      <c r="AY36" s="1" t="str">
        <f t="shared" si="48"/>
        <v>!$u31</v>
      </c>
      <c r="AZ36" s="1" t="str">
        <f t="shared" si="49"/>
        <v>!$v31</v>
      </c>
      <c r="BA36" s="1" t="str">
        <f t="shared" si="50"/>
        <v>!$w31</v>
      </c>
      <c r="BB36" s="1" t="str">
        <f t="shared" si="51"/>
        <v>!$x31</v>
      </c>
      <c r="BC36" s="1" t="str">
        <f t="shared" si="52"/>
        <v>!$y31</v>
      </c>
      <c r="BD36" s="1" t="str">
        <f t="shared" si="53"/>
        <v>!$z31</v>
      </c>
      <c r="BE36" s="1" t="str">
        <f t="shared" si="54"/>
        <v>!$aa31</v>
      </c>
    </row>
    <row r="37" spans="2:57" ht="12.75">
      <c r="B37" s="46" t="e">
        <f t="shared" si="0"/>
        <v>#REF!</v>
      </c>
      <c r="C37" s="47" t="e">
        <f ca="1" t="shared" si="27"/>
        <v>#REF!</v>
      </c>
      <c r="D37" s="47" t="e">
        <f ca="1" t="shared" si="1"/>
        <v>#REF!</v>
      </c>
      <c r="E37" s="47" t="e">
        <f ca="1" t="shared" si="2"/>
        <v>#REF!</v>
      </c>
      <c r="F37" s="48" t="e">
        <f ca="1" t="shared" si="3"/>
        <v>#REF!</v>
      </c>
      <c r="G37" s="48" t="e">
        <f ca="1" t="shared" si="4"/>
        <v>#REF!</v>
      </c>
      <c r="H37" s="48" t="e">
        <f ca="1" t="shared" si="5"/>
        <v>#REF!</v>
      </c>
      <c r="I37" s="48" t="e">
        <f ca="1" t="shared" si="6"/>
        <v>#REF!</v>
      </c>
      <c r="J37" s="54" t="e">
        <f ca="1" t="shared" si="7"/>
        <v>#REF!</v>
      </c>
      <c r="K37" s="48" t="e">
        <f ca="1" t="shared" si="8"/>
        <v>#REF!</v>
      </c>
      <c r="L37" s="48" t="e">
        <f ca="1" t="shared" si="9"/>
        <v>#REF!</v>
      </c>
      <c r="M37" s="48" t="e">
        <f ca="1" t="shared" si="10"/>
        <v>#REF!</v>
      </c>
      <c r="N37" s="48" t="e">
        <f ca="1" t="shared" si="11"/>
        <v>#REF!</v>
      </c>
      <c r="O37" s="48" t="e">
        <f ca="1" t="shared" si="12"/>
        <v>#REF!</v>
      </c>
      <c r="P37" s="48" t="e">
        <f ca="1" t="shared" si="13"/>
        <v>#REF!</v>
      </c>
      <c r="Q37" s="48" t="e">
        <f ca="1" t="shared" si="14"/>
        <v>#REF!</v>
      </c>
      <c r="R37" s="48" t="e">
        <f ca="1" t="shared" si="15"/>
        <v>#REF!</v>
      </c>
      <c r="S37" s="48" t="e">
        <f ca="1" t="shared" si="16"/>
        <v>#REF!</v>
      </c>
      <c r="T37" s="48" t="e">
        <f ca="1" t="shared" si="17"/>
        <v>#REF!</v>
      </c>
      <c r="U37" s="48" t="e">
        <f ca="1" t="shared" si="18"/>
        <v>#REF!</v>
      </c>
      <c r="V37" s="48" t="e">
        <f ca="1" t="shared" si="19"/>
        <v>#REF!</v>
      </c>
      <c r="W37" s="48" t="e">
        <f ca="1" t="shared" si="20"/>
        <v>#REF!</v>
      </c>
      <c r="X37" s="48" t="e">
        <f ca="1" t="shared" si="21"/>
        <v>#REF!</v>
      </c>
      <c r="Y37" s="48" t="e">
        <f ca="1" t="shared" si="22"/>
        <v>#REF!</v>
      </c>
      <c r="Z37" s="48"/>
      <c r="AA37" s="48"/>
      <c r="AB37" s="48"/>
      <c r="AC37" s="48"/>
      <c r="AE37" s="1" t="str">
        <f t="shared" si="28"/>
        <v>!$a32</v>
      </c>
      <c r="AF37" s="1" t="str">
        <f t="shared" si="29"/>
        <v>!$b32</v>
      </c>
      <c r="AG37" s="1" t="str">
        <f t="shared" si="30"/>
        <v>!$c32</v>
      </c>
      <c r="AH37" s="1" t="str">
        <f t="shared" si="31"/>
        <v>!$d32</v>
      </c>
      <c r="AI37" s="1" t="str">
        <f t="shared" si="32"/>
        <v>!$e32</v>
      </c>
      <c r="AJ37" s="1" t="str">
        <f t="shared" si="33"/>
        <v>!$f32</v>
      </c>
      <c r="AK37" s="1" t="str">
        <f t="shared" si="34"/>
        <v>!$g32</v>
      </c>
      <c r="AL37" s="1" t="str">
        <f t="shared" si="35"/>
        <v>!$h32</v>
      </c>
      <c r="AM37" s="1" t="str">
        <f t="shared" si="36"/>
        <v>!$i32</v>
      </c>
      <c r="AN37" s="1" t="str">
        <f t="shared" si="37"/>
        <v>!$j32</v>
      </c>
      <c r="AO37" s="1" t="str">
        <f t="shared" si="38"/>
        <v>!$k32</v>
      </c>
      <c r="AP37" s="1" t="str">
        <f t="shared" si="39"/>
        <v>!$l32</v>
      </c>
      <c r="AQ37" s="1" t="str">
        <f t="shared" si="40"/>
        <v>!$m32</v>
      </c>
      <c r="AR37" s="1" t="str">
        <f t="shared" si="41"/>
        <v>!$n32</v>
      </c>
      <c r="AS37" s="1" t="str">
        <f t="shared" si="42"/>
        <v>!$o32</v>
      </c>
      <c r="AT37" s="1" t="str">
        <f t="shared" si="43"/>
        <v>!$p32</v>
      </c>
      <c r="AU37" s="1" t="str">
        <f t="shared" si="44"/>
        <v>!$q32</v>
      </c>
      <c r="AV37" s="1" t="str">
        <f t="shared" si="45"/>
        <v>!$r32</v>
      </c>
      <c r="AW37" s="1" t="str">
        <f t="shared" si="46"/>
        <v>!$s32</v>
      </c>
      <c r="AX37" s="1" t="str">
        <f t="shared" si="47"/>
        <v>!$t32</v>
      </c>
      <c r="AY37" s="1" t="str">
        <f t="shared" si="48"/>
        <v>!$u32</v>
      </c>
      <c r="AZ37" s="1" t="str">
        <f t="shared" si="49"/>
        <v>!$v32</v>
      </c>
      <c r="BA37" s="1" t="str">
        <f t="shared" si="50"/>
        <v>!$w32</v>
      </c>
      <c r="BB37" s="1" t="str">
        <f t="shared" si="51"/>
        <v>!$x32</v>
      </c>
      <c r="BC37" s="1" t="str">
        <f t="shared" si="52"/>
        <v>!$y32</v>
      </c>
      <c r="BD37" s="1" t="str">
        <f t="shared" si="53"/>
        <v>!$z32</v>
      </c>
      <c r="BE37" s="1" t="str">
        <f t="shared" si="54"/>
        <v>!$aa32</v>
      </c>
    </row>
    <row r="38" spans="2:57" ht="12.75">
      <c r="B38" s="46" t="e">
        <f t="shared" si="0"/>
        <v>#REF!</v>
      </c>
      <c r="C38" s="47" t="e">
        <f ca="1" t="shared" si="27"/>
        <v>#REF!</v>
      </c>
      <c r="D38" s="47" t="e">
        <f ca="1" t="shared" si="1"/>
        <v>#REF!</v>
      </c>
      <c r="E38" s="47" t="e">
        <f ca="1" t="shared" si="2"/>
        <v>#REF!</v>
      </c>
      <c r="F38" s="48" t="e">
        <f ca="1" t="shared" si="3"/>
        <v>#REF!</v>
      </c>
      <c r="G38" s="48" t="e">
        <f ca="1" t="shared" si="4"/>
        <v>#REF!</v>
      </c>
      <c r="H38" s="48" t="e">
        <f ca="1" t="shared" si="5"/>
        <v>#REF!</v>
      </c>
      <c r="I38" s="48" t="e">
        <f ca="1" t="shared" si="6"/>
        <v>#REF!</v>
      </c>
      <c r="J38" s="54" t="e">
        <f ca="1" t="shared" si="7"/>
        <v>#REF!</v>
      </c>
      <c r="K38" s="48" t="e">
        <f ca="1" t="shared" si="8"/>
        <v>#REF!</v>
      </c>
      <c r="L38" s="48" t="e">
        <f ca="1" t="shared" si="9"/>
        <v>#REF!</v>
      </c>
      <c r="M38" s="48" t="e">
        <f ca="1" t="shared" si="10"/>
        <v>#REF!</v>
      </c>
      <c r="N38" s="48" t="e">
        <f ca="1" t="shared" si="11"/>
        <v>#REF!</v>
      </c>
      <c r="O38" s="48" t="e">
        <f ca="1" t="shared" si="12"/>
        <v>#REF!</v>
      </c>
      <c r="P38" s="48" t="e">
        <f ca="1" t="shared" si="13"/>
        <v>#REF!</v>
      </c>
      <c r="Q38" s="48" t="e">
        <f ca="1" t="shared" si="14"/>
        <v>#REF!</v>
      </c>
      <c r="R38" s="48" t="e">
        <f ca="1" t="shared" si="15"/>
        <v>#REF!</v>
      </c>
      <c r="S38" s="48" t="e">
        <f ca="1" t="shared" si="16"/>
        <v>#REF!</v>
      </c>
      <c r="T38" s="48" t="e">
        <f ca="1" t="shared" si="17"/>
        <v>#REF!</v>
      </c>
      <c r="U38" s="48" t="e">
        <f ca="1" t="shared" si="18"/>
        <v>#REF!</v>
      </c>
      <c r="V38" s="48" t="e">
        <f ca="1" t="shared" si="19"/>
        <v>#REF!</v>
      </c>
      <c r="W38" s="48" t="e">
        <f ca="1" t="shared" si="20"/>
        <v>#REF!</v>
      </c>
      <c r="X38" s="48" t="e">
        <f ca="1" t="shared" si="21"/>
        <v>#REF!</v>
      </c>
      <c r="Y38" s="48" t="e">
        <f ca="1" t="shared" si="22"/>
        <v>#REF!</v>
      </c>
      <c r="Z38" s="48"/>
      <c r="AA38" s="48"/>
      <c r="AB38" s="48"/>
      <c r="AC38" s="48"/>
      <c r="AE38" s="1" t="str">
        <f t="shared" si="28"/>
        <v>!$a33</v>
      </c>
      <c r="AF38" s="1" t="str">
        <f t="shared" si="29"/>
        <v>!$b33</v>
      </c>
      <c r="AG38" s="1" t="str">
        <f t="shared" si="30"/>
        <v>!$c33</v>
      </c>
      <c r="AH38" s="1" t="str">
        <f t="shared" si="31"/>
        <v>!$d33</v>
      </c>
      <c r="AI38" s="1" t="str">
        <f t="shared" si="32"/>
        <v>!$e33</v>
      </c>
      <c r="AJ38" s="1" t="str">
        <f t="shared" si="33"/>
        <v>!$f33</v>
      </c>
      <c r="AK38" s="1" t="str">
        <f t="shared" si="34"/>
        <v>!$g33</v>
      </c>
      <c r="AL38" s="1" t="str">
        <f t="shared" si="35"/>
        <v>!$h33</v>
      </c>
      <c r="AM38" s="1" t="str">
        <f t="shared" si="36"/>
        <v>!$i33</v>
      </c>
      <c r="AN38" s="1" t="str">
        <f t="shared" si="37"/>
        <v>!$j33</v>
      </c>
      <c r="AO38" s="1" t="str">
        <f t="shared" si="38"/>
        <v>!$k33</v>
      </c>
      <c r="AP38" s="1" t="str">
        <f t="shared" si="39"/>
        <v>!$l33</v>
      </c>
      <c r="AQ38" s="1" t="str">
        <f t="shared" si="40"/>
        <v>!$m33</v>
      </c>
      <c r="AR38" s="1" t="str">
        <f t="shared" si="41"/>
        <v>!$n33</v>
      </c>
      <c r="AS38" s="1" t="str">
        <f t="shared" si="42"/>
        <v>!$o33</v>
      </c>
      <c r="AT38" s="1" t="str">
        <f t="shared" si="43"/>
        <v>!$p33</v>
      </c>
      <c r="AU38" s="1" t="str">
        <f t="shared" si="44"/>
        <v>!$q33</v>
      </c>
      <c r="AV38" s="1" t="str">
        <f t="shared" si="45"/>
        <v>!$r33</v>
      </c>
      <c r="AW38" s="1" t="str">
        <f t="shared" si="46"/>
        <v>!$s33</v>
      </c>
      <c r="AX38" s="1" t="str">
        <f t="shared" si="47"/>
        <v>!$t33</v>
      </c>
      <c r="AY38" s="1" t="str">
        <f t="shared" si="48"/>
        <v>!$u33</v>
      </c>
      <c r="AZ38" s="1" t="str">
        <f t="shared" si="49"/>
        <v>!$v33</v>
      </c>
      <c r="BA38" s="1" t="str">
        <f t="shared" si="50"/>
        <v>!$w33</v>
      </c>
      <c r="BB38" s="1" t="str">
        <f t="shared" si="51"/>
        <v>!$x33</v>
      </c>
      <c r="BC38" s="1" t="str">
        <f t="shared" si="52"/>
        <v>!$y33</v>
      </c>
      <c r="BD38" s="1" t="str">
        <f t="shared" si="53"/>
        <v>!$z33</v>
      </c>
      <c r="BE38" s="1" t="str">
        <f t="shared" si="54"/>
        <v>!$aa33</v>
      </c>
    </row>
    <row r="39" spans="2:57" ht="12.75">
      <c r="B39" s="46" t="e">
        <f t="shared" si="0"/>
        <v>#REF!</v>
      </c>
      <c r="C39" s="47" t="e">
        <f ca="1" t="shared" si="27"/>
        <v>#REF!</v>
      </c>
      <c r="D39" s="47" t="e">
        <f ca="1" t="shared" si="1"/>
        <v>#REF!</v>
      </c>
      <c r="E39" s="47" t="e">
        <f ca="1" t="shared" si="2"/>
        <v>#REF!</v>
      </c>
      <c r="F39" s="48" t="e">
        <f ca="1" t="shared" si="3"/>
        <v>#REF!</v>
      </c>
      <c r="G39" s="48" t="e">
        <f ca="1" t="shared" si="4"/>
        <v>#REF!</v>
      </c>
      <c r="H39" s="48" t="e">
        <f ca="1" t="shared" si="5"/>
        <v>#REF!</v>
      </c>
      <c r="I39" s="48" t="e">
        <f ca="1" t="shared" si="6"/>
        <v>#REF!</v>
      </c>
      <c r="J39" s="54" t="e">
        <f ca="1" t="shared" si="7"/>
        <v>#REF!</v>
      </c>
      <c r="K39" s="48" t="e">
        <f ca="1" t="shared" si="8"/>
        <v>#REF!</v>
      </c>
      <c r="L39" s="48" t="e">
        <f ca="1" t="shared" si="9"/>
        <v>#REF!</v>
      </c>
      <c r="M39" s="48" t="e">
        <f ca="1" t="shared" si="10"/>
        <v>#REF!</v>
      </c>
      <c r="N39" s="48" t="e">
        <f ca="1" t="shared" si="11"/>
        <v>#REF!</v>
      </c>
      <c r="O39" s="48" t="e">
        <f ca="1" t="shared" si="12"/>
        <v>#REF!</v>
      </c>
      <c r="P39" s="48" t="e">
        <f ca="1" t="shared" si="13"/>
        <v>#REF!</v>
      </c>
      <c r="Q39" s="48" t="e">
        <f ca="1" t="shared" si="14"/>
        <v>#REF!</v>
      </c>
      <c r="R39" s="48" t="e">
        <f ca="1" t="shared" si="15"/>
        <v>#REF!</v>
      </c>
      <c r="S39" s="48" t="e">
        <f ca="1" t="shared" si="16"/>
        <v>#REF!</v>
      </c>
      <c r="T39" s="48" t="e">
        <f ca="1" t="shared" si="17"/>
        <v>#REF!</v>
      </c>
      <c r="U39" s="48" t="e">
        <f ca="1" t="shared" si="18"/>
        <v>#REF!</v>
      </c>
      <c r="V39" s="48" t="e">
        <f ca="1" t="shared" si="19"/>
        <v>#REF!</v>
      </c>
      <c r="W39" s="48" t="e">
        <f ca="1" t="shared" si="20"/>
        <v>#REF!</v>
      </c>
      <c r="X39" s="48" t="e">
        <f ca="1" t="shared" si="21"/>
        <v>#REF!</v>
      </c>
      <c r="Y39" s="48" t="e">
        <f ca="1" t="shared" si="22"/>
        <v>#REF!</v>
      </c>
      <c r="Z39" s="48"/>
      <c r="AA39" s="48"/>
      <c r="AB39" s="48"/>
      <c r="AC39" s="48"/>
      <c r="AE39" s="1" t="str">
        <f t="shared" si="28"/>
        <v>!$a34</v>
      </c>
      <c r="AF39" s="1" t="str">
        <f t="shared" si="29"/>
        <v>!$b34</v>
      </c>
      <c r="AG39" s="1" t="str">
        <f t="shared" si="30"/>
        <v>!$c34</v>
      </c>
      <c r="AH39" s="1" t="str">
        <f t="shared" si="31"/>
        <v>!$d34</v>
      </c>
      <c r="AI39" s="1" t="str">
        <f t="shared" si="32"/>
        <v>!$e34</v>
      </c>
      <c r="AJ39" s="1" t="str">
        <f t="shared" si="33"/>
        <v>!$f34</v>
      </c>
      <c r="AK39" s="1" t="str">
        <f t="shared" si="34"/>
        <v>!$g34</v>
      </c>
      <c r="AL39" s="1" t="str">
        <f t="shared" si="35"/>
        <v>!$h34</v>
      </c>
      <c r="AM39" s="1" t="str">
        <f t="shared" si="36"/>
        <v>!$i34</v>
      </c>
      <c r="AN39" s="1" t="str">
        <f t="shared" si="37"/>
        <v>!$j34</v>
      </c>
      <c r="AO39" s="1" t="str">
        <f t="shared" si="38"/>
        <v>!$k34</v>
      </c>
      <c r="AP39" s="1" t="str">
        <f t="shared" si="39"/>
        <v>!$l34</v>
      </c>
      <c r="AQ39" s="1" t="str">
        <f t="shared" si="40"/>
        <v>!$m34</v>
      </c>
      <c r="AR39" s="1" t="str">
        <f t="shared" si="41"/>
        <v>!$n34</v>
      </c>
      <c r="AS39" s="1" t="str">
        <f t="shared" si="42"/>
        <v>!$o34</v>
      </c>
      <c r="AT39" s="1" t="str">
        <f t="shared" si="43"/>
        <v>!$p34</v>
      </c>
      <c r="AU39" s="1" t="str">
        <f t="shared" si="44"/>
        <v>!$q34</v>
      </c>
      <c r="AV39" s="1" t="str">
        <f t="shared" si="45"/>
        <v>!$r34</v>
      </c>
      <c r="AW39" s="1" t="str">
        <f t="shared" si="46"/>
        <v>!$s34</v>
      </c>
      <c r="AX39" s="1" t="str">
        <f t="shared" si="47"/>
        <v>!$t34</v>
      </c>
      <c r="AY39" s="1" t="str">
        <f t="shared" si="48"/>
        <v>!$u34</v>
      </c>
      <c r="AZ39" s="1" t="str">
        <f t="shared" si="49"/>
        <v>!$v34</v>
      </c>
      <c r="BA39" s="1" t="str">
        <f t="shared" si="50"/>
        <v>!$w34</v>
      </c>
      <c r="BB39" s="1" t="str">
        <f t="shared" si="51"/>
        <v>!$x34</v>
      </c>
      <c r="BC39" s="1" t="str">
        <f t="shared" si="52"/>
        <v>!$y34</v>
      </c>
      <c r="BD39" s="1" t="str">
        <f t="shared" si="53"/>
        <v>!$z34</v>
      </c>
      <c r="BE39" s="1" t="str">
        <f t="shared" si="54"/>
        <v>!$aa34</v>
      </c>
    </row>
    <row r="40" spans="2:57" ht="12.75">
      <c r="B40" s="46" t="e">
        <f t="shared" si="0"/>
        <v>#REF!</v>
      </c>
      <c r="C40" s="47" t="e">
        <f ca="1" t="shared" si="27"/>
        <v>#REF!</v>
      </c>
      <c r="D40" s="47" t="e">
        <f ca="1" t="shared" si="1"/>
        <v>#REF!</v>
      </c>
      <c r="E40" s="47" t="e">
        <f ca="1" t="shared" si="2"/>
        <v>#REF!</v>
      </c>
      <c r="F40" s="48" t="e">
        <f ca="1" t="shared" si="3"/>
        <v>#REF!</v>
      </c>
      <c r="G40" s="48" t="e">
        <f ca="1" t="shared" si="4"/>
        <v>#REF!</v>
      </c>
      <c r="H40" s="48" t="e">
        <f ca="1" t="shared" si="5"/>
        <v>#REF!</v>
      </c>
      <c r="I40" s="48" t="e">
        <f ca="1" t="shared" si="6"/>
        <v>#REF!</v>
      </c>
      <c r="J40" s="54" t="e">
        <f ca="1" t="shared" si="7"/>
        <v>#REF!</v>
      </c>
      <c r="K40" s="48" t="e">
        <f ca="1" t="shared" si="8"/>
        <v>#REF!</v>
      </c>
      <c r="L40" s="48" t="e">
        <f ca="1" t="shared" si="9"/>
        <v>#REF!</v>
      </c>
      <c r="M40" s="48" t="e">
        <f ca="1" t="shared" si="10"/>
        <v>#REF!</v>
      </c>
      <c r="N40" s="48" t="e">
        <f ca="1" t="shared" si="11"/>
        <v>#REF!</v>
      </c>
      <c r="O40" s="48" t="e">
        <f ca="1" t="shared" si="12"/>
        <v>#REF!</v>
      </c>
      <c r="P40" s="48" t="e">
        <f ca="1" t="shared" si="13"/>
        <v>#REF!</v>
      </c>
      <c r="Q40" s="48" t="e">
        <f ca="1" t="shared" si="14"/>
        <v>#REF!</v>
      </c>
      <c r="R40" s="48" t="e">
        <f ca="1" t="shared" si="15"/>
        <v>#REF!</v>
      </c>
      <c r="S40" s="48" t="e">
        <f ca="1" t="shared" si="16"/>
        <v>#REF!</v>
      </c>
      <c r="T40" s="48" t="e">
        <f ca="1" t="shared" si="17"/>
        <v>#REF!</v>
      </c>
      <c r="U40" s="48" t="e">
        <f ca="1" t="shared" si="18"/>
        <v>#REF!</v>
      </c>
      <c r="V40" s="48" t="e">
        <f ca="1" t="shared" si="19"/>
        <v>#REF!</v>
      </c>
      <c r="W40" s="48" t="e">
        <f ca="1" t="shared" si="20"/>
        <v>#REF!</v>
      </c>
      <c r="X40" s="48" t="e">
        <f ca="1" t="shared" si="21"/>
        <v>#REF!</v>
      </c>
      <c r="Y40" s="48" t="e">
        <f ca="1" t="shared" si="22"/>
        <v>#REF!</v>
      </c>
      <c r="Z40" s="48"/>
      <c r="AA40" s="48"/>
      <c r="AB40" s="48"/>
      <c r="AC40" s="48"/>
      <c r="AE40" s="1" t="str">
        <f t="shared" si="28"/>
        <v>!$a35</v>
      </c>
      <c r="AF40" s="1" t="str">
        <f t="shared" si="29"/>
        <v>!$b35</v>
      </c>
      <c r="AG40" s="1" t="str">
        <f t="shared" si="30"/>
        <v>!$c35</v>
      </c>
      <c r="AH40" s="1" t="str">
        <f t="shared" si="31"/>
        <v>!$d35</v>
      </c>
      <c r="AI40" s="1" t="str">
        <f t="shared" si="32"/>
        <v>!$e35</v>
      </c>
      <c r="AJ40" s="1" t="str">
        <f t="shared" si="33"/>
        <v>!$f35</v>
      </c>
      <c r="AK40" s="1" t="str">
        <f t="shared" si="34"/>
        <v>!$g35</v>
      </c>
      <c r="AL40" s="1" t="str">
        <f t="shared" si="35"/>
        <v>!$h35</v>
      </c>
      <c r="AM40" s="1" t="str">
        <f t="shared" si="36"/>
        <v>!$i35</v>
      </c>
      <c r="AN40" s="1" t="str">
        <f t="shared" si="37"/>
        <v>!$j35</v>
      </c>
      <c r="AO40" s="1" t="str">
        <f t="shared" si="38"/>
        <v>!$k35</v>
      </c>
      <c r="AP40" s="1" t="str">
        <f t="shared" si="39"/>
        <v>!$l35</v>
      </c>
      <c r="AQ40" s="1" t="str">
        <f t="shared" si="40"/>
        <v>!$m35</v>
      </c>
      <c r="AR40" s="1" t="str">
        <f t="shared" si="41"/>
        <v>!$n35</v>
      </c>
      <c r="AS40" s="1" t="str">
        <f t="shared" si="42"/>
        <v>!$o35</v>
      </c>
      <c r="AT40" s="1" t="str">
        <f t="shared" si="43"/>
        <v>!$p35</v>
      </c>
      <c r="AU40" s="1" t="str">
        <f t="shared" si="44"/>
        <v>!$q35</v>
      </c>
      <c r="AV40" s="1" t="str">
        <f t="shared" si="45"/>
        <v>!$r35</v>
      </c>
      <c r="AW40" s="1" t="str">
        <f t="shared" si="46"/>
        <v>!$s35</v>
      </c>
      <c r="AX40" s="1" t="str">
        <f t="shared" si="47"/>
        <v>!$t35</v>
      </c>
      <c r="AY40" s="1" t="str">
        <f t="shared" si="48"/>
        <v>!$u35</v>
      </c>
      <c r="AZ40" s="1" t="str">
        <f t="shared" si="49"/>
        <v>!$v35</v>
      </c>
      <c r="BA40" s="1" t="str">
        <f t="shared" si="50"/>
        <v>!$w35</v>
      </c>
      <c r="BB40" s="1" t="str">
        <f t="shared" si="51"/>
        <v>!$x35</v>
      </c>
      <c r="BC40" s="1" t="str">
        <f t="shared" si="52"/>
        <v>!$y35</v>
      </c>
      <c r="BD40" s="1" t="str">
        <f t="shared" si="53"/>
        <v>!$z35</v>
      </c>
      <c r="BE40" s="1" t="str">
        <f t="shared" si="54"/>
        <v>!$aa35</v>
      </c>
    </row>
    <row r="41" spans="2:57" ht="12.75">
      <c r="B41" s="46" t="e">
        <f t="shared" si="0"/>
        <v>#REF!</v>
      </c>
      <c r="C41" s="47" t="e">
        <f ca="1" t="shared" si="27"/>
        <v>#REF!</v>
      </c>
      <c r="D41" s="47" t="e">
        <f ca="1" t="shared" si="1"/>
        <v>#REF!</v>
      </c>
      <c r="E41" s="47" t="e">
        <f ca="1" t="shared" si="2"/>
        <v>#REF!</v>
      </c>
      <c r="F41" s="48" t="e">
        <f ca="1" t="shared" si="3"/>
        <v>#REF!</v>
      </c>
      <c r="G41" s="48" t="e">
        <f ca="1" t="shared" si="4"/>
        <v>#REF!</v>
      </c>
      <c r="H41" s="48" t="e">
        <f ca="1" t="shared" si="5"/>
        <v>#REF!</v>
      </c>
      <c r="I41" s="48" t="e">
        <f ca="1" t="shared" si="6"/>
        <v>#REF!</v>
      </c>
      <c r="J41" s="54" t="e">
        <f ca="1" t="shared" si="7"/>
        <v>#REF!</v>
      </c>
      <c r="K41" s="48" t="e">
        <f ca="1" t="shared" si="8"/>
        <v>#REF!</v>
      </c>
      <c r="L41" s="48" t="e">
        <f ca="1" t="shared" si="9"/>
        <v>#REF!</v>
      </c>
      <c r="M41" s="48" t="e">
        <f ca="1" t="shared" si="10"/>
        <v>#REF!</v>
      </c>
      <c r="N41" s="48" t="e">
        <f ca="1" t="shared" si="11"/>
        <v>#REF!</v>
      </c>
      <c r="O41" s="48" t="e">
        <f ca="1" t="shared" si="12"/>
        <v>#REF!</v>
      </c>
      <c r="P41" s="48" t="e">
        <f ca="1" t="shared" si="13"/>
        <v>#REF!</v>
      </c>
      <c r="Q41" s="48" t="e">
        <f ca="1" t="shared" si="14"/>
        <v>#REF!</v>
      </c>
      <c r="R41" s="48" t="e">
        <f ca="1" t="shared" si="15"/>
        <v>#REF!</v>
      </c>
      <c r="S41" s="48" t="e">
        <f ca="1" t="shared" si="16"/>
        <v>#REF!</v>
      </c>
      <c r="T41" s="48" t="e">
        <f ca="1" t="shared" si="17"/>
        <v>#REF!</v>
      </c>
      <c r="U41" s="48" t="e">
        <f ca="1" t="shared" si="18"/>
        <v>#REF!</v>
      </c>
      <c r="V41" s="48" t="e">
        <f ca="1" t="shared" si="19"/>
        <v>#REF!</v>
      </c>
      <c r="W41" s="48" t="e">
        <f ca="1" t="shared" si="20"/>
        <v>#REF!</v>
      </c>
      <c r="X41" s="48" t="e">
        <f ca="1" t="shared" si="21"/>
        <v>#REF!</v>
      </c>
      <c r="Y41" s="48" t="e">
        <f ca="1" t="shared" si="22"/>
        <v>#REF!</v>
      </c>
      <c r="Z41" s="48"/>
      <c r="AA41" s="48"/>
      <c r="AB41" s="48"/>
      <c r="AC41" s="48"/>
      <c r="AE41" s="1" t="str">
        <f t="shared" si="28"/>
        <v>!$a36</v>
      </c>
      <c r="AF41" s="1" t="str">
        <f t="shared" si="29"/>
        <v>!$b36</v>
      </c>
      <c r="AG41" s="1" t="str">
        <f t="shared" si="30"/>
        <v>!$c36</v>
      </c>
      <c r="AH41" s="1" t="str">
        <f t="shared" si="31"/>
        <v>!$d36</v>
      </c>
      <c r="AI41" s="1" t="str">
        <f t="shared" si="32"/>
        <v>!$e36</v>
      </c>
      <c r="AJ41" s="1" t="str">
        <f t="shared" si="33"/>
        <v>!$f36</v>
      </c>
      <c r="AK41" s="1" t="str">
        <f t="shared" si="34"/>
        <v>!$g36</v>
      </c>
      <c r="AL41" s="1" t="str">
        <f t="shared" si="35"/>
        <v>!$h36</v>
      </c>
      <c r="AM41" s="1" t="str">
        <f t="shared" si="36"/>
        <v>!$i36</v>
      </c>
      <c r="AN41" s="1" t="str">
        <f t="shared" si="37"/>
        <v>!$j36</v>
      </c>
      <c r="AO41" s="1" t="str">
        <f t="shared" si="38"/>
        <v>!$k36</v>
      </c>
      <c r="AP41" s="1" t="str">
        <f t="shared" si="39"/>
        <v>!$l36</v>
      </c>
      <c r="AQ41" s="1" t="str">
        <f t="shared" si="40"/>
        <v>!$m36</v>
      </c>
      <c r="AR41" s="1" t="str">
        <f t="shared" si="41"/>
        <v>!$n36</v>
      </c>
      <c r="AS41" s="1" t="str">
        <f t="shared" si="42"/>
        <v>!$o36</v>
      </c>
      <c r="AT41" s="1" t="str">
        <f t="shared" si="43"/>
        <v>!$p36</v>
      </c>
      <c r="AU41" s="1" t="str">
        <f t="shared" si="44"/>
        <v>!$q36</v>
      </c>
      <c r="AV41" s="1" t="str">
        <f t="shared" si="45"/>
        <v>!$r36</v>
      </c>
      <c r="AW41" s="1" t="str">
        <f t="shared" si="46"/>
        <v>!$s36</v>
      </c>
      <c r="AX41" s="1" t="str">
        <f t="shared" si="47"/>
        <v>!$t36</v>
      </c>
      <c r="AY41" s="1" t="str">
        <f t="shared" si="48"/>
        <v>!$u36</v>
      </c>
      <c r="AZ41" s="1" t="str">
        <f t="shared" si="49"/>
        <v>!$v36</v>
      </c>
      <c r="BA41" s="1" t="str">
        <f t="shared" si="50"/>
        <v>!$w36</v>
      </c>
      <c r="BB41" s="1" t="str">
        <f t="shared" si="51"/>
        <v>!$x36</v>
      </c>
      <c r="BC41" s="1" t="str">
        <f t="shared" si="52"/>
        <v>!$y36</v>
      </c>
      <c r="BD41" s="1" t="str">
        <f t="shared" si="53"/>
        <v>!$z36</v>
      </c>
      <c r="BE41" s="1" t="str">
        <f t="shared" si="54"/>
        <v>!$aa36</v>
      </c>
    </row>
    <row r="42" spans="2:57" ht="12.75">
      <c r="B42" s="46" t="e">
        <f t="shared" si="0"/>
        <v>#REF!</v>
      </c>
      <c r="C42" s="47" t="e">
        <f ca="1" t="shared" si="27"/>
        <v>#REF!</v>
      </c>
      <c r="D42" s="47" t="e">
        <f ca="1" t="shared" si="1"/>
        <v>#REF!</v>
      </c>
      <c r="E42" s="47" t="e">
        <f ca="1" t="shared" si="2"/>
        <v>#REF!</v>
      </c>
      <c r="F42" s="48" t="e">
        <f ca="1" t="shared" si="3"/>
        <v>#REF!</v>
      </c>
      <c r="G42" s="48" t="e">
        <f ca="1" t="shared" si="4"/>
        <v>#REF!</v>
      </c>
      <c r="H42" s="48" t="e">
        <f ca="1" t="shared" si="5"/>
        <v>#REF!</v>
      </c>
      <c r="I42" s="48" t="e">
        <f ca="1" t="shared" si="6"/>
        <v>#REF!</v>
      </c>
      <c r="J42" s="54" t="e">
        <f ca="1" t="shared" si="7"/>
        <v>#REF!</v>
      </c>
      <c r="K42" s="48" t="e">
        <f ca="1" t="shared" si="8"/>
        <v>#REF!</v>
      </c>
      <c r="L42" s="48" t="e">
        <f ca="1" t="shared" si="9"/>
        <v>#REF!</v>
      </c>
      <c r="M42" s="48" t="e">
        <f ca="1" t="shared" si="10"/>
        <v>#REF!</v>
      </c>
      <c r="N42" s="48" t="e">
        <f ca="1" t="shared" si="11"/>
        <v>#REF!</v>
      </c>
      <c r="O42" s="48" t="e">
        <f ca="1" t="shared" si="12"/>
        <v>#REF!</v>
      </c>
      <c r="P42" s="48" t="e">
        <f ca="1" t="shared" si="13"/>
        <v>#REF!</v>
      </c>
      <c r="Q42" s="48" t="e">
        <f ca="1" t="shared" si="14"/>
        <v>#REF!</v>
      </c>
      <c r="R42" s="48" t="e">
        <f ca="1" t="shared" si="15"/>
        <v>#REF!</v>
      </c>
      <c r="S42" s="48" t="e">
        <f ca="1" t="shared" si="16"/>
        <v>#REF!</v>
      </c>
      <c r="T42" s="48" t="e">
        <f ca="1" t="shared" si="17"/>
        <v>#REF!</v>
      </c>
      <c r="U42" s="48" t="e">
        <f ca="1" t="shared" si="18"/>
        <v>#REF!</v>
      </c>
      <c r="V42" s="48" t="e">
        <f ca="1" t="shared" si="19"/>
        <v>#REF!</v>
      </c>
      <c r="W42" s="48" t="e">
        <f ca="1" t="shared" si="20"/>
        <v>#REF!</v>
      </c>
      <c r="X42" s="48" t="e">
        <f ca="1" t="shared" si="21"/>
        <v>#REF!</v>
      </c>
      <c r="Y42" s="48" t="e">
        <f ca="1" t="shared" si="22"/>
        <v>#REF!</v>
      </c>
      <c r="Z42" s="48"/>
      <c r="AA42" s="48"/>
      <c r="AB42" s="48"/>
      <c r="AC42" s="48"/>
      <c r="AE42" s="1" t="str">
        <f t="shared" si="28"/>
        <v>!$a37</v>
      </c>
      <c r="AF42" s="1" t="str">
        <f t="shared" si="29"/>
        <v>!$b37</v>
      </c>
      <c r="AG42" s="1" t="str">
        <f t="shared" si="30"/>
        <v>!$c37</v>
      </c>
      <c r="AH42" s="1" t="str">
        <f t="shared" si="31"/>
        <v>!$d37</v>
      </c>
      <c r="AI42" s="1" t="str">
        <f t="shared" si="32"/>
        <v>!$e37</v>
      </c>
      <c r="AJ42" s="1" t="str">
        <f t="shared" si="33"/>
        <v>!$f37</v>
      </c>
      <c r="AK42" s="1" t="str">
        <f t="shared" si="34"/>
        <v>!$g37</v>
      </c>
      <c r="AL42" s="1" t="str">
        <f t="shared" si="35"/>
        <v>!$h37</v>
      </c>
      <c r="AM42" s="1" t="str">
        <f t="shared" si="36"/>
        <v>!$i37</v>
      </c>
      <c r="AN42" s="1" t="str">
        <f t="shared" si="37"/>
        <v>!$j37</v>
      </c>
      <c r="AO42" s="1" t="str">
        <f t="shared" si="38"/>
        <v>!$k37</v>
      </c>
      <c r="AP42" s="1" t="str">
        <f t="shared" si="39"/>
        <v>!$l37</v>
      </c>
      <c r="AQ42" s="1" t="str">
        <f t="shared" si="40"/>
        <v>!$m37</v>
      </c>
      <c r="AR42" s="1" t="str">
        <f t="shared" si="41"/>
        <v>!$n37</v>
      </c>
      <c r="AS42" s="1" t="str">
        <f t="shared" si="42"/>
        <v>!$o37</v>
      </c>
      <c r="AT42" s="1" t="str">
        <f t="shared" si="43"/>
        <v>!$p37</v>
      </c>
      <c r="AU42" s="1" t="str">
        <f t="shared" si="44"/>
        <v>!$q37</v>
      </c>
      <c r="AV42" s="1" t="str">
        <f t="shared" si="45"/>
        <v>!$r37</v>
      </c>
      <c r="AW42" s="1" t="str">
        <f t="shared" si="46"/>
        <v>!$s37</v>
      </c>
      <c r="AX42" s="1" t="str">
        <f t="shared" si="47"/>
        <v>!$t37</v>
      </c>
      <c r="AY42" s="1" t="str">
        <f t="shared" si="48"/>
        <v>!$u37</v>
      </c>
      <c r="AZ42" s="1" t="str">
        <f t="shared" si="49"/>
        <v>!$v37</v>
      </c>
      <c r="BA42" s="1" t="str">
        <f t="shared" si="50"/>
        <v>!$w37</v>
      </c>
      <c r="BB42" s="1" t="str">
        <f t="shared" si="51"/>
        <v>!$x37</v>
      </c>
      <c r="BC42" s="1" t="str">
        <f t="shared" si="52"/>
        <v>!$y37</v>
      </c>
      <c r="BD42" s="1" t="str">
        <f t="shared" si="53"/>
        <v>!$z37</v>
      </c>
      <c r="BE42" s="1" t="str">
        <f t="shared" si="54"/>
        <v>!$aa37</v>
      </c>
    </row>
    <row r="43" spans="2:57" ht="12.75">
      <c r="B43" s="46" t="e">
        <f t="shared" si="0"/>
        <v>#REF!</v>
      </c>
      <c r="C43" s="47" t="e">
        <f ca="1" t="shared" si="27"/>
        <v>#REF!</v>
      </c>
      <c r="D43" s="47" t="e">
        <f ca="1" t="shared" si="1"/>
        <v>#REF!</v>
      </c>
      <c r="E43" s="47" t="e">
        <f ca="1" t="shared" si="2"/>
        <v>#REF!</v>
      </c>
      <c r="F43" s="48" t="e">
        <f ca="1" t="shared" si="3"/>
        <v>#REF!</v>
      </c>
      <c r="G43" s="48" t="e">
        <f ca="1" t="shared" si="4"/>
        <v>#REF!</v>
      </c>
      <c r="H43" s="48" t="e">
        <f ca="1" t="shared" si="5"/>
        <v>#REF!</v>
      </c>
      <c r="I43" s="48" t="e">
        <f ca="1" t="shared" si="6"/>
        <v>#REF!</v>
      </c>
      <c r="J43" s="54" t="e">
        <f ca="1" t="shared" si="7"/>
        <v>#REF!</v>
      </c>
      <c r="K43" s="48" t="e">
        <f ca="1" t="shared" si="8"/>
        <v>#REF!</v>
      </c>
      <c r="L43" s="48" t="e">
        <f ca="1" t="shared" si="9"/>
        <v>#REF!</v>
      </c>
      <c r="M43" s="48" t="e">
        <f ca="1" t="shared" si="10"/>
        <v>#REF!</v>
      </c>
      <c r="N43" s="48" t="e">
        <f ca="1" t="shared" si="11"/>
        <v>#REF!</v>
      </c>
      <c r="O43" s="48" t="e">
        <f ca="1" t="shared" si="12"/>
        <v>#REF!</v>
      </c>
      <c r="P43" s="48" t="e">
        <f ca="1" t="shared" si="13"/>
        <v>#REF!</v>
      </c>
      <c r="Q43" s="48" t="e">
        <f ca="1" t="shared" si="14"/>
        <v>#REF!</v>
      </c>
      <c r="R43" s="48" t="e">
        <f ca="1" t="shared" si="15"/>
        <v>#REF!</v>
      </c>
      <c r="S43" s="48" t="e">
        <f ca="1" t="shared" si="16"/>
        <v>#REF!</v>
      </c>
      <c r="T43" s="48" t="e">
        <f ca="1" t="shared" si="17"/>
        <v>#REF!</v>
      </c>
      <c r="U43" s="48" t="e">
        <f ca="1" t="shared" si="18"/>
        <v>#REF!</v>
      </c>
      <c r="V43" s="48" t="e">
        <f ca="1" t="shared" si="19"/>
        <v>#REF!</v>
      </c>
      <c r="W43" s="48" t="e">
        <f ca="1" t="shared" si="20"/>
        <v>#REF!</v>
      </c>
      <c r="X43" s="48" t="e">
        <f ca="1" t="shared" si="21"/>
        <v>#REF!</v>
      </c>
      <c r="Y43" s="48" t="e">
        <f ca="1" t="shared" si="22"/>
        <v>#REF!</v>
      </c>
      <c r="AE43" s="1" t="str">
        <f t="shared" si="28"/>
        <v>!$a38</v>
      </c>
      <c r="AF43" s="1" t="str">
        <f t="shared" si="29"/>
        <v>!$b38</v>
      </c>
      <c r="AG43" s="1" t="str">
        <f t="shared" si="30"/>
        <v>!$c38</v>
      </c>
      <c r="AH43" s="1" t="str">
        <f t="shared" si="31"/>
        <v>!$d38</v>
      </c>
      <c r="AI43" s="1" t="str">
        <f t="shared" si="32"/>
        <v>!$e38</v>
      </c>
      <c r="AJ43" s="1" t="str">
        <f t="shared" si="33"/>
        <v>!$f38</v>
      </c>
      <c r="AK43" s="1" t="str">
        <f t="shared" si="34"/>
        <v>!$g38</v>
      </c>
      <c r="AL43" s="1" t="str">
        <f t="shared" si="35"/>
        <v>!$h38</v>
      </c>
      <c r="AM43" s="1" t="str">
        <f t="shared" si="36"/>
        <v>!$i38</v>
      </c>
      <c r="AN43" s="1" t="str">
        <f t="shared" si="37"/>
        <v>!$j38</v>
      </c>
      <c r="AO43" s="1" t="str">
        <f t="shared" si="38"/>
        <v>!$k38</v>
      </c>
      <c r="AP43" s="1" t="str">
        <f t="shared" si="39"/>
        <v>!$l38</v>
      </c>
      <c r="AQ43" s="1" t="str">
        <f t="shared" si="40"/>
        <v>!$m38</v>
      </c>
      <c r="AR43" s="1" t="str">
        <f t="shared" si="41"/>
        <v>!$n38</v>
      </c>
      <c r="AS43" s="1" t="str">
        <f t="shared" si="42"/>
        <v>!$o38</v>
      </c>
      <c r="AT43" s="1" t="str">
        <f t="shared" si="43"/>
        <v>!$p38</v>
      </c>
      <c r="AU43" s="1" t="str">
        <f t="shared" si="44"/>
        <v>!$q38</v>
      </c>
      <c r="AV43" s="1" t="str">
        <f t="shared" si="45"/>
        <v>!$r38</v>
      </c>
      <c r="AW43" s="1" t="str">
        <f t="shared" si="46"/>
        <v>!$s38</v>
      </c>
      <c r="AX43" s="1" t="str">
        <f t="shared" si="47"/>
        <v>!$t38</v>
      </c>
      <c r="AY43" s="1" t="str">
        <f t="shared" si="48"/>
        <v>!$u38</v>
      </c>
      <c r="AZ43" s="1" t="str">
        <f t="shared" si="49"/>
        <v>!$v38</v>
      </c>
      <c r="BA43" s="1" t="str">
        <f t="shared" si="50"/>
        <v>!$w38</v>
      </c>
      <c r="BB43" s="1" t="str">
        <f t="shared" si="51"/>
        <v>!$x38</v>
      </c>
      <c r="BC43" s="1" t="str">
        <f t="shared" si="52"/>
        <v>!$y38</v>
      </c>
      <c r="BD43" s="1" t="str">
        <f t="shared" si="53"/>
        <v>!$z38</v>
      </c>
      <c r="BE43" s="1" t="str">
        <f t="shared" si="54"/>
        <v>!$aa38</v>
      </c>
    </row>
    <row r="44" spans="2:57" ht="12.75">
      <c r="B44" s="46" t="e">
        <f t="shared" si="0"/>
        <v>#REF!</v>
      </c>
      <c r="C44" s="47" t="e">
        <f ca="1" t="shared" si="27"/>
        <v>#REF!</v>
      </c>
      <c r="D44" s="47" t="e">
        <f ca="1" t="shared" si="1"/>
        <v>#REF!</v>
      </c>
      <c r="E44" s="47" t="e">
        <f ca="1" t="shared" si="2"/>
        <v>#REF!</v>
      </c>
      <c r="F44" s="48" t="e">
        <f ca="1" t="shared" si="3"/>
        <v>#REF!</v>
      </c>
      <c r="G44" s="48" t="e">
        <f ca="1" t="shared" si="4"/>
        <v>#REF!</v>
      </c>
      <c r="H44" s="48" t="e">
        <f ca="1" t="shared" si="5"/>
        <v>#REF!</v>
      </c>
      <c r="I44" s="48" t="e">
        <f ca="1" t="shared" si="6"/>
        <v>#REF!</v>
      </c>
      <c r="J44" s="54" t="e">
        <f ca="1" t="shared" si="7"/>
        <v>#REF!</v>
      </c>
      <c r="K44" s="48" t="e">
        <f ca="1" t="shared" si="8"/>
        <v>#REF!</v>
      </c>
      <c r="L44" s="48" t="e">
        <f ca="1" t="shared" si="9"/>
        <v>#REF!</v>
      </c>
      <c r="M44" s="48" t="e">
        <f ca="1" t="shared" si="10"/>
        <v>#REF!</v>
      </c>
      <c r="N44" s="48" t="e">
        <f ca="1" t="shared" si="11"/>
        <v>#REF!</v>
      </c>
      <c r="O44" s="48" t="e">
        <f ca="1" t="shared" si="12"/>
        <v>#REF!</v>
      </c>
      <c r="P44" s="48" t="e">
        <f ca="1" t="shared" si="13"/>
        <v>#REF!</v>
      </c>
      <c r="Q44" s="48" t="e">
        <f ca="1" t="shared" si="14"/>
        <v>#REF!</v>
      </c>
      <c r="R44" s="48" t="e">
        <f ca="1" t="shared" si="15"/>
        <v>#REF!</v>
      </c>
      <c r="S44" s="48" t="e">
        <f ca="1" t="shared" si="16"/>
        <v>#REF!</v>
      </c>
      <c r="T44" s="48" t="e">
        <f ca="1" t="shared" si="17"/>
        <v>#REF!</v>
      </c>
      <c r="U44" s="48" t="e">
        <f ca="1" t="shared" si="18"/>
        <v>#REF!</v>
      </c>
      <c r="V44" s="48" t="e">
        <f ca="1" t="shared" si="19"/>
        <v>#REF!</v>
      </c>
      <c r="W44" s="48" t="e">
        <f ca="1" t="shared" si="20"/>
        <v>#REF!</v>
      </c>
      <c r="X44" s="48" t="e">
        <f ca="1" t="shared" si="21"/>
        <v>#REF!</v>
      </c>
      <c r="Y44" s="48" t="e">
        <f ca="1" t="shared" si="22"/>
        <v>#REF!</v>
      </c>
      <c r="AE44" s="1" t="str">
        <f t="shared" si="28"/>
        <v>!$a39</v>
      </c>
      <c r="AF44" s="1" t="str">
        <f t="shared" si="29"/>
        <v>!$b39</v>
      </c>
      <c r="AG44" s="1" t="str">
        <f t="shared" si="30"/>
        <v>!$c39</v>
      </c>
      <c r="AH44" s="1" t="str">
        <f t="shared" si="31"/>
        <v>!$d39</v>
      </c>
      <c r="AI44" s="1" t="str">
        <f t="shared" si="32"/>
        <v>!$e39</v>
      </c>
      <c r="AJ44" s="1" t="str">
        <f t="shared" si="33"/>
        <v>!$f39</v>
      </c>
      <c r="AK44" s="1" t="str">
        <f t="shared" si="34"/>
        <v>!$g39</v>
      </c>
      <c r="AL44" s="1" t="str">
        <f t="shared" si="35"/>
        <v>!$h39</v>
      </c>
      <c r="AM44" s="1" t="str">
        <f t="shared" si="36"/>
        <v>!$i39</v>
      </c>
      <c r="AN44" s="1" t="str">
        <f t="shared" si="37"/>
        <v>!$j39</v>
      </c>
      <c r="AO44" s="1" t="str">
        <f t="shared" si="38"/>
        <v>!$k39</v>
      </c>
      <c r="AP44" s="1" t="str">
        <f t="shared" si="39"/>
        <v>!$l39</v>
      </c>
      <c r="AQ44" s="1" t="str">
        <f t="shared" si="40"/>
        <v>!$m39</v>
      </c>
      <c r="AR44" s="1" t="str">
        <f t="shared" si="41"/>
        <v>!$n39</v>
      </c>
      <c r="AS44" s="1" t="str">
        <f t="shared" si="42"/>
        <v>!$o39</v>
      </c>
      <c r="AT44" s="1" t="str">
        <f t="shared" si="43"/>
        <v>!$p39</v>
      </c>
      <c r="AU44" s="1" t="str">
        <f t="shared" si="44"/>
        <v>!$q39</v>
      </c>
      <c r="AV44" s="1" t="str">
        <f t="shared" si="45"/>
        <v>!$r39</v>
      </c>
      <c r="AW44" s="1" t="str">
        <f t="shared" si="46"/>
        <v>!$s39</v>
      </c>
      <c r="AX44" s="1" t="str">
        <f t="shared" si="47"/>
        <v>!$t39</v>
      </c>
      <c r="AY44" s="1" t="str">
        <f t="shared" si="48"/>
        <v>!$u39</v>
      </c>
      <c r="AZ44" s="1" t="str">
        <f t="shared" si="49"/>
        <v>!$v39</v>
      </c>
      <c r="BA44" s="1" t="str">
        <f t="shared" si="50"/>
        <v>!$w39</v>
      </c>
      <c r="BB44" s="1" t="str">
        <f t="shared" si="51"/>
        <v>!$x39</v>
      </c>
      <c r="BC44" s="1" t="str">
        <f t="shared" si="52"/>
        <v>!$y39</v>
      </c>
      <c r="BD44" s="1" t="str">
        <f t="shared" si="53"/>
        <v>!$z39</v>
      </c>
      <c r="BE44" s="1" t="str">
        <f t="shared" si="54"/>
        <v>!$aa39</v>
      </c>
    </row>
    <row r="45" spans="2:57" ht="12.75">
      <c r="B45" s="46" t="e">
        <f t="shared" si="0"/>
        <v>#REF!</v>
      </c>
      <c r="C45" s="47" t="e">
        <f ca="1" t="shared" si="27"/>
        <v>#REF!</v>
      </c>
      <c r="D45" s="47" t="e">
        <f ca="1" t="shared" si="1"/>
        <v>#REF!</v>
      </c>
      <c r="E45" s="47" t="e">
        <f ca="1" t="shared" si="2"/>
        <v>#REF!</v>
      </c>
      <c r="F45" s="48" t="e">
        <f ca="1" t="shared" si="3"/>
        <v>#REF!</v>
      </c>
      <c r="G45" s="48" t="e">
        <f ca="1" t="shared" si="4"/>
        <v>#REF!</v>
      </c>
      <c r="H45" s="48" t="e">
        <f ca="1" t="shared" si="5"/>
        <v>#REF!</v>
      </c>
      <c r="I45" s="48" t="e">
        <f ca="1" t="shared" si="6"/>
        <v>#REF!</v>
      </c>
      <c r="J45" s="54" t="e">
        <f ca="1" t="shared" si="7"/>
        <v>#REF!</v>
      </c>
      <c r="K45" s="48" t="e">
        <f ca="1" t="shared" si="8"/>
        <v>#REF!</v>
      </c>
      <c r="L45" s="48" t="e">
        <f ca="1" t="shared" si="9"/>
        <v>#REF!</v>
      </c>
      <c r="M45" s="48" t="e">
        <f ca="1" t="shared" si="10"/>
        <v>#REF!</v>
      </c>
      <c r="N45" s="48" t="e">
        <f ca="1" t="shared" si="11"/>
        <v>#REF!</v>
      </c>
      <c r="O45" s="48" t="e">
        <f ca="1" t="shared" si="12"/>
        <v>#REF!</v>
      </c>
      <c r="P45" s="48" t="e">
        <f ca="1" t="shared" si="13"/>
        <v>#REF!</v>
      </c>
      <c r="Q45" s="48" t="e">
        <f ca="1" t="shared" si="14"/>
        <v>#REF!</v>
      </c>
      <c r="R45" s="48" t="e">
        <f ca="1" t="shared" si="15"/>
        <v>#REF!</v>
      </c>
      <c r="S45" s="48" t="e">
        <f ca="1" t="shared" si="16"/>
        <v>#REF!</v>
      </c>
      <c r="T45" s="48" t="e">
        <f ca="1" t="shared" si="17"/>
        <v>#REF!</v>
      </c>
      <c r="U45" s="48" t="e">
        <f ca="1" t="shared" si="18"/>
        <v>#REF!</v>
      </c>
      <c r="V45" s="48" t="e">
        <f ca="1" t="shared" si="19"/>
        <v>#REF!</v>
      </c>
      <c r="W45" s="48" t="e">
        <f ca="1" t="shared" si="20"/>
        <v>#REF!</v>
      </c>
      <c r="X45" s="48" t="e">
        <f ca="1" t="shared" si="21"/>
        <v>#REF!</v>
      </c>
      <c r="Y45" s="48" t="e">
        <f ca="1" t="shared" si="22"/>
        <v>#REF!</v>
      </c>
      <c r="AE45" s="1" t="str">
        <f t="shared" si="28"/>
        <v>!$a40</v>
      </c>
      <c r="AF45" s="1" t="str">
        <f t="shared" si="29"/>
        <v>!$b40</v>
      </c>
      <c r="AG45" s="1" t="str">
        <f t="shared" si="30"/>
        <v>!$c40</v>
      </c>
      <c r="AH45" s="1" t="str">
        <f t="shared" si="31"/>
        <v>!$d40</v>
      </c>
      <c r="AI45" s="1" t="str">
        <f t="shared" si="32"/>
        <v>!$e40</v>
      </c>
      <c r="AJ45" s="1" t="str">
        <f t="shared" si="33"/>
        <v>!$f40</v>
      </c>
      <c r="AK45" s="1" t="str">
        <f t="shared" si="34"/>
        <v>!$g40</v>
      </c>
      <c r="AL45" s="1" t="str">
        <f t="shared" si="35"/>
        <v>!$h40</v>
      </c>
      <c r="AM45" s="1" t="str">
        <f t="shared" si="36"/>
        <v>!$i40</v>
      </c>
      <c r="AN45" s="1" t="str">
        <f t="shared" si="37"/>
        <v>!$j40</v>
      </c>
      <c r="AO45" s="1" t="str">
        <f t="shared" si="38"/>
        <v>!$k40</v>
      </c>
      <c r="AP45" s="1" t="str">
        <f t="shared" si="39"/>
        <v>!$l40</v>
      </c>
      <c r="AQ45" s="1" t="str">
        <f t="shared" si="40"/>
        <v>!$m40</v>
      </c>
      <c r="AR45" s="1" t="str">
        <f t="shared" si="41"/>
        <v>!$n40</v>
      </c>
      <c r="AS45" s="1" t="str">
        <f t="shared" si="42"/>
        <v>!$o40</v>
      </c>
      <c r="AT45" s="1" t="str">
        <f t="shared" si="43"/>
        <v>!$p40</v>
      </c>
      <c r="AU45" s="1" t="str">
        <f t="shared" si="44"/>
        <v>!$q40</v>
      </c>
      <c r="AV45" s="1" t="str">
        <f t="shared" si="45"/>
        <v>!$r40</v>
      </c>
      <c r="AW45" s="1" t="str">
        <f t="shared" si="46"/>
        <v>!$s40</v>
      </c>
      <c r="AX45" s="1" t="str">
        <f t="shared" si="47"/>
        <v>!$t40</v>
      </c>
      <c r="AY45" s="1" t="str">
        <f t="shared" si="48"/>
        <v>!$u40</v>
      </c>
      <c r="AZ45" s="1" t="str">
        <f t="shared" si="49"/>
        <v>!$v40</v>
      </c>
      <c r="BA45" s="1" t="str">
        <f t="shared" si="50"/>
        <v>!$w40</v>
      </c>
      <c r="BB45" s="1" t="str">
        <f t="shared" si="51"/>
        <v>!$x40</v>
      </c>
      <c r="BC45" s="1" t="str">
        <f t="shared" si="52"/>
        <v>!$y40</v>
      </c>
      <c r="BD45" s="1" t="str">
        <f t="shared" si="53"/>
        <v>!$z40</v>
      </c>
      <c r="BE45" s="1" t="str">
        <f t="shared" si="54"/>
        <v>!$aa40</v>
      </c>
    </row>
    <row r="46" spans="2:57" ht="12.75">
      <c r="B46" s="46" t="e">
        <f t="shared" si="0"/>
        <v>#REF!</v>
      </c>
      <c r="C46" s="47" t="e">
        <f ca="1" t="shared" si="27"/>
        <v>#REF!</v>
      </c>
      <c r="D46" s="47" t="e">
        <f ca="1" t="shared" si="1"/>
        <v>#REF!</v>
      </c>
      <c r="E46" s="47" t="e">
        <f ca="1" t="shared" si="2"/>
        <v>#REF!</v>
      </c>
      <c r="F46" s="48" t="e">
        <f ca="1" t="shared" si="3"/>
        <v>#REF!</v>
      </c>
      <c r="G46" s="48" t="e">
        <f ca="1" t="shared" si="4"/>
        <v>#REF!</v>
      </c>
      <c r="H46" s="48" t="e">
        <f ca="1" t="shared" si="5"/>
        <v>#REF!</v>
      </c>
      <c r="I46" s="48" t="e">
        <f ca="1" t="shared" si="6"/>
        <v>#REF!</v>
      </c>
      <c r="J46" s="54" t="e">
        <f ca="1" t="shared" si="7"/>
        <v>#REF!</v>
      </c>
      <c r="K46" s="48" t="e">
        <f ca="1" t="shared" si="8"/>
        <v>#REF!</v>
      </c>
      <c r="L46" s="48" t="e">
        <f ca="1" t="shared" si="9"/>
        <v>#REF!</v>
      </c>
      <c r="M46" s="48" t="e">
        <f ca="1" t="shared" si="10"/>
        <v>#REF!</v>
      </c>
      <c r="N46" s="48" t="e">
        <f ca="1" t="shared" si="11"/>
        <v>#REF!</v>
      </c>
      <c r="O46" s="48" t="e">
        <f ca="1" t="shared" si="12"/>
        <v>#REF!</v>
      </c>
      <c r="P46" s="48" t="e">
        <f ca="1" t="shared" si="13"/>
        <v>#REF!</v>
      </c>
      <c r="Q46" s="48" t="e">
        <f ca="1" t="shared" si="14"/>
        <v>#REF!</v>
      </c>
      <c r="R46" s="48" t="e">
        <f ca="1" t="shared" si="15"/>
        <v>#REF!</v>
      </c>
      <c r="S46" s="48" t="e">
        <f ca="1" t="shared" si="16"/>
        <v>#REF!</v>
      </c>
      <c r="T46" s="48" t="e">
        <f ca="1" t="shared" si="17"/>
        <v>#REF!</v>
      </c>
      <c r="U46" s="48" t="e">
        <f ca="1" t="shared" si="18"/>
        <v>#REF!</v>
      </c>
      <c r="V46" s="48" t="e">
        <f ca="1" t="shared" si="19"/>
        <v>#REF!</v>
      </c>
      <c r="W46" s="48" t="e">
        <f ca="1" t="shared" si="20"/>
        <v>#REF!</v>
      </c>
      <c r="X46" s="48" t="e">
        <f ca="1" t="shared" si="21"/>
        <v>#REF!</v>
      </c>
      <c r="Y46" s="48" t="e">
        <f ca="1" t="shared" si="22"/>
        <v>#REF!</v>
      </c>
      <c r="AE46" s="1" t="str">
        <f t="shared" si="28"/>
        <v>!$a41</v>
      </c>
      <c r="AF46" s="1" t="str">
        <f t="shared" si="29"/>
        <v>!$b41</v>
      </c>
      <c r="AG46" s="1" t="str">
        <f t="shared" si="30"/>
        <v>!$c41</v>
      </c>
      <c r="AH46" s="1" t="str">
        <f t="shared" si="31"/>
        <v>!$d41</v>
      </c>
      <c r="AI46" s="1" t="str">
        <f t="shared" si="32"/>
        <v>!$e41</v>
      </c>
      <c r="AJ46" s="1" t="str">
        <f t="shared" si="33"/>
        <v>!$f41</v>
      </c>
      <c r="AK46" s="1" t="str">
        <f t="shared" si="34"/>
        <v>!$g41</v>
      </c>
      <c r="AL46" s="1" t="str">
        <f t="shared" si="35"/>
        <v>!$h41</v>
      </c>
      <c r="AM46" s="1" t="str">
        <f t="shared" si="36"/>
        <v>!$i41</v>
      </c>
      <c r="AN46" s="1" t="str">
        <f t="shared" si="37"/>
        <v>!$j41</v>
      </c>
      <c r="AO46" s="1" t="str">
        <f t="shared" si="38"/>
        <v>!$k41</v>
      </c>
      <c r="AP46" s="1" t="str">
        <f t="shared" si="39"/>
        <v>!$l41</v>
      </c>
      <c r="AQ46" s="1" t="str">
        <f t="shared" si="40"/>
        <v>!$m41</v>
      </c>
      <c r="AR46" s="1" t="str">
        <f t="shared" si="41"/>
        <v>!$n41</v>
      </c>
      <c r="AS46" s="1" t="str">
        <f t="shared" si="42"/>
        <v>!$o41</v>
      </c>
      <c r="AT46" s="1" t="str">
        <f t="shared" si="43"/>
        <v>!$p41</v>
      </c>
      <c r="AU46" s="1" t="str">
        <f t="shared" si="44"/>
        <v>!$q41</v>
      </c>
      <c r="AV46" s="1" t="str">
        <f t="shared" si="45"/>
        <v>!$r41</v>
      </c>
      <c r="AW46" s="1" t="str">
        <f t="shared" si="46"/>
        <v>!$s41</v>
      </c>
      <c r="AX46" s="1" t="str">
        <f t="shared" si="47"/>
        <v>!$t41</v>
      </c>
      <c r="AY46" s="1" t="str">
        <f t="shared" si="48"/>
        <v>!$u41</v>
      </c>
      <c r="AZ46" s="1" t="str">
        <f t="shared" si="49"/>
        <v>!$v41</v>
      </c>
      <c r="BA46" s="1" t="str">
        <f t="shared" si="50"/>
        <v>!$w41</v>
      </c>
      <c r="BB46" s="1" t="str">
        <f t="shared" si="51"/>
        <v>!$x41</v>
      </c>
      <c r="BC46" s="1" t="str">
        <f t="shared" si="52"/>
        <v>!$y41</v>
      </c>
      <c r="BD46" s="1" t="str">
        <f t="shared" si="53"/>
        <v>!$z41</v>
      </c>
      <c r="BE46" s="1" t="str">
        <f t="shared" si="54"/>
        <v>!$aa41</v>
      </c>
    </row>
    <row r="47" spans="2:57" ht="12.75">
      <c r="B47" s="46" t="e">
        <f t="shared" si="0"/>
        <v>#REF!</v>
      </c>
      <c r="C47" s="47" t="e">
        <f ca="1" t="shared" si="27"/>
        <v>#REF!</v>
      </c>
      <c r="D47" s="47" t="e">
        <f ca="1" t="shared" si="1"/>
        <v>#REF!</v>
      </c>
      <c r="E47" s="47" t="e">
        <f ca="1" t="shared" si="2"/>
        <v>#REF!</v>
      </c>
      <c r="F47" s="48" t="e">
        <f ca="1" t="shared" si="3"/>
        <v>#REF!</v>
      </c>
      <c r="G47" s="48" t="e">
        <f ca="1" t="shared" si="4"/>
        <v>#REF!</v>
      </c>
      <c r="H47" s="48" t="e">
        <f ca="1" t="shared" si="5"/>
        <v>#REF!</v>
      </c>
      <c r="I47" s="48" t="e">
        <f ca="1" t="shared" si="6"/>
        <v>#REF!</v>
      </c>
      <c r="J47" s="54" t="e">
        <f ca="1" t="shared" si="7"/>
        <v>#REF!</v>
      </c>
      <c r="K47" s="48" t="e">
        <f ca="1" t="shared" si="8"/>
        <v>#REF!</v>
      </c>
      <c r="L47" s="48" t="e">
        <f ca="1" t="shared" si="9"/>
        <v>#REF!</v>
      </c>
      <c r="M47" s="48" t="e">
        <f ca="1" t="shared" si="10"/>
        <v>#REF!</v>
      </c>
      <c r="N47" s="48" t="e">
        <f ca="1" t="shared" si="11"/>
        <v>#REF!</v>
      </c>
      <c r="O47" s="48" t="e">
        <f ca="1" t="shared" si="12"/>
        <v>#REF!</v>
      </c>
      <c r="P47" s="48" t="e">
        <f ca="1" t="shared" si="13"/>
        <v>#REF!</v>
      </c>
      <c r="Q47" s="48" t="e">
        <f ca="1" t="shared" si="14"/>
        <v>#REF!</v>
      </c>
      <c r="R47" s="48" t="e">
        <f ca="1" t="shared" si="15"/>
        <v>#REF!</v>
      </c>
      <c r="S47" s="48" t="e">
        <f ca="1" t="shared" si="16"/>
        <v>#REF!</v>
      </c>
      <c r="T47" s="48" t="e">
        <f ca="1" t="shared" si="17"/>
        <v>#REF!</v>
      </c>
      <c r="U47" s="48" t="e">
        <f ca="1" t="shared" si="18"/>
        <v>#REF!</v>
      </c>
      <c r="V47" s="48" t="e">
        <f ca="1" t="shared" si="19"/>
        <v>#REF!</v>
      </c>
      <c r="W47" s="48" t="e">
        <f ca="1" t="shared" si="20"/>
        <v>#REF!</v>
      </c>
      <c r="X47" s="48" t="e">
        <f ca="1" t="shared" si="21"/>
        <v>#REF!</v>
      </c>
      <c r="Y47" s="48" t="e">
        <f ca="1" t="shared" si="22"/>
        <v>#REF!</v>
      </c>
      <c r="AE47" s="1" t="str">
        <f t="shared" si="28"/>
        <v>!$a42</v>
      </c>
      <c r="AF47" s="1" t="str">
        <f t="shared" si="29"/>
        <v>!$b42</v>
      </c>
      <c r="AG47" s="1" t="str">
        <f t="shared" si="30"/>
        <v>!$c42</v>
      </c>
      <c r="AH47" s="1" t="str">
        <f t="shared" si="31"/>
        <v>!$d42</v>
      </c>
      <c r="AI47" s="1" t="str">
        <f t="shared" si="32"/>
        <v>!$e42</v>
      </c>
      <c r="AJ47" s="1" t="str">
        <f t="shared" si="33"/>
        <v>!$f42</v>
      </c>
      <c r="AK47" s="1" t="str">
        <f t="shared" si="34"/>
        <v>!$g42</v>
      </c>
      <c r="AL47" s="1" t="str">
        <f t="shared" si="35"/>
        <v>!$h42</v>
      </c>
      <c r="AM47" s="1" t="str">
        <f t="shared" si="36"/>
        <v>!$i42</v>
      </c>
      <c r="AN47" s="1" t="str">
        <f t="shared" si="37"/>
        <v>!$j42</v>
      </c>
      <c r="AO47" s="1" t="str">
        <f t="shared" si="38"/>
        <v>!$k42</v>
      </c>
      <c r="AP47" s="1" t="str">
        <f t="shared" si="39"/>
        <v>!$l42</v>
      </c>
      <c r="AQ47" s="1" t="str">
        <f t="shared" si="40"/>
        <v>!$m42</v>
      </c>
      <c r="AR47" s="1" t="str">
        <f t="shared" si="41"/>
        <v>!$n42</v>
      </c>
      <c r="AS47" s="1" t="str">
        <f t="shared" si="42"/>
        <v>!$o42</v>
      </c>
      <c r="AT47" s="1" t="str">
        <f t="shared" si="43"/>
        <v>!$p42</v>
      </c>
      <c r="AU47" s="1" t="str">
        <f t="shared" si="44"/>
        <v>!$q42</v>
      </c>
      <c r="AV47" s="1" t="str">
        <f t="shared" si="45"/>
        <v>!$r42</v>
      </c>
      <c r="AW47" s="1" t="str">
        <f t="shared" si="46"/>
        <v>!$s42</v>
      </c>
      <c r="AX47" s="1" t="str">
        <f t="shared" si="47"/>
        <v>!$t42</v>
      </c>
      <c r="AY47" s="1" t="str">
        <f t="shared" si="48"/>
        <v>!$u42</v>
      </c>
      <c r="AZ47" s="1" t="str">
        <f t="shared" si="49"/>
        <v>!$v42</v>
      </c>
      <c r="BA47" s="1" t="str">
        <f t="shared" si="50"/>
        <v>!$w42</v>
      </c>
      <c r="BB47" s="1" t="str">
        <f t="shared" si="51"/>
        <v>!$x42</v>
      </c>
      <c r="BC47" s="1" t="str">
        <f t="shared" si="52"/>
        <v>!$y42</v>
      </c>
      <c r="BD47" s="1" t="str">
        <f t="shared" si="53"/>
        <v>!$z42</v>
      </c>
      <c r="BE47" s="1" t="str">
        <f t="shared" si="54"/>
        <v>!$aa42</v>
      </c>
    </row>
    <row r="48" spans="2:57" ht="12.75">
      <c r="B48" s="46" t="e">
        <f t="shared" si="0"/>
        <v>#REF!</v>
      </c>
      <c r="C48" s="47" t="e">
        <f ca="1" t="shared" si="27"/>
        <v>#REF!</v>
      </c>
      <c r="D48" s="47" t="e">
        <f ca="1" t="shared" si="1"/>
        <v>#REF!</v>
      </c>
      <c r="E48" s="47" t="e">
        <f ca="1" t="shared" si="2"/>
        <v>#REF!</v>
      </c>
      <c r="F48" s="48" t="e">
        <f ca="1" t="shared" si="3"/>
        <v>#REF!</v>
      </c>
      <c r="G48" s="48" t="e">
        <f ca="1" t="shared" si="4"/>
        <v>#REF!</v>
      </c>
      <c r="H48" s="48" t="e">
        <f ca="1" t="shared" si="5"/>
        <v>#REF!</v>
      </c>
      <c r="I48" s="48" t="e">
        <f ca="1" t="shared" si="6"/>
        <v>#REF!</v>
      </c>
      <c r="J48" s="54" t="e">
        <f ca="1" t="shared" si="7"/>
        <v>#REF!</v>
      </c>
      <c r="K48" s="48" t="e">
        <f ca="1" t="shared" si="8"/>
        <v>#REF!</v>
      </c>
      <c r="L48" s="48" t="e">
        <f ca="1" t="shared" si="9"/>
        <v>#REF!</v>
      </c>
      <c r="M48" s="48" t="e">
        <f ca="1" t="shared" si="10"/>
        <v>#REF!</v>
      </c>
      <c r="N48" s="48" t="e">
        <f ca="1" t="shared" si="11"/>
        <v>#REF!</v>
      </c>
      <c r="O48" s="48" t="e">
        <f ca="1" t="shared" si="12"/>
        <v>#REF!</v>
      </c>
      <c r="P48" s="48" t="e">
        <f ca="1" t="shared" si="13"/>
        <v>#REF!</v>
      </c>
      <c r="Q48" s="48" t="e">
        <f ca="1" t="shared" si="14"/>
        <v>#REF!</v>
      </c>
      <c r="R48" s="48" t="e">
        <f ca="1" t="shared" si="15"/>
        <v>#REF!</v>
      </c>
      <c r="S48" s="48" t="e">
        <f ca="1" t="shared" si="16"/>
        <v>#REF!</v>
      </c>
      <c r="T48" s="48" t="e">
        <f ca="1" t="shared" si="17"/>
        <v>#REF!</v>
      </c>
      <c r="U48" s="48" t="e">
        <f ca="1" t="shared" si="18"/>
        <v>#REF!</v>
      </c>
      <c r="V48" s="48" t="e">
        <f ca="1" t="shared" si="19"/>
        <v>#REF!</v>
      </c>
      <c r="W48" s="48" t="e">
        <f ca="1" t="shared" si="20"/>
        <v>#REF!</v>
      </c>
      <c r="X48" s="48" t="e">
        <f ca="1" t="shared" si="21"/>
        <v>#REF!</v>
      </c>
      <c r="Y48" s="48" t="e">
        <f ca="1" t="shared" si="22"/>
        <v>#REF!</v>
      </c>
      <c r="AE48" s="1" t="str">
        <f t="shared" si="28"/>
        <v>!$a43</v>
      </c>
      <c r="AF48" s="1" t="str">
        <f t="shared" si="29"/>
        <v>!$b43</v>
      </c>
      <c r="AG48" s="1" t="str">
        <f t="shared" si="30"/>
        <v>!$c43</v>
      </c>
      <c r="AH48" s="1" t="str">
        <f t="shared" si="31"/>
        <v>!$d43</v>
      </c>
      <c r="AI48" s="1" t="str">
        <f t="shared" si="32"/>
        <v>!$e43</v>
      </c>
      <c r="AJ48" s="1" t="str">
        <f t="shared" si="33"/>
        <v>!$f43</v>
      </c>
      <c r="AK48" s="1" t="str">
        <f t="shared" si="34"/>
        <v>!$g43</v>
      </c>
      <c r="AL48" s="1" t="str">
        <f t="shared" si="35"/>
        <v>!$h43</v>
      </c>
      <c r="AM48" s="1" t="str">
        <f t="shared" si="36"/>
        <v>!$i43</v>
      </c>
      <c r="AN48" s="1" t="str">
        <f t="shared" si="37"/>
        <v>!$j43</v>
      </c>
      <c r="AO48" s="1" t="str">
        <f t="shared" si="38"/>
        <v>!$k43</v>
      </c>
      <c r="AP48" s="1" t="str">
        <f t="shared" si="39"/>
        <v>!$l43</v>
      </c>
      <c r="AQ48" s="1" t="str">
        <f t="shared" si="40"/>
        <v>!$m43</v>
      </c>
      <c r="AR48" s="1" t="str">
        <f t="shared" si="41"/>
        <v>!$n43</v>
      </c>
      <c r="AS48" s="1" t="str">
        <f t="shared" si="42"/>
        <v>!$o43</v>
      </c>
      <c r="AT48" s="1" t="str">
        <f t="shared" si="43"/>
        <v>!$p43</v>
      </c>
      <c r="AU48" s="1" t="str">
        <f t="shared" si="44"/>
        <v>!$q43</v>
      </c>
      <c r="AV48" s="1" t="str">
        <f t="shared" si="45"/>
        <v>!$r43</v>
      </c>
      <c r="AW48" s="1" t="str">
        <f t="shared" si="46"/>
        <v>!$s43</v>
      </c>
      <c r="AX48" s="1" t="str">
        <f t="shared" si="47"/>
        <v>!$t43</v>
      </c>
      <c r="AY48" s="1" t="str">
        <f t="shared" si="48"/>
        <v>!$u43</v>
      </c>
      <c r="AZ48" s="1" t="str">
        <f t="shared" si="49"/>
        <v>!$v43</v>
      </c>
      <c r="BA48" s="1" t="str">
        <f t="shared" si="50"/>
        <v>!$w43</v>
      </c>
      <c r="BB48" s="1" t="str">
        <f t="shared" si="51"/>
        <v>!$x43</v>
      </c>
      <c r="BC48" s="1" t="str">
        <f t="shared" si="52"/>
        <v>!$y43</v>
      </c>
      <c r="BD48" s="1" t="str">
        <f t="shared" si="53"/>
        <v>!$z43</v>
      </c>
      <c r="BE48" s="1" t="str">
        <f t="shared" si="54"/>
        <v>!$aa43</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B50"/>
  <sheetViews>
    <sheetView zoomScale="75" zoomScaleNormal="75" workbookViewId="0" topLeftCell="A1">
      <selection activeCell="E41" sqref="E41"/>
    </sheetView>
  </sheetViews>
  <sheetFormatPr defaultColWidth="9.140625" defaultRowHeight="12.75"/>
  <cols>
    <col min="1" max="1" width="25.7109375" style="20" customWidth="1"/>
    <col min="2" max="27" width="5.7109375" style="20" customWidth="1"/>
    <col min="28" max="16384" width="9.140625" style="20" customWidth="1"/>
  </cols>
  <sheetData>
    <row r="1" spans="1:27" ht="12.75">
      <c r="A1" s="65" t="s">
        <v>89</v>
      </c>
      <c r="B1" s="464" t="s">
        <v>25</v>
      </c>
      <c r="C1" s="465"/>
      <c r="D1" s="464" t="s">
        <v>26</v>
      </c>
      <c r="E1" s="465"/>
      <c r="F1" s="464" t="s">
        <v>27</v>
      </c>
      <c r="G1" s="465"/>
      <c r="H1" s="464" t="s">
        <v>28</v>
      </c>
      <c r="I1" s="465"/>
      <c r="J1" s="464" t="s">
        <v>29</v>
      </c>
      <c r="K1" s="465"/>
      <c r="L1" s="464" t="s">
        <v>30</v>
      </c>
      <c r="M1" s="465"/>
      <c r="N1" s="464" t="s">
        <v>50</v>
      </c>
      <c r="O1" s="465"/>
      <c r="P1" s="464" t="s">
        <v>51</v>
      </c>
      <c r="Q1" s="465"/>
      <c r="R1" s="464" t="s">
        <v>52</v>
      </c>
      <c r="S1" s="465"/>
      <c r="T1" s="464" t="s">
        <v>53</v>
      </c>
      <c r="U1" s="465"/>
      <c r="V1" s="464" t="s">
        <v>54</v>
      </c>
      <c r="W1" s="465"/>
      <c r="X1" s="464" t="s">
        <v>55</v>
      </c>
      <c r="Y1" s="465"/>
      <c r="Z1" s="464" t="s">
        <v>56</v>
      </c>
      <c r="AA1" s="465"/>
    </row>
    <row r="2" spans="1:27" ht="12.75">
      <c r="A2" s="26"/>
      <c r="B2" s="22" t="s">
        <v>22</v>
      </c>
      <c r="C2" s="21" t="s">
        <v>24</v>
      </c>
      <c r="D2" s="22" t="s">
        <v>22</v>
      </c>
      <c r="E2" s="21" t="s">
        <v>24</v>
      </c>
      <c r="F2" s="22" t="s">
        <v>22</v>
      </c>
      <c r="G2" s="21" t="s">
        <v>24</v>
      </c>
      <c r="H2" s="22" t="s">
        <v>22</v>
      </c>
      <c r="I2" s="21" t="s">
        <v>24</v>
      </c>
      <c r="J2" s="22" t="s">
        <v>22</v>
      </c>
      <c r="K2" s="21" t="s">
        <v>24</v>
      </c>
      <c r="L2" s="22" t="s">
        <v>22</v>
      </c>
      <c r="M2" s="21" t="s">
        <v>24</v>
      </c>
      <c r="N2" s="22" t="s">
        <v>22</v>
      </c>
      <c r="O2" s="21" t="s">
        <v>24</v>
      </c>
      <c r="P2" s="22" t="s">
        <v>22</v>
      </c>
      <c r="Q2" s="21" t="s">
        <v>24</v>
      </c>
      <c r="R2" s="22" t="s">
        <v>22</v>
      </c>
      <c r="S2" s="21" t="s">
        <v>24</v>
      </c>
      <c r="T2" s="22" t="s">
        <v>22</v>
      </c>
      <c r="U2" s="21" t="s">
        <v>24</v>
      </c>
      <c r="V2" s="22" t="s">
        <v>22</v>
      </c>
      <c r="W2" s="21" t="s">
        <v>24</v>
      </c>
      <c r="X2" s="22" t="s">
        <v>22</v>
      </c>
      <c r="Y2" s="21" t="s">
        <v>24</v>
      </c>
      <c r="Z2" s="22" t="s">
        <v>22</v>
      </c>
      <c r="AA2" s="21" t="s">
        <v>24</v>
      </c>
    </row>
    <row r="3" spans="1:27" ht="12.75">
      <c r="A3" s="19" t="s">
        <v>31</v>
      </c>
      <c r="B3" s="20">
        <v>6600</v>
      </c>
      <c r="C3" s="19">
        <v>3000</v>
      </c>
      <c r="D3" s="20">
        <v>4600</v>
      </c>
      <c r="E3" s="19">
        <v>2300</v>
      </c>
      <c r="F3" s="20">
        <v>6600</v>
      </c>
      <c r="G3" s="19">
        <v>3000</v>
      </c>
      <c r="I3" s="19"/>
      <c r="J3" s="20">
        <v>8600</v>
      </c>
      <c r="K3" s="19">
        <v>3700</v>
      </c>
      <c r="L3" s="20">
        <v>9800</v>
      </c>
      <c r="M3" s="19">
        <v>4500</v>
      </c>
      <c r="O3" s="19"/>
      <c r="P3" s="20">
        <v>4600</v>
      </c>
      <c r="Q3" s="19">
        <v>3000</v>
      </c>
      <c r="S3" s="19"/>
      <c r="T3" s="20">
        <v>6600</v>
      </c>
      <c r="U3" s="19">
        <v>3000</v>
      </c>
      <c r="V3" s="20">
        <v>8900</v>
      </c>
      <c r="W3" s="19">
        <v>4300</v>
      </c>
      <c r="Y3" s="19"/>
      <c r="AA3" s="19"/>
    </row>
    <row r="4" spans="1:27" ht="12.75">
      <c r="A4" s="19" t="s">
        <v>33</v>
      </c>
      <c r="C4" s="19"/>
      <c r="D4" s="20">
        <v>3500</v>
      </c>
      <c r="E4" s="19">
        <v>1500</v>
      </c>
      <c r="F4" s="20">
        <v>4800</v>
      </c>
      <c r="G4" s="19">
        <v>1800</v>
      </c>
      <c r="H4" s="20">
        <v>3400</v>
      </c>
      <c r="I4" s="19">
        <v>1700</v>
      </c>
      <c r="K4" s="19"/>
      <c r="M4" s="19"/>
      <c r="O4" s="19"/>
      <c r="Q4" s="19"/>
      <c r="S4" s="19"/>
      <c r="T4" s="20">
        <v>4800</v>
      </c>
      <c r="U4" s="19">
        <v>1800</v>
      </c>
      <c r="W4" s="19"/>
      <c r="Y4" s="19"/>
      <c r="AA4" s="19"/>
    </row>
    <row r="5" spans="1:27" ht="12.75">
      <c r="A5" s="19" t="s">
        <v>34</v>
      </c>
      <c r="B5" s="20">
        <v>5400</v>
      </c>
      <c r="C5" s="19">
        <v>2400</v>
      </c>
      <c r="D5" s="20">
        <v>3700</v>
      </c>
      <c r="E5" s="19">
        <v>1700</v>
      </c>
      <c r="F5" s="20">
        <v>5100</v>
      </c>
      <c r="G5" s="19">
        <v>2000</v>
      </c>
      <c r="H5" s="20">
        <v>3700</v>
      </c>
      <c r="I5" s="19">
        <v>1900</v>
      </c>
      <c r="J5" s="20">
        <v>7100</v>
      </c>
      <c r="K5" s="19">
        <v>3100</v>
      </c>
      <c r="L5" s="20">
        <v>8300</v>
      </c>
      <c r="M5" s="19">
        <v>3600</v>
      </c>
      <c r="O5" s="19"/>
      <c r="P5" s="20">
        <v>3600</v>
      </c>
      <c r="Q5" s="19">
        <v>2400</v>
      </c>
      <c r="S5" s="19"/>
      <c r="T5" s="20">
        <v>5100</v>
      </c>
      <c r="U5" s="19">
        <v>2000</v>
      </c>
      <c r="V5" s="20">
        <v>7700</v>
      </c>
      <c r="W5" s="19">
        <v>3600</v>
      </c>
      <c r="Y5" s="19"/>
      <c r="AA5" s="19"/>
    </row>
    <row r="6" spans="1:27" ht="12.75">
      <c r="A6" s="68" t="s">
        <v>77</v>
      </c>
      <c r="B6" s="20">
        <v>5400</v>
      </c>
      <c r="C6" s="19">
        <v>2400</v>
      </c>
      <c r="E6" s="19"/>
      <c r="F6" s="20">
        <v>5100</v>
      </c>
      <c r="G6" s="19">
        <v>2000</v>
      </c>
      <c r="I6" s="19"/>
      <c r="J6" s="20">
        <v>7100</v>
      </c>
      <c r="K6" s="19">
        <v>3100</v>
      </c>
      <c r="L6" s="20">
        <v>8300</v>
      </c>
      <c r="M6" s="19">
        <v>3600</v>
      </c>
      <c r="O6" s="19"/>
      <c r="Q6" s="19"/>
      <c r="S6" s="19"/>
      <c r="T6" s="20">
        <v>5100</v>
      </c>
      <c r="U6" s="19">
        <v>2000</v>
      </c>
      <c r="V6" s="20">
        <v>7700</v>
      </c>
      <c r="W6" s="19">
        <v>3600</v>
      </c>
      <c r="Y6" s="19"/>
      <c r="AA6" s="19"/>
    </row>
    <row r="7" spans="1:27" ht="12.75">
      <c r="A7" s="19" t="s">
        <v>37</v>
      </c>
      <c r="B7" s="20">
        <v>5100</v>
      </c>
      <c r="C7" s="19">
        <v>2400</v>
      </c>
      <c r="E7" s="19"/>
      <c r="F7" s="20">
        <v>5100</v>
      </c>
      <c r="G7" s="19">
        <v>1500</v>
      </c>
      <c r="I7" s="19"/>
      <c r="J7" s="20">
        <v>6300</v>
      </c>
      <c r="K7" s="19">
        <v>2700</v>
      </c>
      <c r="L7" s="20">
        <v>7000</v>
      </c>
      <c r="M7" s="19">
        <v>3500</v>
      </c>
      <c r="O7" s="19"/>
      <c r="Q7" s="19"/>
      <c r="S7" s="19"/>
      <c r="T7" s="20">
        <v>5100</v>
      </c>
      <c r="U7" s="19">
        <v>1500</v>
      </c>
      <c r="V7" s="20">
        <v>7100</v>
      </c>
      <c r="W7" s="19">
        <v>3700</v>
      </c>
      <c r="Y7" s="19"/>
      <c r="AA7" s="19"/>
    </row>
    <row r="8" spans="1:27" ht="12.75">
      <c r="A8" s="19" t="s">
        <v>38</v>
      </c>
      <c r="C8" s="19"/>
      <c r="E8" s="19"/>
      <c r="G8" s="19"/>
      <c r="I8" s="19"/>
      <c r="K8" s="19"/>
      <c r="M8" s="19"/>
      <c r="O8" s="19"/>
      <c r="Q8" s="19"/>
      <c r="S8" s="19"/>
      <c r="U8" s="19"/>
      <c r="V8" s="20">
        <v>7000</v>
      </c>
      <c r="W8" s="19">
        <v>4000</v>
      </c>
      <c r="Y8" s="19"/>
      <c r="Z8" s="20">
        <v>8900</v>
      </c>
      <c r="AA8" s="19">
        <v>4300</v>
      </c>
    </row>
    <row r="9" spans="1:27" ht="12.75">
      <c r="A9" s="19" t="s">
        <v>39</v>
      </c>
      <c r="B9" s="20">
        <v>4600</v>
      </c>
      <c r="C9" s="19">
        <v>1700</v>
      </c>
      <c r="D9" s="20">
        <v>3400</v>
      </c>
      <c r="E9" s="19">
        <v>1300</v>
      </c>
      <c r="F9" s="20">
        <v>4600</v>
      </c>
      <c r="G9" s="19">
        <v>1700</v>
      </c>
      <c r="H9" s="20">
        <v>3200</v>
      </c>
      <c r="I9" s="19">
        <v>1200</v>
      </c>
      <c r="J9" s="20">
        <v>5500</v>
      </c>
      <c r="K9" s="19">
        <v>2300</v>
      </c>
      <c r="M9" s="19"/>
      <c r="O9" s="19"/>
      <c r="Q9" s="19"/>
      <c r="R9" s="20">
        <v>2900</v>
      </c>
      <c r="S9" s="19">
        <v>1400</v>
      </c>
      <c r="T9" s="20">
        <v>4600</v>
      </c>
      <c r="U9" s="19">
        <v>1700</v>
      </c>
      <c r="W9" s="19"/>
      <c r="X9" s="20">
        <v>2800</v>
      </c>
      <c r="Y9" s="19">
        <v>1400</v>
      </c>
      <c r="AA9" s="19"/>
    </row>
    <row r="10" spans="1:27" ht="12.75">
      <c r="A10" s="19" t="s">
        <v>71</v>
      </c>
      <c r="B10" s="20">
        <v>3400</v>
      </c>
      <c r="C10" s="19">
        <v>1600</v>
      </c>
      <c r="E10" s="19"/>
      <c r="F10" s="20">
        <v>3100</v>
      </c>
      <c r="G10" s="19">
        <v>1200</v>
      </c>
      <c r="I10" s="19"/>
      <c r="J10" s="20">
        <v>4300</v>
      </c>
      <c r="K10" s="19">
        <v>1900</v>
      </c>
      <c r="M10" s="19"/>
      <c r="O10" s="19"/>
      <c r="Q10" s="19"/>
      <c r="S10" s="19"/>
      <c r="T10" s="20">
        <v>3100</v>
      </c>
      <c r="U10" s="19">
        <v>1200</v>
      </c>
      <c r="W10" s="19"/>
      <c r="Y10" s="19"/>
      <c r="AA10" s="19"/>
    </row>
    <row r="11" spans="1:27" ht="12.75">
      <c r="A11" s="19" t="s">
        <v>40</v>
      </c>
      <c r="C11" s="19"/>
      <c r="E11" s="19"/>
      <c r="G11" s="19"/>
      <c r="I11" s="19"/>
      <c r="K11" s="19"/>
      <c r="L11" s="20">
        <v>5400</v>
      </c>
      <c r="M11" s="19">
        <v>2800</v>
      </c>
      <c r="O11" s="19"/>
      <c r="Q11" s="19"/>
      <c r="S11" s="19"/>
      <c r="U11" s="19"/>
      <c r="V11" s="20">
        <v>5100</v>
      </c>
      <c r="W11" s="19">
        <v>3200</v>
      </c>
      <c r="Y11" s="19"/>
      <c r="AA11" s="19"/>
    </row>
    <row r="12" spans="1:27" ht="12.75">
      <c r="A12" s="19" t="s">
        <v>41</v>
      </c>
      <c r="B12" s="20">
        <v>4900</v>
      </c>
      <c r="C12" s="19">
        <v>2000</v>
      </c>
      <c r="D12" s="20">
        <v>3300</v>
      </c>
      <c r="E12" s="19">
        <v>1500</v>
      </c>
      <c r="F12" s="20">
        <v>4700</v>
      </c>
      <c r="G12" s="19">
        <v>1700</v>
      </c>
      <c r="H12" s="20">
        <v>3500</v>
      </c>
      <c r="I12" s="19">
        <v>1600</v>
      </c>
      <c r="J12" s="20">
        <v>5900</v>
      </c>
      <c r="K12" s="19">
        <v>2300</v>
      </c>
      <c r="L12" s="20">
        <v>6000</v>
      </c>
      <c r="M12" s="19">
        <v>2900</v>
      </c>
      <c r="O12" s="19"/>
      <c r="P12" s="20">
        <v>3100</v>
      </c>
      <c r="Q12" s="19">
        <v>1800</v>
      </c>
      <c r="S12" s="19"/>
      <c r="T12" s="20">
        <v>4700</v>
      </c>
      <c r="U12" s="19">
        <v>1700</v>
      </c>
      <c r="V12" s="20">
        <v>6900</v>
      </c>
      <c r="W12" s="19">
        <v>3000</v>
      </c>
      <c r="Y12" s="19"/>
      <c r="AA12" s="19"/>
    </row>
    <row r="13" spans="1:27" ht="12.75">
      <c r="A13" s="19" t="s">
        <v>72</v>
      </c>
      <c r="C13" s="19"/>
      <c r="E13" s="19"/>
      <c r="G13" s="19"/>
      <c r="H13" s="20">
        <v>2900</v>
      </c>
      <c r="I13" s="19">
        <v>1000</v>
      </c>
      <c r="K13" s="19"/>
      <c r="M13" s="19"/>
      <c r="O13" s="19"/>
      <c r="Q13" s="19"/>
      <c r="S13" s="19"/>
      <c r="U13" s="19"/>
      <c r="W13" s="19"/>
      <c r="Y13" s="19"/>
      <c r="AA13" s="19"/>
    </row>
    <row r="14" spans="1:27" ht="12.75">
      <c r="A14" s="19" t="s">
        <v>43</v>
      </c>
      <c r="C14" s="19"/>
      <c r="E14" s="19"/>
      <c r="G14" s="19"/>
      <c r="I14" s="19"/>
      <c r="K14" s="19"/>
      <c r="M14" s="19"/>
      <c r="O14" s="19"/>
      <c r="Q14" s="19"/>
      <c r="R14" s="20">
        <v>2900</v>
      </c>
      <c r="S14" s="19">
        <v>1700</v>
      </c>
      <c r="U14" s="19"/>
      <c r="W14" s="19"/>
      <c r="X14" s="20">
        <v>2800</v>
      </c>
      <c r="Y14" s="19">
        <v>1600</v>
      </c>
      <c r="AA14" s="19"/>
    </row>
    <row r="15" spans="1:27" ht="12.75">
      <c r="A15" s="19" t="s">
        <v>44</v>
      </c>
      <c r="C15" s="19"/>
      <c r="E15" s="19"/>
      <c r="G15" s="19"/>
      <c r="I15" s="19"/>
      <c r="K15" s="19"/>
      <c r="M15" s="19"/>
      <c r="O15" s="19"/>
      <c r="Q15" s="19"/>
      <c r="S15" s="19"/>
      <c r="U15" s="19"/>
      <c r="V15" s="20">
        <v>9000</v>
      </c>
      <c r="W15" s="19">
        <v>4500</v>
      </c>
      <c r="Y15" s="19"/>
      <c r="Z15" s="20">
        <v>12000</v>
      </c>
      <c r="AA15" s="19">
        <v>5400</v>
      </c>
    </row>
    <row r="16" spans="1:27" ht="12.75">
      <c r="A16" s="19" t="s">
        <v>45</v>
      </c>
      <c r="C16" s="19"/>
      <c r="E16" s="19"/>
      <c r="G16" s="19"/>
      <c r="I16" s="19"/>
      <c r="K16" s="19"/>
      <c r="M16" s="19"/>
      <c r="O16" s="19"/>
      <c r="P16" s="20">
        <v>4600</v>
      </c>
      <c r="Q16" s="19">
        <v>2000</v>
      </c>
      <c r="S16" s="19"/>
      <c r="U16" s="19"/>
      <c r="W16" s="19"/>
      <c r="Y16" s="19"/>
      <c r="AA16" s="19"/>
    </row>
    <row r="17" spans="1:27" ht="12.75">
      <c r="A17" s="19" t="s">
        <v>46</v>
      </c>
      <c r="B17" s="20">
        <v>4900</v>
      </c>
      <c r="C17" s="19">
        <v>2000</v>
      </c>
      <c r="E17" s="19"/>
      <c r="F17" s="20">
        <v>4700</v>
      </c>
      <c r="G17" s="19">
        <v>1700</v>
      </c>
      <c r="I17" s="19"/>
      <c r="J17" s="20">
        <v>5900</v>
      </c>
      <c r="K17" s="19">
        <v>2300</v>
      </c>
      <c r="L17" s="20">
        <v>6000</v>
      </c>
      <c r="M17" s="19">
        <v>2900</v>
      </c>
      <c r="O17" s="19"/>
      <c r="Q17" s="19"/>
      <c r="S17" s="19"/>
      <c r="T17" s="20">
        <v>4700</v>
      </c>
      <c r="U17" s="19">
        <v>1700</v>
      </c>
      <c r="V17" s="20">
        <v>6900</v>
      </c>
      <c r="W17" s="19">
        <v>3000</v>
      </c>
      <c r="Y17" s="19"/>
      <c r="AA17" s="19"/>
    </row>
    <row r="18" spans="1:27" ht="12.75">
      <c r="A18" s="19" t="s">
        <v>47</v>
      </c>
      <c r="B18" s="20">
        <v>5700</v>
      </c>
      <c r="C18" s="19">
        <v>2700</v>
      </c>
      <c r="E18" s="19"/>
      <c r="F18" s="20">
        <v>5800</v>
      </c>
      <c r="G18" s="19">
        <v>2000</v>
      </c>
      <c r="I18" s="19"/>
      <c r="J18" s="20">
        <v>7000</v>
      </c>
      <c r="K18" s="19">
        <v>2900</v>
      </c>
      <c r="L18" s="20">
        <v>7600</v>
      </c>
      <c r="M18" s="19">
        <v>3700</v>
      </c>
      <c r="O18" s="19"/>
      <c r="Q18" s="19"/>
      <c r="S18" s="19"/>
      <c r="T18" s="20">
        <v>5800</v>
      </c>
      <c r="U18" s="19">
        <v>2000</v>
      </c>
      <c r="V18" s="20">
        <v>8300</v>
      </c>
      <c r="W18" s="19">
        <v>3900</v>
      </c>
      <c r="Y18" s="19"/>
      <c r="AA18" s="19"/>
    </row>
    <row r="19" spans="1:27" ht="12.75">
      <c r="A19" s="19" t="s">
        <v>48</v>
      </c>
      <c r="C19" s="19"/>
      <c r="D19" s="20">
        <v>3700</v>
      </c>
      <c r="E19" s="19">
        <v>1500</v>
      </c>
      <c r="G19" s="19"/>
      <c r="I19" s="19"/>
      <c r="K19" s="19"/>
      <c r="M19" s="19"/>
      <c r="N19" s="20">
        <v>4900</v>
      </c>
      <c r="O19" s="19">
        <v>2600</v>
      </c>
      <c r="Q19" s="19"/>
      <c r="S19" s="19"/>
      <c r="U19" s="19"/>
      <c r="W19" s="19"/>
      <c r="Y19" s="19"/>
      <c r="AA19" s="19"/>
    </row>
    <row r="20" spans="1:27" ht="12.75">
      <c r="A20" s="23" t="s">
        <v>49</v>
      </c>
      <c r="B20" s="24">
        <v>3400</v>
      </c>
      <c r="C20" s="23">
        <v>1600</v>
      </c>
      <c r="D20" s="24">
        <v>2400</v>
      </c>
      <c r="E20" s="23">
        <v>1100</v>
      </c>
      <c r="F20" s="24">
        <v>3100</v>
      </c>
      <c r="G20" s="23">
        <v>1200</v>
      </c>
      <c r="H20" s="24"/>
      <c r="I20" s="23"/>
      <c r="J20" s="24">
        <v>4300</v>
      </c>
      <c r="K20" s="23">
        <v>1900</v>
      </c>
      <c r="L20" s="24"/>
      <c r="M20" s="23"/>
      <c r="N20" s="24">
        <v>3400</v>
      </c>
      <c r="O20" s="23">
        <v>1700</v>
      </c>
      <c r="P20" s="24"/>
      <c r="Q20" s="23"/>
      <c r="R20" s="24">
        <v>2000</v>
      </c>
      <c r="S20" s="23">
        <v>1100</v>
      </c>
      <c r="T20" s="24">
        <v>3100</v>
      </c>
      <c r="U20" s="23">
        <v>1200</v>
      </c>
      <c r="V20" s="24"/>
      <c r="W20" s="23"/>
      <c r="X20" s="24">
        <v>1900</v>
      </c>
      <c r="Y20" s="23">
        <v>1000</v>
      </c>
      <c r="Z20" s="24"/>
      <c r="AA20" s="23"/>
    </row>
    <row r="21" s="62" customFormat="1" ht="12.75"/>
    <row r="22" s="62" customFormat="1" ht="12.75"/>
    <row r="23" s="62" customFormat="1" ht="12.75"/>
    <row r="24" s="62" customFormat="1" ht="12.75"/>
    <row r="25" s="62" customFormat="1" ht="12.75"/>
    <row r="26" s="62" customFormat="1" ht="12.75"/>
    <row r="27" s="62" customFormat="1" ht="12.75"/>
    <row r="28" s="62" customFormat="1" ht="12.75"/>
    <row r="29" spans="1:28" ht="12.7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15" ht="12.75">
      <c r="A30" s="63" t="s">
        <v>90</v>
      </c>
      <c r="B30" s="62"/>
      <c r="C30" s="62"/>
      <c r="D30" s="62"/>
      <c r="E30" s="62"/>
      <c r="F30" s="62"/>
      <c r="G30" s="62"/>
      <c r="H30" s="62"/>
      <c r="I30" s="62"/>
      <c r="J30" s="62"/>
      <c r="K30" s="62"/>
      <c r="L30" s="62"/>
      <c r="M30" s="62"/>
      <c r="N30" s="62"/>
      <c r="O30" s="62"/>
    </row>
    <row r="31" spans="1:15" ht="12.75">
      <c r="A31" s="62"/>
      <c r="B31" s="62"/>
      <c r="C31" s="62"/>
      <c r="D31" s="62"/>
      <c r="E31" s="62"/>
      <c r="F31" s="62"/>
      <c r="G31" s="62"/>
      <c r="H31" s="62"/>
      <c r="I31" s="62"/>
      <c r="J31" s="62"/>
      <c r="K31" s="62"/>
      <c r="L31" s="62"/>
      <c r="M31" s="62"/>
      <c r="N31" s="62"/>
      <c r="O31" s="62"/>
    </row>
    <row r="32" spans="1:15" ht="12.75">
      <c r="A32" s="19" t="s">
        <v>31</v>
      </c>
      <c r="N32" s="64"/>
      <c r="O32" s="64"/>
    </row>
    <row r="33" spans="1:15" ht="12.75">
      <c r="A33" s="19" t="s">
        <v>33</v>
      </c>
      <c r="N33" s="64"/>
      <c r="O33" s="64"/>
    </row>
    <row r="34" spans="1:15" ht="12.75">
      <c r="A34" s="19" t="s">
        <v>34</v>
      </c>
      <c r="N34" s="64"/>
      <c r="O34" s="64"/>
    </row>
    <row r="35" spans="1:15" ht="12.75">
      <c r="A35" s="19" t="s">
        <v>36</v>
      </c>
      <c r="N35" s="64"/>
      <c r="O35" s="64"/>
    </row>
    <row r="36" spans="1:15" ht="12.75">
      <c r="A36" s="19" t="s">
        <v>37</v>
      </c>
      <c r="N36" s="64"/>
      <c r="O36" s="64"/>
    </row>
    <row r="37" spans="1:15" ht="12.75">
      <c r="A37" s="19" t="s">
        <v>38</v>
      </c>
      <c r="N37" s="64"/>
      <c r="O37" s="64"/>
    </row>
    <row r="38" spans="1:15" ht="12.75">
      <c r="A38" s="19" t="s">
        <v>39</v>
      </c>
      <c r="N38" s="64"/>
      <c r="O38" s="64"/>
    </row>
    <row r="39" spans="1:15" ht="12.75">
      <c r="A39" s="19" t="s">
        <v>71</v>
      </c>
      <c r="N39" s="64"/>
      <c r="O39" s="64"/>
    </row>
    <row r="40" spans="1:15" ht="12.75">
      <c r="A40" s="19" t="s">
        <v>40</v>
      </c>
      <c r="N40" s="64"/>
      <c r="O40" s="64"/>
    </row>
    <row r="41" spans="1:15" ht="12.75">
      <c r="A41" s="19" t="s">
        <v>41</v>
      </c>
      <c r="N41" s="64"/>
      <c r="O41" s="64"/>
    </row>
    <row r="42" spans="1:15" ht="12.75">
      <c r="A42" s="19" t="s">
        <v>72</v>
      </c>
      <c r="N42" s="64"/>
      <c r="O42" s="64"/>
    </row>
    <row r="43" spans="1:15" ht="12.75">
      <c r="A43" s="19" t="s">
        <v>43</v>
      </c>
      <c r="N43" s="64"/>
      <c r="O43" s="64"/>
    </row>
    <row r="44" spans="1:15" ht="12.75">
      <c r="A44" s="19" t="s">
        <v>44</v>
      </c>
      <c r="N44" s="64"/>
      <c r="O44" s="64"/>
    </row>
    <row r="45" spans="1:15" ht="12.75">
      <c r="A45" s="19" t="s">
        <v>45</v>
      </c>
      <c r="N45" s="64"/>
      <c r="O45" s="64"/>
    </row>
    <row r="46" spans="1:15" ht="12.75">
      <c r="A46" s="19" t="s">
        <v>46</v>
      </c>
      <c r="N46" s="64"/>
      <c r="O46" s="64"/>
    </row>
    <row r="47" spans="1:15" ht="12.75">
      <c r="A47" s="19" t="s">
        <v>47</v>
      </c>
      <c r="N47" s="64"/>
      <c r="O47" s="64"/>
    </row>
    <row r="48" spans="1:15" ht="12.75">
      <c r="A48" s="19" t="s">
        <v>48</v>
      </c>
      <c r="N48" s="64"/>
      <c r="O48" s="64"/>
    </row>
    <row r="49" spans="1:15" ht="12.75">
      <c r="A49" s="23" t="s">
        <v>49</v>
      </c>
      <c r="N49" s="64"/>
      <c r="O49" s="64"/>
    </row>
    <row r="50" spans="14:15" ht="12.75">
      <c r="N50" s="64"/>
      <c r="O50" s="64"/>
    </row>
  </sheetData>
  <sheetProtection sheet="1" objects="1" scenarios="1"/>
  <mergeCells count="13">
    <mergeCell ref="Z1:AA1"/>
    <mergeCell ref="R1:S1"/>
    <mergeCell ref="T1:U1"/>
    <mergeCell ref="V1:W1"/>
    <mergeCell ref="X1:Y1"/>
    <mergeCell ref="J1:K1"/>
    <mergeCell ref="L1:M1"/>
    <mergeCell ref="N1:O1"/>
    <mergeCell ref="P1:Q1"/>
    <mergeCell ref="B1:C1"/>
    <mergeCell ref="D1:E1"/>
    <mergeCell ref="F1:G1"/>
    <mergeCell ref="H1:I1"/>
  </mergeCells>
  <printOptions/>
  <pageMargins left="0.39" right="0.41" top="1.3" bottom="1" header="0.78" footer="0.5"/>
  <pageSetup fitToHeight="1" fitToWidth="1" horizontalDpi="300" verticalDpi="300" orientation="portrait" scale="54" r:id="rId1"/>
  <headerFooter alignWithMargins="0">
    <oddHeader>&amp;C&amp;"MS Sans Serif,Bold"&amp;12Forage Production
MLRA 53B, ND, SD&amp;R&amp;"MS Sans Serif,Bold"North Dakota and South Dakota, Montana
Forage Suitability Groups</oddHeader>
    <oddFooter>&amp;C&amp;P&amp;R&amp;D</oddFooter>
  </headerFooter>
</worksheet>
</file>

<file path=xl/worksheets/sheet6.xml><?xml version="1.0" encoding="utf-8"?>
<worksheet xmlns="http://schemas.openxmlformats.org/spreadsheetml/2006/main" xmlns:r="http://schemas.openxmlformats.org/officeDocument/2006/relationships">
  <sheetPr codeName="Sheet4"/>
  <dimension ref="A1:W49"/>
  <sheetViews>
    <sheetView zoomScale="75" zoomScaleNormal="75" workbookViewId="0" topLeftCell="A1">
      <selection activeCell="A12" sqref="A12"/>
    </sheetView>
  </sheetViews>
  <sheetFormatPr defaultColWidth="9.140625" defaultRowHeight="12.75"/>
  <cols>
    <col min="1" max="1" width="27.8515625" style="125" customWidth="1"/>
    <col min="2" max="23" width="5.7109375" style="125" customWidth="1"/>
    <col min="24" max="16384" width="9.140625" style="125" customWidth="1"/>
  </cols>
  <sheetData>
    <row r="1" spans="1:23" s="139" customFormat="1" ht="12.75">
      <c r="A1" s="182" t="s">
        <v>89</v>
      </c>
      <c r="B1" s="466" t="s">
        <v>25</v>
      </c>
      <c r="C1" s="465"/>
      <c r="D1" s="466" t="s">
        <v>26</v>
      </c>
      <c r="E1" s="465"/>
      <c r="F1" s="466" t="s">
        <v>27</v>
      </c>
      <c r="G1" s="465"/>
      <c r="H1" s="466" t="s">
        <v>28</v>
      </c>
      <c r="I1" s="465"/>
      <c r="J1" s="466" t="s">
        <v>29</v>
      </c>
      <c r="K1" s="465"/>
      <c r="L1" s="466" t="s">
        <v>30</v>
      </c>
      <c r="M1" s="465"/>
      <c r="N1" s="466" t="s">
        <v>51</v>
      </c>
      <c r="O1" s="465"/>
      <c r="P1" s="466" t="s">
        <v>52</v>
      </c>
      <c r="Q1" s="465"/>
      <c r="R1" s="466" t="s">
        <v>54</v>
      </c>
      <c r="S1" s="465"/>
      <c r="T1" s="466" t="s">
        <v>55</v>
      </c>
      <c r="U1" s="465"/>
      <c r="V1" s="466" t="s">
        <v>56</v>
      </c>
      <c r="W1" s="465"/>
    </row>
    <row r="2" spans="1:23" ht="13.5" customHeight="1">
      <c r="A2" s="126"/>
      <c r="B2" s="127" t="s">
        <v>22</v>
      </c>
      <c r="C2" s="126" t="s">
        <v>24</v>
      </c>
      <c r="D2" s="127" t="s">
        <v>22</v>
      </c>
      <c r="E2" s="126" t="s">
        <v>24</v>
      </c>
      <c r="F2" s="127" t="s">
        <v>22</v>
      </c>
      <c r="G2" s="126" t="s">
        <v>24</v>
      </c>
      <c r="H2" s="127" t="s">
        <v>22</v>
      </c>
      <c r="I2" s="126" t="s">
        <v>24</v>
      </c>
      <c r="J2" s="127" t="s">
        <v>22</v>
      </c>
      <c r="K2" s="126" t="s">
        <v>24</v>
      </c>
      <c r="L2" s="127" t="s">
        <v>22</v>
      </c>
      <c r="M2" s="126" t="s">
        <v>24</v>
      </c>
      <c r="N2" s="127" t="s">
        <v>22</v>
      </c>
      <c r="O2" s="126" t="s">
        <v>24</v>
      </c>
      <c r="P2" s="127" t="s">
        <v>22</v>
      </c>
      <c r="Q2" s="126" t="s">
        <v>24</v>
      </c>
      <c r="R2" s="127" t="s">
        <v>22</v>
      </c>
      <c r="S2" s="126" t="s">
        <v>24</v>
      </c>
      <c r="T2" s="127" t="s">
        <v>22</v>
      </c>
      <c r="U2" s="126" t="s">
        <v>24</v>
      </c>
      <c r="V2" s="127" t="s">
        <v>22</v>
      </c>
      <c r="W2" s="126" t="s">
        <v>24</v>
      </c>
    </row>
    <row r="3" spans="1:23" ht="12.75">
      <c r="A3" s="128" t="s">
        <v>31</v>
      </c>
      <c r="B3" s="129">
        <v>6600</v>
      </c>
      <c r="C3" s="130">
        <v>3000</v>
      </c>
      <c r="D3" s="129">
        <v>4600</v>
      </c>
      <c r="E3" s="130">
        <v>2300</v>
      </c>
      <c r="F3" s="129">
        <v>6600</v>
      </c>
      <c r="G3" s="130">
        <v>3000</v>
      </c>
      <c r="H3" s="129" t="s">
        <v>32</v>
      </c>
      <c r="I3" s="130" t="s">
        <v>32</v>
      </c>
      <c r="J3" s="129">
        <v>8600</v>
      </c>
      <c r="K3" s="130">
        <v>3700</v>
      </c>
      <c r="L3" s="129">
        <v>9800</v>
      </c>
      <c r="M3" s="130">
        <v>4500</v>
      </c>
      <c r="N3" s="129">
        <v>4600</v>
      </c>
      <c r="O3" s="130">
        <v>2300</v>
      </c>
      <c r="P3" s="129" t="s">
        <v>32</v>
      </c>
      <c r="Q3" s="130" t="s">
        <v>32</v>
      </c>
      <c r="R3" s="129">
        <v>8900</v>
      </c>
      <c r="S3" s="130">
        <v>4300</v>
      </c>
      <c r="T3" s="129" t="s">
        <v>32</v>
      </c>
      <c r="U3" s="130" t="s">
        <v>32</v>
      </c>
      <c r="V3" s="129" t="s">
        <v>32</v>
      </c>
      <c r="W3" s="130" t="s">
        <v>32</v>
      </c>
    </row>
    <row r="4" spans="1:23" ht="12.75">
      <c r="A4" s="131" t="s">
        <v>33</v>
      </c>
      <c r="B4" s="132" t="s">
        <v>32</v>
      </c>
      <c r="C4" s="133" t="s">
        <v>32</v>
      </c>
      <c r="D4" s="132">
        <v>3500</v>
      </c>
      <c r="E4" s="133">
        <v>1800</v>
      </c>
      <c r="F4" s="132">
        <v>4800</v>
      </c>
      <c r="G4" s="133">
        <v>2200</v>
      </c>
      <c r="H4" s="132">
        <v>4800</v>
      </c>
      <c r="I4" s="133">
        <v>2200</v>
      </c>
      <c r="J4" s="132" t="s">
        <v>32</v>
      </c>
      <c r="K4" s="133" t="s">
        <v>32</v>
      </c>
      <c r="L4" s="132" t="s">
        <v>32</v>
      </c>
      <c r="M4" s="133" t="s">
        <v>32</v>
      </c>
      <c r="N4" s="132" t="s">
        <v>32</v>
      </c>
      <c r="O4" s="133" t="s">
        <v>32</v>
      </c>
      <c r="P4" s="132" t="s">
        <v>32</v>
      </c>
      <c r="Q4" s="133" t="s">
        <v>32</v>
      </c>
      <c r="R4" s="132" t="s">
        <v>32</v>
      </c>
      <c r="S4" s="133" t="s">
        <v>32</v>
      </c>
      <c r="T4" s="132" t="s">
        <v>32</v>
      </c>
      <c r="U4" s="133" t="s">
        <v>32</v>
      </c>
      <c r="V4" s="132" t="s">
        <v>32</v>
      </c>
      <c r="W4" s="133" t="s">
        <v>32</v>
      </c>
    </row>
    <row r="5" spans="1:23" ht="12.75">
      <c r="A5" s="131" t="s">
        <v>34</v>
      </c>
      <c r="B5" s="132">
        <v>5400</v>
      </c>
      <c r="C5" s="133">
        <v>2800</v>
      </c>
      <c r="D5" s="132">
        <v>3700</v>
      </c>
      <c r="E5" s="133">
        <v>1900</v>
      </c>
      <c r="F5" s="132">
        <v>5100</v>
      </c>
      <c r="G5" s="133">
        <v>2500</v>
      </c>
      <c r="H5" s="132">
        <v>5100</v>
      </c>
      <c r="I5" s="133">
        <v>2500</v>
      </c>
      <c r="J5" s="132">
        <v>7100</v>
      </c>
      <c r="K5" s="133">
        <v>3100</v>
      </c>
      <c r="L5" s="132">
        <v>7700</v>
      </c>
      <c r="M5" s="133">
        <v>3600</v>
      </c>
      <c r="N5" s="132">
        <v>3600</v>
      </c>
      <c r="O5" s="133">
        <v>1800</v>
      </c>
      <c r="P5" s="132" t="s">
        <v>32</v>
      </c>
      <c r="Q5" s="133" t="s">
        <v>32</v>
      </c>
      <c r="R5" s="132">
        <v>8300</v>
      </c>
      <c r="S5" s="133">
        <v>3600</v>
      </c>
      <c r="T5" s="132" t="s">
        <v>32</v>
      </c>
      <c r="U5" s="133" t="s">
        <v>32</v>
      </c>
      <c r="V5" s="132" t="s">
        <v>32</v>
      </c>
      <c r="W5" s="133" t="s">
        <v>32</v>
      </c>
    </row>
    <row r="6" spans="1:23" ht="12.75">
      <c r="A6" s="131" t="s">
        <v>77</v>
      </c>
      <c r="B6" s="132">
        <v>5400</v>
      </c>
      <c r="C6" s="133">
        <v>2800</v>
      </c>
      <c r="D6" s="132" t="s">
        <v>32</v>
      </c>
      <c r="E6" s="133" t="s">
        <v>32</v>
      </c>
      <c r="F6" s="132">
        <v>5100</v>
      </c>
      <c r="G6" s="133">
        <v>2500</v>
      </c>
      <c r="H6" s="132" t="s">
        <v>32</v>
      </c>
      <c r="I6" s="133" t="s">
        <v>32</v>
      </c>
      <c r="J6" s="132">
        <v>7100</v>
      </c>
      <c r="K6" s="133">
        <v>3100</v>
      </c>
      <c r="L6" s="132">
        <v>7700</v>
      </c>
      <c r="M6" s="133">
        <v>3600</v>
      </c>
      <c r="N6" s="132" t="s">
        <v>32</v>
      </c>
      <c r="O6" s="133" t="s">
        <v>32</v>
      </c>
      <c r="P6" s="132" t="s">
        <v>32</v>
      </c>
      <c r="Q6" s="133" t="s">
        <v>32</v>
      </c>
      <c r="R6" s="132">
        <v>8300</v>
      </c>
      <c r="S6" s="133">
        <v>3600</v>
      </c>
      <c r="T6" s="132" t="s">
        <v>32</v>
      </c>
      <c r="U6" s="133" t="s">
        <v>32</v>
      </c>
      <c r="V6" s="132" t="s">
        <v>32</v>
      </c>
      <c r="W6" s="133" t="s">
        <v>32</v>
      </c>
    </row>
    <row r="7" spans="1:23" ht="12.75">
      <c r="A7" s="131" t="s">
        <v>37</v>
      </c>
      <c r="B7" s="132">
        <v>5100</v>
      </c>
      <c r="C7" s="133">
        <v>2400</v>
      </c>
      <c r="D7" s="132" t="s">
        <v>32</v>
      </c>
      <c r="E7" s="133" t="s">
        <v>32</v>
      </c>
      <c r="F7" s="132">
        <v>5100</v>
      </c>
      <c r="G7" s="133">
        <v>2000</v>
      </c>
      <c r="H7" s="132" t="s">
        <v>32</v>
      </c>
      <c r="I7" s="133" t="s">
        <v>32</v>
      </c>
      <c r="J7" s="132">
        <v>6300</v>
      </c>
      <c r="K7" s="133">
        <v>2700</v>
      </c>
      <c r="L7" s="132">
        <v>7000</v>
      </c>
      <c r="M7" s="133">
        <v>3500</v>
      </c>
      <c r="N7" s="132" t="s">
        <v>32</v>
      </c>
      <c r="O7" s="133" t="s">
        <v>32</v>
      </c>
      <c r="P7" s="132" t="s">
        <v>32</v>
      </c>
      <c r="Q7" s="133" t="s">
        <v>32</v>
      </c>
      <c r="R7" s="132">
        <v>7100</v>
      </c>
      <c r="S7" s="133">
        <v>3700</v>
      </c>
      <c r="T7" s="132" t="s">
        <v>32</v>
      </c>
      <c r="U7" s="133" t="s">
        <v>32</v>
      </c>
      <c r="V7" s="132" t="s">
        <v>32</v>
      </c>
      <c r="W7" s="133" t="s">
        <v>32</v>
      </c>
    </row>
    <row r="8" spans="1:23" ht="12.75">
      <c r="A8" s="131" t="s">
        <v>38</v>
      </c>
      <c r="B8" s="132" t="s">
        <v>32</v>
      </c>
      <c r="C8" s="133" t="s">
        <v>32</v>
      </c>
      <c r="D8" s="132" t="s">
        <v>32</v>
      </c>
      <c r="E8" s="133" t="s">
        <v>32</v>
      </c>
      <c r="F8" s="132" t="s">
        <v>32</v>
      </c>
      <c r="G8" s="133" t="s">
        <v>32</v>
      </c>
      <c r="H8" s="132" t="s">
        <v>32</v>
      </c>
      <c r="I8" s="133" t="s">
        <v>32</v>
      </c>
      <c r="J8" s="132" t="s">
        <v>32</v>
      </c>
      <c r="K8" s="133" t="s">
        <v>32</v>
      </c>
      <c r="L8" s="132" t="s">
        <v>32</v>
      </c>
      <c r="M8" s="133" t="s">
        <v>32</v>
      </c>
      <c r="N8" s="132" t="s">
        <v>32</v>
      </c>
      <c r="O8" s="133" t="s">
        <v>32</v>
      </c>
      <c r="P8" s="132" t="s">
        <v>32</v>
      </c>
      <c r="Q8" s="133" t="s">
        <v>32</v>
      </c>
      <c r="R8" s="132">
        <v>7000</v>
      </c>
      <c r="S8" s="133">
        <v>4000</v>
      </c>
      <c r="T8" s="132" t="s">
        <v>32</v>
      </c>
      <c r="U8" s="133" t="s">
        <v>32</v>
      </c>
      <c r="V8" s="132">
        <v>7800</v>
      </c>
      <c r="W8" s="133">
        <v>3700</v>
      </c>
    </row>
    <row r="9" spans="1:23" ht="12.75">
      <c r="A9" s="131" t="s">
        <v>39</v>
      </c>
      <c r="B9" s="132">
        <v>4600</v>
      </c>
      <c r="C9" s="133">
        <v>2300</v>
      </c>
      <c r="D9" s="132">
        <v>3400</v>
      </c>
      <c r="E9" s="133">
        <v>1600</v>
      </c>
      <c r="F9" s="132">
        <v>4400</v>
      </c>
      <c r="G9" s="133">
        <v>2100</v>
      </c>
      <c r="H9" s="132">
        <v>4500</v>
      </c>
      <c r="I9" s="133">
        <v>2200</v>
      </c>
      <c r="J9" s="132">
        <v>5500</v>
      </c>
      <c r="K9" s="133">
        <v>2300</v>
      </c>
      <c r="L9" s="132" t="s">
        <v>32</v>
      </c>
      <c r="M9" s="133" t="s">
        <v>32</v>
      </c>
      <c r="N9" s="132" t="s">
        <v>32</v>
      </c>
      <c r="O9" s="133" t="s">
        <v>32</v>
      </c>
      <c r="P9" s="132">
        <v>2800</v>
      </c>
      <c r="Q9" s="133">
        <v>1400</v>
      </c>
      <c r="R9" s="132" t="s">
        <v>32</v>
      </c>
      <c r="S9" s="133" t="s">
        <v>32</v>
      </c>
      <c r="T9" s="132">
        <v>2800</v>
      </c>
      <c r="U9" s="133">
        <v>1400</v>
      </c>
      <c r="V9" s="132" t="s">
        <v>32</v>
      </c>
      <c r="W9" s="133" t="s">
        <v>32</v>
      </c>
    </row>
    <row r="10" spans="1:23" ht="12.75">
      <c r="A10" s="131" t="s">
        <v>71</v>
      </c>
      <c r="B10" s="132">
        <v>3400</v>
      </c>
      <c r="C10" s="133">
        <v>1600</v>
      </c>
      <c r="D10" s="132" t="s">
        <v>32</v>
      </c>
      <c r="E10" s="133" t="s">
        <v>32</v>
      </c>
      <c r="F10" s="132">
        <v>3100</v>
      </c>
      <c r="G10" s="133">
        <v>1500</v>
      </c>
      <c r="H10" s="132" t="s">
        <v>32</v>
      </c>
      <c r="I10" s="133" t="s">
        <v>32</v>
      </c>
      <c r="J10" s="132">
        <v>4300</v>
      </c>
      <c r="K10" s="133">
        <v>1900</v>
      </c>
      <c r="L10" s="132" t="s">
        <v>32</v>
      </c>
      <c r="M10" s="133" t="s">
        <v>32</v>
      </c>
      <c r="N10" s="132" t="s">
        <v>32</v>
      </c>
      <c r="O10" s="133" t="s">
        <v>32</v>
      </c>
      <c r="P10" s="132" t="s">
        <v>32</v>
      </c>
      <c r="Q10" s="133" t="s">
        <v>32</v>
      </c>
      <c r="R10" s="132" t="s">
        <v>32</v>
      </c>
      <c r="S10" s="133" t="s">
        <v>32</v>
      </c>
      <c r="T10" s="132" t="s">
        <v>32</v>
      </c>
      <c r="U10" s="133" t="s">
        <v>32</v>
      </c>
      <c r="V10" s="132" t="s">
        <v>32</v>
      </c>
      <c r="W10" s="133" t="s">
        <v>32</v>
      </c>
    </row>
    <row r="11" spans="1:23" ht="12.75">
      <c r="A11" s="131" t="s">
        <v>40</v>
      </c>
      <c r="B11" s="132" t="s">
        <v>32</v>
      </c>
      <c r="C11" s="133" t="s">
        <v>32</v>
      </c>
      <c r="D11" s="132" t="s">
        <v>32</v>
      </c>
      <c r="E11" s="133" t="s">
        <v>32</v>
      </c>
      <c r="F11" s="132" t="s">
        <v>32</v>
      </c>
      <c r="G11" s="133" t="s">
        <v>32</v>
      </c>
      <c r="H11" s="132" t="s">
        <v>32</v>
      </c>
      <c r="I11" s="133" t="s">
        <v>32</v>
      </c>
      <c r="J11" s="132" t="s">
        <v>32</v>
      </c>
      <c r="K11" s="133" t="s">
        <v>32</v>
      </c>
      <c r="L11" s="132">
        <v>5100</v>
      </c>
      <c r="M11" s="133">
        <v>3200</v>
      </c>
      <c r="N11" s="132" t="s">
        <v>32</v>
      </c>
      <c r="O11" s="133" t="s">
        <v>32</v>
      </c>
      <c r="P11" s="132" t="s">
        <v>32</v>
      </c>
      <c r="Q11" s="133" t="s">
        <v>32</v>
      </c>
      <c r="R11" s="132">
        <v>5400</v>
      </c>
      <c r="S11" s="133">
        <v>2800</v>
      </c>
      <c r="T11" s="132" t="s">
        <v>32</v>
      </c>
      <c r="U11" s="133" t="s">
        <v>32</v>
      </c>
      <c r="V11" s="132" t="s">
        <v>32</v>
      </c>
      <c r="W11" s="133" t="s">
        <v>32</v>
      </c>
    </row>
    <row r="12" spans="1:23" ht="12.75">
      <c r="A12" s="131" t="s">
        <v>41</v>
      </c>
      <c r="B12" s="132">
        <v>4900</v>
      </c>
      <c r="C12" s="133">
        <v>2000</v>
      </c>
      <c r="D12" s="132">
        <v>3600</v>
      </c>
      <c r="E12" s="133">
        <v>1600</v>
      </c>
      <c r="F12" s="132">
        <v>4700</v>
      </c>
      <c r="G12" s="133">
        <v>2300</v>
      </c>
      <c r="H12" s="132">
        <v>4700</v>
      </c>
      <c r="I12" s="133">
        <v>2300</v>
      </c>
      <c r="J12" s="132">
        <v>5900</v>
      </c>
      <c r="K12" s="133">
        <v>2500</v>
      </c>
      <c r="L12" s="132">
        <v>6000</v>
      </c>
      <c r="M12" s="133">
        <v>2900</v>
      </c>
      <c r="N12" s="132">
        <v>3100</v>
      </c>
      <c r="O12" s="133">
        <v>1800</v>
      </c>
      <c r="P12" s="132" t="s">
        <v>32</v>
      </c>
      <c r="Q12" s="133" t="s">
        <v>32</v>
      </c>
      <c r="R12" s="132">
        <v>6900</v>
      </c>
      <c r="S12" s="133">
        <v>3000</v>
      </c>
      <c r="T12" s="132" t="s">
        <v>32</v>
      </c>
      <c r="U12" s="133" t="s">
        <v>32</v>
      </c>
      <c r="V12" s="132" t="s">
        <v>32</v>
      </c>
      <c r="W12" s="133" t="s">
        <v>32</v>
      </c>
    </row>
    <row r="13" spans="1:23" ht="12.75">
      <c r="A13" s="131" t="s">
        <v>72</v>
      </c>
      <c r="B13" s="132" t="s">
        <v>32</v>
      </c>
      <c r="C13" s="133" t="s">
        <v>32</v>
      </c>
      <c r="D13" s="132" t="s">
        <v>32</v>
      </c>
      <c r="E13" s="133" t="s">
        <v>32</v>
      </c>
      <c r="F13" s="132" t="s">
        <v>32</v>
      </c>
      <c r="G13" s="133" t="s">
        <v>32</v>
      </c>
      <c r="H13" s="132">
        <v>4700</v>
      </c>
      <c r="I13" s="133">
        <v>2300</v>
      </c>
      <c r="J13" s="132" t="s">
        <v>32</v>
      </c>
      <c r="K13" s="133" t="s">
        <v>32</v>
      </c>
      <c r="L13" s="132" t="s">
        <v>32</v>
      </c>
      <c r="M13" s="133" t="s">
        <v>32</v>
      </c>
      <c r="N13" s="132" t="s">
        <v>32</v>
      </c>
      <c r="O13" s="133" t="s">
        <v>32</v>
      </c>
      <c r="P13" s="132" t="s">
        <v>32</v>
      </c>
      <c r="Q13" s="133" t="s">
        <v>32</v>
      </c>
      <c r="R13" s="132" t="s">
        <v>32</v>
      </c>
      <c r="S13" s="133" t="s">
        <v>32</v>
      </c>
      <c r="T13" s="132" t="s">
        <v>32</v>
      </c>
      <c r="U13" s="133" t="s">
        <v>32</v>
      </c>
      <c r="V13" s="132" t="s">
        <v>32</v>
      </c>
      <c r="W13" s="133" t="s">
        <v>32</v>
      </c>
    </row>
    <row r="14" spans="1:23" ht="12.75">
      <c r="A14" s="131" t="s">
        <v>43</v>
      </c>
      <c r="B14" s="132" t="s">
        <v>32</v>
      </c>
      <c r="C14" s="133" t="s">
        <v>32</v>
      </c>
      <c r="D14" s="132" t="s">
        <v>32</v>
      </c>
      <c r="E14" s="133" t="s">
        <v>32</v>
      </c>
      <c r="F14" s="132" t="s">
        <v>32</v>
      </c>
      <c r="G14" s="133" t="s">
        <v>32</v>
      </c>
      <c r="H14" s="132" t="s">
        <v>32</v>
      </c>
      <c r="I14" s="133" t="s">
        <v>32</v>
      </c>
      <c r="J14" s="132" t="s">
        <v>32</v>
      </c>
      <c r="K14" s="133" t="s">
        <v>32</v>
      </c>
      <c r="L14" s="132" t="s">
        <v>32</v>
      </c>
      <c r="M14" s="133" t="s">
        <v>32</v>
      </c>
      <c r="N14" s="132" t="s">
        <v>32</v>
      </c>
      <c r="O14" s="133" t="s">
        <v>32</v>
      </c>
      <c r="P14" s="132">
        <v>2800</v>
      </c>
      <c r="Q14" s="133">
        <v>1600</v>
      </c>
      <c r="R14" s="132" t="s">
        <v>32</v>
      </c>
      <c r="S14" s="133" t="s">
        <v>32</v>
      </c>
      <c r="T14" s="132">
        <v>2800</v>
      </c>
      <c r="U14" s="133">
        <v>1600</v>
      </c>
      <c r="V14" s="132" t="s">
        <v>32</v>
      </c>
      <c r="W14" s="133" t="s">
        <v>32</v>
      </c>
    </row>
    <row r="15" spans="1:23" ht="12.75">
      <c r="A15" s="131" t="s">
        <v>44</v>
      </c>
      <c r="B15" s="132" t="s">
        <v>32</v>
      </c>
      <c r="C15" s="133" t="s">
        <v>32</v>
      </c>
      <c r="D15" s="132" t="s">
        <v>32</v>
      </c>
      <c r="E15" s="133" t="s">
        <v>32</v>
      </c>
      <c r="F15" s="132" t="s">
        <v>32</v>
      </c>
      <c r="G15" s="133" t="s">
        <v>32</v>
      </c>
      <c r="H15" s="132" t="s">
        <v>32</v>
      </c>
      <c r="I15" s="133" t="s">
        <v>32</v>
      </c>
      <c r="J15" s="132" t="s">
        <v>32</v>
      </c>
      <c r="K15" s="133" t="s">
        <v>32</v>
      </c>
      <c r="L15" s="132" t="s">
        <v>32</v>
      </c>
      <c r="M15" s="133" t="s">
        <v>32</v>
      </c>
      <c r="N15" s="132" t="s">
        <v>32</v>
      </c>
      <c r="O15" s="133" t="s">
        <v>32</v>
      </c>
      <c r="P15" s="132" t="s">
        <v>32</v>
      </c>
      <c r="Q15" s="133" t="s">
        <v>32</v>
      </c>
      <c r="R15" s="132">
        <v>9000</v>
      </c>
      <c r="S15" s="133">
        <v>4500</v>
      </c>
      <c r="T15" s="132" t="s">
        <v>32</v>
      </c>
      <c r="U15" s="133" t="s">
        <v>32</v>
      </c>
      <c r="V15" s="132">
        <v>8500</v>
      </c>
      <c r="W15" s="133">
        <v>4000</v>
      </c>
    </row>
    <row r="16" spans="1:23" ht="12.75">
      <c r="A16" s="131" t="s">
        <v>45</v>
      </c>
      <c r="B16" s="132" t="s">
        <v>32</v>
      </c>
      <c r="C16" s="133" t="s">
        <v>32</v>
      </c>
      <c r="D16" s="132" t="s">
        <v>32</v>
      </c>
      <c r="E16" s="133" t="s">
        <v>32</v>
      </c>
      <c r="F16" s="132" t="s">
        <v>32</v>
      </c>
      <c r="G16" s="133" t="s">
        <v>32</v>
      </c>
      <c r="H16" s="132" t="s">
        <v>32</v>
      </c>
      <c r="I16" s="133" t="s">
        <v>32</v>
      </c>
      <c r="J16" s="132" t="s">
        <v>32</v>
      </c>
      <c r="K16" s="133" t="s">
        <v>32</v>
      </c>
      <c r="L16" s="132" t="s">
        <v>32</v>
      </c>
      <c r="M16" s="133" t="s">
        <v>32</v>
      </c>
      <c r="N16" s="132">
        <v>4600</v>
      </c>
      <c r="O16" s="133">
        <v>2000</v>
      </c>
      <c r="P16" s="132" t="s">
        <v>32</v>
      </c>
      <c r="Q16" s="133" t="s">
        <v>32</v>
      </c>
      <c r="R16" s="132" t="s">
        <v>32</v>
      </c>
      <c r="S16" s="133" t="s">
        <v>32</v>
      </c>
      <c r="T16" s="132" t="s">
        <v>32</v>
      </c>
      <c r="U16" s="133" t="s">
        <v>32</v>
      </c>
      <c r="V16" s="132" t="s">
        <v>32</v>
      </c>
      <c r="W16" s="133" t="s">
        <v>32</v>
      </c>
    </row>
    <row r="17" spans="1:23" ht="12.75">
      <c r="A17" s="131" t="s">
        <v>46</v>
      </c>
      <c r="B17" s="132">
        <v>4900</v>
      </c>
      <c r="C17" s="133">
        <v>2000</v>
      </c>
      <c r="D17" s="132" t="s">
        <v>32</v>
      </c>
      <c r="E17" s="133" t="s">
        <v>32</v>
      </c>
      <c r="F17" s="132">
        <v>4700</v>
      </c>
      <c r="G17" s="133">
        <v>2300</v>
      </c>
      <c r="H17" s="132" t="s">
        <v>32</v>
      </c>
      <c r="I17" s="133" t="s">
        <v>32</v>
      </c>
      <c r="J17" s="132">
        <v>5900</v>
      </c>
      <c r="K17" s="133">
        <v>2500</v>
      </c>
      <c r="L17" s="132">
        <v>6000</v>
      </c>
      <c r="M17" s="133">
        <v>2900</v>
      </c>
      <c r="N17" s="132" t="s">
        <v>32</v>
      </c>
      <c r="O17" s="133" t="s">
        <v>32</v>
      </c>
      <c r="P17" s="132" t="s">
        <v>32</v>
      </c>
      <c r="Q17" s="133" t="s">
        <v>32</v>
      </c>
      <c r="R17" s="132">
        <v>6900</v>
      </c>
      <c r="S17" s="133">
        <v>3000</v>
      </c>
      <c r="T17" s="132" t="s">
        <v>32</v>
      </c>
      <c r="U17" s="133" t="s">
        <v>32</v>
      </c>
      <c r="V17" s="132" t="s">
        <v>32</v>
      </c>
      <c r="W17" s="133" t="s">
        <v>32</v>
      </c>
    </row>
    <row r="18" spans="1:23" ht="12.75">
      <c r="A18" s="131" t="s">
        <v>47</v>
      </c>
      <c r="B18" s="132">
        <v>5700</v>
      </c>
      <c r="C18" s="133">
        <v>2700</v>
      </c>
      <c r="D18" s="132" t="s">
        <v>32</v>
      </c>
      <c r="E18" s="133" t="s">
        <v>32</v>
      </c>
      <c r="F18" s="132">
        <v>5800</v>
      </c>
      <c r="G18" s="133">
        <v>2000</v>
      </c>
      <c r="H18" s="132" t="s">
        <v>32</v>
      </c>
      <c r="I18" s="133" t="s">
        <v>32</v>
      </c>
      <c r="J18" s="132">
        <v>7000</v>
      </c>
      <c r="K18" s="133">
        <v>2900</v>
      </c>
      <c r="L18" s="132">
        <v>7600</v>
      </c>
      <c r="M18" s="133">
        <v>3700</v>
      </c>
      <c r="N18" s="132" t="s">
        <v>32</v>
      </c>
      <c r="O18" s="133" t="s">
        <v>32</v>
      </c>
      <c r="P18" s="132" t="s">
        <v>32</v>
      </c>
      <c r="Q18" s="133" t="s">
        <v>32</v>
      </c>
      <c r="R18" s="132">
        <v>8300</v>
      </c>
      <c r="S18" s="133">
        <v>3900</v>
      </c>
      <c r="T18" s="132" t="s">
        <v>32</v>
      </c>
      <c r="U18" s="133" t="s">
        <v>32</v>
      </c>
      <c r="V18" s="132" t="s">
        <v>32</v>
      </c>
      <c r="W18" s="133" t="s">
        <v>32</v>
      </c>
    </row>
    <row r="19" spans="1:23" ht="12.75">
      <c r="A19" s="131" t="s">
        <v>48</v>
      </c>
      <c r="B19" s="132" t="s">
        <v>32</v>
      </c>
      <c r="C19" s="133" t="s">
        <v>32</v>
      </c>
      <c r="D19" s="132">
        <v>3600</v>
      </c>
      <c r="E19" s="133">
        <v>1600</v>
      </c>
      <c r="F19" s="132" t="s">
        <v>32</v>
      </c>
      <c r="G19" s="133" t="s">
        <v>32</v>
      </c>
      <c r="H19" s="132" t="s">
        <v>32</v>
      </c>
      <c r="I19" s="133" t="s">
        <v>32</v>
      </c>
      <c r="J19" s="132" t="s">
        <v>32</v>
      </c>
      <c r="K19" s="133" t="s">
        <v>32</v>
      </c>
      <c r="L19" s="132" t="s">
        <v>32</v>
      </c>
      <c r="M19" s="133" t="s">
        <v>32</v>
      </c>
      <c r="N19" s="132" t="s">
        <v>32</v>
      </c>
      <c r="O19" s="133" t="s">
        <v>32</v>
      </c>
      <c r="P19" s="132" t="s">
        <v>32</v>
      </c>
      <c r="Q19" s="133" t="s">
        <v>32</v>
      </c>
      <c r="R19" s="132" t="s">
        <v>32</v>
      </c>
      <c r="S19" s="133" t="s">
        <v>32</v>
      </c>
      <c r="T19" s="132" t="s">
        <v>32</v>
      </c>
      <c r="U19" s="133" t="s">
        <v>32</v>
      </c>
      <c r="V19" s="132" t="s">
        <v>32</v>
      </c>
      <c r="W19" s="133" t="s">
        <v>32</v>
      </c>
    </row>
    <row r="20" spans="1:23" ht="12.75">
      <c r="A20" s="134" t="s">
        <v>49</v>
      </c>
      <c r="B20" s="135">
        <v>3300</v>
      </c>
      <c r="C20" s="136">
        <v>1300</v>
      </c>
      <c r="D20" s="135">
        <v>2400</v>
      </c>
      <c r="E20" s="136">
        <v>1100</v>
      </c>
      <c r="F20" s="135">
        <v>3100</v>
      </c>
      <c r="G20" s="136">
        <v>1400</v>
      </c>
      <c r="H20" s="135" t="s">
        <v>32</v>
      </c>
      <c r="I20" s="136" t="s">
        <v>32</v>
      </c>
      <c r="J20" s="135">
        <v>4300</v>
      </c>
      <c r="K20" s="136">
        <v>1900</v>
      </c>
      <c r="L20" s="135" t="s">
        <v>32</v>
      </c>
      <c r="M20" s="136" t="s">
        <v>32</v>
      </c>
      <c r="N20" s="135" t="s">
        <v>32</v>
      </c>
      <c r="O20" s="136" t="s">
        <v>32</v>
      </c>
      <c r="P20" s="135">
        <v>1900</v>
      </c>
      <c r="Q20" s="136">
        <v>1000</v>
      </c>
      <c r="R20" s="135" t="s">
        <v>32</v>
      </c>
      <c r="S20" s="136" t="s">
        <v>32</v>
      </c>
      <c r="T20" s="135">
        <v>1900</v>
      </c>
      <c r="U20" s="136">
        <v>1000</v>
      </c>
      <c r="V20" s="135" t="s">
        <v>32</v>
      </c>
      <c r="W20" s="136" t="s">
        <v>32</v>
      </c>
    </row>
    <row r="21" spans="1:23" ht="12.75">
      <c r="A21" s="261"/>
      <c r="B21" s="262"/>
      <c r="C21" s="262"/>
      <c r="D21" s="262"/>
      <c r="E21" s="262"/>
      <c r="F21" s="262"/>
      <c r="G21" s="262"/>
      <c r="H21" s="262"/>
      <c r="I21" s="262"/>
      <c r="J21" s="262"/>
      <c r="K21" s="262"/>
      <c r="L21" s="262"/>
      <c r="M21" s="262"/>
      <c r="N21" s="262"/>
      <c r="O21" s="262"/>
      <c r="P21" s="262"/>
      <c r="Q21" s="262"/>
      <c r="R21" s="262"/>
      <c r="S21" s="262"/>
      <c r="T21" s="262"/>
      <c r="U21" s="262"/>
      <c r="V21" s="262"/>
      <c r="W21" s="262"/>
    </row>
    <row r="22" spans="1:23" ht="12.75">
      <c r="A22" s="261"/>
      <c r="B22" s="262"/>
      <c r="C22" s="262"/>
      <c r="D22" s="262"/>
      <c r="E22" s="262"/>
      <c r="F22" s="262"/>
      <c r="G22" s="262"/>
      <c r="H22" s="262"/>
      <c r="I22" s="262"/>
      <c r="J22" s="262"/>
      <c r="K22" s="262"/>
      <c r="L22" s="262"/>
      <c r="M22" s="262"/>
      <c r="N22" s="262"/>
      <c r="O22" s="262"/>
      <c r="P22" s="262"/>
      <c r="Q22" s="262"/>
      <c r="R22" s="262"/>
      <c r="S22" s="262"/>
      <c r="T22" s="262"/>
      <c r="U22" s="262"/>
      <c r="V22" s="262"/>
      <c r="W22" s="262"/>
    </row>
    <row r="23" spans="1:23" ht="12.75">
      <c r="A23" s="261"/>
      <c r="B23" s="262"/>
      <c r="C23" s="262"/>
      <c r="D23" s="262"/>
      <c r="E23" s="262"/>
      <c r="F23" s="262"/>
      <c r="G23" s="262"/>
      <c r="H23" s="262"/>
      <c r="I23" s="262"/>
      <c r="J23" s="262"/>
      <c r="K23" s="262"/>
      <c r="L23" s="262"/>
      <c r="M23" s="262"/>
      <c r="N23" s="262"/>
      <c r="O23" s="262"/>
      <c r="P23" s="262"/>
      <c r="Q23" s="262"/>
      <c r="R23" s="262"/>
      <c r="S23" s="262"/>
      <c r="T23" s="262"/>
      <c r="U23" s="262"/>
      <c r="V23" s="262"/>
      <c r="W23" s="262"/>
    </row>
    <row r="24" spans="1:23" ht="12.75">
      <c r="A24" s="261"/>
      <c r="B24" s="262"/>
      <c r="C24" s="262"/>
      <c r="D24" s="262"/>
      <c r="E24" s="262"/>
      <c r="F24" s="262"/>
      <c r="G24" s="262"/>
      <c r="H24" s="262"/>
      <c r="I24" s="262"/>
      <c r="J24" s="262"/>
      <c r="K24" s="262"/>
      <c r="L24" s="262"/>
      <c r="M24" s="262"/>
      <c r="N24" s="262"/>
      <c r="O24" s="262"/>
      <c r="P24" s="262"/>
      <c r="Q24" s="262"/>
      <c r="R24" s="262"/>
      <c r="S24" s="262"/>
      <c r="T24" s="262"/>
      <c r="U24" s="262"/>
      <c r="V24" s="262"/>
      <c r="W24" s="262"/>
    </row>
    <row r="25" spans="1:23" ht="12.75">
      <c r="A25" s="261"/>
      <c r="B25" s="262"/>
      <c r="C25" s="262"/>
      <c r="D25" s="262"/>
      <c r="E25" s="262"/>
      <c r="F25" s="262"/>
      <c r="G25" s="262"/>
      <c r="H25" s="262"/>
      <c r="I25" s="262"/>
      <c r="J25" s="262"/>
      <c r="K25" s="262"/>
      <c r="L25" s="262"/>
      <c r="M25" s="262"/>
      <c r="N25" s="262"/>
      <c r="O25" s="262"/>
      <c r="P25" s="262"/>
      <c r="Q25" s="262"/>
      <c r="R25" s="262"/>
      <c r="S25" s="262"/>
      <c r="T25" s="262"/>
      <c r="U25" s="262"/>
      <c r="V25" s="262"/>
      <c r="W25" s="262"/>
    </row>
    <row r="26" spans="1:23" ht="12.75">
      <c r="A26" s="261"/>
      <c r="B26" s="262"/>
      <c r="C26" s="262"/>
      <c r="D26" s="262"/>
      <c r="E26" s="262"/>
      <c r="F26" s="262"/>
      <c r="G26" s="262"/>
      <c r="H26" s="262"/>
      <c r="I26" s="262"/>
      <c r="J26" s="262"/>
      <c r="K26" s="262"/>
      <c r="L26" s="262"/>
      <c r="M26" s="262"/>
      <c r="N26" s="262"/>
      <c r="O26" s="262"/>
      <c r="P26" s="262"/>
      <c r="Q26" s="262"/>
      <c r="R26" s="262"/>
      <c r="S26" s="262"/>
      <c r="T26" s="262"/>
      <c r="U26" s="262"/>
      <c r="V26" s="262"/>
      <c r="W26" s="262"/>
    </row>
    <row r="27" spans="1:23" ht="12.75">
      <c r="A27" s="261"/>
      <c r="B27" s="262"/>
      <c r="C27" s="262"/>
      <c r="D27" s="262"/>
      <c r="E27" s="262"/>
      <c r="F27" s="262"/>
      <c r="G27" s="262"/>
      <c r="H27" s="262"/>
      <c r="I27" s="262"/>
      <c r="J27" s="262"/>
      <c r="K27" s="262"/>
      <c r="L27" s="262"/>
      <c r="M27" s="262"/>
      <c r="N27" s="262"/>
      <c r="O27" s="262"/>
      <c r="P27" s="262"/>
      <c r="Q27" s="262"/>
      <c r="R27" s="262"/>
      <c r="S27" s="262"/>
      <c r="T27" s="262"/>
      <c r="U27" s="262"/>
      <c r="V27" s="262"/>
      <c r="W27" s="262"/>
    </row>
    <row r="28" spans="1:23" ht="12.75">
      <c r="A28" s="261"/>
      <c r="B28" s="262"/>
      <c r="C28" s="262"/>
      <c r="D28" s="262"/>
      <c r="E28" s="262"/>
      <c r="F28" s="262"/>
      <c r="G28" s="262"/>
      <c r="H28" s="262"/>
      <c r="I28" s="262"/>
      <c r="J28" s="262"/>
      <c r="K28" s="262"/>
      <c r="L28" s="262"/>
      <c r="M28" s="262"/>
      <c r="N28" s="262"/>
      <c r="O28" s="262"/>
      <c r="P28" s="262"/>
      <c r="Q28" s="262"/>
      <c r="R28" s="262"/>
      <c r="S28" s="262"/>
      <c r="T28" s="262"/>
      <c r="U28" s="262"/>
      <c r="V28" s="262"/>
      <c r="W28" s="262"/>
    </row>
    <row r="29" spans="1:23" ht="12.75">
      <c r="A29" s="137"/>
      <c r="B29" s="137"/>
      <c r="C29" s="137"/>
      <c r="D29" s="137"/>
      <c r="E29" s="137"/>
      <c r="F29" s="137"/>
      <c r="G29" s="137"/>
      <c r="H29" s="137"/>
      <c r="I29" s="137"/>
      <c r="J29" s="137"/>
      <c r="K29" s="137"/>
      <c r="L29" s="137"/>
      <c r="M29" s="137"/>
      <c r="N29" s="137"/>
      <c r="O29" s="137"/>
      <c r="P29" s="137"/>
      <c r="Q29" s="137"/>
      <c r="R29" s="137"/>
      <c r="S29" s="137"/>
      <c r="T29" s="137"/>
      <c r="U29" s="137"/>
      <c r="V29" s="137"/>
      <c r="W29" s="137"/>
    </row>
    <row r="30" ht="12.75">
      <c r="A30" s="138"/>
    </row>
    <row r="31" ht="12.75">
      <c r="A31" s="126"/>
    </row>
    <row r="32" ht="12.75">
      <c r="A32" s="128" t="s">
        <v>31</v>
      </c>
    </row>
    <row r="33" ht="12.75">
      <c r="A33" s="131" t="s">
        <v>33</v>
      </c>
    </row>
    <row r="34" ht="12.75">
      <c r="A34" s="131" t="s">
        <v>34</v>
      </c>
    </row>
    <row r="35" ht="12.75">
      <c r="A35" s="131" t="s">
        <v>36</v>
      </c>
    </row>
    <row r="36" ht="12.75">
      <c r="A36" s="131" t="s">
        <v>37</v>
      </c>
    </row>
    <row r="37" ht="12.75">
      <c r="A37" s="131" t="s">
        <v>38</v>
      </c>
    </row>
    <row r="38" ht="12.75">
      <c r="A38" s="131" t="s">
        <v>39</v>
      </c>
    </row>
    <row r="39" ht="12.75">
      <c r="A39" s="131" t="s">
        <v>71</v>
      </c>
    </row>
    <row r="40" ht="12.75">
      <c r="A40" s="131" t="s">
        <v>40</v>
      </c>
    </row>
    <row r="41" ht="12.75">
      <c r="A41" s="131" t="s">
        <v>41</v>
      </c>
    </row>
    <row r="42" ht="12.75">
      <c r="A42" s="131" t="s">
        <v>72</v>
      </c>
    </row>
    <row r="43" ht="12.75">
      <c r="A43" s="131" t="s">
        <v>43</v>
      </c>
    </row>
    <row r="44" ht="12.75">
      <c r="A44" s="131" t="s">
        <v>44</v>
      </c>
    </row>
    <row r="45" ht="12.75">
      <c r="A45" s="131" t="s">
        <v>45</v>
      </c>
    </row>
    <row r="46" ht="12.75">
      <c r="A46" s="131" t="s">
        <v>46</v>
      </c>
    </row>
    <row r="47" ht="12.75">
      <c r="A47" s="131" t="s">
        <v>47</v>
      </c>
    </row>
    <row r="48" ht="12.75">
      <c r="A48" s="131" t="s">
        <v>48</v>
      </c>
    </row>
    <row r="49" ht="12.75">
      <c r="A49" s="134" t="s">
        <v>49</v>
      </c>
    </row>
  </sheetData>
  <sheetProtection sheet="1" objects="1" scenarios="1"/>
  <mergeCells count="11">
    <mergeCell ref="B1:C1"/>
    <mergeCell ref="D1:E1"/>
    <mergeCell ref="F1:G1"/>
    <mergeCell ref="H1:I1"/>
    <mergeCell ref="R1:S1"/>
    <mergeCell ref="T1:U1"/>
    <mergeCell ref="V1:W1"/>
    <mergeCell ref="J1:K1"/>
    <mergeCell ref="L1:M1"/>
    <mergeCell ref="N1:O1"/>
    <mergeCell ref="P1:Q1"/>
  </mergeCells>
  <printOptions gridLines="1"/>
  <pageMargins left="0.37" right="0.23" top="1" bottom="1" header="0.5" footer="0.5"/>
  <pageSetup horizontalDpi="300" verticalDpi="300" orientation="portrait" scale="105" r:id="rId1"/>
  <headerFooter alignWithMargins="0">
    <oddHeader>&amp;C&amp;"MS Sans Serif,Bold"&amp;12Forage Production
MLRA 53C, SD&amp;R&amp;"MS Sans Serif,Bold"South Dakota Forage
Suitability Groups</oddHeader>
    <oddFooter>&amp;C&amp;P&amp;R&amp;D</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AA49"/>
  <sheetViews>
    <sheetView zoomScale="75" zoomScaleNormal="75" workbookViewId="0" topLeftCell="A1">
      <selection activeCell="F5" sqref="F5:G5"/>
    </sheetView>
  </sheetViews>
  <sheetFormatPr defaultColWidth="9.140625" defaultRowHeight="12.75"/>
  <cols>
    <col min="1" max="1" width="27.8515625" style="149" customWidth="1"/>
    <col min="2" max="27" width="6.7109375" style="149" customWidth="1"/>
    <col min="28" max="16384" width="9.140625" style="149" customWidth="1"/>
  </cols>
  <sheetData>
    <row r="1" spans="1:27" s="142" customFormat="1" ht="12.75">
      <c r="A1" s="185" t="s">
        <v>89</v>
      </c>
      <c r="B1" s="140" t="s">
        <v>25</v>
      </c>
      <c r="C1" s="141"/>
      <c r="D1" s="140" t="s">
        <v>26</v>
      </c>
      <c r="E1" s="141"/>
      <c r="F1" s="140" t="s">
        <v>27</v>
      </c>
      <c r="G1" s="141"/>
      <c r="H1" s="140" t="s">
        <v>28</v>
      </c>
      <c r="I1" s="141"/>
      <c r="J1" s="140" t="s">
        <v>29</v>
      </c>
      <c r="K1" s="141"/>
      <c r="L1" s="140" t="s">
        <v>30</v>
      </c>
      <c r="M1" s="141"/>
      <c r="N1" s="140" t="s">
        <v>50</v>
      </c>
      <c r="O1" s="141"/>
      <c r="P1" s="140" t="s">
        <v>51</v>
      </c>
      <c r="Q1" s="141"/>
      <c r="R1" s="140" t="s">
        <v>52</v>
      </c>
      <c r="S1" s="141"/>
      <c r="T1" s="140" t="s">
        <v>53</v>
      </c>
      <c r="U1" s="141"/>
      <c r="V1" s="140" t="s">
        <v>54</v>
      </c>
      <c r="W1" s="141"/>
      <c r="X1" s="140" t="s">
        <v>55</v>
      </c>
      <c r="Y1" s="141"/>
      <c r="Z1" s="140" t="s">
        <v>56</v>
      </c>
      <c r="AA1" s="141"/>
    </row>
    <row r="2" spans="1:27" s="145" customFormat="1" ht="12.75">
      <c r="A2" s="143"/>
      <c r="B2" s="144" t="s">
        <v>22</v>
      </c>
      <c r="C2" s="143" t="s">
        <v>24</v>
      </c>
      <c r="D2" s="144" t="s">
        <v>22</v>
      </c>
      <c r="E2" s="143" t="s">
        <v>24</v>
      </c>
      <c r="F2" s="144" t="s">
        <v>22</v>
      </c>
      <c r="G2" s="143" t="s">
        <v>24</v>
      </c>
      <c r="H2" s="144" t="s">
        <v>22</v>
      </c>
      <c r="I2" s="143" t="s">
        <v>24</v>
      </c>
      <c r="J2" s="144" t="s">
        <v>22</v>
      </c>
      <c r="K2" s="143" t="s">
        <v>24</v>
      </c>
      <c r="L2" s="144" t="s">
        <v>22</v>
      </c>
      <c r="M2" s="143" t="s">
        <v>24</v>
      </c>
      <c r="N2" s="144" t="s">
        <v>22</v>
      </c>
      <c r="O2" s="143" t="s">
        <v>24</v>
      </c>
      <c r="P2" s="144" t="s">
        <v>22</v>
      </c>
      <c r="Q2" s="143" t="s">
        <v>24</v>
      </c>
      <c r="R2" s="144" t="s">
        <v>22</v>
      </c>
      <c r="S2" s="143" t="s">
        <v>24</v>
      </c>
      <c r="T2" s="144" t="s">
        <v>22</v>
      </c>
      <c r="U2" s="143" t="s">
        <v>24</v>
      </c>
      <c r="V2" s="144" t="s">
        <v>22</v>
      </c>
      <c r="W2" s="143" t="s">
        <v>24</v>
      </c>
      <c r="X2" s="144" t="s">
        <v>22</v>
      </c>
      <c r="Y2" s="143" t="s">
        <v>24</v>
      </c>
      <c r="Z2" s="144" t="s">
        <v>22</v>
      </c>
      <c r="AA2" s="143" t="s">
        <v>24</v>
      </c>
    </row>
    <row r="3" spans="1:27" ht="13.5" customHeight="1">
      <c r="A3" s="146" t="s">
        <v>31</v>
      </c>
      <c r="B3" s="147">
        <v>6000</v>
      </c>
      <c r="C3" s="148">
        <v>2500</v>
      </c>
      <c r="D3" s="147">
        <v>4200</v>
      </c>
      <c r="E3" s="148">
        <v>1900</v>
      </c>
      <c r="F3" s="147">
        <v>5400</v>
      </c>
      <c r="G3" s="148">
        <v>2300</v>
      </c>
      <c r="H3" s="147" t="s">
        <v>32</v>
      </c>
      <c r="I3" s="148" t="s">
        <v>32</v>
      </c>
      <c r="J3" s="147">
        <v>6600</v>
      </c>
      <c r="K3" s="148">
        <v>2700</v>
      </c>
      <c r="L3" s="147">
        <v>9100</v>
      </c>
      <c r="M3" s="148">
        <v>3700</v>
      </c>
      <c r="N3" s="147" t="s">
        <v>32</v>
      </c>
      <c r="O3" s="148" t="s">
        <v>32</v>
      </c>
      <c r="P3" s="147">
        <v>4000</v>
      </c>
      <c r="Q3" s="148">
        <v>2500</v>
      </c>
      <c r="R3" s="147" t="s">
        <v>32</v>
      </c>
      <c r="S3" s="148" t="s">
        <v>32</v>
      </c>
      <c r="T3" s="147">
        <v>6600</v>
      </c>
      <c r="U3" s="148">
        <v>3000</v>
      </c>
      <c r="V3" s="147">
        <v>8500</v>
      </c>
      <c r="W3" s="148">
        <v>3700</v>
      </c>
      <c r="X3" s="147" t="s">
        <v>32</v>
      </c>
      <c r="Y3" s="148" t="s">
        <v>32</v>
      </c>
      <c r="Z3" s="147" t="s">
        <v>32</v>
      </c>
      <c r="AA3" s="148" t="s">
        <v>32</v>
      </c>
    </row>
    <row r="4" spans="1:27" ht="13.5" customHeight="1">
      <c r="A4" s="146" t="s">
        <v>33</v>
      </c>
      <c r="B4" s="147">
        <v>4900</v>
      </c>
      <c r="C4" s="148">
        <v>1700</v>
      </c>
      <c r="D4" s="147">
        <v>3500</v>
      </c>
      <c r="E4" s="148">
        <v>1500</v>
      </c>
      <c r="F4" s="147">
        <v>4600</v>
      </c>
      <c r="G4" s="148">
        <v>1700</v>
      </c>
      <c r="H4" s="147">
        <v>3100</v>
      </c>
      <c r="I4" s="148">
        <v>1400</v>
      </c>
      <c r="J4" s="147">
        <v>5400</v>
      </c>
      <c r="K4" s="148">
        <v>2300</v>
      </c>
      <c r="L4" s="147" t="s">
        <v>32</v>
      </c>
      <c r="M4" s="148" t="s">
        <v>32</v>
      </c>
      <c r="N4" s="147" t="s">
        <v>32</v>
      </c>
      <c r="O4" s="148" t="s">
        <v>32</v>
      </c>
      <c r="P4" s="147" t="s">
        <v>32</v>
      </c>
      <c r="Q4" s="148" t="s">
        <v>32</v>
      </c>
      <c r="R4" s="147" t="s">
        <v>32</v>
      </c>
      <c r="S4" s="148" t="s">
        <v>32</v>
      </c>
      <c r="T4" s="147">
        <v>4800</v>
      </c>
      <c r="U4" s="148">
        <v>1800</v>
      </c>
      <c r="V4" s="147" t="s">
        <v>32</v>
      </c>
      <c r="W4" s="148" t="s">
        <v>32</v>
      </c>
      <c r="X4" s="147" t="s">
        <v>32</v>
      </c>
      <c r="Y4" s="148" t="s">
        <v>32</v>
      </c>
      <c r="Z4" s="147" t="s">
        <v>32</v>
      </c>
      <c r="AA4" s="148" t="s">
        <v>32</v>
      </c>
    </row>
    <row r="5" spans="1:27" ht="13.5" customHeight="1">
      <c r="A5" s="146" t="s">
        <v>34</v>
      </c>
      <c r="B5" s="147">
        <v>4900</v>
      </c>
      <c r="C5" s="148">
        <v>2000</v>
      </c>
      <c r="D5" s="147">
        <v>3500</v>
      </c>
      <c r="E5" s="148">
        <v>1500</v>
      </c>
      <c r="F5" s="147">
        <v>4600</v>
      </c>
      <c r="G5" s="148">
        <v>1900</v>
      </c>
      <c r="H5" s="147">
        <v>3100</v>
      </c>
      <c r="I5" s="148">
        <v>1600</v>
      </c>
      <c r="J5" s="147">
        <v>5400</v>
      </c>
      <c r="K5" s="148">
        <v>2300</v>
      </c>
      <c r="L5" s="147">
        <v>7400</v>
      </c>
      <c r="M5" s="148">
        <v>3000</v>
      </c>
      <c r="N5" s="147" t="s">
        <v>32</v>
      </c>
      <c r="O5" s="148" t="s">
        <v>32</v>
      </c>
      <c r="P5" s="147">
        <v>3200</v>
      </c>
      <c r="Q5" s="148">
        <v>2000</v>
      </c>
      <c r="R5" s="147" t="s">
        <v>32</v>
      </c>
      <c r="S5" s="148" t="s">
        <v>32</v>
      </c>
      <c r="T5" s="147">
        <v>5100</v>
      </c>
      <c r="U5" s="148">
        <v>2000</v>
      </c>
      <c r="V5" s="147">
        <v>7200</v>
      </c>
      <c r="W5" s="148">
        <v>2900</v>
      </c>
      <c r="X5" s="147" t="s">
        <v>32</v>
      </c>
      <c r="Y5" s="148" t="s">
        <v>32</v>
      </c>
      <c r="Z5" s="147" t="s">
        <v>32</v>
      </c>
      <c r="AA5" s="148" t="s">
        <v>32</v>
      </c>
    </row>
    <row r="6" spans="1:27" ht="13.5" customHeight="1">
      <c r="A6" s="146" t="s">
        <v>76</v>
      </c>
      <c r="B6" s="147">
        <v>4900</v>
      </c>
      <c r="C6" s="148">
        <v>2000</v>
      </c>
      <c r="D6" s="147">
        <v>3500</v>
      </c>
      <c r="E6" s="148">
        <v>1500</v>
      </c>
      <c r="F6" s="147">
        <v>4600</v>
      </c>
      <c r="G6" s="148">
        <v>1900</v>
      </c>
      <c r="H6" s="147" t="s">
        <v>32</v>
      </c>
      <c r="I6" s="148" t="s">
        <v>32</v>
      </c>
      <c r="J6" s="147" t="s">
        <v>32</v>
      </c>
      <c r="K6" s="148" t="s">
        <v>32</v>
      </c>
      <c r="L6" s="147" t="s">
        <v>32</v>
      </c>
      <c r="M6" s="148" t="s">
        <v>32</v>
      </c>
      <c r="N6" s="147" t="s">
        <v>32</v>
      </c>
      <c r="O6" s="148" t="s">
        <v>32</v>
      </c>
      <c r="P6" s="147" t="s">
        <v>32</v>
      </c>
      <c r="Q6" s="148" t="s">
        <v>32</v>
      </c>
      <c r="R6" s="147" t="s">
        <v>32</v>
      </c>
      <c r="S6" s="148" t="s">
        <v>32</v>
      </c>
      <c r="T6" s="147" t="s">
        <v>32</v>
      </c>
      <c r="U6" s="148" t="s">
        <v>32</v>
      </c>
      <c r="V6" s="147" t="s">
        <v>32</v>
      </c>
      <c r="W6" s="148" t="s">
        <v>32</v>
      </c>
      <c r="X6" s="147" t="s">
        <v>32</v>
      </c>
      <c r="Y6" s="148" t="s">
        <v>32</v>
      </c>
      <c r="Z6" s="147" t="s">
        <v>32</v>
      </c>
      <c r="AA6" s="148" t="s">
        <v>32</v>
      </c>
    </row>
    <row r="7" spans="1:27" ht="13.5" customHeight="1">
      <c r="A7" s="146" t="s">
        <v>77</v>
      </c>
      <c r="B7" s="147">
        <v>4900</v>
      </c>
      <c r="C7" s="148">
        <v>2000</v>
      </c>
      <c r="D7" s="147" t="s">
        <v>32</v>
      </c>
      <c r="E7" s="148" t="s">
        <v>32</v>
      </c>
      <c r="F7" s="147">
        <v>4600</v>
      </c>
      <c r="G7" s="148">
        <v>1900</v>
      </c>
      <c r="H7" s="147" t="s">
        <v>32</v>
      </c>
      <c r="I7" s="148" t="s">
        <v>32</v>
      </c>
      <c r="J7" s="147">
        <v>5400</v>
      </c>
      <c r="K7" s="148">
        <v>2300</v>
      </c>
      <c r="L7" s="147">
        <v>7400</v>
      </c>
      <c r="M7" s="148">
        <v>3000</v>
      </c>
      <c r="N7" s="147" t="s">
        <v>32</v>
      </c>
      <c r="O7" s="148" t="s">
        <v>32</v>
      </c>
      <c r="P7" s="147" t="s">
        <v>32</v>
      </c>
      <c r="Q7" s="148" t="s">
        <v>32</v>
      </c>
      <c r="R7" s="147" t="s">
        <v>32</v>
      </c>
      <c r="S7" s="148" t="s">
        <v>32</v>
      </c>
      <c r="T7" s="147">
        <v>5100</v>
      </c>
      <c r="U7" s="148">
        <v>2000</v>
      </c>
      <c r="V7" s="147">
        <v>7200</v>
      </c>
      <c r="W7" s="148">
        <v>2900</v>
      </c>
      <c r="X7" s="147" t="s">
        <v>32</v>
      </c>
      <c r="Y7" s="148" t="s">
        <v>32</v>
      </c>
      <c r="Z7" s="147" t="s">
        <v>32</v>
      </c>
      <c r="AA7" s="148" t="s">
        <v>32</v>
      </c>
    </row>
    <row r="8" spans="1:27" ht="13.5" customHeight="1">
      <c r="A8" s="146" t="s">
        <v>37</v>
      </c>
      <c r="B8" s="147" t="s">
        <v>32</v>
      </c>
      <c r="C8" s="148" t="s">
        <v>32</v>
      </c>
      <c r="D8" s="147" t="s">
        <v>32</v>
      </c>
      <c r="E8" s="148" t="s">
        <v>32</v>
      </c>
      <c r="F8" s="147" t="s">
        <v>32</v>
      </c>
      <c r="G8" s="148" t="s">
        <v>32</v>
      </c>
      <c r="H8" s="147" t="s">
        <v>32</v>
      </c>
      <c r="I8" s="148" t="s">
        <v>32</v>
      </c>
      <c r="J8" s="147" t="s">
        <v>32</v>
      </c>
      <c r="K8" s="148" t="s">
        <v>32</v>
      </c>
      <c r="L8" s="147">
        <v>6500</v>
      </c>
      <c r="M8" s="148">
        <v>2800</v>
      </c>
      <c r="N8" s="147" t="s">
        <v>32</v>
      </c>
      <c r="O8" s="148" t="s">
        <v>32</v>
      </c>
      <c r="P8" s="147" t="s">
        <v>32</v>
      </c>
      <c r="Q8" s="148" t="s">
        <v>32</v>
      </c>
      <c r="R8" s="147" t="s">
        <v>32</v>
      </c>
      <c r="S8" s="148" t="s">
        <v>32</v>
      </c>
      <c r="T8" s="147">
        <v>5100</v>
      </c>
      <c r="U8" s="148">
        <v>1500</v>
      </c>
      <c r="V8" s="147">
        <v>6600</v>
      </c>
      <c r="W8" s="148">
        <v>2900</v>
      </c>
      <c r="X8" s="147" t="s">
        <v>32</v>
      </c>
      <c r="Y8" s="148" t="s">
        <v>32</v>
      </c>
      <c r="Z8" s="147" t="s">
        <v>32</v>
      </c>
      <c r="AA8" s="148" t="s">
        <v>32</v>
      </c>
    </row>
    <row r="9" spans="1:27" ht="13.5" customHeight="1">
      <c r="A9" s="146" t="s">
        <v>38</v>
      </c>
      <c r="B9" s="147" t="s">
        <v>32</v>
      </c>
      <c r="C9" s="148" t="s">
        <v>32</v>
      </c>
      <c r="D9" s="147" t="s">
        <v>32</v>
      </c>
      <c r="E9" s="148" t="s">
        <v>32</v>
      </c>
      <c r="F9" s="147" t="s">
        <v>32</v>
      </c>
      <c r="G9" s="148" t="s">
        <v>32</v>
      </c>
      <c r="H9" s="147" t="s">
        <v>32</v>
      </c>
      <c r="I9" s="148" t="s">
        <v>32</v>
      </c>
      <c r="J9" s="147" t="s">
        <v>32</v>
      </c>
      <c r="K9" s="148" t="s">
        <v>32</v>
      </c>
      <c r="L9" s="147" t="s">
        <v>32</v>
      </c>
      <c r="M9" s="148" t="s">
        <v>32</v>
      </c>
      <c r="N9" s="147" t="s">
        <v>32</v>
      </c>
      <c r="O9" s="148" t="s">
        <v>32</v>
      </c>
      <c r="P9" s="147" t="s">
        <v>32</v>
      </c>
      <c r="Q9" s="148" t="s">
        <v>32</v>
      </c>
      <c r="R9" s="147" t="s">
        <v>32</v>
      </c>
      <c r="S9" s="148" t="s">
        <v>32</v>
      </c>
      <c r="T9" s="147" t="s">
        <v>32</v>
      </c>
      <c r="U9" s="148" t="s">
        <v>32</v>
      </c>
      <c r="V9" s="147">
        <v>6000</v>
      </c>
      <c r="W9" s="148">
        <v>3400</v>
      </c>
      <c r="X9" s="147" t="s">
        <v>32</v>
      </c>
      <c r="Y9" s="148" t="s">
        <v>32</v>
      </c>
      <c r="Z9" s="147">
        <v>8000</v>
      </c>
      <c r="AA9" s="148">
        <v>32033</v>
      </c>
    </row>
    <row r="10" spans="1:27" ht="13.5" customHeight="1">
      <c r="A10" s="146" t="s">
        <v>39</v>
      </c>
      <c r="B10" s="147">
        <v>4000</v>
      </c>
      <c r="C10" s="148">
        <v>1500</v>
      </c>
      <c r="D10" s="147">
        <v>3000</v>
      </c>
      <c r="E10" s="148">
        <v>1300</v>
      </c>
      <c r="F10" s="147">
        <v>4600</v>
      </c>
      <c r="G10" s="148">
        <v>1700</v>
      </c>
      <c r="H10" s="147">
        <v>2600</v>
      </c>
      <c r="I10" s="148">
        <v>1000</v>
      </c>
      <c r="J10" s="147">
        <v>4600</v>
      </c>
      <c r="K10" s="148">
        <v>1700</v>
      </c>
      <c r="L10" s="147" t="s">
        <v>32</v>
      </c>
      <c r="M10" s="148" t="s">
        <v>32</v>
      </c>
      <c r="N10" s="147" t="s">
        <v>32</v>
      </c>
      <c r="O10" s="148" t="s">
        <v>32</v>
      </c>
      <c r="P10" s="147">
        <v>2800</v>
      </c>
      <c r="Q10" s="148">
        <v>1400</v>
      </c>
      <c r="R10" s="147">
        <v>2900</v>
      </c>
      <c r="S10" s="148">
        <v>1400</v>
      </c>
      <c r="T10" s="147">
        <v>4600</v>
      </c>
      <c r="U10" s="148">
        <v>1700</v>
      </c>
      <c r="V10" s="147" t="s">
        <v>32</v>
      </c>
      <c r="W10" s="148" t="s">
        <v>32</v>
      </c>
      <c r="X10" s="147">
        <v>2500</v>
      </c>
      <c r="Y10" s="148">
        <v>1100</v>
      </c>
      <c r="Z10" s="147" t="s">
        <v>32</v>
      </c>
      <c r="AA10" s="148" t="s">
        <v>32</v>
      </c>
    </row>
    <row r="11" spans="1:27" ht="13.5" customHeight="1">
      <c r="A11" s="146" t="s">
        <v>71</v>
      </c>
      <c r="B11" s="147">
        <v>3000</v>
      </c>
      <c r="C11" s="148">
        <v>1300</v>
      </c>
      <c r="D11" s="147" t="s">
        <v>32</v>
      </c>
      <c r="E11" s="148" t="s">
        <v>32</v>
      </c>
      <c r="F11" s="147">
        <v>2900</v>
      </c>
      <c r="G11" s="148">
        <v>1200</v>
      </c>
      <c r="H11" s="147">
        <v>2300</v>
      </c>
      <c r="I11" s="148">
        <v>1000</v>
      </c>
      <c r="J11" s="147">
        <v>4000</v>
      </c>
      <c r="K11" s="148">
        <v>1700</v>
      </c>
      <c r="L11" s="147" t="s">
        <v>32</v>
      </c>
      <c r="M11" s="148" t="s">
        <v>32</v>
      </c>
      <c r="N11" s="147" t="s">
        <v>32</v>
      </c>
      <c r="O11" s="148" t="s">
        <v>32</v>
      </c>
      <c r="P11" s="147" t="s">
        <v>32</v>
      </c>
      <c r="Q11" s="148" t="s">
        <v>32</v>
      </c>
      <c r="R11" s="147" t="s">
        <v>32</v>
      </c>
      <c r="S11" s="148" t="s">
        <v>32</v>
      </c>
      <c r="T11" s="147">
        <v>3100</v>
      </c>
      <c r="U11" s="148">
        <v>1200</v>
      </c>
      <c r="V11" s="147" t="s">
        <v>32</v>
      </c>
      <c r="W11" s="148" t="s">
        <v>32</v>
      </c>
      <c r="X11" s="147" t="s">
        <v>32</v>
      </c>
      <c r="Y11" s="148" t="s">
        <v>32</v>
      </c>
      <c r="Z11" s="147" t="s">
        <v>32</v>
      </c>
      <c r="AA11" s="148" t="s">
        <v>32</v>
      </c>
    </row>
    <row r="12" spans="1:27" ht="13.5" customHeight="1">
      <c r="A12" s="146" t="s">
        <v>40</v>
      </c>
      <c r="B12" s="147" t="s">
        <v>32</v>
      </c>
      <c r="C12" s="148" t="s">
        <v>32</v>
      </c>
      <c r="D12" s="147" t="s">
        <v>32</v>
      </c>
      <c r="E12" s="148" t="s">
        <v>32</v>
      </c>
      <c r="F12" s="147" t="s">
        <v>32</v>
      </c>
      <c r="G12" s="148" t="s">
        <v>32</v>
      </c>
      <c r="H12" s="147" t="s">
        <v>32</v>
      </c>
      <c r="I12" s="148" t="s">
        <v>32</v>
      </c>
      <c r="J12" s="147" t="s">
        <v>32</v>
      </c>
      <c r="K12" s="148" t="s">
        <v>32</v>
      </c>
      <c r="L12" s="147">
        <v>5000</v>
      </c>
      <c r="M12" s="148">
        <v>2500</v>
      </c>
      <c r="N12" s="147" t="s">
        <v>32</v>
      </c>
      <c r="O12" s="148" t="s">
        <v>32</v>
      </c>
      <c r="P12" s="147" t="s">
        <v>32</v>
      </c>
      <c r="Q12" s="148" t="s">
        <v>32</v>
      </c>
      <c r="R12" s="147" t="s">
        <v>32</v>
      </c>
      <c r="S12" s="148" t="s">
        <v>32</v>
      </c>
      <c r="T12" s="147" t="s">
        <v>32</v>
      </c>
      <c r="U12" s="148" t="s">
        <v>32</v>
      </c>
      <c r="V12" s="147">
        <v>4600</v>
      </c>
      <c r="W12" s="148">
        <v>2500</v>
      </c>
      <c r="X12" s="147" t="s">
        <v>32</v>
      </c>
      <c r="Y12" s="148" t="s">
        <v>32</v>
      </c>
      <c r="Z12" s="147" t="s">
        <v>32</v>
      </c>
      <c r="AA12" s="148" t="s">
        <v>32</v>
      </c>
    </row>
    <row r="13" spans="1:27" ht="13.5" customHeight="1">
      <c r="A13" s="146" t="s">
        <v>41</v>
      </c>
      <c r="B13" s="147">
        <v>4300</v>
      </c>
      <c r="C13" s="148">
        <v>1600</v>
      </c>
      <c r="D13" s="147">
        <v>3000</v>
      </c>
      <c r="E13" s="148">
        <v>1300</v>
      </c>
      <c r="F13" s="147">
        <v>4000</v>
      </c>
      <c r="G13" s="148">
        <v>1600</v>
      </c>
      <c r="H13" s="147">
        <v>2600</v>
      </c>
      <c r="I13" s="148">
        <v>1300</v>
      </c>
      <c r="J13" s="147">
        <v>4900</v>
      </c>
      <c r="K13" s="148">
        <v>1900</v>
      </c>
      <c r="L13" s="147">
        <v>5600</v>
      </c>
      <c r="M13" s="148">
        <v>2600</v>
      </c>
      <c r="N13" s="147" t="s">
        <v>32</v>
      </c>
      <c r="O13" s="148" t="s">
        <v>32</v>
      </c>
      <c r="P13" s="147">
        <v>2800</v>
      </c>
      <c r="Q13" s="148">
        <v>1600</v>
      </c>
      <c r="R13" s="147" t="s">
        <v>32</v>
      </c>
      <c r="S13" s="148" t="s">
        <v>32</v>
      </c>
      <c r="T13" s="147">
        <v>4700</v>
      </c>
      <c r="U13" s="148">
        <v>1700</v>
      </c>
      <c r="V13" s="147">
        <v>6000</v>
      </c>
      <c r="W13" s="148">
        <v>2600</v>
      </c>
      <c r="X13" s="147" t="s">
        <v>32</v>
      </c>
      <c r="Y13" s="148" t="s">
        <v>32</v>
      </c>
      <c r="Z13" s="147" t="s">
        <v>32</v>
      </c>
      <c r="AA13" s="148" t="s">
        <v>32</v>
      </c>
    </row>
    <row r="14" spans="1:27" ht="13.5" customHeight="1">
      <c r="A14" s="146" t="s">
        <v>72</v>
      </c>
      <c r="B14" s="147" t="s">
        <v>32</v>
      </c>
      <c r="C14" s="148" t="s">
        <v>32</v>
      </c>
      <c r="D14" s="147" t="s">
        <v>32</v>
      </c>
      <c r="E14" s="148" t="s">
        <v>32</v>
      </c>
      <c r="F14" s="147" t="s">
        <v>32</v>
      </c>
      <c r="G14" s="148" t="s">
        <v>32</v>
      </c>
      <c r="H14" s="147">
        <v>2300</v>
      </c>
      <c r="I14" s="148">
        <v>900</v>
      </c>
      <c r="J14" s="147" t="s">
        <v>32</v>
      </c>
      <c r="K14" s="148" t="s">
        <v>32</v>
      </c>
      <c r="L14" s="147" t="s">
        <v>32</v>
      </c>
      <c r="M14" s="148" t="s">
        <v>32</v>
      </c>
      <c r="N14" s="147" t="s">
        <v>32</v>
      </c>
      <c r="O14" s="148" t="s">
        <v>32</v>
      </c>
      <c r="P14" s="147" t="s">
        <v>32</v>
      </c>
      <c r="Q14" s="148" t="s">
        <v>32</v>
      </c>
      <c r="R14" s="147" t="s">
        <v>32</v>
      </c>
      <c r="S14" s="148" t="s">
        <v>32</v>
      </c>
      <c r="T14" s="147" t="s">
        <v>32</v>
      </c>
      <c r="U14" s="148" t="s">
        <v>32</v>
      </c>
      <c r="V14" s="147" t="s">
        <v>32</v>
      </c>
      <c r="W14" s="148" t="s">
        <v>32</v>
      </c>
      <c r="X14" s="147" t="s">
        <v>32</v>
      </c>
      <c r="Y14" s="148" t="s">
        <v>32</v>
      </c>
      <c r="Z14" s="147" t="s">
        <v>32</v>
      </c>
      <c r="AA14" s="148" t="s">
        <v>32</v>
      </c>
    </row>
    <row r="15" spans="1:27" ht="13.5" customHeight="1">
      <c r="A15" s="146" t="s">
        <v>43</v>
      </c>
      <c r="B15" s="147" t="s">
        <v>32</v>
      </c>
      <c r="C15" s="148" t="s">
        <v>32</v>
      </c>
      <c r="D15" s="147">
        <v>3000</v>
      </c>
      <c r="E15" s="148">
        <v>1300</v>
      </c>
      <c r="F15" s="147" t="s">
        <v>32</v>
      </c>
      <c r="G15" s="148" t="s">
        <v>32</v>
      </c>
      <c r="H15" s="147" t="s">
        <v>32</v>
      </c>
      <c r="I15" s="148" t="s">
        <v>32</v>
      </c>
      <c r="J15" s="147" t="s">
        <v>32</v>
      </c>
      <c r="K15" s="148" t="s">
        <v>32</v>
      </c>
      <c r="L15" s="147" t="s">
        <v>32</v>
      </c>
      <c r="M15" s="148" t="s">
        <v>32</v>
      </c>
      <c r="N15" s="147" t="s">
        <v>32</v>
      </c>
      <c r="O15" s="148" t="s">
        <v>32</v>
      </c>
      <c r="P15" s="147" t="s">
        <v>32</v>
      </c>
      <c r="Q15" s="148" t="s">
        <v>32</v>
      </c>
      <c r="R15" s="147">
        <v>2900</v>
      </c>
      <c r="S15" s="148">
        <v>1700</v>
      </c>
      <c r="T15" s="147" t="s">
        <v>32</v>
      </c>
      <c r="U15" s="148" t="s">
        <v>32</v>
      </c>
      <c r="V15" s="147" t="s">
        <v>32</v>
      </c>
      <c r="W15" s="148" t="s">
        <v>32</v>
      </c>
      <c r="X15" s="147">
        <v>2500</v>
      </c>
      <c r="Y15" s="148">
        <v>1100</v>
      </c>
      <c r="Z15" s="147" t="s">
        <v>32</v>
      </c>
      <c r="AA15" s="148" t="s">
        <v>32</v>
      </c>
    </row>
    <row r="16" spans="1:27" ht="13.5" customHeight="1">
      <c r="A16" s="146" t="s">
        <v>44</v>
      </c>
      <c r="B16" s="147" t="s">
        <v>32</v>
      </c>
      <c r="C16" s="148" t="s">
        <v>32</v>
      </c>
      <c r="D16" s="147" t="s">
        <v>32</v>
      </c>
      <c r="E16" s="148" t="s">
        <v>32</v>
      </c>
      <c r="F16" s="147" t="s">
        <v>32</v>
      </c>
      <c r="G16" s="148" t="s">
        <v>32</v>
      </c>
      <c r="H16" s="147" t="s">
        <v>32</v>
      </c>
      <c r="I16" s="148" t="s">
        <v>32</v>
      </c>
      <c r="J16" s="147" t="s">
        <v>32</v>
      </c>
      <c r="K16" s="148" t="s">
        <v>32</v>
      </c>
      <c r="L16" s="147" t="s">
        <v>32</v>
      </c>
      <c r="M16" s="148" t="s">
        <v>32</v>
      </c>
      <c r="N16" s="147" t="s">
        <v>32</v>
      </c>
      <c r="O16" s="148" t="s">
        <v>32</v>
      </c>
      <c r="P16" s="147" t="s">
        <v>32</v>
      </c>
      <c r="Q16" s="148" t="s">
        <v>32</v>
      </c>
      <c r="R16" s="147" t="s">
        <v>32</v>
      </c>
      <c r="S16" s="148" t="s">
        <v>32</v>
      </c>
      <c r="T16" s="147" t="s">
        <v>32</v>
      </c>
      <c r="U16" s="148" t="s">
        <v>32</v>
      </c>
      <c r="V16" s="147">
        <v>8200</v>
      </c>
      <c r="W16" s="148">
        <v>4900</v>
      </c>
      <c r="X16" s="147" t="s">
        <v>32</v>
      </c>
      <c r="Y16" s="148" t="s">
        <v>32</v>
      </c>
      <c r="Z16" s="147">
        <v>10200</v>
      </c>
      <c r="AA16" s="148">
        <v>4300</v>
      </c>
    </row>
    <row r="17" spans="1:27" ht="13.5" customHeight="1">
      <c r="A17" s="146" t="s">
        <v>45</v>
      </c>
      <c r="B17" s="147" t="s">
        <v>32</v>
      </c>
      <c r="C17" s="148" t="s">
        <v>32</v>
      </c>
      <c r="D17" s="147" t="s">
        <v>32</v>
      </c>
      <c r="E17" s="148" t="s">
        <v>32</v>
      </c>
      <c r="F17" s="147" t="s">
        <v>32</v>
      </c>
      <c r="G17" s="148" t="s">
        <v>32</v>
      </c>
      <c r="H17" s="147" t="s">
        <v>32</v>
      </c>
      <c r="I17" s="148" t="s">
        <v>32</v>
      </c>
      <c r="J17" s="147" t="s">
        <v>32</v>
      </c>
      <c r="K17" s="148" t="s">
        <v>32</v>
      </c>
      <c r="L17" s="147" t="s">
        <v>32</v>
      </c>
      <c r="M17" s="148" t="s">
        <v>32</v>
      </c>
      <c r="N17" s="147" t="s">
        <v>32</v>
      </c>
      <c r="O17" s="148" t="s">
        <v>32</v>
      </c>
      <c r="P17" s="147">
        <v>3800</v>
      </c>
      <c r="Q17" s="148">
        <v>2000</v>
      </c>
      <c r="R17" s="147" t="s">
        <v>32</v>
      </c>
      <c r="S17" s="148" t="s">
        <v>32</v>
      </c>
      <c r="T17" s="147" t="s">
        <v>32</v>
      </c>
      <c r="U17" s="148" t="s">
        <v>32</v>
      </c>
      <c r="V17" s="147" t="s">
        <v>32</v>
      </c>
      <c r="W17" s="148" t="s">
        <v>32</v>
      </c>
      <c r="X17" s="147" t="s">
        <v>32</v>
      </c>
      <c r="Y17" s="148" t="s">
        <v>32</v>
      </c>
      <c r="Z17" s="147" t="s">
        <v>32</v>
      </c>
      <c r="AA17" s="148" t="s">
        <v>32</v>
      </c>
    </row>
    <row r="18" spans="1:27" ht="13.5" customHeight="1">
      <c r="A18" s="146" t="s">
        <v>123</v>
      </c>
      <c r="B18" s="147" t="s">
        <v>32</v>
      </c>
      <c r="C18" s="148" t="s">
        <v>32</v>
      </c>
      <c r="D18" s="147" t="s">
        <v>32</v>
      </c>
      <c r="E18" s="148" t="s">
        <v>32</v>
      </c>
      <c r="F18" s="147">
        <v>2800</v>
      </c>
      <c r="G18" s="148">
        <v>1200</v>
      </c>
      <c r="H18" s="147" t="s">
        <v>32</v>
      </c>
      <c r="I18" s="148" t="s">
        <v>32</v>
      </c>
      <c r="J18" s="147" t="s">
        <v>32</v>
      </c>
      <c r="K18" s="148" t="s">
        <v>32</v>
      </c>
      <c r="L18" s="147" t="s">
        <v>32</v>
      </c>
      <c r="M18" s="148" t="s">
        <v>32</v>
      </c>
      <c r="N18" s="147" t="s">
        <v>32</v>
      </c>
      <c r="O18" s="148" t="s">
        <v>32</v>
      </c>
      <c r="P18" s="147" t="s">
        <v>32</v>
      </c>
      <c r="Q18" s="148" t="s">
        <v>32</v>
      </c>
      <c r="R18" s="147" t="s">
        <v>32</v>
      </c>
      <c r="S18" s="148" t="s">
        <v>32</v>
      </c>
      <c r="T18" s="147" t="s">
        <v>32</v>
      </c>
      <c r="U18" s="148" t="s">
        <v>32</v>
      </c>
      <c r="V18" s="147" t="s">
        <v>32</v>
      </c>
      <c r="W18" s="148" t="s">
        <v>32</v>
      </c>
      <c r="X18" s="147" t="s">
        <v>32</v>
      </c>
      <c r="Y18" s="148" t="s">
        <v>32</v>
      </c>
      <c r="Z18" s="147" t="s">
        <v>32</v>
      </c>
      <c r="AA18" s="148" t="s">
        <v>32</v>
      </c>
    </row>
    <row r="19" spans="1:27" ht="13.5" customHeight="1">
      <c r="A19" s="146" t="s">
        <v>46</v>
      </c>
      <c r="B19" s="147">
        <v>4300</v>
      </c>
      <c r="C19" s="148">
        <v>1600</v>
      </c>
      <c r="D19" s="147" t="s">
        <v>32</v>
      </c>
      <c r="E19" s="148" t="s">
        <v>32</v>
      </c>
      <c r="F19" s="147">
        <v>4000</v>
      </c>
      <c r="G19" s="148">
        <v>1600</v>
      </c>
      <c r="H19" s="147" t="s">
        <v>32</v>
      </c>
      <c r="I19" s="148" t="s">
        <v>32</v>
      </c>
      <c r="J19" s="147">
        <v>4900</v>
      </c>
      <c r="K19" s="148">
        <v>1900</v>
      </c>
      <c r="L19" s="147">
        <v>5600</v>
      </c>
      <c r="M19" s="148">
        <v>2600</v>
      </c>
      <c r="N19" s="147" t="s">
        <v>32</v>
      </c>
      <c r="O19" s="148" t="s">
        <v>32</v>
      </c>
      <c r="P19" s="147" t="s">
        <v>32</v>
      </c>
      <c r="Q19" s="148" t="s">
        <v>32</v>
      </c>
      <c r="R19" s="147" t="s">
        <v>32</v>
      </c>
      <c r="S19" s="148" t="s">
        <v>32</v>
      </c>
      <c r="T19" s="147">
        <v>4700</v>
      </c>
      <c r="U19" s="148">
        <v>1700</v>
      </c>
      <c r="V19" s="147">
        <v>6000</v>
      </c>
      <c r="W19" s="148">
        <v>2600</v>
      </c>
      <c r="X19" s="147" t="s">
        <v>32</v>
      </c>
      <c r="Y19" s="148" t="s">
        <v>32</v>
      </c>
      <c r="Z19" s="147" t="s">
        <v>32</v>
      </c>
      <c r="AA19" s="148" t="s">
        <v>32</v>
      </c>
    </row>
    <row r="20" spans="1:27" ht="13.5" customHeight="1">
      <c r="A20" s="146" t="s">
        <v>47</v>
      </c>
      <c r="B20" s="147" t="s">
        <v>32</v>
      </c>
      <c r="C20" s="148" t="s">
        <v>32</v>
      </c>
      <c r="D20" s="147" t="s">
        <v>32</v>
      </c>
      <c r="E20" s="148" t="s">
        <v>32</v>
      </c>
      <c r="F20" s="147" t="s">
        <v>32</v>
      </c>
      <c r="G20" s="148" t="s">
        <v>32</v>
      </c>
      <c r="H20" s="147" t="s">
        <v>32</v>
      </c>
      <c r="I20" s="148" t="s">
        <v>32</v>
      </c>
      <c r="J20" s="147" t="s">
        <v>32</v>
      </c>
      <c r="K20" s="148" t="s">
        <v>32</v>
      </c>
      <c r="L20" s="147">
        <v>7200</v>
      </c>
      <c r="M20" s="148">
        <v>3200</v>
      </c>
      <c r="N20" s="147" t="s">
        <v>32</v>
      </c>
      <c r="O20" s="148" t="s">
        <v>32</v>
      </c>
      <c r="P20" s="147" t="s">
        <v>32</v>
      </c>
      <c r="Q20" s="148" t="s">
        <v>32</v>
      </c>
      <c r="R20" s="147" t="s">
        <v>32</v>
      </c>
      <c r="S20" s="148" t="s">
        <v>32</v>
      </c>
      <c r="T20" s="147">
        <v>5800</v>
      </c>
      <c r="U20" s="148">
        <v>2000</v>
      </c>
      <c r="V20" s="147">
        <v>7100</v>
      </c>
      <c r="W20" s="148">
        <v>3300</v>
      </c>
      <c r="X20" s="147" t="s">
        <v>32</v>
      </c>
      <c r="Y20" s="148" t="s">
        <v>32</v>
      </c>
      <c r="Z20" s="147" t="s">
        <v>32</v>
      </c>
      <c r="AA20" s="148" t="s">
        <v>32</v>
      </c>
    </row>
    <row r="21" spans="1:27" ht="13.5" customHeight="1">
      <c r="A21" s="146" t="s">
        <v>48</v>
      </c>
      <c r="B21" s="147" t="s">
        <v>32</v>
      </c>
      <c r="C21" s="148" t="s">
        <v>32</v>
      </c>
      <c r="D21" s="147" t="s">
        <v>32</v>
      </c>
      <c r="E21" s="148" t="s">
        <v>32</v>
      </c>
      <c r="F21" s="147" t="s">
        <v>32</v>
      </c>
      <c r="G21" s="148" t="s">
        <v>32</v>
      </c>
      <c r="H21" s="147" t="s">
        <v>32</v>
      </c>
      <c r="I21" s="148" t="s">
        <v>32</v>
      </c>
      <c r="J21" s="147" t="s">
        <v>32</v>
      </c>
      <c r="K21" s="148" t="s">
        <v>32</v>
      </c>
      <c r="L21" s="147" t="s">
        <v>32</v>
      </c>
      <c r="M21" s="148" t="s">
        <v>32</v>
      </c>
      <c r="N21" s="147">
        <v>3800</v>
      </c>
      <c r="O21" s="148">
        <v>2000</v>
      </c>
      <c r="P21" s="147" t="s">
        <v>32</v>
      </c>
      <c r="Q21" s="148" t="s">
        <v>32</v>
      </c>
      <c r="R21" s="147" t="s">
        <v>32</v>
      </c>
      <c r="S21" s="148" t="s">
        <v>32</v>
      </c>
      <c r="T21" s="147" t="s">
        <v>32</v>
      </c>
      <c r="U21" s="148" t="s">
        <v>32</v>
      </c>
      <c r="V21" s="147" t="s">
        <v>32</v>
      </c>
      <c r="W21" s="148" t="s">
        <v>32</v>
      </c>
      <c r="X21" s="147" t="s">
        <v>32</v>
      </c>
      <c r="Y21" s="148" t="s">
        <v>32</v>
      </c>
      <c r="Z21" s="147" t="s">
        <v>32</v>
      </c>
      <c r="AA21" s="148" t="s">
        <v>32</v>
      </c>
    </row>
    <row r="22" spans="1:27" ht="13.5" customHeight="1">
      <c r="A22" s="146" t="s">
        <v>49</v>
      </c>
      <c r="B22" s="147">
        <v>3000</v>
      </c>
      <c r="C22" s="148">
        <v>1300</v>
      </c>
      <c r="D22" s="147">
        <v>2200</v>
      </c>
      <c r="E22" s="148">
        <v>1000</v>
      </c>
      <c r="F22" s="147">
        <v>2900</v>
      </c>
      <c r="G22" s="148">
        <v>1200</v>
      </c>
      <c r="H22" s="147">
        <v>2300</v>
      </c>
      <c r="I22" s="148">
        <v>1000</v>
      </c>
      <c r="J22" s="147">
        <v>4000</v>
      </c>
      <c r="K22" s="148">
        <v>1500</v>
      </c>
      <c r="L22" s="147" t="s">
        <v>32</v>
      </c>
      <c r="M22" s="148" t="s">
        <v>32</v>
      </c>
      <c r="N22" s="147">
        <v>3000</v>
      </c>
      <c r="O22" s="148">
        <v>1500</v>
      </c>
      <c r="P22" s="147" t="s">
        <v>32</v>
      </c>
      <c r="Q22" s="148" t="s">
        <v>32</v>
      </c>
      <c r="R22" s="147">
        <v>2000</v>
      </c>
      <c r="S22" s="148">
        <v>1100</v>
      </c>
      <c r="T22" s="147">
        <v>3100</v>
      </c>
      <c r="U22" s="148">
        <v>1200</v>
      </c>
      <c r="V22" s="147" t="s">
        <v>32</v>
      </c>
      <c r="W22" s="148" t="s">
        <v>32</v>
      </c>
      <c r="X22" s="147">
        <v>2000</v>
      </c>
      <c r="Y22" s="148">
        <v>1000</v>
      </c>
      <c r="Z22" s="147" t="s">
        <v>32</v>
      </c>
      <c r="AA22" s="148" t="s">
        <v>32</v>
      </c>
    </row>
    <row r="23" spans="1:27" ht="13.5" customHeight="1">
      <c r="A23" s="151"/>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row>
    <row r="24" spans="1:27" ht="13.5" customHeight="1">
      <c r="A24" s="151"/>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row>
    <row r="25" spans="1:27" ht="13.5" customHeight="1">
      <c r="A25" s="151"/>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13.5" customHeight="1">
      <c r="A26" s="151"/>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row>
    <row r="27" spans="1:27" ht="13.5" customHeight="1">
      <c r="A27" s="151"/>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row>
    <row r="28" spans="1:27" ht="13.5" customHeight="1">
      <c r="A28" s="151"/>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7" ht="12.75">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row>
    <row r="30" ht="12.75">
      <c r="A30" s="151" t="s">
        <v>31</v>
      </c>
    </row>
    <row r="31" ht="12.75">
      <c r="A31" s="151" t="s">
        <v>33</v>
      </c>
    </row>
    <row r="32" ht="12.75">
      <c r="A32" s="151" t="s">
        <v>34</v>
      </c>
    </row>
    <row r="33" ht="12.75">
      <c r="A33" s="151" t="s">
        <v>76</v>
      </c>
    </row>
    <row r="34" ht="12.75">
      <c r="A34" s="151" t="s">
        <v>36</v>
      </c>
    </row>
    <row r="35" ht="12.75">
      <c r="A35" s="151" t="s">
        <v>37</v>
      </c>
    </row>
    <row r="36" ht="12.75">
      <c r="A36" s="151" t="s">
        <v>38</v>
      </c>
    </row>
    <row r="37" ht="12.75">
      <c r="A37" s="151" t="s">
        <v>39</v>
      </c>
    </row>
    <row r="38" ht="12.75">
      <c r="A38" s="151" t="s">
        <v>71</v>
      </c>
    </row>
    <row r="39" ht="12.75">
      <c r="A39" s="151" t="s">
        <v>40</v>
      </c>
    </row>
    <row r="40" ht="12.75">
      <c r="A40" s="151" t="s">
        <v>41</v>
      </c>
    </row>
    <row r="41" ht="12.75">
      <c r="A41" s="151" t="s">
        <v>72</v>
      </c>
    </row>
    <row r="42" ht="12.75">
      <c r="A42" s="151" t="s">
        <v>43</v>
      </c>
    </row>
    <row r="43" ht="12.75">
      <c r="A43" s="151" t="s">
        <v>44</v>
      </c>
    </row>
    <row r="44" ht="12.75">
      <c r="A44" s="151" t="s">
        <v>45</v>
      </c>
    </row>
    <row r="45" ht="12.75">
      <c r="A45" s="151" t="s">
        <v>123</v>
      </c>
    </row>
    <row r="46" ht="12.75">
      <c r="A46" s="151" t="s">
        <v>46</v>
      </c>
    </row>
    <row r="47" ht="12.75">
      <c r="A47" s="151" t="s">
        <v>47</v>
      </c>
    </row>
    <row r="48" ht="12.75">
      <c r="A48" s="151" t="s">
        <v>48</v>
      </c>
    </row>
    <row r="49" ht="12.75">
      <c r="A49" s="151" t="s">
        <v>49</v>
      </c>
    </row>
  </sheetData>
  <sheetProtection sheet="1" objects="1" scenarios="1"/>
  <printOptions gridLines="1" horizontalCentered="1"/>
  <pageMargins left="0.31" right="0.29" top="1.57" bottom="1" header="1.06" footer="0.5"/>
  <pageSetup fitToHeight="1" fitToWidth="1" horizontalDpi="300" verticalDpi="300" orientation="portrait" scale="50" r:id="rId1"/>
  <headerFooter alignWithMargins="0">
    <oddHeader>&amp;C&amp;"MS Sans Serif,Bold"&amp;13Forage Production
MLRA 54, ND, SD, MT&amp;R&amp;"MS Sans Serif,Bold"North Dakota, South Dakota, Montana
Forage Suitability Groups</oddHeader>
    <oddFooter>&amp;C&amp;P&amp;R&amp;D</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AA49"/>
  <sheetViews>
    <sheetView zoomScale="75" zoomScaleNormal="75" workbookViewId="0" topLeftCell="A1">
      <selection activeCell="F5" sqref="F5:G5"/>
    </sheetView>
  </sheetViews>
  <sheetFormatPr defaultColWidth="9.140625" defaultRowHeight="12.75"/>
  <cols>
    <col min="1" max="1" width="27.8515625" style="89" customWidth="1"/>
    <col min="2" max="27" width="5.7109375" style="89" customWidth="1"/>
    <col min="28" max="16384" width="9.140625" style="89" customWidth="1"/>
  </cols>
  <sheetData>
    <row r="1" spans="1:27" ht="12.75">
      <c r="A1" s="183" t="s">
        <v>89</v>
      </c>
      <c r="B1" s="106" t="s">
        <v>25</v>
      </c>
      <c r="C1" s="107"/>
      <c r="D1" s="106" t="s">
        <v>26</v>
      </c>
      <c r="E1" s="107"/>
      <c r="F1" s="106" t="s">
        <v>27</v>
      </c>
      <c r="G1" s="107"/>
      <c r="H1" s="106" t="s">
        <v>28</v>
      </c>
      <c r="I1" s="107"/>
      <c r="J1" s="106" t="s">
        <v>29</v>
      </c>
      <c r="K1" s="107"/>
      <c r="L1" s="106" t="s">
        <v>30</v>
      </c>
      <c r="M1" s="107"/>
      <c r="N1" s="106" t="s">
        <v>50</v>
      </c>
      <c r="O1" s="107"/>
      <c r="P1" s="106" t="s">
        <v>51</v>
      </c>
      <c r="Q1" s="107"/>
      <c r="R1" s="106" t="s">
        <v>52</v>
      </c>
      <c r="S1" s="107"/>
      <c r="T1" s="106" t="s">
        <v>53</v>
      </c>
      <c r="U1" s="107"/>
      <c r="V1" s="106" t="s">
        <v>54</v>
      </c>
      <c r="W1" s="107"/>
      <c r="X1" s="106" t="s">
        <v>55</v>
      </c>
      <c r="Y1" s="107"/>
      <c r="Z1" s="106" t="s">
        <v>56</v>
      </c>
      <c r="AA1" s="107"/>
    </row>
    <row r="2" spans="1:27" ht="13.5" customHeight="1">
      <c r="A2" s="90"/>
      <c r="B2" s="91" t="s">
        <v>22</v>
      </c>
      <c r="C2" s="90" t="s">
        <v>24</v>
      </c>
      <c r="D2" s="91" t="s">
        <v>22</v>
      </c>
      <c r="E2" s="90" t="s">
        <v>24</v>
      </c>
      <c r="F2" s="91" t="s">
        <v>22</v>
      </c>
      <c r="G2" s="90" t="s">
        <v>24</v>
      </c>
      <c r="H2" s="91" t="s">
        <v>22</v>
      </c>
      <c r="I2" s="90" t="s">
        <v>24</v>
      </c>
      <c r="J2" s="91" t="s">
        <v>22</v>
      </c>
      <c r="K2" s="90" t="s">
        <v>24</v>
      </c>
      <c r="L2" s="91" t="s">
        <v>22</v>
      </c>
      <c r="M2" s="90" t="s">
        <v>24</v>
      </c>
      <c r="N2" s="91" t="s">
        <v>22</v>
      </c>
      <c r="O2" s="90" t="s">
        <v>24</v>
      </c>
      <c r="P2" s="91" t="s">
        <v>22</v>
      </c>
      <c r="Q2" s="90" t="s">
        <v>24</v>
      </c>
      <c r="R2" s="91" t="s">
        <v>22</v>
      </c>
      <c r="S2" s="90" t="s">
        <v>24</v>
      </c>
      <c r="T2" s="91" t="s">
        <v>22</v>
      </c>
      <c r="U2" s="90" t="s">
        <v>24</v>
      </c>
      <c r="V2" s="91" t="s">
        <v>22</v>
      </c>
      <c r="W2" s="90" t="s">
        <v>24</v>
      </c>
      <c r="X2" s="91" t="s">
        <v>22</v>
      </c>
      <c r="Y2" s="90" t="s">
        <v>24</v>
      </c>
      <c r="Z2" s="91" t="s">
        <v>22</v>
      </c>
      <c r="AA2" s="90" t="s">
        <v>24</v>
      </c>
    </row>
    <row r="3" spans="1:27" ht="13.5" customHeight="1">
      <c r="A3" s="92" t="s">
        <v>31</v>
      </c>
      <c r="B3" s="93">
        <v>7100</v>
      </c>
      <c r="C3" s="94">
        <v>3400</v>
      </c>
      <c r="D3" s="93">
        <v>5100</v>
      </c>
      <c r="E3" s="94">
        <v>2600</v>
      </c>
      <c r="F3" s="93">
        <v>7100</v>
      </c>
      <c r="G3" s="94">
        <v>3100</v>
      </c>
      <c r="H3" s="93" t="s">
        <v>32</v>
      </c>
      <c r="I3" s="94" t="s">
        <v>32</v>
      </c>
      <c r="J3" s="93">
        <v>9100</v>
      </c>
      <c r="K3" s="94">
        <v>3900</v>
      </c>
      <c r="L3" s="93">
        <v>10900</v>
      </c>
      <c r="M3" s="94">
        <v>5400</v>
      </c>
      <c r="N3" s="93" t="s">
        <v>32</v>
      </c>
      <c r="O3" s="94" t="s">
        <v>32</v>
      </c>
      <c r="P3" s="93">
        <v>5100</v>
      </c>
      <c r="Q3" s="94">
        <v>2600</v>
      </c>
      <c r="R3" s="93" t="s">
        <v>32</v>
      </c>
      <c r="S3" s="94" t="s">
        <v>32</v>
      </c>
      <c r="T3" s="93">
        <v>7100</v>
      </c>
      <c r="U3" s="94">
        <v>3100</v>
      </c>
      <c r="V3" s="93">
        <v>9400</v>
      </c>
      <c r="W3" s="94">
        <v>4600</v>
      </c>
      <c r="X3" s="93" t="s">
        <v>32</v>
      </c>
      <c r="Y3" s="94" t="s">
        <v>32</v>
      </c>
      <c r="Z3" s="102" t="s">
        <v>32</v>
      </c>
      <c r="AA3" s="103" t="s">
        <v>32</v>
      </c>
    </row>
    <row r="4" spans="1:27" ht="13.5" customHeight="1">
      <c r="A4" s="95" t="s">
        <v>33</v>
      </c>
      <c r="B4" s="93" t="s">
        <v>32</v>
      </c>
      <c r="C4" s="96" t="s">
        <v>32</v>
      </c>
      <c r="D4" s="93">
        <v>4000</v>
      </c>
      <c r="E4" s="96">
        <v>2100</v>
      </c>
      <c r="F4" s="93">
        <v>5100</v>
      </c>
      <c r="G4" s="96">
        <v>2400</v>
      </c>
      <c r="H4" s="93">
        <v>5100</v>
      </c>
      <c r="I4" s="96">
        <v>2400</v>
      </c>
      <c r="J4" s="93" t="s">
        <v>32</v>
      </c>
      <c r="K4" s="96" t="s">
        <v>32</v>
      </c>
      <c r="L4" s="93" t="s">
        <v>32</v>
      </c>
      <c r="M4" s="96" t="s">
        <v>32</v>
      </c>
      <c r="N4" s="93" t="s">
        <v>32</v>
      </c>
      <c r="O4" s="96" t="s">
        <v>32</v>
      </c>
      <c r="P4" s="93" t="s">
        <v>32</v>
      </c>
      <c r="Q4" s="96" t="s">
        <v>32</v>
      </c>
      <c r="R4" s="93" t="s">
        <v>32</v>
      </c>
      <c r="S4" s="96" t="s">
        <v>32</v>
      </c>
      <c r="T4" s="93">
        <v>5100</v>
      </c>
      <c r="U4" s="96">
        <v>2400</v>
      </c>
      <c r="V4" s="93" t="s">
        <v>32</v>
      </c>
      <c r="W4" s="96" t="s">
        <v>32</v>
      </c>
      <c r="X4" s="93" t="s">
        <v>32</v>
      </c>
      <c r="Y4" s="96" t="s">
        <v>32</v>
      </c>
      <c r="Z4" s="93" t="s">
        <v>32</v>
      </c>
      <c r="AA4" s="104" t="s">
        <v>32</v>
      </c>
    </row>
    <row r="5" spans="1:27" ht="13.5" customHeight="1">
      <c r="A5" s="95" t="s">
        <v>34</v>
      </c>
      <c r="B5" s="93">
        <v>6600</v>
      </c>
      <c r="C5" s="96">
        <v>3200</v>
      </c>
      <c r="D5" s="93">
        <v>4200</v>
      </c>
      <c r="E5" s="96">
        <v>2300</v>
      </c>
      <c r="F5" s="93">
        <v>5400</v>
      </c>
      <c r="G5" s="96">
        <v>2700</v>
      </c>
      <c r="H5" s="93">
        <v>5400</v>
      </c>
      <c r="I5" s="96">
        <v>2700</v>
      </c>
      <c r="J5" s="93">
        <v>7700</v>
      </c>
      <c r="K5" s="96">
        <v>3500</v>
      </c>
      <c r="L5" s="93">
        <v>8300</v>
      </c>
      <c r="M5" s="96">
        <v>4000</v>
      </c>
      <c r="N5" s="93" t="s">
        <v>32</v>
      </c>
      <c r="O5" s="96" t="s">
        <v>32</v>
      </c>
      <c r="P5" s="93">
        <v>4000</v>
      </c>
      <c r="Q5" s="96">
        <v>2200</v>
      </c>
      <c r="R5" s="93" t="s">
        <v>32</v>
      </c>
      <c r="S5" s="96" t="s">
        <v>32</v>
      </c>
      <c r="T5" s="93">
        <v>5400</v>
      </c>
      <c r="U5" s="96">
        <v>2700</v>
      </c>
      <c r="V5" s="93">
        <v>8300</v>
      </c>
      <c r="W5" s="96">
        <v>4000</v>
      </c>
      <c r="X5" s="93" t="s">
        <v>32</v>
      </c>
      <c r="Y5" s="96" t="s">
        <v>32</v>
      </c>
      <c r="Z5" s="93" t="s">
        <v>32</v>
      </c>
      <c r="AA5" s="96" t="s">
        <v>32</v>
      </c>
    </row>
    <row r="6" spans="1:27" ht="13.5" customHeight="1">
      <c r="A6" s="95" t="s">
        <v>77</v>
      </c>
      <c r="B6" s="93">
        <v>6600</v>
      </c>
      <c r="C6" s="96">
        <v>3200</v>
      </c>
      <c r="D6" s="93" t="s">
        <v>32</v>
      </c>
      <c r="E6" s="96" t="s">
        <v>32</v>
      </c>
      <c r="F6" s="93">
        <v>5400</v>
      </c>
      <c r="G6" s="96">
        <v>2700</v>
      </c>
      <c r="H6" s="93" t="s">
        <v>32</v>
      </c>
      <c r="I6" s="96" t="s">
        <v>32</v>
      </c>
      <c r="J6" s="93">
        <v>7700</v>
      </c>
      <c r="K6" s="96">
        <v>3500</v>
      </c>
      <c r="L6" s="93">
        <v>8300</v>
      </c>
      <c r="M6" s="96">
        <v>4000</v>
      </c>
      <c r="N6" s="93" t="s">
        <v>32</v>
      </c>
      <c r="O6" s="96" t="s">
        <v>32</v>
      </c>
      <c r="P6" s="93" t="s">
        <v>32</v>
      </c>
      <c r="Q6" s="96" t="s">
        <v>32</v>
      </c>
      <c r="R6" s="93" t="s">
        <v>32</v>
      </c>
      <c r="S6" s="96" t="s">
        <v>32</v>
      </c>
      <c r="T6" s="93">
        <v>5400</v>
      </c>
      <c r="U6" s="96">
        <v>2700</v>
      </c>
      <c r="V6" s="93">
        <v>8300</v>
      </c>
      <c r="W6" s="96">
        <v>4000</v>
      </c>
      <c r="X6" s="93" t="s">
        <v>32</v>
      </c>
      <c r="Y6" s="96" t="s">
        <v>32</v>
      </c>
      <c r="Z6" s="93" t="s">
        <v>32</v>
      </c>
      <c r="AA6" s="96" t="s">
        <v>32</v>
      </c>
    </row>
    <row r="7" spans="1:27" ht="13.5" customHeight="1">
      <c r="A7" s="95" t="s">
        <v>37</v>
      </c>
      <c r="B7" s="93">
        <v>6300</v>
      </c>
      <c r="C7" s="96">
        <v>2600</v>
      </c>
      <c r="D7" s="93" t="s">
        <v>32</v>
      </c>
      <c r="E7" s="96" t="s">
        <v>32</v>
      </c>
      <c r="F7" s="93">
        <v>5400</v>
      </c>
      <c r="G7" s="96">
        <v>2500</v>
      </c>
      <c r="H7" s="93" t="s">
        <v>32</v>
      </c>
      <c r="I7" s="96" t="s">
        <v>32</v>
      </c>
      <c r="J7" s="93">
        <v>6600</v>
      </c>
      <c r="K7" s="96">
        <v>2900</v>
      </c>
      <c r="L7" s="93">
        <v>7400</v>
      </c>
      <c r="M7" s="96">
        <v>3700</v>
      </c>
      <c r="N7" s="93" t="s">
        <v>32</v>
      </c>
      <c r="O7" s="96" t="s">
        <v>32</v>
      </c>
      <c r="P7" s="93" t="s">
        <v>32</v>
      </c>
      <c r="Q7" s="96" t="s">
        <v>32</v>
      </c>
      <c r="R7" s="93" t="s">
        <v>32</v>
      </c>
      <c r="S7" s="96" t="s">
        <v>32</v>
      </c>
      <c r="T7" s="93">
        <v>5400</v>
      </c>
      <c r="U7" s="96">
        <v>2500</v>
      </c>
      <c r="V7" s="93">
        <v>8000</v>
      </c>
      <c r="W7" s="96">
        <v>4000</v>
      </c>
      <c r="X7" s="93" t="s">
        <v>32</v>
      </c>
      <c r="Y7" s="96" t="s">
        <v>32</v>
      </c>
      <c r="Z7" s="93" t="s">
        <v>32</v>
      </c>
      <c r="AA7" s="96" t="s">
        <v>32</v>
      </c>
    </row>
    <row r="8" spans="1:27" ht="13.5" customHeight="1">
      <c r="A8" s="95" t="s">
        <v>38</v>
      </c>
      <c r="B8" s="93" t="s">
        <v>32</v>
      </c>
      <c r="C8" s="96" t="s">
        <v>32</v>
      </c>
      <c r="D8" s="93" t="s">
        <v>32</v>
      </c>
      <c r="E8" s="96" t="s">
        <v>32</v>
      </c>
      <c r="F8" s="93" t="s">
        <v>32</v>
      </c>
      <c r="G8" s="96" t="s">
        <v>32</v>
      </c>
      <c r="H8" s="93" t="s">
        <v>32</v>
      </c>
      <c r="I8" s="96" t="s">
        <v>32</v>
      </c>
      <c r="J8" s="93" t="s">
        <v>32</v>
      </c>
      <c r="K8" s="96" t="s">
        <v>32</v>
      </c>
      <c r="L8" s="93" t="s">
        <v>32</v>
      </c>
      <c r="M8" s="96" t="s">
        <v>32</v>
      </c>
      <c r="N8" s="93" t="s">
        <v>32</v>
      </c>
      <c r="O8" s="96" t="s">
        <v>32</v>
      </c>
      <c r="P8" s="93" t="s">
        <v>32</v>
      </c>
      <c r="Q8" s="96" t="s">
        <v>32</v>
      </c>
      <c r="R8" s="93" t="s">
        <v>32</v>
      </c>
      <c r="S8" s="96" t="s">
        <v>32</v>
      </c>
      <c r="T8" s="93" t="s">
        <v>32</v>
      </c>
      <c r="U8" s="96" t="s">
        <v>32</v>
      </c>
      <c r="V8" s="93">
        <v>7400</v>
      </c>
      <c r="W8" s="96">
        <v>4300</v>
      </c>
      <c r="X8" s="93" t="s">
        <v>32</v>
      </c>
      <c r="Y8" s="96" t="s">
        <v>32</v>
      </c>
      <c r="Z8" s="93">
        <v>8200</v>
      </c>
      <c r="AA8" s="96">
        <v>4000</v>
      </c>
    </row>
    <row r="9" spans="1:27" ht="13.5" customHeight="1">
      <c r="A9" s="95" t="s">
        <v>39</v>
      </c>
      <c r="B9" s="93">
        <v>5000</v>
      </c>
      <c r="C9" s="96">
        <v>2500</v>
      </c>
      <c r="D9" s="93">
        <v>3700</v>
      </c>
      <c r="E9" s="96">
        <v>1800</v>
      </c>
      <c r="F9" s="93">
        <v>4800</v>
      </c>
      <c r="G9" s="96">
        <v>2400</v>
      </c>
      <c r="H9" s="93">
        <v>4800</v>
      </c>
      <c r="I9" s="96">
        <v>2400</v>
      </c>
      <c r="J9" s="93">
        <v>6000</v>
      </c>
      <c r="K9" s="96">
        <v>2600</v>
      </c>
      <c r="L9" s="93" t="s">
        <v>32</v>
      </c>
      <c r="M9" s="96" t="s">
        <v>32</v>
      </c>
      <c r="N9" s="93" t="s">
        <v>32</v>
      </c>
      <c r="O9" s="96" t="s">
        <v>32</v>
      </c>
      <c r="P9" s="93" t="s">
        <v>32</v>
      </c>
      <c r="Q9" s="96" t="s">
        <v>32</v>
      </c>
      <c r="R9" s="93">
        <v>2900</v>
      </c>
      <c r="S9" s="96">
        <v>1400</v>
      </c>
      <c r="T9" s="93">
        <v>4800</v>
      </c>
      <c r="U9" s="96">
        <v>2400</v>
      </c>
      <c r="V9" s="93" t="s">
        <v>32</v>
      </c>
      <c r="W9" s="96" t="s">
        <v>32</v>
      </c>
      <c r="X9" s="93">
        <v>2900</v>
      </c>
      <c r="Y9" s="96">
        <v>1400</v>
      </c>
      <c r="Z9" s="93" t="s">
        <v>32</v>
      </c>
      <c r="AA9" s="96" t="s">
        <v>32</v>
      </c>
    </row>
    <row r="10" spans="1:27" ht="13.5" customHeight="1">
      <c r="A10" s="95" t="s">
        <v>71</v>
      </c>
      <c r="B10" s="93">
        <v>3400</v>
      </c>
      <c r="C10" s="96">
        <v>1600</v>
      </c>
      <c r="D10" s="93" t="s">
        <v>32</v>
      </c>
      <c r="E10" s="96" t="s">
        <v>32</v>
      </c>
      <c r="F10" s="93">
        <v>3100</v>
      </c>
      <c r="G10" s="96">
        <v>1500</v>
      </c>
      <c r="H10" s="93" t="s">
        <v>32</v>
      </c>
      <c r="I10" s="96" t="s">
        <v>32</v>
      </c>
      <c r="J10" s="93">
        <v>4600</v>
      </c>
      <c r="K10" s="96">
        <v>2000</v>
      </c>
      <c r="L10" s="93" t="s">
        <v>32</v>
      </c>
      <c r="M10" s="96" t="s">
        <v>32</v>
      </c>
      <c r="N10" s="93" t="s">
        <v>32</v>
      </c>
      <c r="O10" s="96" t="s">
        <v>32</v>
      </c>
      <c r="P10" s="93" t="s">
        <v>32</v>
      </c>
      <c r="Q10" s="96" t="s">
        <v>32</v>
      </c>
      <c r="R10" s="93" t="s">
        <v>32</v>
      </c>
      <c r="S10" s="96" t="s">
        <v>32</v>
      </c>
      <c r="T10" s="93">
        <v>3400</v>
      </c>
      <c r="U10" s="96">
        <v>1700</v>
      </c>
      <c r="V10" s="93" t="s">
        <v>32</v>
      </c>
      <c r="W10" s="96" t="s">
        <v>32</v>
      </c>
      <c r="X10" s="93" t="s">
        <v>32</v>
      </c>
      <c r="Y10" s="96" t="s">
        <v>32</v>
      </c>
      <c r="Z10" s="93" t="s">
        <v>32</v>
      </c>
      <c r="AA10" s="96" t="s">
        <v>32</v>
      </c>
    </row>
    <row r="11" spans="1:27" ht="13.5" customHeight="1">
      <c r="A11" s="95" t="s">
        <v>40</v>
      </c>
      <c r="B11" s="93" t="s">
        <v>32</v>
      </c>
      <c r="C11" s="96" t="s">
        <v>32</v>
      </c>
      <c r="D11" s="93" t="s">
        <v>32</v>
      </c>
      <c r="E11" s="96" t="s">
        <v>32</v>
      </c>
      <c r="F11" s="93" t="s">
        <v>32</v>
      </c>
      <c r="G11" s="96" t="s">
        <v>32</v>
      </c>
      <c r="H11" s="93" t="s">
        <v>32</v>
      </c>
      <c r="I11" s="96" t="s">
        <v>32</v>
      </c>
      <c r="J11" s="93" t="s">
        <v>32</v>
      </c>
      <c r="K11" s="96" t="s">
        <v>32</v>
      </c>
      <c r="L11" s="93">
        <v>6000</v>
      </c>
      <c r="M11" s="96">
        <v>3100</v>
      </c>
      <c r="N11" s="93" t="s">
        <v>32</v>
      </c>
      <c r="O11" s="96" t="s">
        <v>32</v>
      </c>
      <c r="P11" s="93" t="s">
        <v>32</v>
      </c>
      <c r="Q11" s="96" t="s">
        <v>32</v>
      </c>
      <c r="R11" s="93" t="s">
        <v>32</v>
      </c>
      <c r="S11" s="96" t="s">
        <v>32</v>
      </c>
      <c r="T11" s="93" t="s">
        <v>32</v>
      </c>
      <c r="U11" s="96" t="s">
        <v>32</v>
      </c>
      <c r="V11" s="93">
        <v>6200</v>
      </c>
      <c r="W11" s="96">
        <v>3400</v>
      </c>
      <c r="X11" s="93" t="s">
        <v>32</v>
      </c>
      <c r="Y11" s="96" t="s">
        <v>32</v>
      </c>
      <c r="Z11" s="93" t="s">
        <v>32</v>
      </c>
      <c r="AA11" s="96" t="s">
        <v>32</v>
      </c>
    </row>
    <row r="12" spans="1:27" ht="13.5" customHeight="1">
      <c r="A12" s="95" t="s">
        <v>41</v>
      </c>
      <c r="B12" s="93">
        <v>5700</v>
      </c>
      <c r="C12" s="96">
        <v>2300</v>
      </c>
      <c r="D12" s="93">
        <v>3900</v>
      </c>
      <c r="E12" s="96">
        <v>1800</v>
      </c>
      <c r="F12" s="93">
        <v>5100</v>
      </c>
      <c r="G12" s="96">
        <v>2500</v>
      </c>
      <c r="H12" s="93">
        <v>5100</v>
      </c>
      <c r="I12" s="96">
        <v>2500</v>
      </c>
      <c r="J12" s="93">
        <v>6300</v>
      </c>
      <c r="K12" s="96">
        <v>2800</v>
      </c>
      <c r="L12" s="93">
        <v>6300</v>
      </c>
      <c r="M12" s="96">
        <v>3100</v>
      </c>
      <c r="N12" s="93" t="s">
        <v>32</v>
      </c>
      <c r="O12" s="96" t="s">
        <v>32</v>
      </c>
      <c r="P12" s="93">
        <v>3400</v>
      </c>
      <c r="Q12" s="96">
        <v>2000</v>
      </c>
      <c r="R12" s="93" t="s">
        <v>32</v>
      </c>
      <c r="S12" s="96" t="s">
        <v>32</v>
      </c>
      <c r="T12" s="93">
        <v>5100</v>
      </c>
      <c r="U12" s="96">
        <v>2500</v>
      </c>
      <c r="V12" s="93">
        <v>7700</v>
      </c>
      <c r="W12" s="96">
        <v>3100</v>
      </c>
      <c r="X12" s="93" t="s">
        <v>32</v>
      </c>
      <c r="Y12" s="96" t="s">
        <v>32</v>
      </c>
      <c r="Z12" s="93" t="s">
        <v>32</v>
      </c>
      <c r="AA12" s="96" t="s">
        <v>32</v>
      </c>
    </row>
    <row r="13" spans="1:27" ht="13.5" customHeight="1">
      <c r="A13" s="95" t="s">
        <v>72</v>
      </c>
      <c r="B13" s="93" t="s">
        <v>32</v>
      </c>
      <c r="C13" s="96" t="s">
        <v>32</v>
      </c>
      <c r="D13" s="93" t="s">
        <v>32</v>
      </c>
      <c r="E13" s="96" t="s">
        <v>32</v>
      </c>
      <c r="F13" s="93" t="s">
        <v>32</v>
      </c>
      <c r="G13" s="96" t="s">
        <v>32</v>
      </c>
      <c r="H13" s="93">
        <v>4700</v>
      </c>
      <c r="I13" s="96">
        <v>2300</v>
      </c>
      <c r="J13" s="93" t="s">
        <v>32</v>
      </c>
      <c r="K13" s="96" t="s">
        <v>32</v>
      </c>
      <c r="L13" s="93" t="s">
        <v>32</v>
      </c>
      <c r="M13" s="96" t="s">
        <v>32</v>
      </c>
      <c r="N13" s="93" t="s">
        <v>32</v>
      </c>
      <c r="O13" s="96" t="s">
        <v>32</v>
      </c>
      <c r="P13" s="93" t="s">
        <v>32</v>
      </c>
      <c r="Q13" s="96" t="s">
        <v>32</v>
      </c>
      <c r="R13" s="93" t="s">
        <v>32</v>
      </c>
      <c r="S13" s="96" t="s">
        <v>32</v>
      </c>
      <c r="T13" s="93" t="s">
        <v>32</v>
      </c>
      <c r="U13" s="96" t="s">
        <v>32</v>
      </c>
      <c r="V13" s="93" t="s">
        <v>32</v>
      </c>
      <c r="W13" s="96" t="s">
        <v>32</v>
      </c>
      <c r="X13" s="93" t="s">
        <v>32</v>
      </c>
      <c r="Y13" s="96" t="s">
        <v>32</v>
      </c>
      <c r="Z13" s="93" t="s">
        <v>32</v>
      </c>
      <c r="AA13" s="96" t="s">
        <v>32</v>
      </c>
    </row>
    <row r="14" spans="1:27" ht="13.5" customHeight="1">
      <c r="A14" s="95" t="s">
        <v>43</v>
      </c>
      <c r="B14" s="93" t="s">
        <v>32</v>
      </c>
      <c r="C14" s="96" t="s">
        <v>32</v>
      </c>
      <c r="D14" s="93" t="s">
        <v>32</v>
      </c>
      <c r="E14" s="96" t="s">
        <v>32</v>
      </c>
      <c r="F14" s="93" t="s">
        <v>32</v>
      </c>
      <c r="G14" s="96" t="s">
        <v>32</v>
      </c>
      <c r="H14" s="93" t="s">
        <v>32</v>
      </c>
      <c r="I14" s="96" t="s">
        <v>32</v>
      </c>
      <c r="J14" s="93" t="s">
        <v>32</v>
      </c>
      <c r="K14" s="96" t="s">
        <v>32</v>
      </c>
      <c r="L14" s="93" t="s">
        <v>32</v>
      </c>
      <c r="M14" s="96" t="s">
        <v>32</v>
      </c>
      <c r="N14" s="93" t="s">
        <v>32</v>
      </c>
      <c r="O14" s="96" t="s">
        <v>32</v>
      </c>
      <c r="P14" s="93" t="s">
        <v>32</v>
      </c>
      <c r="Q14" s="96" t="s">
        <v>32</v>
      </c>
      <c r="R14" s="93">
        <v>2900</v>
      </c>
      <c r="S14" s="96">
        <v>1700</v>
      </c>
      <c r="T14" s="93" t="s">
        <v>32</v>
      </c>
      <c r="U14" s="96" t="s">
        <v>32</v>
      </c>
      <c r="V14" s="93" t="s">
        <v>32</v>
      </c>
      <c r="W14" s="96" t="s">
        <v>32</v>
      </c>
      <c r="X14" s="93">
        <v>2900</v>
      </c>
      <c r="Y14" s="96">
        <v>1700</v>
      </c>
      <c r="Z14" s="93" t="s">
        <v>32</v>
      </c>
      <c r="AA14" s="96" t="s">
        <v>32</v>
      </c>
    </row>
    <row r="15" spans="1:27" ht="13.5" customHeight="1">
      <c r="A15" s="95" t="s">
        <v>44</v>
      </c>
      <c r="B15" s="93" t="s">
        <v>32</v>
      </c>
      <c r="C15" s="96" t="s">
        <v>32</v>
      </c>
      <c r="D15" s="93" t="s">
        <v>32</v>
      </c>
      <c r="E15" s="96" t="s">
        <v>32</v>
      </c>
      <c r="F15" s="93" t="s">
        <v>32</v>
      </c>
      <c r="G15" s="96" t="s">
        <v>32</v>
      </c>
      <c r="H15" s="93" t="s">
        <v>32</v>
      </c>
      <c r="I15" s="96" t="s">
        <v>32</v>
      </c>
      <c r="J15" s="93" t="s">
        <v>32</v>
      </c>
      <c r="K15" s="96" t="s">
        <v>32</v>
      </c>
      <c r="L15" s="93" t="s">
        <v>32</v>
      </c>
      <c r="M15" s="96" t="s">
        <v>32</v>
      </c>
      <c r="N15" s="93" t="s">
        <v>32</v>
      </c>
      <c r="O15" s="96" t="s">
        <v>32</v>
      </c>
      <c r="P15" s="93" t="s">
        <v>32</v>
      </c>
      <c r="Q15" s="96" t="s">
        <v>32</v>
      </c>
      <c r="R15" s="93" t="s">
        <v>32</v>
      </c>
      <c r="S15" s="96" t="s">
        <v>32</v>
      </c>
      <c r="T15" s="93" t="s">
        <v>32</v>
      </c>
      <c r="U15" s="96" t="s">
        <v>32</v>
      </c>
      <c r="V15" s="93">
        <v>10300</v>
      </c>
      <c r="W15" s="96">
        <v>6000</v>
      </c>
      <c r="X15" s="93" t="s">
        <v>32</v>
      </c>
      <c r="Y15" s="96" t="s">
        <v>32</v>
      </c>
      <c r="Z15" s="93">
        <v>9400</v>
      </c>
      <c r="AA15" s="96">
        <v>4500</v>
      </c>
    </row>
    <row r="16" spans="1:27" ht="13.5" customHeight="1">
      <c r="A16" s="95" t="s">
        <v>45</v>
      </c>
      <c r="B16" s="93" t="s">
        <v>32</v>
      </c>
      <c r="C16" s="96" t="s">
        <v>32</v>
      </c>
      <c r="D16" s="93" t="s">
        <v>32</v>
      </c>
      <c r="E16" s="96" t="s">
        <v>32</v>
      </c>
      <c r="F16" s="93" t="s">
        <v>32</v>
      </c>
      <c r="G16" s="96" t="s">
        <v>32</v>
      </c>
      <c r="H16" s="93" t="s">
        <v>32</v>
      </c>
      <c r="I16" s="96" t="s">
        <v>32</v>
      </c>
      <c r="J16" s="93" t="s">
        <v>32</v>
      </c>
      <c r="K16" s="96" t="s">
        <v>32</v>
      </c>
      <c r="L16" s="93" t="s">
        <v>32</v>
      </c>
      <c r="M16" s="96" t="s">
        <v>32</v>
      </c>
      <c r="N16" s="93" t="s">
        <v>32</v>
      </c>
      <c r="O16" s="96" t="s">
        <v>32</v>
      </c>
      <c r="P16" s="93">
        <v>5100</v>
      </c>
      <c r="Q16" s="96">
        <v>2600</v>
      </c>
      <c r="R16" s="93" t="s">
        <v>32</v>
      </c>
      <c r="S16" s="96" t="s">
        <v>32</v>
      </c>
      <c r="T16" s="93" t="s">
        <v>32</v>
      </c>
      <c r="U16" s="96" t="s">
        <v>32</v>
      </c>
      <c r="V16" s="93" t="s">
        <v>32</v>
      </c>
      <c r="W16" s="96" t="s">
        <v>32</v>
      </c>
      <c r="X16" s="93" t="s">
        <v>32</v>
      </c>
      <c r="Y16" s="96" t="s">
        <v>32</v>
      </c>
      <c r="Z16" s="93" t="s">
        <v>32</v>
      </c>
      <c r="AA16" s="96" t="s">
        <v>32</v>
      </c>
    </row>
    <row r="17" spans="1:27" ht="13.5" customHeight="1">
      <c r="A17" s="95" t="s">
        <v>46</v>
      </c>
      <c r="B17" s="93">
        <v>5700</v>
      </c>
      <c r="C17" s="96">
        <v>2300</v>
      </c>
      <c r="D17" s="93" t="s">
        <v>32</v>
      </c>
      <c r="E17" s="96" t="s">
        <v>32</v>
      </c>
      <c r="F17" s="93">
        <v>5100</v>
      </c>
      <c r="G17" s="96">
        <v>2500</v>
      </c>
      <c r="H17" s="93" t="s">
        <v>32</v>
      </c>
      <c r="I17" s="96" t="s">
        <v>32</v>
      </c>
      <c r="J17" s="93">
        <v>6300</v>
      </c>
      <c r="K17" s="96">
        <v>2800</v>
      </c>
      <c r="L17" s="93">
        <v>6300</v>
      </c>
      <c r="M17" s="96">
        <v>3100</v>
      </c>
      <c r="N17" s="93" t="s">
        <v>32</v>
      </c>
      <c r="O17" s="96" t="s">
        <v>32</v>
      </c>
      <c r="P17" s="93" t="s">
        <v>32</v>
      </c>
      <c r="Q17" s="96" t="s">
        <v>32</v>
      </c>
      <c r="R17" s="93" t="s">
        <v>32</v>
      </c>
      <c r="S17" s="96" t="s">
        <v>32</v>
      </c>
      <c r="T17" s="93">
        <v>5100</v>
      </c>
      <c r="U17" s="96">
        <v>2500</v>
      </c>
      <c r="V17" s="93">
        <v>7700</v>
      </c>
      <c r="W17" s="96">
        <v>3100</v>
      </c>
      <c r="X17" s="93" t="s">
        <v>32</v>
      </c>
      <c r="Y17" s="96" t="s">
        <v>32</v>
      </c>
      <c r="Z17" s="93" t="s">
        <v>32</v>
      </c>
      <c r="AA17" s="96" t="s">
        <v>32</v>
      </c>
    </row>
    <row r="18" spans="1:27" ht="13.5" customHeight="1">
      <c r="A18" s="95" t="s">
        <v>47</v>
      </c>
      <c r="B18" s="93">
        <v>6900</v>
      </c>
      <c r="C18" s="96">
        <v>2900</v>
      </c>
      <c r="D18" s="93" t="s">
        <v>32</v>
      </c>
      <c r="E18" s="96" t="s">
        <v>32</v>
      </c>
      <c r="F18" s="93">
        <v>6300</v>
      </c>
      <c r="G18" s="96">
        <v>2500</v>
      </c>
      <c r="H18" s="93" t="s">
        <v>32</v>
      </c>
      <c r="I18" s="96" t="s">
        <v>32</v>
      </c>
      <c r="J18" s="93">
        <v>7700</v>
      </c>
      <c r="K18" s="96">
        <v>3100</v>
      </c>
      <c r="L18" s="93">
        <v>8000</v>
      </c>
      <c r="M18" s="96">
        <v>4000</v>
      </c>
      <c r="N18" s="93" t="s">
        <v>32</v>
      </c>
      <c r="O18" s="96" t="s">
        <v>32</v>
      </c>
      <c r="P18" s="93" t="s">
        <v>32</v>
      </c>
      <c r="Q18" s="96" t="s">
        <v>32</v>
      </c>
      <c r="R18" s="93" t="s">
        <v>32</v>
      </c>
      <c r="S18" s="96" t="s">
        <v>32</v>
      </c>
      <c r="T18" s="93">
        <v>6300</v>
      </c>
      <c r="U18" s="96">
        <v>2300</v>
      </c>
      <c r="V18" s="93">
        <v>9700</v>
      </c>
      <c r="W18" s="96">
        <v>4300</v>
      </c>
      <c r="X18" s="93" t="s">
        <v>32</v>
      </c>
      <c r="Y18" s="96" t="s">
        <v>32</v>
      </c>
      <c r="Z18" s="93" t="s">
        <v>32</v>
      </c>
      <c r="AA18" s="96" t="s">
        <v>32</v>
      </c>
    </row>
    <row r="19" spans="1:27" ht="13.5" customHeight="1">
      <c r="A19" s="95" t="s">
        <v>48</v>
      </c>
      <c r="B19" s="93" t="s">
        <v>32</v>
      </c>
      <c r="C19" s="96" t="s">
        <v>32</v>
      </c>
      <c r="D19" s="93">
        <v>3900</v>
      </c>
      <c r="E19" s="96">
        <v>1800</v>
      </c>
      <c r="F19" s="93" t="s">
        <v>32</v>
      </c>
      <c r="G19" s="96" t="s">
        <v>32</v>
      </c>
      <c r="H19" s="93" t="s">
        <v>32</v>
      </c>
      <c r="I19" s="96" t="s">
        <v>32</v>
      </c>
      <c r="J19" s="93" t="s">
        <v>32</v>
      </c>
      <c r="K19" s="96" t="s">
        <v>32</v>
      </c>
      <c r="L19" s="93" t="s">
        <v>32</v>
      </c>
      <c r="M19" s="96" t="s">
        <v>32</v>
      </c>
      <c r="N19" s="93">
        <v>4900</v>
      </c>
      <c r="O19" s="96">
        <v>2600</v>
      </c>
      <c r="P19" s="93" t="s">
        <v>32</v>
      </c>
      <c r="Q19" s="96" t="s">
        <v>32</v>
      </c>
      <c r="R19" s="93" t="s">
        <v>32</v>
      </c>
      <c r="S19" s="96" t="s">
        <v>32</v>
      </c>
      <c r="T19" s="93" t="s">
        <v>32</v>
      </c>
      <c r="U19" s="96" t="s">
        <v>32</v>
      </c>
      <c r="V19" s="93" t="s">
        <v>32</v>
      </c>
      <c r="W19" s="96" t="s">
        <v>32</v>
      </c>
      <c r="X19" s="93" t="s">
        <v>32</v>
      </c>
      <c r="Y19" s="96" t="s">
        <v>32</v>
      </c>
      <c r="Z19" s="93" t="s">
        <v>32</v>
      </c>
      <c r="AA19" s="96" t="s">
        <v>32</v>
      </c>
    </row>
    <row r="20" spans="1:27" ht="12.75">
      <c r="A20" s="97" t="s">
        <v>49</v>
      </c>
      <c r="B20" s="98">
        <v>4000</v>
      </c>
      <c r="C20" s="99">
        <v>1900</v>
      </c>
      <c r="D20" s="98">
        <v>2600</v>
      </c>
      <c r="E20" s="99">
        <v>1300</v>
      </c>
      <c r="F20" s="98">
        <v>3400</v>
      </c>
      <c r="G20" s="99">
        <v>1600</v>
      </c>
      <c r="H20" s="98" t="s">
        <v>32</v>
      </c>
      <c r="I20" s="99" t="s">
        <v>32</v>
      </c>
      <c r="J20" s="98">
        <v>4600</v>
      </c>
      <c r="K20" s="99">
        <v>2000</v>
      </c>
      <c r="L20" s="98" t="s">
        <v>32</v>
      </c>
      <c r="M20" s="99" t="s">
        <v>32</v>
      </c>
      <c r="N20" s="98">
        <v>3400</v>
      </c>
      <c r="O20" s="99">
        <v>1700</v>
      </c>
      <c r="P20" s="93" t="s">
        <v>32</v>
      </c>
      <c r="Q20" s="96" t="s">
        <v>32</v>
      </c>
      <c r="R20" s="93">
        <v>2000</v>
      </c>
      <c r="S20" s="96">
        <v>1100</v>
      </c>
      <c r="T20" s="93">
        <v>3400</v>
      </c>
      <c r="U20" s="96">
        <v>1600</v>
      </c>
      <c r="V20" s="93" t="s">
        <v>32</v>
      </c>
      <c r="W20" s="96" t="s">
        <v>32</v>
      </c>
      <c r="X20" s="93">
        <v>2000</v>
      </c>
      <c r="Y20" s="96">
        <v>1100</v>
      </c>
      <c r="Z20" s="93" t="s">
        <v>32</v>
      </c>
      <c r="AA20" s="96" t="s">
        <v>32</v>
      </c>
    </row>
    <row r="21" spans="1:27" ht="12.75">
      <c r="A21" s="259"/>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row>
    <row r="22" spans="1:27" ht="12.75">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row>
    <row r="23" spans="1:27" ht="12.75">
      <c r="A23" s="259"/>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row>
    <row r="24" spans="1:27" ht="12.75">
      <c r="A24" s="259"/>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row>
    <row r="25" spans="1:27" ht="12.75">
      <c r="A25" s="259"/>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row>
    <row r="26" spans="1:27" ht="12.75">
      <c r="A26" s="259"/>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row>
    <row r="27" spans="1:27" ht="12.75">
      <c r="A27" s="259"/>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row>
    <row r="28" spans="1:27" ht="12.75">
      <c r="A28" s="259"/>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row>
    <row r="29" spans="1:27" ht="12.75">
      <c r="A29" s="100"/>
      <c r="B29" s="101"/>
      <c r="C29" s="101"/>
      <c r="D29" s="101"/>
      <c r="E29" s="101"/>
      <c r="F29" s="101"/>
      <c r="G29" s="101"/>
      <c r="H29" s="101"/>
      <c r="I29" s="101"/>
      <c r="J29" s="101"/>
      <c r="K29" s="101"/>
      <c r="L29" s="101"/>
      <c r="M29" s="101"/>
      <c r="N29" s="101"/>
      <c r="O29" s="101"/>
      <c r="P29" s="105"/>
      <c r="Q29" s="105"/>
      <c r="R29" s="105"/>
      <c r="S29" s="105"/>
      <c r="T29" s="105"/>
      <c r="U29" s="105"/>
      <c r="V29" s="105"/>
      <c r="W29" s="105"/>
      <c r="X29" s="105"/>
      <c r="Y29" s="105"/>
      <c r="Z29" s="105"/>
      <c r="AA29" s="105"/>
    </row>
    <row r="30" ht="12.75">
      <c r="A30" s="88"/>
    </row>
    <row r="31" ht="12.75">
      <c r="A31" s="90"/>
    </row>
    <row r="32" ht="12.75">
      <c r="A32" s="92" t="s">
        <v>31</v>
      </c>
    </row>
    <row r="33" ht="12.75">
      <c r="A33" s="95" t="s">
        <v>33</v>
      </c>
    </row>
    <row r="34" ht="12.75">
      <c r="A34" s="95" t="s">
        <v>34</v>
      </c>
    </row>
    <row r="35" ht="12.75">
      <c r="A35" s="95" t="s">
        <v>36</v>
      </c>
    </row>
    <row r="36" ht="12.75">
      <c r="A36" s="95" t="s">
        <v>37</v>
      </c>
    </row>
    <row r="37" ht="12.75">
      <c r="A37" s="95" t="s">
        <v>38</v>
      </c>
    </row>
    <row r="38" ht="12.75">
      <c r="A38" s="95" t="s">
        <v>39</v>
      </c>
    </row>
    <row r="39" ht="12.75">
      <c r="A39" s="95" t="s">
        <v>71</v>
      </c>
    </row>
    <row r="40" ht="12.75">
      <c r="A40" s="95" t="s">
        <v>40</v>
      </c>
    </row>
    <row r="41" ht="12.75">
      <c r="A41" s="95" t="s">
        <v>41</v>
      </c>
    </row>
    <row r="42" ht="12.75">
      <c r="A42" s="95" t="s">
        <v>72</v>
      </c>
    </row>
    <row r="43" ht="12.75">
      <c r="A43" s="95" t="s">
        <v>43</v>
      </c>
    </row>
    <row r="44" ht="12.75">
      <c r="A44" s="95" t="s">
        <v>44</v>
      </c>
    </row>
    <row r="45" ht="12.75">
      <c r="A45" s="95" t="s">
        <v>45</v>
      </c>
    </row>
    <row r="46" ht="12.75">
      <c r="A46" s="95" t="s">
        <v>46</v>
      </c>
    </row>
    <row r="47" ht="12.75">
      <c r="A47" s="95" t="s">
        <v>47</v>
      </c>
    </row>
    <row r="48" ht="12.75">
      <c r="A48" s="95" t="s">
        <v>48</v>
      </c>
    </row>
    <row r="49" ht="12.75">
      <c r="A49" s="95" t="s">
        <v>49</v>
      </c>
    </row>
  </sheetData>
  <sheetProtection sheet="1" objects="1" scenarios="1"/>
  <printOptions gridLines="1"/>
  <pageMargins left="0.26" right="0.27" top="1" bottom="1" header="0.5" footer="0.5"/>
  <pageSetup fitToHeight="1" fitToWidth="1" horizontalDpi="300" verticalDpi="300" orientation="portrait" scale="96" r:id="rId1"/>
  <headerFooter alignWithMargins="0">
    <oddHeader>&amp;C&amp;"MS Sans Serif,Bold"&amp;12Forage Production
MLRA 55B, ND, SD&amp;R&amp;"MS Sans Serif,Bold"South Dakota Forage Suitability Groups</oddHeader>
    <oddFooter>&amp;C&amp;P&amp;R&amp;D</oddFooter>
  </headerFooter>
</worksheet>
</file>

<file path=xl/worksheets/sheet9.xml><?xml version="1.0" encoding="utf-8"?>
<worksheet xmlns="http://schemas.openxmlformats.org/spreadsheetml/2006/main" xmlns:r="http://schemas.openxmlformats.org/officeDocument/2006/relationships">
  <sheetPr codeName="Sheet7"/>
  <dimension ref="A1:Y49"/>
  <sheetViews>
    <sheetView zoomScale="75" zoomScaleNormal="75" workbookViewId="0" topLeftCell="A1">
      <selection activeCell="F5" sqref="F5:G5"/>
    </sheetView>
  </sheetViews>
  <sheetFormatPr defaultColWidth="9.140625" defaultRowHeight="12.75"/>
  <cols>
    <col min="1" max="1" width="27.8515625" style="109" customWidth="1"/>
    <col min="2" max="25" width="5.7109375" style="109" customWidth="1"/>
    <col min="26" max="16384" width="9.140625" style="109" customWidth="1"/>
  </cols>
  <sheetData>
    <row r="1" spans="1:25" s="124" customFormat="1" ht="12.75">
      <c r="A1" s="184" t="s">
        <v>89</v>
      </c>
      <c r="B1" s="122" t="s">
        <v>25</v>
      </c>
      <c r="C1" s="123"/>
      <c r="D1" s="122" t="s">
        <v>26</v>
      </c>
      <c r="E1" s="123"/>
      <c r="F1" s="122" t="s">
        <v>27</v>
      </c>
      <c r="G1" s="123"/>
      <c r="H1" s="122" t="s">
        <v>28</v>
      </c>
      <c r="I1" s="123"/>
      <c r="J1" s="122" t="s">
        <v>29</v>
      </c>
      <c r="K1" s="123"/>
      <c r="L1" s="122" t="s">
        <v>30</v>
      </c>
      <c r="M1" s="123"/>
      <c r="N1" s="122" t="s">
        <v>50</v>
      </c>
      <c r="O1" s="123"/>
      <c r="P1" s="122" t="s">
        <v>51</v>
      </c>
      <c r="Q1" s="123"/>
      <c r="R1" s="122" t="s">
        <v>52</v>
      </c>
      <c r="S1" s="123"/>
      <c r="T1" s="122" t="s">
        <v>54</v>
      </c>
      <c r="U1" s="123"/>
      <c r="V1" s="122" t="s">
        <v>55</v>
      </c>
      <c r="W1" s="123"/>
      <c r="X1" s="122" t="s">
        <v>56</v>
      </c>
      <c r="Y1" s="123"/>
    </row>
    <row r="2" spans="1:25" ht="13.5" customHeight="1">
      <c r="A2" s="110"/>
      <c r="B2" s="111" t="s">
        <v>22</v>
      </c>
      <c r="C2" s="110" t="s">
        <v>24</v>
      </c>
      <c r="D2" s="111" t="s">
        <v>22</v>
      </c>
      <c r="E2" s="110" t="s">
        <v>24</v>
      </c>
      <c r="F2" s="111" t="s">
        <v>22</v>
      </c>
      <c r="G2" s="110" t="s">
        <v>24</v>
      </c>
      <c r="H2" s="111" t="s">
        <v>22</v>
      </c>
      <c r="I2" s="110" t="s">
        <v>24</v>
      </c>
      <c r="J2" s="111" t="s">
        <v>22</v>
      </c>
      <c r="K2" s="110" t="s">
        <v>24</v>
      </c>
      <c r="L2" s="111" t="s">
        <v>22</v>
      </c>
      <c r="M2" s="110" t="s">
        <v>24</v>
      </c>
      <c r="N2" s="111" t="s">
        <v>22</v>
      </c>
      <c r="O2" s="110" t="s">
        <v>24</v>
      </c>
      <c r="P2" s="111" t="s">
        <v>22</v>
      </c>
      <c r="Q2" s="110" t="s">
        <v>24</v>
      </c>
      <c r="R2" s="111" t="s">
        <v>22</v>
      </c>
      <c r="S2" s="110" t="s">
        <v>24</v>
      </c>
      <c r="T2" s="111" t="s">
        <v>22</v>
      </c>
      <c r="U2" s="110" t="s">
        <v>24</v>
      </c>
      <c r="V2" s="111" t="s">
        <v>22</v>
      </c>
      <c r="W2" s="110" t="s">
        <v>24</v>
      </c>
      <c r="X2" s="111" t="s">
        <v>22</v>
      </c>
      <c r="Y2" s="110" t="s">
        <v>24</v>
      </c>
    </row>
    <row r="3" spans="1:25" ht="12.75">
      <c r="A3" s="112" t="s">
        <v>31</v>
      </c>
      <c r="B3" s="113">
        <v>7100</v>
      </c>
      <c r="C3" s="114">
        <v>3400</v>
      </c>
      <c r="D3" s="113">
        <v>5100</v>
      </c>
      <c r="E3" s="114">
        <v>2600</v>
      </c>
      <c r="F3" s="113">
        <v>7100</v>
      </c>
      <c r="G3" s="114">
        <v>3100</v>
      </c>
      <c r="H3" s="113" t="s">
        <v>32</v>
      </c>
      <c r="I3" s="114" t="s">
        <v>32</v>
      </c>
      <c r="J3" s="113">
        <v>9100</v>
      </c>
      <c r="K3" s="114">
        <v>3900</v>
      </c>
      <c r="L3" s="113">
        <v>10900</v>
      </c>
      <c r="M3" s="114">
        <v>5400</v>
      </c>
      <c r="N3" s="113" t="s">
        <v>32</v>
      </c>
      <c r="O3" s="114" t="s">
        <v>32</v>
      </c>
      <c r="P3" s="113">
        <v>5100</v>
      </c>
      <c r="Q3" s="114">
        <v>2600</v>
      </c>
      <c r="R3" s="113" t="s">
        <v>32</v>
      </c>
      <c r="S3" s="114" t="s">
        <v>32</v>
      </c>
      <c r="T3" s="113">
        <v>9400</v>
      </c>
      <c r="U3" s="114">
        <v>4600</v>
      </c>
      <c r="V3" s="113" t="s">
        <v>32</v>
      </c>
      <c r="W3" s="114" t="s">
        <v>32</v>
      </c>
      <c r="X3" s="113" t="s">
        <v>32</v>
      </c>
      <c r="Y3" s="114" t="s">
        <v>32</v>
      </c>
    </row>
    <row r="4" spans="1:25" ht="12.75">
      <c r="A4" s="115" t="s">
        <v>33</v>
      </c>
      <c r="B4" s="116" t="s">
        <v>32</v>
      </c>
      <c r="C4" s="117" t="s">
        <v>32</v>
      </c>
      <c r="D4" s="116">
        <v>4000</v>
      </c>
      <c r="E4" s="117">
        <v>2100</v>
      </c>
      <c r="F4" s="116">
        <v>5100</v>
      </c>
      <c r="G4" s="117">
        <v>2400</v>
      </c>
      <c r="H4" s="116">
        <v>5100</v>
      </c>
      <c r="I4" s="117">
        <v>2400</v>
      </c>
      <c r="J4" s="116" t="s">
        <v>32</v>
      </c>
      <c r="K4" s="117" t="s">
        <v>32</v>
      </c>
      <c r="L4" s="116" t="s">
        <v>32</v>
      </c>
      <c r="M4" s="117" t="s">
        <v>32</v>
      </c>
      <c r="N4" s="116" t="s">
        <v>32</v>
      </c>
      <c r="O4" s="117" t="s">
        <v>32</v>
      </c>
      <c r="P4" s="116" t="s">
        <v>32</v>
      </c>
      <c r="Q4" s="117" t="s">
        <v>32</v>
      </c>
      <c r="R4" s="116" t="s">
        <v>32</v>
      </c>
      <c r="S4" s="117" t="s">
        <v>32</v>
      </c>
      <c r="T4" s="116" t="s">
        <v>32</v>
      </c>
      <c r="U4" s="117" t="s">
        <v>32</v>
      </c>
      <c r="V4" s="116" t="s">
        <v>32</v>
      </c>
      <c r="W4" s="117" t="s">
        <v>32</v>
      </c>
      <c r="X4" s="116" t="s">
        <v>32</v>
      </c>
      <c r="Y4" s="117" t="s">
        <v>32</v>
      </c>
    </row>
    <row r="5" spans="1:25" ht="12.75">
      <c r="A5" s="115" t="s">
        <v>34</v>
      </c>
      <c r="B5" s="116">
        <v>6600</v>
      </c>
      <c r="C5" s="117">
        <v>3200</v>
      </c>
      <c r="D5" s="116">
        <v>4200</v>
      </c>
      <c r="E5" s="117">
        <v>2300</v>
      </c>
      <c r="F5" s="116">
        <v>5400</v>
      </c>
      <c r="G5" s="117">
        <v>2700</v>
      </c>
      <c r="H5" s="116">
        <v>5400</v>
      </c>
      <c r="I5" s="117">
        <v>2700</v>
      </c>
      <c r="J5" s="116">
        <v>7700</v>
      </c>
      <c r="K5" s="117">
        <v>3500</v>
      </c>
      <c r="L5" s="116">
        <v>8300</v>
      </c>
      <c r="M5" s="117">
        <v>4000</v>
      </c>
      <c r="N5" s="116" t="s">
        <v>32</v>
      </c>
      <c r="O5" s="117" t="s">
        <v>32</v>
      </c>
      <c r="P5" s="116">
        <v>4000</v>
      </c>
      <c r="Q5" s="117">
        <v>2200</v>
      </c>
      <c r="R5" s="116" t="s">
        <v>32</v>
      </c>
      <c r="S5" s="117" t="s">
        <v>32</v>
      </c>
      <c r="T5" s="116">
        <v>8300</v>
      </c>
      <c r="U5" s="117">
        <v>4000</v>
      </c>
      <c r="V5" s="116" t="s">
        <v>32</v>
      </c>
      <c r="W5" s="117" t="s">
        <v>32</v>
      </c>
      <c r="X5" s="116" t="s">
        <v>32</v>
      </c>
      <c r="Y5" s="117" t="s">
        <v>32</v>
      </c>
    </row>
    <row r="6" spans="1:25" ht="12.75">
      <c r="A6" s="115" t="s">
        <v>77</v>
      </c>
      <c r="B6" s="116">
        <v>6600</v>
      </c>
      <c r="C6" s="117">
        <v>3200</v>
      </c>
      <c r="D6" s="116" t="s">
        <v>32</v>
      </c>
      <c r="E6" s="117" t="s">
        <v>32</v>
      </c>
      <c r="F6" s="116">
        <v>5400</v>
      </c>
      <c r="G6" s="117">
        <v>2700</v>
      </c>
      <c r="H6" s="116" t="s">
        <v>32</v>
      </c>
      <c r="I6" s="117" t="s">
        <v>32</v>
      </c>
      <c r="J6" s="116">
        <v>7700</v>
      </c>
      <c r="K6" s="117">
        <v>3500</v>
      </c>
      <c r="L6" s="116">
        <v>8300</v>
      </c>
      <c r="M6" s="117">
        <v>4000</v>
      </c>
      <c r="N6" s="116" t="s">
        <v>32</v>
      </c>
      <c r="O6" s="117" t="s">
        <v>32</v>
      </c>
      <c r="P6" s="116" t="s">
        <v>32</v>
      </c>
      <c r="Q6" s="117" t="s">
        <v>32</v>
      </c>
      <c r="R6" s="116" t="s">
        <v>32</v>
      </c>
      <c r="S6" s="117" t="s">
        <v>32</v>
      </c>
      <c r="T6" s="116">
        <v>8300</v>
      </c>
      <c r="U6" s="117">
        <v>4000</v>
      </c>
      <c r="V6" s="116" t="s">
        <v>32</v>
      </c>
      <c r="W6" s="117" t="s">
        <v>32</v>
      </c>
      <c r="X6" s="116" t="s">
        <v>32</v>
      </c>
      <c r="Y6" s="117" t="s">
        <v>32</v>
      </c>
    </row>
    <row r="7" spans="1:25" ht="12.75">
      <c r="A7" s="115" t="s">
        <v>37</v>
      </c>
      <c r="B7" s="116">
        <v>6300</v>
      </c>
      <c r="C7" s="117">
        <v>2600</v>
      </c>
      <c r="D7" s="116" t="s">
        <v>32</v>
      </c>
      <c r="E7" s="117" t="s">
        <v>32</v>
      </c>
      <c r="F7" s="116">
        <v>5400</v>
      </c>
      <c r="G7" s="117">
        <v>2500</v>
      </c>
      <c r="H7" s="116" t="s">
        <v>32</v>
      </c>
      <c r="I7" s="117" t="s">
        <v>32</v>
      </c>
      <c r="J7" s="116">
        <v>6600</v>
      </c>
      <c r="K7" s="117">
        <v>2900</v>
      </c>
      <c r="L7" s="116">
        <v>7400</v>
      </c>
      <c r="M7" s="117">
        <v>3700</v>
      </c>
      <c r="N7" s="116" t="s">
        <v>32</v>
      </c>
      <c r="O7" s="117" t="s">
        <v>32</v>
      </c>
      <c r="P7" s="116" t="s">
        <v>32</v>
      </c>
      <c r="Q7" s="117" t="s">
        <v>32</v>
      </c>
      <c r="R7" s="116" t="s">
        <v>32</v>
      </c>
      <c r="S7" s="117" t="s">
        <v>32</v>
      </c>
      <c r="T7" s="116">
        <v>8000</v>
      </c>
      <c r="U7" s="117">
        <v>4000</v>
      </c>
      <c r="V7" s="116" t="s">
        <v>32</v>
      </c>
      <c r="W7" s="117" t="s">
        <v>32</v>
      </c>
      <c r="X7" s="116" t="s">
        <v>32</v>
      </c>
      <c r="Y7" s="117" t="s">
        <v>32</v>
      </c>
    </row>
    <row r="8" spans="1:25" ht="12.75">
      <c r="A8" s="115" t="s">
        <v>38</v>
      </c>
      <c r="B8" s="116" t="s">
        <v>32</v>
      </c>
      <c r="C8" s="117" t="s">
        <v>32</v>
      </c>
      <c r="D8" s="116" t="s">
        <v>32</v>
      </c>
      <c r="E8" s="117" t="s">
        <v>32</v>
      </c>
      <c r="F8" s="116" t="s">
        <v>32</v>
      </c>
      <c r="G8" s="117" t="s">
        <v>32</v>
      </c>
      <c r="H8" s="116" t="s">
        <v>32</v>
      </c>
      <c r="I8" s="117" t="s">
        <v>32</v>
      </c>
      <c r="J8" s="116" t="s">
        <v>32</v>
      </c>
      <c r="K8" s="117" t="s">
        <v>32</v>
      </c>
      <c r="L8" s="116" t="s">
        <v>32</v>
      </c>
      <c r="M8" s="117" t="s">
        <v>32</v>
      </c>
      <c r="N8" s="116" t="s">
        <v>32</v>
      </c>
      <c r="O8" s="117" t="s">
        <v>32</v>
      </c>
      <c r="P8" s="116" t="s">
        <v>32</v>
      </c>
      <c r="Q8" s="117" t="s">
        <v>32</v>
      </c>
      <c r="R8" s="116" t="s">
        <v>32</v>
      </c>
      <c r="S8" s="117" t="s">
        <v>32</v>
      </c>
      <c r="T8" s="116">
        <v>7400</v>
      </c>
      <c r="U8" s="117">
        <v>4300</v>
      </c>
      <c r="V8" s="116" t="s">
        <v>32</v>
      </c>
      <c r="W8" s="117" t="s">
        <v>32</v>
      </c>
      <c r="X8" s="116">
        <v>8200</v>
      </c>
      <c r="Y8" s="117">
        <v>4000</v>
      </c>
    </row>
    <row r="9" spans="1:25" ht="12.75">
      <c r="A9" s="115" t="s">
        <v>39</v>
      </c>
      <c r="B9" s="116">
        <v>5000</v>
      </c>
      <c r="C9" s="117">
        <v>2500</v>
      </c>
      <c r="D9" s="116">
        <v>3700</v>
      </c>
      <c r="E9" s="117">
        <v>1800</v>
      </c>
      <c r="F9" s="116">
        <v>4800</v>
      </c>
      <c r="G9" s="117">
        <v>2400</v>
      </c>
      <c r="H9" s="116">
        <v>4800</v>
      </c>
      <c r="I9" s="117">
        <v>2400</v>
      </c>
      <c r="J9" s="116">
        <v>6000</v>
      </c>
      <c r="K9" s="117">
        <v>2600</v>
      </c>
      <c r="L9" s="116" t="s">
        <v>32</v>
      </c>
      <c r="M9" s="117" t="s">
        <v>32</v>
      </c>
      <c r="N9" s="116" t="s">
        <v>32</v>
      </c>
      <c r="O9" s="117" t="s">
        <v>32</v>
      </c>
      <c r="P9" s="116" t="s">
        <v>32</v>
      </c>
      <c r="Q9" s="117" t="s">
        <v>32</v>
      </c>
      <c r="R9" s="116">
        <v>2900</v>
      </c>
      <c r="S9" s="117">
        <v>1400</v>
      </c>
      <c r="T9" s="116" t="s">
        <v>32</v>
      </c>
      <c r="U9" s="117" t="s">
        <v>32</v>
      </c>
      <c r="V9" s="116">
        <v>2900</v>
      </c>
      <c r="W9" s="117">
        <v>1400</v>
      </c>
      <c r="X9" s="116" t="s">
        <v>32</v>
      </c>
      <c r="Y9" s="117" t="s">
        <v>32</v>
      </c>
    </row>
    <row r="10" spans="1:25" ht="12.75">
      <c r="A10" s="115" t="s">
        <v>71</v>
      </c>
      <c r="B10" s="116">
        <v>3400</v>
      </c>
      <c r="C10" s="117">
        <v>1600</v>
      </c>
      <c r="D10" s="116" t="s">
        <v>32</v>
      </c>
      <c r="E10" s="117" t="s">
        <v>32</v>
      </c>
      <c r="F10" s="116">
        <v>3100</v>
      </c>
      <c r="G10" s="117">
        <v>1500</v>
      </c>
      <c r="H10" s="116" t="s">
        <v>32</v>
      </c>
      <c r="I10" s="117" t="s">
        <v>32</v>
      </c>
      <c r="J10" s="116">
        <v>4600</v>
      </c>
      <c r="K10" s="117">
        <v>2000</v>
      </c>
      <c r="L10" s="116" t="s">
        <v>32</v>
      </c>
      <c r="M10" s="117" t="s">
        <v>32</v>
      </c>
      <c r="N10" s="116" t="s">
        <v>32</v>
      </c>
      <c r="O10" s="117" t="s">
        <v>32</v>
      </c>
      <c r="P10" s="116" t="s">
        <v>32</v>
      </c>
      <c r="Q10" s="117" t="s">
        <v>32</v>
      </c>
      <c r="R10" s="116" t="s">
        <v>32</v>
      </c>
      <c r="S10" s="117" t="s">
        <v>32</v>
      </c>
      <c r="T10" s="116" t="s">
        <v>32</v>
      </c>
      <c r="U10" s="117" t="s">
        <v>32</v>
      </c>
      <c r="V10" s="116" t="s">
        <v>32</v>
      </c>
      <c r="W10" s="117" t="s">
        <v>32</v>
      </c>
      <c r="X10" s="116" t="s">
        <v>32</v>
      </c>
      <c r="Y10" s="117" t="s">
        <v>32</v>
      </c>
    </row>
    <row r="11" spans="1:25" ht="12.75">
      <c r="A11" s="115" t="s">
        <v>40</v>
      </c>
      <c r="B11" s="116" t="s">
        <v>32</v>
      </c>
      <c r="C11" s="117" t="s">
        <v>32</v>
      </c>
      <c r="D11" s="116" t="s">
        <v>32</v>
      </c>
      <c r="E11" s="117" t="s">
        <v>32</v>
      </c>
      <c r="F11" s="116" t="s">
        <v>32</v>
      </c>
      <c r="G11" s="117" t="s">
        <v>32</v>
      </c>
      <c r="H11" s="116" t="s">
        <v>32</v>
      </c>
      <c r="I11" s="117" t="s">
        <v>32</v>
      </c>
      <c r="J11" s="116" t="s">
        <v>32</v>
      </c>
      <c r="K11" s="117" t="s">
        <v>32</v>
      </c>
      <c r="L11" s="116">
        <v>6000</v>
      </c>
      <c r="M11" s="117">
        <v>3100</v>
      </c>
      <c r="N11" s="116" t="s">
        <v>32</v>
      </c>
      <c r="O11" s="117" t="s">
        <v>32</v>
      </c>
      <c r="P11" s="116" t="s">
        <v>32</v>
      </c>
      <c r="Q11" s="117" t="s">
        <v>32</v>
      </c>
      <c r="R11" s="116" t="s">
        <v>32</v>
      </c>
      <c r="S11" s="117" t="s">
        <v>32</v>
      </c>
      <c r="T11" s="116">
        <v>6200</v>
      </c>
      <c r="U11" s="117">
        <v>3400</v>
      </c>
      <c r="V11" s="116" t="s">
        <v>32</v>
      </c>
      <c r="W11" s="117" t="s">
        <v>32</v>
      </c>
      <c r="X11" s="116" t="s">
        <v>32</v>
      </c>
      <c r="Y11" s="117" t="s">
        <v>32</v>
      </c>
    </row>
    <row r="12" spans="1:25" ht="12.75">
      <c r="A12" s="115" t="s">
        <v>41</v>
      </c>
      <c r="B12" s="116">
        <v>5700</v>
      </c>
      <c r="C12" s="117">
        <v>2300</v>
      </c>
      <c r="D12" s="116">
        <v>3900</v>
      </c>
      <c r="E12" s="117">
        <v>1800</v>
      </c>
      <c r="F12" s="116">
        <v>5100</v>
      </c>
      <c r="G12" s="117">
        <v>2500</v>
      </c>
      <c r="H12" s="116">
        <v>5100</v>
      </c>
      <c r="I12" s="117">
        <v>2500</v>
      </c>
      <c r="J12" s="116">
        <v>6300</v>
      </c>
      <c r="K12" s="117">
        <v>2800</v>
      </c>
      <c r="L12" s="116">
        <v>6300</v>
      </c>
      <c r="M12" s="117">
        <v>3100</v>
      </c>
      <c r="N12" s="116" t="s">
        <v>32</v>
      </c>
      <c r="O12" s="117" t="s">
        <v>32</v>
      </c>
      <c r="P12" s="116">
        <v>3400</v>
      </c>
      <c r="Q12" s="117">
        <v>2000</v>
      </c>
      <c r="R12" s="116" t="s">
        <v>32</v>
      </c>
      <c r="S12" s="117" t="s">
        <v>32</v>
      </c>
      <c r="T12" s="116">
        <v>7700</v>
      </c>
      <c r="U12" s="117">
        <v>3100</v>
      </c>
      <c r="V12" s="116" t="s">
        <v>32</v>
      </c>
      <c r="W12" s="117" t="s">
        <v>32</v>
      </c>
      <c r="X12" s="116" t="s">
        <v>32</v>
      </c>
      <c r="Y12" s="117" t="s">
        <v>32</v>
      </c>
    </row>
    <row r="13" spans="1:25" ht="12.75">
      <c r="A13" s="115" t="s">
        <v>72</v>
      </c>
      <c r="B13" s="116" t="s">
        <v>32</v>
      </c>
      <c r="C13" s="117" t="s">
        <v>32</v>
      </c>
      <c r="D13" s="116" t="s">
        <v>32</v>
      </c>
      <c r="E13" s="117" t="s">
        <v>32</v>
      </c>
      <c r="F13" s="116" t="s">
        <v>32</v>
      </c>
      <c r="G13" s="117" t="s">
        <v>32</v>
      </c>
      <c r="H13" s="116">
        <v>4700</v>
      </c>
      <c r="I13" s="117">
        <v>2300</v>
      </c>
      <c r="J13" s="116" t="s">
        <v>32</v>
      </c>
      <c r="K13" s="117" t="s">
        <v>32</v>
      </c>
      <c r="L13" s="116" t="s">
        <v>32</v>
      </c>
      <c r="M13" s="117" t="s">
        <v>32</v>
      </c>
      <c r="N13" s="116" t="s">
        <v>32</v>
      </c>
      <c r="O13" s="117" t="s">
        <v>32</v>
      </c>
      <c r="P13" s="116" t="s">
        <v>32</v>
      </c>
      <c r="Q13" s="117" t="s">
        <v>32</v>
      </c>
      <c r="R13" s="116" t="s">
        <v>32</v>
      </c>
      <c r="S13" s="117" t="s">
        <v>32</v>
      </c>
      <c r="T13" s="116" t="s">
        <v>32</v>
      </c>
      <c r="U13" s="117" t="s">
        <v>32</v>
      </c>
      <c r="V13" s="116" t="s">
        <v>32</v>
      </c>
      <c r="W13" s="117" t="s">
        <v>32</v>
      </c>
      <c r="X13" s="116" t="s">
        <v>32</v>
      </c>
      <c r="Y13" s="117" t="s">
        <v>32</v>
      </c>
    </row>
    <row r="14" spans="1:25" ht="12.75">
      <c r="A14" s="115" t="s">
        <v>43</v>
      </c>
      <c r="B14" s="116" t="s">
        <v>32</v>
      </c>
      <c r="C14" s="117" t="s">
        <v>32</v>
      </c>
      <c r="D14" s="116" t="s">
        <v>32</v>
      </c>
      <c r="E14" s="117" t="s">
        <v>32</v>
      </c>
      <c r="F14" s="116" t="s">
        <v>32</v>
      </c>
      <c r="G14" s="117" t="s">
        <v>32</v>
      </c>
      <c r="H14" s="116" t="s">
        <v>32</v>
      </c>
      <c r="I14" s="117" t="s">
        <v>32</v>
      </c>
      <c r="J14" s="116" t="s">
        <v>32</v>
      </c>
      <c r="K14" s="117" t="s">
        <v>32</v>
      </c>
      <c r="L14" s="116" t="s">
        <v>32</v>
      </c>
      <c r="M14" s="117" t="s">
        <v>32</v>
      </c>
      <c r="N14" s="116" t="s">
        <v>32</v>
      </c>
      <c r="O14" s="117" t="s">
        <v>32</v>
      </c>
      <c r="P14" s="116" t="s">
        <v>32</v>
      </c>
      <c r="Q14" s="117" t="s">
        <v>32</v>
      </c>
      <c r="R14" s="116">
        <v>2900</v>
      </c>
      <c r="S14" s="117">
        <v>1700</v>
      </c>
      <c r="T14" s="116" t="s">
        <v>32</v>
      </c>
      <c r="U14" s="117" t="s">
        <v>32</v>
      </c>
      <c r="V14" s="116">
        <v>2900</v>
      </c>
      <c r="W14" s="117">
        <v>1700</v>
      </c>
      <c r="X14" s="116" t="s">
        <v>32</v>
      </c>
      <c r="Y14" s="117" t="s">
        <v>32</v>
      </c>
    </row>
    <row r="15" spans="1:25" ht="12.75">
      <c r="A15" s="115" t="s">
        <v>44</v>
      </c>
      <c r="B15" s="116" t="s">
        <v>32</v>
      </c>
      <c r="C15" s="117" t="s">
        <v>32</v>
      </c>
      <c r="D15" s="116" t="s">
        <v>32</v>
      </c>
      <c r="E15" s="117" t="s">
        <v>32</v>
      </c>
      <c r="F15" s="116" t="s">
        <v>32</v>
      </c>
      <c r="G15" s="117" t="s">
        <v>32</v>
      </c>
      <c r="H15" s="116" t="s">
        <v>32</v>
      </c>
      <c r="I15" s="117" t="s">
        <v>32</v>
      </c>
      <c r="J15" s="116" t="s">
        <v>32</v>
      </c>
      <c r="K15" s="117" t="s">
        <v>32</v>
      </c>
      <c r="L15" s="116" t="s">
        <v>32</v>
      </c>
      <c r="M15" s="117" t="s">
        <v>32</v>
      </c>
      <c r="N15" s="116" t="s">
        <v>32</v>
      </c>
      <c r="O15" s="117" t="s">
        <v>32</v>
      </c>
      <c r="P15" s="116" t="s">
        <v>32</v>
      </c>
      <c r="Q15" s="117" t="s">
        <v>32</v>
      </c>
      <c r="R15" s="116" t="s">
        <v>32</v>
      </c>
      <c r="S15" s="117" t="s">
        <v>32</v>
      </c>
      <c r="T15" s="116">
        <v>10300</v>
      </c>
      <c r="U15" s="117">
        <v>6000</v>
      </c>
      <c r="V15" s="116" t="s">
        <v>32</v>
      </c>
      <c r="W15" s="117" t="s">
        <v>32</v>
      </c>
      <c r="X15" s="116">
        <v>9400</v>
      </c>
      <c r="Y15" s="117">
        <v>4500</v>
      </c>
    </row>
    <row r="16" spans="1:25" ht="12.75">
      <c r="A16" s="115" t="s">
        <v>45</v>
      </c>
      <c r="B16" s="116" t="s">
        <v>32</v>
      </c>
      <c r="C16" s="117" t="s">
        <v>32</v>
      </c>
      <c r="D16" s="116" t="s">
        <v>32</v>
      </c>
      <c r="E16" s="117" t="s">
        <v>32</v>
      </c>
      <c r="F16" s="116" t="s">
        <v>32</v>
      </c>
      <c r="G16" s="117" t="s">
        <v>32</v>
      </c>
      <c r="H16" s="116" t="s">
        <v>32</v>
      </c>
      <c r="I16" s="117" t="s">
        <v>32</v>
      </c>
      <c r="J16" s="116" t="s">
        <v>32</v>
      </c>
      <c r="K16" s="117" t="s">
        <v>32</v>
      </c>
      <c r="L16" s="116" t="s">
        <v>32</v>
      </c>
      <c r="M16" s="117" t="s">
        <v>32</v>
      </c>
      <c r="N16" s="116" t="s">
        <v>32</v>
      </c>
      <c r="O16" s="117" t="s">
        <v>32</v>
      </c>
      <c r="P16" s="116">
        <v>5100</v>
      </c>
      <c r="Q16" s="117">
        <v>2600</v>
      </c>
      <c r="R16" s="116" t="s">
        <v>32</v>
      </c>
      <c r="S16" s="117" t="s">
        <v>32</v>
      </c>
      <c r="T16" s="116" t="s">
        <v>32</v>
      </c>
      <c r="U16" s="117" t="s">
        <v>32</v>
      </c>
      <c r="V16" s="116" t="s">
        <v>32</v>
      </c>
      <c r="W16" s="117" t="s">
        <v>32</v>
      </c>
      <c r="X16" s="116" t="s">
        <v>32</v>
      </c>
      <c r="Y16" s="117" t="s">
        <v>32</v>
      </c>
    </row>
    <row r="17" spans="1:25" ht="12.75">
      <c r="A17" s="115" t="s">
        <v>46</v>
      </c>
      <c r="B17" s="116">
        <v>5700</v>
      </c>
      <c r="C17" s="117">
        <v>2300</v>
      </c>
      <c r="D17" s="116" t="s">
        <v>32</v>
      </c>
      <c r="E17" s="117" t="s">
        <v>32</v>
      </c>
      <c r="F17" s="116">
        <v>5100</v>
      </c>
      <c r="G17" s="117">
        <v>2500</v>
      </c>
      <c r="H17" s="116" t="s">
        <v>32</v>
      </c>
      <c r="I17" s="117" t="s">
        <v>32</v>
      </c>
      <c r="J17" s="116">
        <v>6300</v>
      </c>
      <c r="K17" s="117">
        <v>2800</v>
      </c>
      <c r="L17" s="116">
        <v>6300</v>
      </c>
      <c r="M17" s="117">
        <v>3100</v>
      </c>
      <c r="N17" s="116" t="s">
        <v>32</v>
      </c>
      <c r="O17" s="117" t="s">
        <v>32</v>
      </c>
      <c r="P17" s="116" t="s">
        <v>32</v>
      </c>
      <c r="Q17" s="117" t="s">
        <v>32</v>
      </c>
      <c r="R17" s="116" t="s">
        <v>32</v>
      </c>
      <c r="S17" s="117" t="s">
        <v>32</v>
      </c>
      <c r="T17" s="116">
        <v>7700</v>
      </c>
      <c r="U17" s="117">
        <v>3100</v>
      </c>
      <c r="V17" s="116" t="s">
        <v>32</v>
      </c>
      <c r="W17" s="117" t="s">
        <v>32</v>
      </c>
      <c r="X17" s="116" t="s">
        <v>32</v>
      </c>
      <c r="Y17" s="117" t="s">
        <v>32</v>
      </c>
    </row>
    <row r="18" spans="1:25" ht="12.75">
      <c r="A18" s="115" t="s">
        <v>47</v>
      </c>
      <c r="B18" s="116">
        <v>6900</v>
      </c>
      <c r="C18" s="117">
        <v>2900</v>
      </c>
      <c r="D18" s="116" t="s">
        <v>32</v>
      </c>
      <c r="E18" s="117" t="s">
        <v>32</v>
      </c>
      <c r="F18" s="116">
        <v>6300</v>
      </c>
      <c r="G18" s="117">
        <v>2500</v>
      </c>
      <c r="H18" s="116" t="s">
        <v>32</v>
      </c>
      <c r="I18" s="117" t="s">
        <v>32</v>
      </c>
      <c r="J18" s="116">
        <v>7700</v>
      </c>
      <c r="K18" s="117">
        <v>3100</v>
      </c>
      <c r="L18" s="116">
        <v>8000</v>
      </c>
      <c r="M18" s="117">
        <v>4000</v>
      </c>
      <c r="N18" s="116" t="s">
        <v>32</v>
      </c>
      <c r="O18" s="117" t="s">
        <v>32</v>
      </c>
      <c r="P18" s="116" t="s">
        <v>32</v>
      </c>
      <c r="Q18" s="117" t="s">
        <v>32</v>
      </c>
      <c r="R18" s="116" t="s">
        <v>32</v>
      </c>
      <c r="S18" s="117" t="s">
        <v>32</v>
      </c>
      <c r="T18" s="116">
        <v>9700</v>
      </c>
      <c r="U18" s="117">
        <v>4300</v>
      </c>
      <c r="V18" s="116" t="s">
        <v>32</v>
      </c>
      <c r="W18" s="117" t="s">
        <v>32</v>
      </c>
      <c r="X18" s="116" t="s">
        <v>32</v>
      </c>
      <c r="Y18" s="117" t="s">
        <v>32</v>
      </c>
    </row>
    <row r="19" spans="1:25" ht="12.75">
      <c r="A19" s="115" t="s">
        <v>48</v>
      </c>
      <c r="B19" s="116" t="s">
        <v>32</v>
      </c>
      <c r="C19" s="117" t="s">
        <v>32</v>
      </c>
      <c r="D19" s="116">
        <v>3900</v>
      </c>
      <c r="E19" s="117">
        <v>1800</v>
      </c>
      <c r="F19" s="116" t="s">
        <v>32</v>
      </c>
      <c r="G19" s="117" t="s">
        <v>32</v>
      </c>
      <c r="H19" s="116" t="s">
        <v>32</v>
      </c>
      <c r="I19" s="117" t="s">
        <v>32</v>
      </c>
      <c r="J19" s="116" t="s">
        <v>32</v>
      </c>
      <c r="K19" s="117" t="s">
        <v>32</v>
      </c>
      <c r="L19" s="116" t="s">
        <v>32</v>
      </c>
      <c r="M19" s="117" t="s">
        <v>32</v>
      </c>
      <c r="N19" s="116">
        <v>4900</v>
      </c>
      <c r="O19" s="117">
        <v>2600</v>
      </c>
      <c r="P19" s="116" t="s">
        <v>32</v>
      </c>
      <c r="Q19" s="117" t="s">
        <v>32</v>
      </c>
      <c r="R19" s="116" t="s">
        <v>32</v>
      </c>
      <c r="S19" s="117" t="s">
        <v>32</v>
      </c>
      <c r="T19" s="116" t="s">
        <v>32</v>
      </c>
      <c r="U19" s="117" t="s">
        <v>32</v>
      </c>
      <c r="V19" s="116" t="s">
        <v>32</v>
      </c>
      <c r="W19" s="117" t="s">
        <v>32</v>
      </c>
      <c r="X19" s="116" t="s">
        <v>32</v>
      </c>
      <c r="Y19" s="117" t="s">
        <v>32</v>
      </c>
    </row>
    <row r="20" spans="1:25" ht="12.75">
      <c r="A20" s="118" t="s">
        <v>49</v>
      </c>
      <c r="B20" s="119">
        <v>4000</v>
      </c>
      <c r="C20" s="120">
        <v>1900</v>
      </c>
      <c r="D20" s="119">
        <v>2600</v>
      </c>
      <c r="E20" s="120">
        <v>1300</v>
      </c>
      <c r="F20" s="119">
        <v>3400</v>
      </c>
      <c r="G20" s="120">
        <v>1600</v>
      </c>
      <c r="H20" s="119" t="s">
        <v>32</v>
      </c>
      <c r="I20" s="120" t="s">
        <v>32</v>
      </c>
      <c r="J20" s="119">
        <v>4600</v>
      </c>
      <c r="K20" s="120">
        <v>2000</v>
      </c>
      <c r="L20" s="119" t="s">
        <v>32</v>
      </c>
      <c r="M20" s="120" t="s">
        <v>32</v>
      </c>
      <c r="N20" s="119">
        <v>3400</v>
      </c>
      <c r="O20" s="120">
        <v>1700</v>
      </c>
      <c r="P20" s="119" t="s">
        <v>32</v>
      </c>
      <c r="Q20" s="120" t="s">
        <v>32</v>
      </c>
      <c r="R20" s="119">
        <v>2000</v>
      </c>
      <c r="S20" s="120">
        <v>1100</v>
      </c>
      <c r="T20" s="119" t="s">
        <v>32</v>
      </c>
      <c r="U20" s="120" t="s">
        <v>32</v>
      </c>
      <c r="V20" s="119">
        <v>2000</v>
      </c>
      <c r="W20" s="120">
        <v>1100</v>
      </c>
      <c r="X20" s="119" t="s">
        <v>32</v>
      </c>
      <c r="Y20" s="120" t="s">
        <v>32</v>
      </c>
    </row>
    <row r="21" spans="1:25" ht="12.75">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row>
    <row r="22" spans="1:25" ht="12.75">
      <c r="A22" s="25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row>
    <row r="23" spans="1:25" ht="12.75">
      <c r="A23" s="25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row>
    <row r="24" spans="1:25" ht="12.75">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row>
    <row r="25" spans="1:25" ht="12.75">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row>
    <row r="26" spans="1:25" ht="12.75">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row>
    <row r="27" spans="1:25" ht="12.75">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row>
    <row r="28" spans="1:25" ht="12.75">
      <c r="A28" s="257"/>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row>
    <row r="29" spans="1:25" ht="12.75">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row>
    <row r="30" ht="12.75">
      <c r="A30" s="108"/>
    </row>
    <row r="31" ht="12.75">
      <c r="A31" s="110"/>
    </row>
    <row r="32" ht="12.75">
      <c r="A32" s="112" t="s">
        <v>31</v>
      </c>
    </row>
    <row r="33" ht="12.75">
      <c r="A33" s="115" t="s">
        <v>33</v>
      </c>
    </row>
    <row r="34" ht="12.75">
      <c r="A34" s="115" t="s">
        <v>34</v>
      </c>
    </row>
    <row r="35" ht="12.75">
      <c r="A35" s="115" t="s">
        <v>36</v>
      </c>
    </row>
    <row r="36" ht="12.75">
      <c r="A36" s="115" t="s">
        <v>37</v>
      </c>
    </row>
    <row r="37" ht="12.75">
      <c r="A37" s="115" t="s">
        <v>38</v>
      </c>
    </row>
    <row r="38" ht="12.75">
      <c r="A38" s="115" t="s">
        <v>39</v>
      </c>
    </row>
    <row r="39" ht="12.75">
      <c r="A39" s="115" t="s">
        <v>71</v>
      </c>
    </row>
    <row r="40" ht="12.75">
      <c r="A40" s="115" t="s">
        <v>40</v>
      </c>
    </row>
    <row r="41" ht="12.75">
      <c r="A41" s="115" t="s">
        <v>41</v>
      </c>
    </row>
    <row r="42" ht="12.75">
      <c r="A42" s="115" t="s">
        <v>72</v>
      </c>
    </row>
    <row r="43" ht="12.75">
      <c r="A43" s="115" t="s">
        <v>43</v>
      </c>
    </row>
    <row r="44" ht="12.75">
      <c r="A44" s="115" t="s">
        <v>44</v>
      </c>
    </row>
    <row r="45" ht="12.75">
      <c r="A45" s="115" t="s">
        <v>45</v>
      </c>
    </row>
    <row r="46" ht="12.75">
      <c r="A46" s="115" t="s">
        <v>46</v>
      </c>
    </row>
    <row r="47" ht="12.75">
      <c r="A47" s="115" t="s">
        <v>47</v>
      </c>
    </row>
    <row r="48" ht="12.75">
      <c r="A48" s="115" t="s">
        <v>48</v>
      </c>
    </row>
    <row r="49" ht="12.75">
      <c r="A49" s="118" t="s">
        <v>49</v>
      </c>
    </row>
  </sheetData>
  <sheetProtection sheet="1" objects="1" scenarios="1"/>
  <printOptions gridLines="1"/>
  <pageMargins left="0.36" right="0.25" top="1.16" bottom="1" header="0.62" footer="0.5"/>
  <pageSetup horizontalDpi="300" verticalDpi="300" orientation="portrait" scale="105" r:id="rId1"/>
  <headerFooter alignWithMargins="0">
    <oddHeader>&amp;C&amp;"MS Sans Serif,Bold"&amp;12Forage Production
MLRA 55C, SD&amp;R&amp;"MS Sans Serif,Bold"South Dakota Forage
Suitability Groups</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timothy.nordquist</dc:creator>
  <cp:keywords/>
  <dc:description/>
  <cp:lastModifiedBy>timothy.nordquist</cp:lastModifiedBy>
  <cp:lastPrinted>2005-05-17T19:11:22Z</cp:lastPrinted>
  <dcterms:created xsi:type="dcterms:W3CDTF">2003-11-06T15:56:05Z</dcterms:created>
  <dcterms:modified xsi:type="dcterms:W3CDTF">2005-05-17T19:11:57Z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-1203930808</vt:i4>
  </property>
  <property fmtid="{D5CDD505-2E9C-101B-9397-08002B2CF9AE}" pid="3" name="_EmailSubject">
    <vt:lpwstr>New SD-ECS-15</vt:lpwstr>
  </property>
  <property fmtid="{D5CDD505-2E9C-101B-9397-08002B2CF9AE}" pid="4" name="_AuthorEmailDisplayName">
    <vt:lpwstr>Nordquist, Timothy - Rapid City, SD</vt:lpwstr>
  </property>
  <property fmtid="{D5CDD505-2E9C-101B-9397-08002B2CF9AE}" pid="5" name="_PreviousAdHocReviewCycleID">
    <vt:i4>559241095</vt:i4>
  </property>
</Properties>
</file>