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1460" windowHeight="11595" tabRatio="733" activeTab="0"/>
  </bookViews>
  <sheets>
    <sheet name="FEMA Referral_PHA Assignment" sheetId="1" r:id="rId1"/>
    <sheet name="IKE01 PSR Weekly % Change" sheetId="2" r:id="rId2"/>
    <sheet name="Families Assigned by PHAs" sheetId="3" r:id="rId3"/>
    <sheet name="FEMA Data Statistics" sheetId="4" r:id="rId4"/>
  </sheets>
  <externalReferences>
    <externalReference r:id="rId7"/>
    <externalReference r:id="rId8"/>
    <externalReference r:id="rId9"/>
    <externalReference r:id="rId10"/>
    <externalReference r:id="rId11"/>
  </externalReferences>
  <definedNames>
    <definedName name="_New2" localSheetId="3">OFFSET(#REF!,0,0,COUNTA(#REF!))</definedName>
    <definedName name="_New2" localSheetId="1">OFFSET(#REF!,0,0,COUNTA(#REF!))</definedName>
    <definedName name="_New2">OFFSET(#REF!,0,0,COUNTA(#REF!))</definedName>
    <definedName name="A_DATES">OFFSET('[2]Data'!$A$3,0,0,COUNTA('[2]Data'!$A:$A))</definedName>
    <definedName name="B_FEMA_HUD">OFFSET('[2]Data'!$B$3,0,0,COUNTA('[2]Data'!$A:$A))</definedName>
    <definedName name="C_DIS">OFFSET('[2]Data'!$C$3,0,0,COUNTA('[2]Data'!$A:$A))</definedName>
    <definedName name="D_PHA">OFFSET('[2]Data'!$D$3,0,0,COUNTA('[2]Data'!$A:$A))</definedName>
    <definedName name="E_DSRC">OFFSET('[2]Data'!$E$3,0,0,COUNTA('[2]Data'!$A:$A))</definedName>
    <definedName name="G_DATES">OFFSET('[2]Data'!$G$3,0,0,COUNTA('[2]Data'!$G:$G))</definedName>
    <definedName name="H_PHA_DIS">OFFSET('[2]Data'!$H$3,0,0,COUNTA('[2]Data'!$G:$G))</definedName>
    <definedName name="I_NO_PHA">OFFSET('[2]Data'!$I$3,0,0,COUNTA('[2]Data'!$G:$G))</definedName>
    <definedName name="J_PHA">OFFSET('[2]Data'!$K$3,0,0,COUNTA('[2]Data'!$G:$G))</definedName>
    <definedName name="L_DATES">OFFSET('[2]Data'!$M$3,0,0,COUNTA('[2]Data'!$M:$M))</definedName>
    <definedName name="M_CASE_MGMT">OFFSET('[2]Data'!$N$3,0,0,COUNTA('[2]Data'!$M:$M))</definedName>
    <definedName name="N_DRSC">OFFSET('[2]Data'!$O$3,0,0,COUNTA('[2]Data'!$M:$M))</definedName>
    <definedName name="New" localSheetId="3">OFFSET(#REF!,0,0,COUNTA(#REF!))</definedName>
    <definedName name="New" localSheetId="1">OFFSET(#REF!,0,0,COUNTA(#REF!))</definedName>
    <definedName name="New">OFFSET(#REF!,0,0,COUNTA(#REF!))</definedName>
    <definedName name="New2" localSheetId="3">OFFSET(#REF!,0,0,COUNTA(#REF!))</definedName>
    <definedName name="New2" localSheetId="1">OFFSET(#REF!,0,0,COUNTA(#REF!))</definedName>
    <definedName name="New2">OFFSET(#REF!,0,0,COUNTA(#REF!))</definedName>
    <definedName name="O_LEFT">OFFSET('[2]Data'!$P$3,0,0,COUNTA('[2]Data'!$M:$M))</definedName>
    <definedName name="P_PHA">OFFSET('[2]Data'!$Q$3,0,0,COUNTA('[2]Data'!$M:$M))</definedName>
    <definedName name="_xlnm.Print_Area" localSheetId="2">'Families Assigned by PHAs'!$A$1:$G$40</definedName>
    <definedName name="_xlnm.Print_Area" localSheetId="0">'FEMA Referral_PHA Assignment'!$A$1:$F$32</definedName>
    <definedName name="_xlnm.Print_Area" localSheetId="1">'IKE01 PSR Weekly % Change'!$A$1:$J$19</definedName>
  </definedNames>
  <calcPr fullCalcOnLoad="1"/>
</workbook>
</file>

<file path=xl/sharedStrings.xml><?xml version="1.0" encoding="utf-8"?>
<sst xmlns="http://schemas.openxmlformats.org/spreadsheetml/2006/main" count="172" uniqueCount="140">
  <si>
    <t>**</t>
  </si>
  <si>
    <t>***</t>
  </si>
  <si>
    <t>PHA Code</t>
  </si>
  <si>
    <t>PHA NAME</t>
  </si>
  <si>
    <t>Total</t>
  </si>
  <si>
    <t>*</t>
  </si>
  <si>
    <t>TX005</t>
  </si>
  <si>
    <t>TX017</t>
  </si>
  <si>
    <t>TX034</t>
  </si>
  <si>
    <t>TX012</t>
  </si>
  <si>
    <t>TX441</t>
  </si>
  <si>
    <t>TX560</t>
  </si>
  <si>
    <t>TX505</t>
  </si>
  <si>
    <t>TX512</t>
  </si>
  <si>
    <t>Houston Housing Authority</t>
  </si>
  <si>
    <t>Galveston Housing Authority</t>
  </si>
  <si>
    <t>Port Arthur</t>
  </si>
  <si>
    <t>Harris County Housing Authority</t>
  </si>
  <si>
    <t>Liberty County</t>
  </si>
  <si>
    <t># of Families Loaded into DIS</t>
  </si>
  <si>
    <t>Date of FEMA Referral</t>
  </si>
  <si>
    <t># of Families Referred</t>
  </si>
  <si>
    <t>Total Families Assigned to a PHA:</t>
  </si>
  <si>
    <t>Records being researched for current HUD Assistance</t>
  </si>
  <si>
    <t>Current</t>
  </si>
  <si>
    <t>Prior Day</t>
  </si>
  <si>
    <t>TX560 (Montgomery HA) will administer TX461 (Walker County) families</t>
  </si>
  <si>
    <t xml:space="preserve">LA889 (Pilgrim Rest Community Development Agency) administers: </t>
  </si>
  <si>
    <t>LA220 (St. Mary Parish Council)</t>
  </si>
  <si>
    <t>LA023 (Housing Authority of the City of Alexandria)</t>
  </si>
  <si>
    <t>LA057 (Pineville Housing Authority)</t>
  </si>
  <si>
    <t>****</t>
  </si>
  <si>
    <t>TX006 (San Antonio HA) will administer TX444 (Boerne HA) families</t>
  </si>
  <si>
    <t>*****</t>
  </si>
  <si>
    <t>LA253 (LaFourche Parish) families.</t>
  </si>
  <si>
    <t xml:space="preserve">LA181 (St. John the Baptist Parish) </t>
  </si>
  <si>
    <t xml:space="preserve">LA204 (West Baton Rouge) administers: </t>
  </si>
  <si>
    <t>LA179 (City of Plaquemine)</t>
  </si>
  <si>
    <t xml:space="preserve">LA214 (Iberville Parish) </t>
  </si>
  <si>
    <t xml:space="preserve">LA189 (Iberia Parish) </t>
  </si>
  <si>
    <t>Total Family Assignments by PHAs - DHAP IKE</t>
  </si>
  <si>
    <t>Top 10 Texas PHA</t>
  </si>
  <si>
    <t>PHAs by State</t>
  </si>
  <si>
    <t>TX - PHA</t>
  </si>
  <si>
    <t>Total Remaining Texas PHA</t>
  </si>
  <si>
    <t>LA - PHA</t>
  </si>
  <si>
    <t>All Other PHAs</t>
  </si>
  <si>
    <t>Total PHA Assigned</t>
  </si>
  <si>
    <t>Families Invited to Participate</t>
  </si>
  <si>
    <t>Families Ended Participation</t>
  </si>
  <si>
    <t>Families Accepted Participation</t>
  </si>
  <si>
    <t>Family Rental Assistance Commenced</t>
  </si>
  <si>
    <t xml:space="preserve">Total Assigned Families </t>
  </si>
  <si>
    <t>Total Assigned Louisana PHA</t>
  </si>
  <si>
    <t>Daily Change</t>
  </si>
  <si>
    <t xml:space="preserve">LA105 (Rayville HA) </t>
  </si>
  <si>
    <t xml:space="preserve">LA067 (St. Landry) </t>
  </si>
  <si>
    <t>Baytown Housing Authority</t>
  </si>
  <si>
    <t>Montgomery County Housing Authority</t>
  </si>
  <si>
    <t>Detcog</t>
  </si>
  <si>
    <t>TX999</t>
  </si>
  <si>
    <t>Harris Co-Other Dhap Only</t>
  </si>
  <si>
    <t xml:space="preserve">TX034 (Port Arthur HA) administers:  </t>
  </si>
  <si>
    <t>TX037 (City of Orange)</t>
  </si>
  <si>
    <t>TX023 City of Beaumont</t>
  </si>
  <si>
    <t>TX440</t>
  </si>
  <si>
    <t>Pasadena Housing Program</t>
  </si>
  <si>
    <t>Referral Round #</t>
  </si>
  <si>
    <t>Total:</t>
  </si>
  <si>
    <t>Total Calls Made to Contact Family:</t>
  </si>
  <si>
    <t>Calls received by RCC:</t>
  </si>
  <si>
    <t>DHAP IKE Status Highlights</t>
  </si>
  <si>
    <t>DHAP IKE Payment Status Report *</t>
  </si>
  <si>
    <t>Case Scenario</t>
  </si>
  <si>
    <t>Family Contacted</t>
  </si>
  <si>
    <t>Family Agreed to Case Management</t>
  </si>
  <si>
    <t>DRSC Signed with Landlord</t>
  </si>
  <si>
    <t>Totals</t>
  </si>
  <si>
    <t>Prior wk total</t>
  </si>
  <si>
    <t>Diff</t>
  </si>
  <si>
    <t>% of Families in Process</t>
  </si>
  <si>
    <t>% of Total</t>
  </si>
  <si>
    <t>** Weekly % Change</t>
  </si>
  <si>
    <t>A</t>
  </si>
  <si>
    <t>X</t>
  </si>
  <si>
    <t>B</t>
  </si>
  <si>
    <t>C</t>
  </si>
  <si>
    <t>D</t>
  </si>
  <si>
    <t>E
(In Process - Transitioning to DHAP)</t>
  </si>
  <si>
    <t>EOP’s</t>
  </si>
  <si>
    <t>N/A</t>
  </si>
  <si>
    <t>Grand Total</t>
  </si>
  <si>
    <t xml:space="preserve">F
</t>
  </si>
  <si>
    <t>Remaining total of DHAP IKE families loaded into DIS but have not yet been assigned to a PHA.</t>
  </si>
  <si>
    <t>Total Families Referred by FEMA for DHAP IKE loaded into DIS</t>
  </si>
  <si>
    <t xml:space="preserve">Prior Week Totals as of </t>
  </si>
  <si>
    <t>DHAP IKE program begins 11/01/2008.  FEMA to make rental payments for all DHAP IKE families in DIS not EOPd for the month of November 2008.</t>
  </si>
  <si>
    <t>FEMA Data Processing Statistics</t>
  </si>
  <si>
    <t>Submission Number</t>
  </si>
  <si>
    <t>Date Received by HUD</t>
  </si>
  <si>
    <t># of Records Received</t>
  </si>
  <si>
    <t>Date Loaded into DIS</t>
  </si>
  <si>
    <t># of Records Loaded into DIS</t>
  </si>
  <si>
    <t>Difference</t>
  </si>
  <si>
    <t>% Loaded</t>
  </si>
  <si>
    <t>Status</t>
  </si>
  <si>
    <t>Loaded after Investigation</t>
  </si>
  <si>
    <t>Not Loaded
(Current HUD Assistance)</t>
  </si>
  <si>
    <t>Reason for not loading</t>
  </si>
  <si>
    <t>Assigned to PHA NOT EOP</t>
  </si>
  <si>
    <t>Assigned and EOP</t>
  </si>
  <si>
    <t>Not Assigned and EOP</t>
  </si>
  <si>
    <t>Net assignment</t>
  </si>
  <si>
    <t>Net %</t>
  </si>
  <si>
    <t>Case A</t>
  </si>
  <si>
    <t>Case A Net %</t>
  </si>
  <si>
    <t>Round 1</t>
  </si>
  <si>
    <t>Records being investigated for currrent HUD Assistance</t>
  </si>
  <si>
    <t>Round 2</t>
  </si>
  <si>
    <t>Round 3</t>
  </si>
  <si>
    <t>Round 4</t>
  </si>
  <si>
    <t>Round 5</t>
  </si>
  <si>
    <t>Round 6</t>
  </si>
  <si>
    <t>Round 7</t>
  </si>
  <si>
    <t>Round 8</t>
  </si>
  <si>
    <t>Round 9</t>
  </si>
  <si>
    <t>Round 10</t>
  </si>
  <si>
    <t>Round 11</t>
  </si>
  <si>
    <t>Round 12</t>
  </si>
  <si>
    <t>Round 13</t>
  </si>
  <si>
    <t>Round 14</t>
  </si>
  <si>
    <t>Round 15</t>
  </si>
  <si>
    <t>Round 16</t>
  </si>
  <si>
    <t>Round 17</t>
  </si>
  <si>
    <t>Round 18</t>
  </si>
  <si>
    <t>Round 19</t>
  </si>
  <si>
    <t>Round 20</t>
  </si>
  <si>
    <t>Grand Totals</t>
  </si>
  <si>
    <t>Data as of 1/1/2009</t>
  </si>
  <si>
    <t>Note: The case scenario breakdown identifies those DHAP IKE families that are being processed in accordance with DHAP IKE SOPs.  To date, FEMA provided 42,608 families to be assisted under DHAP IKE.  The total number of families stated above will reflect those DHAP IKE families that have been assigned to a PHA and processed into DIS.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</si>
</sst>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_);_(* \(#,##0.0\);_(* &quot;-&quot;??_);_(@_)"/>
    <numFmt numFmtId="170" formatCode="_(* #,##0_);_(* \(#,##0\);_(* &quot;-&quot;??_);_(@_)"/>
    <numFmt numFmtId="171" formatCode="0.0%"/>
    <numFmt numFmtId="172" formatCode="0.0000%"/>
    <numFmt numFmtId="173" formatCode="[$-409]dddd\,\ mmmm\ dd\,\ yyyy"/>
    <numFmt numFmtId="174" formatCode="mmm\-yyyy"/>
    <numFmt numFmtId="175" formatCode="#,##0.0"/>
    <numFmt numFmtId="176" formatCode="m/d;@"/>
    <numFmt numFmtId="177" formatCode="m/d/yy;@"/>
    <numFmt numFmtId="178" formatCode="mm/dd/yy;@"/>
    <numFmt numFmtId="179" formatCode="[$-F800]dddd\,\ mmmm\ dd\,\ yyyy"/>
    <numFmt numFmtId="180" formatCode="0.000%"/>
  </numFmts>
  <fonts count="44">
    <font>
      <sz val="10"/>
      <name val="Arial"/>
      <family val="0"/>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0"/>
      <color indexed="36"/>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2"/>
      <color indexed="62"/>
      <name val="Arial"/>
      <family val="2"/>
    </font>
    <font>
      <sz val="12"/>
      <color indexed="52"/>
      <name val="Arial"/>
      <family val="2"/>
    </font>
    <font>
      <sz val="12"/>
      <color indexed="60"/>
      <name val="Arial"/>
      <family val="2"/>
    </font>
    <font>
      <sz val="10"/>
      <color indexed="8"/>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8"/>
      <name val="Arial"/>
      <family val="2"/>
    </font>
    <font>
      <b/>
      <sz val="12"/>
      <name val="Arial"/>
      <family val="2"/>
    </font>
    <font>
      <b/>
      <sz val="10"/>
      <name val="Arial"/>
      <family val="2"/>
    </font>
    <font>
      <b/>
      <sz val="26"/>
      <name val="Arial"/>
      <family val="2"/>
    </font>
    <font>
      <sz val="16"/>
      <name val="Arial"/>
      <family val="2"/>
    </font>
    <font>
      <b/>
      <sz val="14"/>
      <name val="Arial"/>
      <family val="2"/>
    </font>
    <font>
      <b/>
      <sz val="18"/>
      <name val="Arial"/>
      <family val="2"/>
    </font>
    <font>
      <sz val="12"/>
      <name val="Courier New"/>
      <family val="3"/>
    </font>
    <font>
      <b/>
      <i/>
      <sz val="11"/>
      <name val="Arial"/>
      <family val="2"/>
    </font>
    <font>
      <i/>
      <sz val="11"/>
      <name val="Arial"/>
      <family val="2"/>
    </font>
    <font>
      <b/>
      <sz val="11"/>
      <name val="Arial"/>
      <family val="2"/>
    </font>
    <font>
      <sz val="11"/>
      <name val="Arial"/>
      <family val="2"/>
    </font>
    <font>
      <b/>
      <sz val="14"/>
      <color indexed="8"/>
      <name val="Arial"/>
      <family val="2"/>
    </font>
    <font>
      <sz val="14"/>
      <name val="Arial"/>
      <family val="2"/>
    </font>
    <font>
      <sz val="11"/>
      <color indexed="8"/>
      <name val="Calibri"/>
      <family val="2"/>
    </font>
    <font>
      <sz val="18"/>
      <name val="Arial"/>
      <family val="2"/>
    </font>
    <font>
      <sz val="12"/>
      <name val="Arial"/>
      <family val="2"/>
    </font>
    <font>
      <sz val="10"/>
      <color indexed="9"/>
      <name val="Arial"/>
      <family val="2"/>
    </font>
    <font>
      <b/>
      <sz val="10"/>
      <color indexed="9"/>
      <name val="Arial"/>
      <family val="2"/>
    </font>
    <font>
      <b/>
      <sz val="19"/>
      <color indexed="8"/>
      <name val="Arial"/>
      <family val="2"/>
    </font>
    <font>
      <sz val="16.75"/>
      <color indexed="8"/>
      <name val="Arial"/>
      <family val="2"/>
    </font>
    <font>
      <sz val="11.75"/>
      <color indexed="8"/>
      <name val="Arial"/>
      <family val="2"/>
    </font>
    <font>
      <sz val="15.4"/>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
      <patternFill patternType="solid">
        <fgColor indexed="13"/>
        <bgColor indexed="64"/>
      </patternFill>
    </fill>
    <fill>
      <patternFill patternType="solid">
        <fgColor indexed="41"/>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color indexed="63"/>
      </top>
      <bottom>
        <color indexed="63"/>
      </bottom>
    </border>
    <border>
      <left style="medium"/>
      <right style="medium"/>
      <top>
        <color indexed="63"/>
      </top>
      <bottom style="medium"/>
    </border>
    <border>
      <left style="medium"/>
      <right style="thin"/>
      <top style="medium"/>
      <bottom style="medium"/>
    </border>
    <border>
      <left style="thin"/>
      <right style="thin"/>
      <top style="medium"/>
      <bottom style="medium"/>
    </border>
    <border>
      <left style="medium"/>
      <right style="medium"/>
      <top style="medium"/>
      <bottom style="medium"/>
    </border>
    <border>
      <left style="thin"/>
      <right style="medium"/>
      <top>
        <color indexed="63"/>
      </top>
      <bottom style="medium"/>
    </border>
    <border>
      <left>
        <color indexed="63"/>
      </left>
      <right>
        <color indexed="63"/>
      </right>
      <top>
        <color indexed="63"/>
      </top>
      <bottom style="medium"/>
    </border>
    <border>
      <left style="medium"/>
      <right style="medium"/>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right style="medium"/>
      <top/>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style="medium"/>
    </border>
    <border>
      <left>
        <color indexed="63"/>
      </left>
      <right style="medium"/>
      <top style="medium"/>
      <bottom>
        <color indexed="63"/>
      </bottom>
    </border>
    <border>
      <left style="medium"/>
      <right style="medium"/>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style="medium"/>
      <right style="medium"/>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style="medium"/>
      <right style="medium"/>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medium"/>
      <top>
        <color indexed="63"/>
      </top>
      <bottom style="medium"/>
    </border>
    <border>
      <left style="thin"/>
      <right style="medium"/>
      <top style="medium"/>
      <bottom style="medium"/>
    </border>
    <border>
      <left style="medium"/>
      <right>
        <color indexed="63"/>
      </right>
      <top style="medium"/>
      <bottom style="medium"/>
    </border>
    <border>
      <left style="thin"/>
      <right>
        <color indexed="63"/>
      </right>
      <top>
        <color indexed="63"/>
      </top>
      <bottom style="medium"/>
    </border>
    <border>
      <left style="thin"/>
      <right style="thin"/>
      <top>
        <color indexed="63"/>
      </top>
      <bottom style="thin"/>
    </border>
    <border>
      <left style="thin"/>
      <right style="thin"/>
      <top style="thin"/>
      <bottom style="thin"/>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5"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35" fillId="0" borderId="0">
      <alignment/>
      <protection/>
    </xf>
    <xf numFmtId="0" fontId="16"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97">
    <xf numFmtId="0" fontId="0" fillId="0" borderId="0" xfId="0" applyAlignment="1">
      <alignment/>
    </xf>
    <xf numFmtId="0" fontId="22" fillId="0" borderId="0" xfId="0" applyFont="1" applyAlignment="1">
      <alignment horizontal="right"/>
    </xf>
    <xf numFmtId="0" fontId="25" fillId="0" borderId="0" xfId="0" applyFont="1" applyAlignment="1">
      <alignment/>
    </xf>
    <xf numFmtId="0" fontId="19" fillId="0" borderId="10" xfId="63" applyFont="1" applyFill="1" applyBorder="1" applyAlignment="1">
      <alignment wrapText="1"/>
      <protection/>
    </xf>
    <xf numFmtId="0" fontId="19" fillId="0" borderId="0" xfId="63" applyFont="1" applyFill="1" applyBorder="1" applyAlignment="1">
      <alignment wrapText="1"/>
      <protection/>
    </xf>
    <xf numFmtId="0" fontId="19" fillId="0" borderId="0" xfId="63" applyFont="1" applyFill="1" applyBorder="1" applyAlignment="1">
      <alignment horizontal="right" wrapText="1"/>
      <protection/>
    </xf>
    <xf numFmtId="0" fontId="26" fillId="0" borderId="0" xfId="0" applyFont="1" applyAlignment="1">
      <alignment/>
    </xf>
    <xf numFmtId="0" fontId="0" fillId="0" borderId="0" xfId="0" applyAlignment="1">
      <alignment wrapText="1"/>
    </xf>
    <xf numFmtId="3" fontId="0" fillId="0" borderId="0" xfId="0" applyNumberFormat="1" applyAlignment="1">
      <alignment/>
    </xf>
    <xf numFmtId="14" fontId="29" fillId="0" borderId="0" xfId="0" applyNumberFormat="1" applyFont="1" applyAlignment="1">
      <alignment horizontal="right" wrapText="1"/>
    </xf>
    <xf numFmtId="3" fontId="30" fillId="0" borderId="0" xfId="0" applyNumberFormat="1" applyFont="1" applyAlignment="1">
      <alignment/>
    </xf>
    <xf numFmtId="3" fontId="32" fillId="0" borderId="0" xfId="0" applyNumberFormat="1" applyFont="1" applyAlignment="1">
      <alignment/>
    </xf>
    <xf numFmtId="0" fontId="31" fillId="0" borderId="0" xfId="0" applyFont="1" applyAlignment="1">
      <alignment horizontal="right" wrapText="1"/>
    </xf>
    <xf numFmtId="3" fontId="31" fillId="0" borderId="0" xfId="0" applyNumberFormat="1" applyFont="1" applyAlignment="1">
      <alignment/>
    </xf>
    <xf numFmtId="3" fontId="19" fillId="0" borderId="10" xfId="63" applyNumberFormat="1" applyFont="1" applyFill="1" applyBorder="1" applyAlignment="1">
      <alignment horizontal="right" wrapText="1"/>
      <protection/>
    </xf>
    <xf numFmtId="3" fontId="19" fillId="0" borderId="11" xfId="63" applyNumberFormat="1" applyFont="1" applyFill="1" applyBorder="1" applyAlignment="1">
      <alignment horizontal="right" wrapText="1"/>
      <protection/>
    </xf>
    <xf numFmtId="3" fontId="22" fillId="0" borderId="10" xfId="0" applyNumberFormat="1" applyFont="1" applyBorder="1" applyAlignment="1">
      <alignment/>
    </xf>
    <xf numFmtId="3" fontId="29" fillId="0" borderId="0" xfId="0" applyNumberFormat="1" applyFont="1" applyAlignment="1">
      <alignment/>
    </xf>
    <xf numFmtId="3" fontId="31" fillId="20" borderId="12" xfId="0" applyNumberFormat="1" applyFont="1" applyFill="1" applyBorder="1" applyAlignment="1">
      <alignment horizontal="center"/>
    </xf>
    <xf numFmtId="3" fontId="31" fillId="20" borderId="13" xfId="0" applyNumberFormat="1" applyFont="1" applyFill="1" applyBorder="1" applyAlignment="1">
      <alignment horizontal="center"/>
    </xf>
    <xf numFmtId="0" fontId="33" fillId="0" borderId="0" xfId="63" applyFont="1" applyFill="1" applyBorder="1" applyAlignment="1">
      <alignment horizontal="right" wrapText="1"/>
      <protection/>
    </xf>
    <xf numFmtId="0" fontId="22" fillId="0" borderId="0" xfId="0" applyFont="1" applyAlignment="1">
      <alignment/>
    </xf>
    <xf numFmtId="0" fontId="34" fillId="0" borderId="0" xfId="0" applyFont="1" applyAlignment="1">
      <alignment horizontal="right"/>
    </xf>
    <xf numFmtId="3" fontId="19" fillId="0" borderId="14" xfId="63" applyNumberFormat="1" applyFont="1" applyFill="1" applyBorder="1" applyAlignment="1">
      <alignment horizontal="right" wrapText="1"/>
      <protection/>
    </xf>
    <xf numFmtId="0" fontId="31" fillId="20" borderId="15" xfId="0" applyFont="1" applyFill="1" applyBorder="1" applyAlignment="1">
      <alignment horizontal="center"/>
    </xf>
    <xf numFmtId="0" fontId="0" fillId="0" borderId="16" xfId="0" applyBorder="1" applyAlignment="1">
      <alignment/>
    </xf>
    <xf numFmtId="14" fontId="29" fillId="0" borderId="0" xfId="0" applyNumberFormat="1" applyFont="1" applyFill="1" applyAlignment="1">
      <alignment horizontal="right" wrapText="1"/>
    </xf>
    <xf numFmtId="3" fontId="30" fillId="0" borderId="0" xfId="0" applyNumberFormat="1" applyFont="1" applyFill="1" applyAlignment="1">
      <alignment/>
    </xf>
    <xf numFmtId="3" fontId="31" fillId="0" borderId="0" xfId="0" applyNumberFormat="1" applyFont="1" applyFill="1" applyAlignment="1">
      <alignment/>
    </xf>
    <xf numFmtId="3" fontId="30" fillId="0" borderId="0" xfId="0" applyNumberFormat="1" applyFont="1" applyFill="1" applyBorder="1" applyAlignment="1">
      <alignment/>
    </xf>
    <xf numFmtId="3" fontId="31" fillId="0" borderId="0" xfId="0" applyNumberFormat="1" applyFont="1" applyFill="1" applyBorder="1" applyAlignment="1">
      <alignment/>
    </xf>
    <xf numFmtId="3" fontId="31" fillId="0" borderId="16" xfId="0" applyNumberFormat="1" applyFont="1" applyFill="1" applyBorder="1" applyAlignment="1">
      <alignment horizontal="right"/>
    </xf>
    <xf numFmtId="3" fontId="31" fillId="0" borderId="0" xfId="0" applyNumberFormat="1" applyFont="1" applyFill="1" applyAlignment="1">
      <alignment horizontal="right"/>
    </xf>
    <xf numFmtId="0" fontId="28" fillId="0" borderId="0" xfId="0" applyFont="1" applyAlignment="1">
      <alignment wrapText="1"/>
    </xf>
    <xf numFmtId="0" fontId="22" fillId="20" borderId="14" xfId="0" applyFont="1" applyFill="1" applyBorder="1" applyAlignment="1">
      <alignment horizontal="center" wrapText="1"/>
    </xf>
    <xf numFmtId="0" fontId="22" fillId="0" borderId="0" xfId="0" applyFont="1" applyAlignment="1">
      <alignment horizontal="left"/>
    </xf>
    <xf numFmtId="0" fontId="25" fillId="0" borderId="0" xfId="0" applyFont="1" applyFill="1" applyAlignment="1">
      <alignment/>
    </xf>
    <xf numFmtId="3" fontId="31" fillId="0" borderId="0" xfId="0" applyNumberFormat="1" applyFont="1" applyFill="1" applyBorder="1" applyAlignment="1">
      <alignment horizontal="right"/>
    </xf>
    <xf numFmtId="0" fontId="19" fillId="0" borderId="14" xfId="63" applyFont="1" applyFill="1" applyBorder="1" applyAlignment="1">
      <alignment wrapText="1"/>
      <protection/>
    </xf>
    <xf numFmtId="0" fontId="22" fillId="8" borderId="17" xfId="0" applyFont="1" applyFill="1" applyBorder="1" applyAlignment="1">
      <alignment horizontal="center" vertical="center" wrapText="1"/>
    </xf>
    <xf numFmtId="3" fontId="22" fillId="0" borderId="11" xfId="0" applyNumberFormat="1" applyFont="1" applyBorder="1" applyAlignment="1">
      <alignment/>
    </xf>
    <xf numFmtId="0" fontId="22" fillId="0" borderId="14" xfId="0" applyFont="1" applyFill="1" applyBorder="1" applyAlignment="1">
      <alignment horizontal="center" vertical="center" wrapText="1"/>
    </xf>
    <xf numFmtId="3" fontId="22" fillId="0" borderId="14" xfId="0" applyNumberFormat="1" applyFont="1" applyBorder="1" applyAlignment="1">
      <alignment/>
    </xf>
    <xf numFmtId="0" fontId="22" fillId="8" borderId="18" xfId="0" applyFont="1" applyFill="1" applyBorder="1" applyAlignment="1">
      <alignment horizontal="center" vertical="center" wrapText="1"/>
    </xf>
    <xf numFmtId="0" fontId="19" fillId="0" borderId="19" xfId="63" applyFont="1" applyFill="1" applyBorder="1" applyAlignment="1">
      <alignment wrapText="1"/>
      <protection/>
    </xf>
    <xf numFmtId="3" fontId="19" fillId="0" borderId="20" xfId="63" applyNumberFormat="1" applyFont="1" applyFill="1" applyBorder="1" applyAlignment="1">
      <alignment horizontal="right" wrapText="1"/>
      <protection/>
    </xf>
    <xf numFmtId="3" fontId="32" fillId="0" borderId="0" xfId="0" applyNumberFormat="1" applyFont="1" applyAlignment="1">
      <alignment horizontal="right"/>
    </xf>
    <xf numFmtId="170" fontId="31" fillId="0" borderId="0" xfId="42" applyNumberFormat="1" applyFont="1" applyFill="1" applyAlignment="1">
      <alignment horizontal="center" wrapText="1"/>
    </xf>
    <xf numFmtId="3" fontId="30" fillId="0" borderId="16" xfId="0" applyNumberFormat="1" applyFont="1" applyFill="1" applyBorder="1" applyAlignment="1">
      <alignment horizontal="right"/>
    </xf>
    <xf numFmtId="3" fontId="30" fillId="0" borderId="0" xfId="0" applyNumberFormat="1" applyFont="1" applyFill="1" applyBorder="1" applyAlignment="1">
      <alignment horizontal="right"/>
    </xf>
    <xf numFmtId="0" fontId="22" fillId="20" borderId="12" xfId="0" applyFont="1" applyFill="1" applyBorder="1" applyAlignment="1">
      <alignment horizontal="center" wrapText="1"/>
    </xf>
    <xf numFmtId="0" fontId="22" fillId="20" borderId="13" xfId="0" applyFont="1" applyFill="1" applyBorder="1" applyAlignment="1">
      <alignment horizontal="center" wrapText="1"/>
    </xf>
    <xf numFmtId="0" fontId="29" fillId="0" borderId="0" xfId="0" applyNumberFormat="1" applyFont="1" applyAlignment="1">
      <alignment horizontal="right" wrapText="1"/>
    </xf>
    <xf numFmtId="0" fontId="29" fillId="0" borderId="16" xfId="0" applyNumberFormat="1" applyFont="1" applyBorder="1" applyAlignment="1">
      <alignment horizontal="right" wrapText="1"/>
    </xf>
    <xf numFmtId="14" fontId="29" fillId="0" borderId="16" xfId="0" applyNumberFormat="1" applyFont="1" applyFill="1" applyBorder="1" applyAlignment="1">
      <alignment horizontal="right" wrapText="1"/>
    </xf>
    <xf numFmtId="0" fontId="0" fillId="0" borderId="0" xfId="0" applyAlignment="1">
      <alignment horizontal="right"/>
    </xf>
    <xf numFmtId="0" fontId="28" fillId="0" borderId="0" xfId="0" applyFont="1" applyAlignment="1">
      <alignment horizontal="right" wrapText="1"/>
    </xf>
    <xf numFmtId="0" fontId="29" fillId="0" borderId="0" xfId="0" applyNumberFormat="1" applyFont="1" applyBorder="1" applyAlignment="1">
      <alignment horizontal="right" wrapText="1"/>
    </xf>
    <xf numFmtId="14" fontId="29" fillId="0" borderId="0" xfId="0" applyNumberFormat="1" applyFont="1" applyFill="1" applyBorder="1" applyAlignment="1">
      <alignment horizontal="right" wrapText="1"/>
    </xf>
    <xf numFmtId="0" fontId="37" fillId="0" borderId="0" xfId="0" applyFont="1" applyAlignment="1">
      <alignment/>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170" fontId="23" fillId="0" borderId="14" xfId="42" applyNumberFormat="1" applyFont="1" applyBorder="1" applyAlignment="1">
      <alignment horizontal="center" vertical="center" wrapText="1"/>
    </xf>
    <xf numFmtId="170" fontId="23" fillId="0" borderId="21" xfId="42" applyNumberFormat="1" applyFont="1" applyBorder="1" applyAlignment="1">
      <alignment horizontal="center" vertical="center" wrapText="1"/>
    </xf>
    <xf numFmtId="170" fontId="23" fillId="0" borderId="22" xfId="42" applyNumberFormat="1" applyFont="1" applyBorder="1" applyAlignment="1">
      <alignment horizontal="center" vertical="center" wrapText="1"/>
    </xf>
    <xf numFmtId="170" fontId="23" fillId="0" borderId="17" xfId="42" applyNumberFormat="1" applyFont="1" applyBorder="1" applyAlignment="1">
      <alignment horizontal="center" vertical="center" wrapText="1"/>
    </xf>
    <xf numFmtId="170" fontId="23" fillId="0" borderId="23" xfId="42" applyNumberFormat="1" applyFont="1" applyBorder="1" applyAlignment="1">
      <alignment horizontal="center" vertical="center" wrapText="1"/>
    </xf>
    <xf numFmtId="170" fontId="23" fillId="0" borderId="24" xfId="42" applyNumberFormat="1" applyFont="1" applyBorder="1" applyAlignment="1">
      <alignment horizontal="center" vertical="center" wrapText="1"/>
    </xf>
    <xf numFmtId="0" fontId="38" fillId="24" borderId="25" xfId="0" applyFont="1" applyFill="1" applyBorder="1" applyAlignment="1">
      <alignment horizontal="center" vertical="top" wrapText="1"/>
    </xf>
    <xf numFmtId="0" fontId="38" fillId="24" borderId="26" xfId="0" applyFont="1" applyFill="1" applyBorder="1" applyAlignment="1">
      <alignment horizontal="center" vertical="top" wrapText="1"/>
    </xf>
    <xf numFmtId="3" fontId="39" fillId="24" borderId="27" xfId="42" applyNumberFormat="1" applyFont="1" applyFill="1" applyBorder="1" applyAlignment="1">
      <alignment horizontal="right" vertical="top"/>
    </xf>
    <xf numFmtId="10" fontId="38" fillId="24" borderId="28" xfId="42" applyNumberFormat="1" applyFont="1" applyFill="1" applyBorder="1" applyAlignment="1">
      <alignment horizontal="right" vertical="top"/>
    </xf>
    <xf numFmtId="10" fontId="39" fillId="24" borderId="25" xfId="42" applyNumberFormat="1" applyFont="1" applyFill="1" applyBorder="1" applyAlignment="1">
      <alignment horizontal="right" vertical="top"/>
    </xf>
    <xf numFmtId="10" fontId="39" fillId="24" borderId="26" xfId="42" applyNumberFormat="1" applyFont="1" applyFill="1" applyBorder="1" applyAlignment="1">
      <alignment horizontal="right" vertical="top"/>
    </xf>
    <xf numFmtId="0" fontId="37" fillId="0" borderId="0" xfId="0" applyFont="1" applyAlignment="1">
      <alignment vertical="center"/>
    </xf>
    <xf numFmtId="0" fontId="0" fillId="25" borderId="29" xfId="0" applyFont="1" applyFill="1" applyBorder="1" applyAlignment="1">
      <alignment horizontal="center" vertical="top" wrapText="1"/>
    </xf>
    <xf numFmtId="0" fontId="0" fillId="25" borderId="30" xfId="0" applyFont="1" applyFill="1" applyBorder="1" applyAlignment="1">
      <alignment horizontal="center" vertical="top" wrapText="1"/>
    </xf>
    <xf numFmtId="3" fontId="23" fillId="25" borderId="31" xfId="42" applyNumberFormat="1" applyFont="1" applyFill="1" applyBorder="1" applyAlignment="1">
      <alignment horizontal="right" vertical="top"/>
    </xf>
    <xf numFmtId="10" fontId="23" fillId="25" borderId="32" xfId="42" applyNumberFormat="1" applyFont="1" applyFill="1" applyBorder="1" applyAlignment="1">
      <alignment horizontal="right" vertical="top"/>
    </xf>
    <xf numFmtId="10" fontId="23" fillId="25" borderId="29" xfId="42" applyNumberFormat="1" applyFont="1" applyFill="1" applyBorder="1" applyAlignment="1">
      <alignment horizontal="right" vertical="top"/>
    </xf>
    <xf numFmtId="10" fontId="23" fillId="25" borderId="30" xfId="42" applyNumberFormat="1" applyFont="1" applyFill="1" applyBorder="1" applyAlignment="1">
      <alignment horizontal="right" vertical="top"/>
    </xf>
    <xf numFmtId="0" fontId="38" fillId="17" borderId="29" xfId="0" applyFont="1" applyFill="1" applyBorder="1" applyAlignment="1">
      <alignment horizontal="center" vertical="top" wrapText="1"/>
    </xf>
    <xf numFmtId="0" fontId="38" fillId="17" borderId="30" xfId="0" applyFont="1" applyFill="1" applyBorder="1" applyAlignment="1">
      <alignment horizontal="center" vertical="top" wrapText="1"/>
    </xf>
    <xf numFmtId="3" fontId="39" fillId="17" borderId="31" xfId="42" applyNumberFormat="1" applyFont="1" applyFill="1" applyBorder="1" applyAlignment="1">
      <alignment horizontal="right" vertical="top"/>
    </xf>
    <xf numFmtId="10" fontId="38" fillId="17" borderId="32" xfId="42" applyNumberFormat="1" applyFont="1" applyFill="1" applyBorder="1" applyAlignment="1">
      <alignment horizontal="right" vertical="top"/>
    </xf>
    <xf numFmtId="10" fontId="39" fillId="17" borderId="29" xfId="42" applyNumberFormat="1" applyFont="1" applyFill="1" applyBorder="1" applyAlignment="1">
      <alignment horizontal="right" vertical="top"/>
    </xf>
    <xf numFmtId="10" fontId="39" fillId="17" borderId="30" xfId="42" applyNumberFormat="1" applyFont="1" applyFill="1" applyBorder="1" applyAlignment="1">
      <alignment horizontal="right" vertical="top"/>
    </xf>
    <xf numFmtId="3" fontId="39" fillId="17" borderId="31" xfId="45" applyNumberFormat="1" applyFont="1" applyFill="1" applyBorder="1" applyAlignment="1">
      <alignment horizontal="right" vertical="top"/>
    </xf>
    <xf numFmtId="0" fontId="38" fillId="24" borderId="33" xfId="0" applyFont="1" applyFill="1" applyBorder="1" applyAlignment="1">
      <alignment horizontal="center" vertical="top" wrapText="1"/>
    </xf>
    <xf numFmtId="0" fontId="38" fillId="24" borderId="34" xfId="0" applyFont="1" applyFill="1" applyBorder="1" applyAlignment="1">
      <alignment horizontal="center" vertical="top" wrapText="1"/>
    </xf>
    <xf numFmtId="3" fontId="39" fillId="24" borderId="35" xfId="42" applyNumberFormat="1" applyFont="1" applyFill="1" applyBorder="1" applyAlignment="1">
      <alignment horizontal="right" vertical="top"/>
    </xf>
    <xf numFmtId="10" fontId="38" fillId="24" borderId="36" xfId="42" applyNumberFormat="1" applyFont="1" applyFill="1" applyBorder="1" applyAlignment="1">
      <alignment horizontal="right" vertical="top"/>
    </xf>
    <xf numFmtId="10" fontId="39" fillId="24" borderId="33" xfId="42" applyNumberFormat="1" applyFont="1" applyFill="1" applyBorder="1" applyAlignment="1">
      <alignment horizontal="right" vertical="top"/>
    </xf>
    <xf numFmtId="10" fontId="39" fillId="24" borderId="34" xfId="42" applyNumberFormat="1" applyFont="1" applyFill="1" applyBorder="1" applyAlignment="1">
      <alignment horizontal="right" vertical="top"/>
    </xf>
    <xf numFmtId="0" fontId="38" fillId="0" borderId="10" xfId="0" applyFont="1" applyFill="1" applyBorder="1" applyAlignment="1">
      <alignment horizontal="center" vertical="top" wrapText="1"/>
    </xf>
    <xf numFmtId="170" fontId="23" fillId="0" borderId="37" xfId="42" applyNumberFormat="1" applyFont="1" applyFill="1" applyBorder="1" applyAlignment="1">
      <alignment horizontal="right" vertical="top" wrapText="1"/>
    </xf>
    <xf numFmtId="10" fontId="0" fillId="0" borderId="0" xfId="42" applyNumberFormat="1" applyFont="1" applyFill="1" applyBorder="1" applyAlignment="1">
      <alignment horizontal="right" vertical="top"/>
    </xf>
    <xf numFmtId="10" fontId="23" fillId="0" borderId="23" xfId="42" applyNumberFormat="1" applyFont="1" applyFill="1" applyBorder="1" applyAlignment="1">
      <alignment vertical="top" wrapText="1"/>
    </xf>
    <xf numFmtId="10" fontId="23" fillId="0" borderId="38" xfId="42" applyNumberFormat="1" applyFont="1" applyFill="1" applyBorder="1" applyAlignment="1">
      <alignment horizontal="right" vertical="top"/>
    </xf>
    <xf numFmtId="0" fontId="23" fillId="20" borderId="14" xfId="0" applyFont="1" applyFill="1" applyBorder="1" applyAlignment="1">
      <alignment horizontal="center" vertical="top" wrapText="1"/>
    </xf>
    <xf numFmtId="170" fontId="23" fillId="20" borderId="14" xfId="42" applyNumberFormat="1" applyFont="1" applyFill="1" applyBorder="1" applyAlignment="1">
      <alignment horizontal="right" vertical="top" wrapText="1"/>
    </xf>
    <xf numFmtId="10" fontId="0" fillId="20" borderId="39" xfId="42" applyNumberFormat="1" applyFont="1" applyFill="1" applyBorder="1" applyAlignment="1">
      <alignment horizontal="right" vertical="top"/>
    </xf>
    <xf numFmtId="10" fontId="0" fillId="20" borderId="14" xfId="42" applyNumberFormat="1" applyFont="1" applyFill="1" applyBorder="1" applyAlignment="1">
      <alignment horizontal="right" vertical="top"/>
    </xf>
    <xf numFmtId="10" fontId="23" fillId="20" borderId="14" xfId="42" applyNumberFormat="1" applyFont="1" applyFill="1" applyBorder="1" applyAlignment="1">
      <alignment horizontal="right" vertical="top"/>
    </xf>
    <xf numFmtId="10" fontId="23" fillId="20" borderId="23" xfId="42" applyNumberFormat="1" applyFont="1" applyFill="1" applyBorder="1" applyAlignment="1">
      <alignment horizontal="right" vertical="top"/>
    </xf>
    <xf numFmtId="3" fontId="23" fillId="0" borderId="14" xfId="42" applyNumberFormat="1" applyFont="1" applyFill="1" applyBorder="1" applyAlignment="1">
      <alignment horizontal="right" vertical="top"/>
    </xf>
    <xf numFmtId="9" fontId="0" fillId="0" borderId="40" xfId="66" applyFont="1" applyFill="1" applyBorder="1" applyAlignment="1">
      <alignment horizontal="right" vertical="top"/>
    </xf>
    <xf numFmtId="170" fontId="0" fillId="0" borderId="11" xfId="42" applyNumberFormat="1" applyFont="1" applyFill="1" applyBorder="1" applyAlignment="1">
      <alignment horizontal="right" vertical="top"/>
    </xf>
    <xf numFmtId="10" fontId="23" fillId="0" borderId="37" xfId="42" applyNumberFormat="1" applyFont="1" applyFill="1" applyBorder="1" applyAlignment="1">
      <alignment horizontal="right" vertical="top"/>
    </xf>
    <xf numFmtId="0" fontId="0" fillId="0" borderId="0" xfId="0" applyFont="1" applyAlignment="1">
      <alignment/>
    </xf>
    <xf numFmtId="3" fontId="23" fillId="0" borderId="0" xfId="66" applyNumberFormat="1" applyFont="1" applyAlignment="1">
      <alignment horizontal="center"/>
    </xf>
    <xf numFmtId="9" fontId="23" fillId="0" borderId="0" xfId="66" applyFont="1" applyAlignment="1">
      <alignment horizontal="center"/>
    </xf>
    <xf numFmtId="0" fontId="23" fillId="0" borderId="0" xfId="0" applyFont="1" applyAlignment="1">
      <alignment vertical="top"/>
    </xf>
    <xf numFmtId="170" fontId="37" fillId="0" borderId="0" xfId="42" applyNumberFormat="1" applyFont="1" applyAlignment="1">
      <alignment/>
    </xf>
    <xf numFmtId="0" fontId="23" fillId="0" borderId="41" xfId="0" applyFont="1" applyBorder="1" applyAlignment="1">
      <alignment horizontal="center" wrapText="1"/>
    </xf>
    <xf numFmtId="0" fontId="23" fillId="0" borderId="41" xfId="0" applyFont="1" applyFill="1" applyBorder="1" applyAlignment="1">
      <alignment horizontal="center" wrapText="1"/>
    </xf>
    <xf numFmtId="9" fontId="23" fillId="0" borderId="41" xfId="66" applyFont="1" applyBorder="1" applyAlignment="1">
      <alignment horizontal="center"/>
    </xf>
    <xf numFmtId="0" fontId="23" fillId="0" borderId="41" xfId="66" applyNumberFormat="1" applyFont="1" applyBorder="1" applyAlignment="1">
      <alignment horizontal="center"/>
    </xf>
    <xf numFmtId="9" fontId="23" fillId="0" borderId="41" xfId="66" applyFont="1" applyBorder="1" applyAlignment="1">
      <alignment horizontal="center" wrapText="1"/>
    </xf>
    <xf numFmtId="0" fontId="0" fillId="0" borderId="0" xfId="0" applyAlignment="1">
      <alignment horizontal="center"/>
    </xf>
    <xf numFmtId="0" fontId="0" fillId="22" borderId="42" xfId="0" applyFill="1" applyBorder="1" applyAlignment="1">
      <alignment horizontal="right" wrapText="1"/>
    </xf>
    <xf numFmtId="14" fontId="0" fillId="22" borderId="42" xfId="0" applyNumberFormat="1" applyFill="1" applyBorder="1" applyAlignment="1">
      <alignment/>
    </xf>
    <xf numFmtId="0" fontId="0" fillId="22" borderId="42" xfId="0" applyFill="1" applyBorder="1" applyAlignment="1">
      <alignment/>
    </xf>
    <xf numFmtId="170" fontId="0" fillId="22" borderId="42" xfId="42" applyNumberFormat="1" applyFill="1" applyBorder="1" applyAlignment="1">
      <alignment/>
    </xf>
    <xf numFmtId="9" fontId="0" fillId="22" borderId="42" xfId="66" applyFill="1" applyBorder="1" applyAlignment="1">
      <alignment/>
    </xf>
    <xf numFmtId="0" fontId="0" fillId="22" borderId="42" xfId="0" applyFill="1" applyBorder="1" applyAlignment="1">
      <alignment wrapText="1"/>
    </xf>
    <xf numFmtId="170" fontId="0" fillId="26" borderId="42" xfId="42" applyNumberFormat="1" applyFill="1" applyBorder="1" applyAlignment="1">
      <alignment/>
    </xf>
    <xf numFmtId="170" fontId="0" fillId="26" borderId="42" xfId="42" applyNumberFormat="1" applyFont="1" applyFill="1" applyBorder="1" applyAlignment="1">
      <alignment/>
    </xf>
    <xf numFmtId="9" fontId="0" fillId="26" borderId="42" xfId="66" applyFill="1" applyBorder="1" applyAlignment="1">
      <alignment/>
    </xf>
    <xf numFmtId="9" fontId="0" fillId="26" borderId="42" xfId="66" applyNumberFormat="1" applyFill="1" applyBorder="1" applyAlignment="1">
      <alignment/>
    </xf>
    <xf numFmtId="0" fontId="0" fillId="4" borderId="42" xfId="0" applyFill="1" applyBorder="1" applyAlignment="1">
      <alignment horizontal="right" wrapText="1"/>
    </xf>
    <xf numFmtId="14" fontId="0" fillId="4" borderId="42" xfId="0" applyNumberFormat="1" applyFill="1" applyBorder="1" applyAlignment="1">
      <alignment/>
    </xf>
    <xf numFmtId="0" fontId="0" fillId="4" borderId="42" xfId="0" applyFill="1" applyBorder="1" applyAlignment="1">
      <alignment/>
    </xf>
    <xf numFmtId="170" fontId="0" fillId="4" borderId="42" xfId="42" applyNumberFormat="1" applyFill="1" applyBorder="1" applyAlignment="1">
      <alignment/>
    </xf>
    <xf numFmtId="9" fontId="0" fillId="4" borderId="42" xfId="66" applyFill="1" applyBorder="1" applyAlignment="1">
      <alignment/>
    </xf>
    <xf numFmtId="0" fontId="0" fillId="4" borderId="42" xfId="0" applyFill="1" applyBorder="1" applyAlignment="1">
      <alignment wrapText="1"/>
    </xf>
    <xf numFmtId="0" fontId="0" fillId="4" borderId="42" xfId="0" applyFill="1" applyBorder="1" applyAlignment="1">
      <alignment horizontal="right"/>
    </xf>
    <xf numFmtId="0" fontId="0" fillId="22" borderId="42" xfId="0" applyFill="1" applyBorder="1" applyAlignment="1">
      <alignment horizontal="right"/>
    </xf>
    <xf numFmtId="9" fontId="0" fillId="22" borderId="42" xfId="66" applyFont="1" applyFill="1" applyBorder="1" applyAlignment="1">
      <alignment/>
    </xf>
    <xf numFmtId="170" fontId="0" fillId="0" borderId="0" xfId="42" applyNumberFormat="1" applyAlignment="1">
      <alignment/>
    </xf>
    <xf numFmtId="9" fontId="0" fillId="0" borderId="0" xfId="66" applyAlignment="1">
      <alignment/>
    </xf>
    <xf numFmtId="170" fontId="0" fillId="0" borderId="0" xfId="42" applyNumberFormat="1" applyFill="1" applyAlignment="1">
      <alignment/>
    </xf>
    <xf numFmtId="0" fontId="0" fillId="0" borderId="0" xfId="0" applyFill="1" applyAlignment="1">
      <alignment/>
    </xf>
    <xf numFmtId="9" fontId="0" fillId="0" borderId="0" xfId="66" applyFill="1" applyAlignment="1">
      <alignment/>
    </xf>
    <xf numFmtId="0" fontId="22" fillId="10" borderId="42" xfId="0" applyFont="1" applyFill="1" applyBorder="1" applyAlignment="1">
      <alignment/>
    </xf>
    <xf numFmtId="170" fontId="22" fillId="10" borderId="42" xfId="42" applyNumberFormat="1" applyFont="1" applyFill="1" applyBorder="1" applyAlignment="1">
      <alignment/>
    </xf>
    <xf numFmtId="9" fontId="22" fillId="10" borderId="42" xfId="66" applyFont="1" applyFill="1" applyBorder="1" applyAlignment="1">
      <alignment/>
    </xf>
    <xf numFmtId="170" fontId="22" fillId="26" borderId="42" xfId="42" applyNumberFormat="1" applyFont="1" applyFill="1" applyBorder="1" applyAlignment="1">
      <alignment/>
    </xf>
    <xf numFmtId="9" fontId="22" fillId="26" borderId="42" xfId="66" applyFont="1" applyFill="1" applyBorder="1" applyAlignment="1">
      <alignment/>
    </xf>
    <xf numFmtId="170" fontId="0" fillId="0" borderId="0" xfId="0" applyNumberFormat="1" applyAlignment="1">
      <alignment/>
    </xf>
    <xf numFmtId="170" fontId="0" fillId="0" borderId="0" xfId="66" applyNumberFormat="1" applyAlignment="1">
      <alignment/>
    </xf>
    <xf numFmtId="0" fontId="29" fillId="0" borderId="0" xfId="0" applyNumberFormat="1" applyFont="1" applyFill="1" applyBorder="1" applyAlignment="1">
      <alignment horizontal="right" wrapText="1"/>
    </xf>
    <xf numFmtId="0" fontId="23" fillId="0" borderId="39" xfId="0" applyFont="1" applyBorder="1" applyAlignment="1">
      <alignment horizontal="center"/>
    </xf>
    <xf numFmtId="0" fontId="23" fillId="0" borderId="43" xfId="0" applyFont="1" applyBorder="1" applyAlignment="1">
      <alignment horizontal="center"/>
    </xf>
    <xf numFmtId="0" fontId="23" fillId="0" borderId="23" xfId="0" applyFont="1" applyBorder="1" applyAlignment="1">
      <alignment horizontal="center"/>
    </xf>
    <xf numFmtId="0" fontId="31" fillId="0" borderId="0" xfId="0" applyFont="1" applyFill="1" applyAlignment="1">
      <alignment horizontal="right" wrapText="1"/>
    </xf>
    <xf numFmtId="0" fontId="27" fillId="25" borderId="44" xfId="0" applyFont="1" applyFill="1" applyBorder="1" applyAlignment="1">
      <alignment horizontal="center" vertical="center" wrapText="1"/>
    </xf>
    <xf numFmtId="0" fontId="27" fillId="25" borderId="18" xfId="0" applyFont="1" applyFill="1" applyBorder="1" applyAlignment="1">
      <alignment horizontal="center" vertical="center" wrapText="1"/>
    </xf>
    <xf numFmtId="0" fontId="27" fillId="25" borderId="24" xfId="0" applyFont="1" applyFill="1" applyBorder="1" applyAlignment="1">
      <alignment horizontal="center" vertical="center" wrapText="1"/>
    </xf>
    <xf numFmtId="0" fontId="27" fillId="25" borderId="45" xfId="0" applyFont="1" applyFill="1" applyBorder="1" applyAlignment="1">
      <alignment horizontal="center" vertical="center" wrapText="1"/>
    </xf>
    <xf numFmtId="0" fontId="27" fillId="25" borderId="16" xfId="0" applyFont="1" applyFill="1" applyBorder="1" applyAlignment="1">
      <alignment horizontal="center" vertical="center" wrapText="1"/>
    </xf>
    <xf numFmtId="0" fontId="27" fillId="25" borderId="37" xfId="0" applyFont="1" applyFill="1" applyBorder="1" applyAlignment="1">
      <alignment horizontal="center" vertical="center" wrapText="1"/>
    </xf>
    <xf numFmtId="0" fontId="23" fillId="0" borderId="39" xfId="0" applyFont="1" applyBorder="1" applyAlignment="1">
      <alignment horizontal="center" wrapText="1"/>
    </xf>
    <xf numFmtId="0" fontId="23" fillId="0" borderId="43" xfId="0" applyFont="1" applyBorder="1" applyAlignment="1">
      <alignment horizontal="center" wrapText="1"/>
    </xf>
    <xf numFmtId="0" fontId="23" fillId="0" borderId="23" xfId="0" applyFont="1" applyBorder="1" applyAlignment="1">
      <alignment horizontal="center" wrapText="1"/>
    </xf>
    <xf numFmtId="0" fontId="22" fillId="20" borderId="13" xfId="0" applyFont="1" applyFill="1" applyBorder="1" applyAlignment="1">
      <alignment horizontal="center" wrapText="1"/>
    </xf>
    <xf numFmtId="0" fontId="22" fillId="20" borderId="38" xfId="0" applyFont="1" applyFill="1" applyBorder="1" applyAlignment="1">
      <alignment horizontal="center" wrapText="1"/>
    </xf>
    <xf numFmtId="3" fontId="32" fillId="0" borderId="0" xfId="0" applyNumberFormat="1" applyFont="1" applyAlignment="1">
      <alignment horizontal="right"/>
    </xf>
    <xf numFmtId="3" fontId="30" fillId="0" borderId="0" xfId="0" applyNumberFormat="1" applyFont="1" applyFill="1" applyBorder="1" applyAlignment="1">
      <alignment horizontal="right"/>
    </xf>
    <xf numFmtId="3" fontId="32" fillId="0" borderId="0" xfId="0" applyNumberFormat="1" applyFont="1" applyBorder="1" applyAlignment="1">
      <alignment horizontal="right"/>
    </xf>
    <xf numFmtId="3" fontId="30" fillId="0" borderId="16" xfId="0" applyNumberFormat="1" applyFont="1" applyFill="1" applyBorder="1" applyAlignment="1">
      <alignment horizontal="right"/>
    </xf>
    <xf numFmtId="0" fontId="23" fillId="0" borderId="0" xfId="0" applyFont="1" applyAlignment="1">
      <alignment horizontal="left" vertical="top" wrapText="1"/>
    </xf>
    <xf numFmtId="0" fontId="27" fillId="25" borderId="39" xfId="0" applyFont="1" applyFill="1" applyBorder="1" applyAlignment="1">
      <alignment horizontal="center" vertical="center"/>
    </xf>
    <xf numFmtId="0" fontId="36" fillId="0" borderId="43" xfId="0" applyFont="1" applyBorder="1" applyAlignment="1">
      <alignment horizontal="center"/>
    </xf>
    <xf numFmtId="0" fontId="36" fillId="0" borderId="23" xfId="0" applyFont="1" applyBorder="1" applyAlignment="1">
      <alignment horizontal="center"/>
    </xf>
    <xf numFmtId="0" fontId="23" fillId="20" borderId="39" xfId="0" applyFont="1" applyFill="1" applyBorder="1" applyAlignment="1">
      <alignment horizontal="left" vertical="top" wrapText="1"/>
    </xf>
    <xf numFmtId="0" fontId="23" fillId="20" borderId="43" xfId="0" applyFont="1" applyFill="1" applyBorder="1" applyAlignment="1">
      <alignment horizontal="left" vertical="top" wrapText="1"/>
    </xf>
    <xf numFmtId="0" fontId="23" fillId="20" borderId="23" xfId="0" applyFont="1" applyFill="1" applyBorder="1" applyAlignment="1">
      <alignment horizontal="left" vertical="top" wrapText="1"/>
    </xf>
    <xf numFmtId="0" fontId="23" fillId="0" borderId="18" xfId="0" applyFont="1" applyBorder="1" applyAlignment="1">
      <alignment horizontal="right" vertical="top"/>
    </xf>
    <xf numFmtId="0" fontId="23" fillId="0" borderId="24" xfId="0" applyFont="1" applyBorder="1" applyAlignment="1">
      <alignment horizontal="right" vertical="top"/>
    </xf>
    <xf numFmtId="0" fontId="23" fillId="0" borderId="39" xfId="0" applyFont="1" applyBorder="1" applyAlignment="1">
      <alignment horizontal="right" vertical="top"/>
    </xf>
    <xf numFmtId="0" fontId="23" fillId="0" borderId="43" xfId="0" applyFont="1" applyBorder="1" applyAlignment="1">
      <alignment horizontal="right" vertical="top"/>
    </xf>
    <xf numFmtId="0" fontId="23" fillId="0" borderId="23" xfId="0" applyFont="1" applyBorder="1" applyAlignment="1">
      <alignment horizontal="right" vertical="top"/>
    </xf>
    <xf numFmtId="0" fontId="24" fillId="25" borderId="39" xfId="0" applyFont="1" applyFill="1" applyBorder="1" applyAlignment="1">
      <alignment horizontal="center" vertical="center"/>
    </xf>
    <xf numFmtId="0" fontId="24" fillId="25" borderId="43" xfId="0" applyFont="1" applyFill="1" applyBorder="1" applyAlignment="1">
      <alignment horizontal="center" vertical="center"/>
    </xf>
    <xf numFmtId="0" fontId="24" fillId="25" borderId="23" xfId="0" applyFont="1" applyFill="1" applyBorder="1" applyAlignment="1">
      <alignment horizontal="center" vertical="center"/>
    </xf>
    <xf numFmtId="0" fontId="23" fillId="0" borderId="0" xfId="0" applyFont="1" applyBorder="1" applyAlignment="1">
      <alignment horizontal="center"/>
    </xf>
    <xf numFmtId="0" fontId="19" fillId="0" borderId="39" xfId="63" applyFont="1" applyFill="1" applyBorder="1" applyAlignment="1">
      <alignment horizontal="center" wrapText="1"/>
      <protection/>
    </xf>
    <xf numFmtId="0" fontId="19" fillId="0" borderId="23" xfId="63" applyFont="1" applyFill="1" applyBorder="1" applyAlignment="1">
      <alignment horizontal="center" wrapText="1"/>
      <protection/>
    </xf>
    <xf numFmtId="0" fontId="22" fillId="0" borderId="39"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6" fillId="25" borderId="46" xfId="0" applyFont="1" applyFill="1" applyBorder="1" applyAlignment="1">
      <alignment horizontal="center"/>
    </xf>
    <xf numFmtId="0" fontId="26" fillId="25" borderId="47" xfId="0" applyFont="1" applyFill="1" applyBorder="1" applyAlignment="1">
      <alignment horizontal="center"/>
    </xf>
    <xf numFmtId="0" fontId="26" fillId="25" borderId="48" xfId="0" applyFont="1" applyFill="1" applyBorder="1" applyAlignment="1">
      <alignment horizontal="center"/>
    </xf>
    <xf numFmtId="14" fontId="26" fillId="0" borderId="39" xfId="0" applyNumberFormat="1" applyFont="1" applyBorder="1" applyAlignment="1">
      <alignment horizontal="center"/>
    </xf>
    <xf numFmtId="0" fontId="26" fillId="0" borderId="43" xfId="0" applyNumberFormat="1" applyFont="1" applyBorder="1" applyAlignment="1">
      <alignment horizontal="center"/>
    </xf>
    <xf numFmtId="0" fontId="26" fillId="0" borderId="23" xfId="0" applyNumberFormat="1" applyFont="1" applyBorder="1" applyAlignment="1">
      <alignment horizontal="center"/>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 2 2" xfId="61"/>
    <cellStyle name="Normal 3" xfId="62"/>
    <cellStyle name="Normal_Top Ten PHA Fam.Assignments" xfId="63"/>
    <cellStyle name="Note" xfId="64"/>
    <cellStyle name="Output" xfId="65"/>
    <cellStyle name="Percent" xfId="66"/>
    <cellStyle name="Percent 2" xfId="67"/>
    <cellStyle name="Percent 3"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solidFill>
                  <a:srgbClr val="000000"/>
                </a:solidFill>
                <a:latin typeface="Arial"/>
                <a:ea typeface="Arial"/>
                <a:cs typeface="Arial"/>
              </a:rPr>
              <a:t>DHAP IKE Families by Round</a:t>
            </a:r>
          </a:p>
        </c:rich>
      </c:tx>
      <c:layout>
        <c:manualLayout>
          <c:xMode val="factor"/>
          <c:yMode val="factor"/>
          <c:x val="0.00225"/>
          <c:y val="0"/>
        </c:manualLayout>
      </c:layout>
      <c:spPr>
        <a:noFill/>
        <a:ln>
          <a:noFill/>
        </a:ln>
      </c:spPr>
    </c:title>
    <c:plotArea>
      <c:layout>
        <c:manualLayout>
          <c:xMode val="edge"/>
          <c:yMode val="edge"/>
          <c:x val="0.00575"/>
          <c:y val="0.1245"/>
          <c:w val="0.98875"/>
          <c:h val="0.79025"/>
        </c:manualLayout>
      </c:layout>
      <c:lineChart>
        <c:grouping val="standard"/>
        <c:varyColors val="0"/>
        <c:ser>
          <c:idx val="1"/>
          <c:order val="0"/>
          <c:tx>
            <c:strRef>
              <c:f>'FEMA Data Statistics'!$Q$3</c:f>
              <c:strCache>
                <c:ptCount val="1"/>
                <c:pt idx="0">
                  <c:v>Net %</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00FF"/>
              </a:solidFill>
              <a:ln>
                <a:solidFill>
                  <a:srgbClr val="FF00FF"/>
                </a:solidFill>
              </a:ln>
            </c:spPr>
          </c:marker>
          <c:dLbls>
            <c:dLbl>
              <c:idx val="0"/>
              <c:layout>
                <c:manualLayout>
                  <c:x val="0"/>
                  <c:y val="0"/>
                </c:manualLayout>
              </c:layout>
              <c:txPr>
                <a:bodyPr vert="horz" rot="-1800000" anchor="ctr"/>
                <a:lstStyle/>
                <a:p>
                  <a:pPr algn="ctr">
                    <a:defRPr lang="en-US" cap="none" sz="1175"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1800000" anchor="ctr"/>
                <a:lstStyle/>
                <a:p>
                  <a:pPr algn="ctr">
                    <a:defRPr lang="en-US" cap="none" sz="1175"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1800000" anchor="ctr"/>
                <a:lstStyle/>
                <a:p>
                  <a:pPr algn="ctr">
                    <a:defRPr lang="en-US" cap="none" sz="1175"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1800000" anchor="ctr"/>
                <a:lstStyle/>
                <a:p>
                  <a:pPr algn="ctr">
                    <a:defRPr lang="en-US" cap="none" sz="1175"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1800000" anchor="ctr"/>
                <a:lstStyle/>
                <a:p>
                  <a:pPr algn="ctr">
                    <a:defRPr lang="en-US" cap="none" sz="1175"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1800000" anchor="ctr"/>
                <a:lstStyle/>
                <a:p>
                  <a:pPr algn="ctr">
                    <a:defRPr lang="en-US" cap="none" sz="1175"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1800000" anchor="ctr"/>
                <a:lstStyle/>
                <a:p>
                  <a:pPr algn="ctr">
                    <a:defRPr lang="en-US" cap="none" sz="1175"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1800000" anchor="ctr"/>
                <a:lstStyle/>
                <a:p>
                  <a:pPr algn="ctr">
                    <a:defRPr lang="en-US" cap="none" sz="1175"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1800000" anchor="ctr"/>
                <a:lstStyle/>
                <a:p>
                  <a:pPr algn="ctr">
                    <a:defRPr lang="en-US" cap="none" sz="1175"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1800000" anchor="ctr"/>
                <a:lstStyle/>
                <a:p>
                  <a:pPr algn="ctr">
                    <a:defRPr lang="en-US" cap="none" sz="1175"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1800000" anchor="ctr"/>
                <a:lstStyle/>
                <a:p>
                  <a:pPr algn="ctr">
                    <a:defRPr lang="en-US" cap="none" sz="1175" b="0" i="0" u="none" baseline="0">
                      <a:solidFill>
                        <a:srgbClr val="000000"/>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1800000" anchor="ctr"/>
              <a:lstStyle/>
              <a:p>
                <a:pPr algn="ctr">
                  <a:defRPr lang="en-US" cap="none" sz="1175" b="0" i="0" u="none" baseline="0">
                    <a:solidFill>
                      <a:srgbClr val="000000"/>
                    </a:solidFill>
                    <a:latin typeface="Arial"/>
                    <a:ea typeface="Arial"/>
                    <a:cs typeface="Arial"/>
                  </a:defRPr>
                </a:pPr>
              </a:p>
            </c:txPr>
            <c:showLegendKey val="0"/>
            <c:showVal val="1"/>
            <c:showBubbleSize val="0"/>
            <c:showCatName val="0"/>
            <c:showSerName val="0"/>
            <c:showLeaderLines val="1"/>
            <c:showPercent val="0"/>
          </c:dLbls>
          <c:cat>
            <c:strRef>
              <c:f>'FEMA Data Statistics'!$A$4:$A$24</c:f>
              <c:strCache>
                <c:ptCount val="21"/>
                <c:pt idx="0">
                  <c:v>Round 1</c:v>
                </c:pt>
                <c:pt idx="1">
                  <c:v>Round 2</c:v>
                </c:pt>
                <c:pt idx="2">
                  <c:v>Round 3</c:v>
                </c:pt>
                <c:pt idx="3">
                  <c:v>Round 4</c:v>
                </c:pt>
                <c:pt idx="4">
                  <c:v>Round 5</c:v>
                </c:pt>
                <c:pt idx="5">
                  <c:v>Round 6</c:v>
                </c:pt>
                <c:pt idx="6">
                  <c:v>Round 7</c:v>
                </c:pt>
                <c:pt idx="7">
                  <c:v>Round 8</c:v>
                </c:pt>
                <c:pt idx="8">
                  <c:v>Round 9</c:v>
                </c:pt>
                <c:pt idx="9">
                  <c:v>Round 10</c:v>
                </c:pt>
                <c:pt idx="10">
                  <c:v>Round 11</c:v>
                </c:pt>
                <c:pt idx="11">
                  <c:v>Round 12</c:v>
                </c:pt>
                <c:pt idx="12">
                  <c:v>Round 13</c:v>
                </c:pt>
                <c:pt idx="13">
                  <c:v>Round 14</c:v>
                </c:pt>
                <c:pt idx="14">
                  <c:v>Round 15</c:v>
                </c:pt>
                <c:pt idx="15">
                  <c:v>Round 16</c:v>
                </c:pt>
                <c:pt idx="16">
                  <c:v>Round 17</c:v>
                </c:pt>
                <c:pt idx="17">
                  <c:v>Round 18</c:v>
                </c:pt>
                <c:pt idx="18">
                  <c:v>Round 19</c:v>
                </c:pt>
                <c:pt idx="19">
                  <c:v>Round 20</c:v>
                </c:pt>
              </c:strCache>
            </c:strRef>
          </c:cat>
          <c:val>
            <c:numRef>
              <c:f>'FEMA Data Statistics'!$Q$4:$Q$24</c:f>
              <c:numCache>
                <c:ptCount val="21"/>
                <c:pt idx="0">
                  <c:v>0.9785714285714285</c:v>
                </c:pt>
                <c:pt idx="1">
                  <c:v>0.9385964912280702</c:v>
                </c:pt>
                <c:pt idx="2">
                  <c:v>0.9535309184046835</c:v>
                </c:pt>
                <c:pt idx="3">
                  <c:v>0.9560204953031597</c:v>
                </c:pt>
                <c:pt idx="4">
                  <c:v>0.9191721983600156</c:v>
                </c:pt>
                <c:pt idx="5">
                  <c:v>0.7048440534673827</c:v>
                </c:pt>
                <c:pt idx="6">
                  <c:v>0.7648966355897852</c:v>
                </c:pt>
                <c:pt idx="7">
                  <c:v>0.8698630136986302</c:v>
                </c:pt>
                <c:pt idx="8">
                  <c:v>0.7106109324758842</c:v>
                </c:pt>
                <c:pt idx="9">
                  <c:v>0.657100445324097</c:v>
                </c:pt>
                <c:pt idx="10">
                  <c:v>0.6402199528672428</c:v>
                </c:pt>
                <c:pt idx="11">
                  <c:v>0.7919911012235817</c:v>
                </c:pt>
                <c:pt idx="12">
                  <c:v>0.7048969072164949</c:v>
                </c:pt>
                <c:pt idx="13">
                  <c:v>0.647172236503856</c:v>
                </c:pt>
                <c:pt idx="14">
                  <c:v>0.4714983713355049</c:v>
                </c:pt>
                <c:pt idx="15">
                  <c:v>0.2163265306122449</c:v>
                </c:pt>
                <c:pt idx="16">
                  <c:v>0.2124756335282651</c:v>
                </c:pt>
                <c:pt idx="17">
                  <c:v>0.3076923076923077</c:v>
                </c:pt>
                <c:pt idx="18">
                  <c:v>0.06769230769230769</c:v>
                </c:pt>
                <c:pt idx="19">
                  <c:v>0.08433734939759036</c:v>
                </c:pt>
              </c:numCache>
            </c:numRef>
          </c:val>
          <c:smooth val="0"/>
        </c:ser>
        <c:ser>
          <c:idx val="0"/>
          <c:order val="1"/>
          <c:tx>
            <c:strRef>
              <c:f>'FEMA Data Statistics'!$S$3</c:f>
              <c:strCache>
                <c:ptCount val="1"/>
                <c:pt idx="0">
                  <c:v>Case A Net %</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FF"/>
              </a:solidFill>
              <a:ln>
                <a:solidFill>
                  <a:srgbClr val="0000FF"/>
                </a:solidFill>
              </a:ln>
            </c:spPr>
          </c:marker>
          <c:dLbls>
            <c:dLbl>
              <c:idx val="5"/>
              <c:txPr>
                <a:bodyPr vert="horz" rot="-1800000" anchor="ctr"/>
                <a:lstStyle/>
                <a:p>
                  <a:pPr algn="ctr">
                    <a:defRPr lang="en-US" cap="none" sz="1175" b="0" i="0" u="none" baseline="0">
                      <a:solidFill>
                        <a:srgbClr val="000000"/>
                      </a:solidFill>
                      <a:latin typeface="Arial"/>
                      <a:ea typeface="Arial"/>
                      <a:cs typeface="Arial"/>
                    </a:defRPr>
                  </a:pPr>
                </a:p>
              </c:txPr>
              <c:numFmt formatCode="General" sourceLinked="1"/>
              <c:spPr/>
              <c:dLblPos val="r"/>
              <c:showLegendKey val="0"/>
              <c:showVal val="1"/>
              <c:showBubbleSize val="0"/>
              <c:showCatName val="0"/>
              <c:showSerName val="0"/>
              <c:showPercent val="0"/>
            </c:dLbl>
            <c:numFmt formatCode="General" sourceLinked="1"/>
            <c:txPr>
              <a:bodyPr vert="horz" rot="-1800000" anchor="ctr"/>
              <a:lstStyle/>
              <a:p>
                <a:pPr algn="ctr">
                  <a:defRPr lang="en-US" cap="none" sz="1175" b="0" i="0" u="none" baseline="0">
                    <a:solidFill>
                      <a:srgbClr val="000000"/>
                    </a:solidFill>
                    <a:latin typeface="Arial"/>
                    <a:ea typeface="Arial"/>
                    <a:cs typeface="Arial"/>
                  </a:defRPr>
                </a:pPr>
              </a:p>
            </c:txPr>
            <c:dLblPos val="r"/>
            <c:showLegendKey val="0"/>
            <c:showVal val="1"/>
            <c:showBubbleSize val="0"/>
            <c:showCatName val="0"/>
            <c:showSerName val="0"/>
            <c:showLeaderLines val="1"/>
            <c:showPercent val="0"/>
          </c:dLbls>
          <c:cat>
            <c:strRef>
              <c:f>'FEMA Data Statistics'!$A$4:$A$24</c:f>
              <c:strCache>
                <c:ptCount val="21"/>
                <c:pt idx="0">
                  <c:v>Round 1</c:v>
                </c:pt>
                <c:pt idx="1">
                  <c:v>Round 2</c:v>
                </c:pt>
                <c:pt idx="2">
                  <c:v>Round 3</c:v>
                </c:pt>
                <c:pt idx="3">
                  <c:v>Round 4</c:v>
                </c:pt>
                <c:pt idx="4">
                  <c:v>Round 5</c:v>
                </c:pt>
                <c:pt idx="5">
                  <c:v>Round 6</c:v>
                </c:pt>
                <c:pt idx="6">
                  <c:v>Round 7</c:v>
                </c:pt>
                <c:pt idx="7">
                  <c:v>Round 8</c:v>
                </c:pt>
                <c:pt idx="8">
                  <c:v>Round 9</c:v>
                </c:pt>
                <c:pt idx="9">
                  <c:v>Round 10</c:v>
                </c:pt>
                <c:pt idx="10">
                  <c:v>Round 11</c:v>
                </c:pt>
                <c:pt idx="11">
                  <c:v>Round 12</c:v>
                </c:pt>
                <c:pt idx="12">
                  <c:v>Round 13</c:v>
                </c:pt>
                <c:pt idx="13">
                  <c:v>Round 14</c:v>
                </c:pt>
                <c:pt idx="14">
                  <c:v>Round 15</c:v>
                </c:pt>
                <c:pt idx="15">
                  <c:v>Round 16</c:v>
                </c:pt>
                <c:pt idx="16">
                  <c:v>Round 17</c:v>
                </c:pt>
                <c:pt idx="17">
                  <c:v>Round 18</c:v>
                </c:pt>
                <c:pt idx="18">
                  <c:v>Round 19</c:v>
                </c:pt>
                <c:pt idx="19">
                  <c:v>Round 20</c:v>
                </c:pt>
              </c:strCache>
            </c:strRef>
          </c:cat>
          <c:val>
            <c:numRef>
              <c:f>'FEMA Data Statistics'!$S$4:$S$24</c:f>
              <c:numCache>
                <c:ptCount val="21"/>
                <c:pt idx="0">
                  <c:v>0.24642857142857144</c:v>
                </c:pt>
                <c:pt idx="1">
                  <c:v>0.1649122807017544</c:v>
                </c:pt>
                <c:pt idx="2">
                  <c:v>0.22649103549213317</c:v>
                </c:pt>
                <c:pt idx="3">
                  <c:v>0.21690862510674638</c:v>
                </c:pt>
                <c:pt idx="4">
                  <c:v>0.16009371339320577</c:v>
                </c:pt>
                <c:pt idx="5">
                  <c:v>0.1029361361818805</c:v>
                </c:pt>
                <c:pt idx="6">
                  <c:v>0.09931090393190109</c:v>
                </c:pt>
                <c:pt idx="7">
                  <c:v>0.07808219178082192</c:v>
                </c:pt>
                <c:pt idx="8">
                  <c:v>0.06430868167202572</c:v>
                </c:pt>
                <c:pt idx="9">
                  <c:v>0.07916872835230084</c:v>
                </c:pt>
                <c:pt idx="10">
                  <c:v>0.05551191411364231</c:v>
                </c:pt>
                <c:pt idx="11">
                  <c:v>0.05672969966629588</c:v>
                </c:pt>
                <c:pt idx="12">
                  <c:v>0.07474226804123711</c:v>
                </c:pt>
                <c:pt idx="13">
                  <c:v>0.05141388174807198</c:v>
                </c:pt>
                <c:pt idx="14">
                  <c:v>0.016286644951140065</c:v>
                </c:pt>
                <c:pt idx="15">
                  <c:v>0.012244897959183673</c:v>
                </c:pt>
                <c:pt idx="16">
                  <c:v>0.01364522417153996</c:v>
                </c:pt>
                <c:pt idx="17">
                  <c:v>0.011396011396011397</c:v>
                </c:pt>
                <c:pt idx="18">
                  <c:v>0.003076923076923077</c:v>
                </c:pt>
                <c:pt idx="19">
                  <c:v>0</c:v>
                </c:pt>
              </c:numCache>
            </c:numRef>
          </c:val>
          <c:smooth val="0"/>
        </c:ser>
        <c:marker val="1"/>
        <c:axId val="34316431"/>
        <c:axId val="40412424"/>
      </c:lineChart>
      <c:catAx>
        <c:axId val="3431643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175" b="0" i="0" u="none" baseline="0">
                <a:solidFill>
                  <a:srgbClr val="000000"/>
                </a:solidFill>
                <a:latin typeface="Arial"/>
                <a:ea typeface="Arial"/>
                <a:cs typeface="Arial"/>
              </a:defRPr>
            </a:pPr>
          </a:p>
        </c:txPr>
        <c:crossAx val="40412424"/>
        <c:crossesAt val="0"/>
        <c:auto val="1"/>
        <c:lblOffset val="100"/>
        <c:tickLblSkip val="1"/>
        <c:noMultiLvlLbl val="0"/>
      </c:catAx>
      <c:valAx>
        <c:axId val="40412424"/>
        <c:scaling>
          <c:orientation val="minMax"/>
          <c:max val="1"/>
          <c:min val="0"/>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4316431"/>
        <c:crossesAt val="1"/>
        <c:crossBetween val="midCat"/>
        <c:dispUnits/>
        <c:majorUnit val="0.05"/>
        <c:minorUnit val="0.02"/>
      </c:valAx>
      <c:spPr>
        <a:noFill/>
        <a:ln>
          <a:noFill/>
        </a:ln>
      </c:spPr>
    </c:plotArea>
    <c:legend>
      <c:legendPos val="r"/>
      <c:layout>
        <c:manualLayout>
          <c:xMode val="edge"/>
          <c:yMode val="edge"/>
          <c:x val="0.43525"/>
          <c:y val="0.93625"/>
          <c:w val="0.169"/>
          <c:h val="0.05675"/>
        </c:manualLayout>
      </c:layout>
      <c:overlay val="0"/>
      <c:spPr>
        <a:solidFill>
          <a:srgbClr val="FFFFFF"/>
        </a:solidFill>
        <a:ln w="3175">
          <a:solidFill>
            <a:srgbClr val="000000"/>
          </a:solidFill>
        </a:ln>
      </c:spPr>
      <c:txPr>
        <a:bodyPr vert="horz" rot="0"/>
        <a:lstStyle/>
        <a:p>
          <a:pPr>
            <a:defRPr lang="en-US" cap="none" sz="154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6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26</xdr:row>
      <xdr:rowOff>28575</xdr:rowOff>
    </xdr:from>
    <xdr:to>
      <xdr:col>18</xdr:col>
      <xdr:colOff>114300</xdr:colOff>
      <xdr:row>60</xdr:row>
      <xdr:rowOff>85725</xdr:rowOff>
    </xdr:to>
    <xdr:graphicFrame>
      <xdr:nvGraphicFramePr>
        <xdr:cNvPr id="1" name="Chart 1"/>
        <xdr:cNvGraphicFramePr/>
      </xdr:nvGraphicFramePr>
      <xdr:xfrm>
        <a:off x="152400" y="8001000"/>
        <a:ext cx="16897350" cy="5562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IH-PEV\DHAP-Ike\Reznick%20Team\IKE%20PSR\12-2008\Internal%20PSR\Report%20for%20Discussion%20for%20DHAP%20IKE%20(1-1-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H-PEV\DHAP-Ike\Reznick%20Team\IKE%20PSR\11-2008\FEMA%20Charts\FEMA%20Chart%2011-20-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C31979\Desktop\Call%20Status%20Report%20XX.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C31979\Desktop\Call%20Status%20Report%20XXXIV.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Nate's%20DHAP%20IKE\IKE%20PSR%20DATA\Weekly%20PSR%20Report%20By%20Round\Weekly%20PSR%20@%2012-16-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MA Referral_PHA Assignment"/>
      <sheetName val="IKE01 PSR Weekly % Change"/>
      <sheetName val="Call Status Report"/>
      <sheetName val="Families Assigned by PHAs on GA"/>
      <sheetName val="Assigned by PHAs Not on GA"/>
      <sheetName val="EOP Reason Summary"/>
      <sheetName val="FEMA Data Statistics"/>
      <sheetName val="DHAP IKE GA REPORT 12-15-08"/>
      <sheetName val="Open Issues @ 11-20-08"/>
    </sheetNames>
    <sheetDataSet>
      <sheetData sheetId="0">
        <row r="3">
          <cell r="A3" t="str">
            <v>Data as of 1/1/2009</v>
          </cell>
        </row>
        <row r="25">
          <cell r="D25">
            <v>42608</v>
          </cell>
        </row>
      </sheetData>
      <sheetData sheetId="3">
        <row r="110">
          <cell r="D110">
            <v>4537</v>
          </cell>
          <cell r="E110">
            <v>8634</v>
          </cell>
          <cell r="F110">
            <v>39</v>
          </cell>
          <cell r="G110">
            <v>7135</v>
          </cell>
          <cell r="H110">
            <v>8785</v>
          </cell>
        </row>
      </sheetData>
      <sheetData sheetId="5">
        <row r="14">
          <cell r="C14">
            <v>614</v>
          </cell>
        </row>
        <row r="21">
          <cell r="C21">
            <v>1086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HAP Ike"/>
      <sheetName val="Data"/>
    </sheetNames>
    <sheetDataSet>
      <sheetData sheetId="1">
        <row r="3">
          <cell r="A3" t="str">
            <v>Wed
10/15</v>
          </cell>
          <cell r="B3">
            <v>289</v>
          </cell>
          <cell r="C3">
            <v>274</v>
          </cell>
          <cell r="D3">
            <v>0</v>
          </cell>
          <cell r="E3">
            <v>0</v>
          </cell>
          <cell r="G3">
            <v>39755</v>
          </cell>
          <cell r="H3">
            <v>24719</v>
          </cell>
          <cell r="I3">
            <v>22264</v>
          </cell>
          <cell r="K3">
            <v>2455</v>
          </cell>
          <cell r="M3">
            <v>39755</v>
          </cell>
          <cell r="N3">
            <v>61</v>
          </cell>
          <cell r="O3">
            <v>0</v>
          </cell>
          <cell r="P3">
            <v>0</v>
          </cell>
          <cell r="Q3">
            <v>2455</v>
          </cell>
        </row>
        <row r="4">
          <cell r="A4" t="str">
            <v>Thurs
10/16</v>
          </cell>
          <cell r="G4">
            <v>39756</v>
          </cell>
          <cell r="M4">
            <v>39756</v>
          </cell>
        </row>
        <row r="5">
          <cell r="A5" t="str">
            <v>Fri
10/17</v>
          </cell>
          <cell r="G5">
            <v>39757</v>
          </cell>
          <cell r="M5">
            <v>39757</v>
          </cell>
        </row>
        <row r="6">
          <cell r="A6" t="str">
            <v>Sat
10/18</v>
          </cell>
          <cell r="G6">
            <v>39758</v>
          </cell>
          <cell r="M6">
            <v>39758</v>
          </cell>
        </row>
        <row r="7">
          <cell r="A7" t="str">
            <v>Sun
10/19</v>
          </cell>
          <cell r="G7">
            <v>39759</v>
          </cell>
          <cell r="M7">
            <v>39761</v>
          </cell>
        </row>
        <row r="8">
          <cell r="A8" t="str">
            <v>Mon
10/20</v>
          </cell>
          <cell r="G8">
            <v>39760</v>
          </cell>
          <cell r="M8">
            <v>39763</v>
          </cell>
        </row>
        <row r="9">
          <cell r="A9" t="str">
            <v>Tues
10/21</v>
          </cell>
          <cell r="G9">
            <v>39761</v>
          </cell>
          <cell r="M9">
            <v>39765</v>
          </cell>
        </row>
        <row r="10">
          <cell r="A10" t="str">
            <v>Wed
10/22</v>
          </cell>
          <cell r="G10">
            <v>39762</v>
          </cell>
          <cell r="M10">
            <v>39766</v>
          </cell>
        </row>
        <row r="11">
          <cell r="A11" t="str">
            <v>Thurs
10/23</v>
          </cell>
          <cell r="G11">
            <v>39763</v>
          </cell>
          <cell r="M11">
            <v>39767</v>
          </cell>
        </row>
        <row r="12">
          <cell r="A12" t="str">
            <v>Fri
10/24</v>
          </cell>
          <cell r="G12">
            <v>39764</v>
          </cell>
          <cell r="M12">
            <v>39768</v>
          </cell>
        </row>
        <row r="13">
          <cell r="A13" t="str">
            <v>Sat
10/25</v>
          </cell>
          <cell r="G13">
            <v>39765</v>
          </cell>
          <cell r="M13">
            <v>39769</v>
          </cell>
        </row>
        <row r="14">
          <cell r="A14" t="str">
            <v>Sun
10/26</v>
          </cell>
          <cell r="G14">
            <v>39766</v>
          </cell>
          <cell r="M14">
            <v>39770</v>
          </cell>
        </row>
        <row r="15">
          <cell r="A15" t="str">
            <v>Mon
10/27</v>
          </cell>
          <cell r="G15">
            <v>39767</v>
          </cell>
          <cell r="M15">
            <v>39771</v>
          </cell>
        </row>
        <row r="16">
          <cell r="A16" t="str">
            <v>Tues
10/28</v>
          </cell>
          <cell r="G16">
            <v>39768</v>
          </cell>
          <cell r="M16">
            <v>39772</v>
          </cell>
        </row>
        <row r="17">
          <cell r="A17" t="str">
            <v>Wed
10/29</v>
          </cell>
          <cell r="G17">
            <v>39769</v>
          </cell>
        </row>
        <row r="18">
          <cell r="A18" t="str">
            <v>Thurs
10/30</v>
          </cell>
          <cell r="G18">
            <v>39770</v>
          </cell>
        </row>
        <row r="19">
          <cell r="A19" t="str">
            <v>Fri
10/31</v>
          </cell>
          <cell r="G19">
            <v>39771</v>
          </cell>
        </row>
        <row r="20">
          <cell r="A20" t="str">
            <v>Sat
11/1</v>
          </cell>
          <cell r="G20">
            <v>39772</v>
          </cell>
        </row>
        <row r="21">
          <cell r="A21" t="str">
            <v>Sun
11/2</v>
          </cell>
        </row>
        <row r="22">
          <cell r="A22" t="str">
            <v>Mon
11/3</v>
          </cell>
        </row>
        <row r="23">
          <cell r="A23" t="str">
            <v>Tues
11/4</v>
          </cell>
        </row>
        <row r="24">
          <cell r="A24" t="str">
            <v>Wed
11/5</v>
          </cell>
        </row>
        <row r="25">
          <cell r="A25" t="str">
            <v>Thurs
11/6</v>
          </cell>
        </row>
        <row r="26">
          <cell r="A26" t="str">
            <v>Fri
11/7</v>
          </cell>
        </row>
        <row r="27">
          <cell r="A27" t="str">
            <v>Sat
11/8</v>
          </cell>
        </row>
        <row r="28">
          <cell r="A28" t="str">
            <v>Sun
11/9</v>
          </cell>
        </row>
        <row r="29">
          <cell r="A29" t="str">
            <v>Mon
11/10</v>
          </cell>
        </row>
        <row r="30">
          <cell r="A30" t="str">
            <v>Tues
11/11</v>
          </cell>
        </row>
        <row r="31">
          <cell r="A31" t="str">
            <v>Wed
11/12</v>
          </cell>
        </row>
        <row r="32">
          <cell r="A32" t="str">
            <v>Thurs
11/13</v>
          </cell>
        </row>
        <row r="33">
          <cell r="A33" t="str">
            <v>Fri
11/14</v>
          </cell>
        </row>
        <row r="34">
          <cell r="A34" t="str">
            <v>Sat
11/15</v>
          </cell>
        </row>
        <row r="35">
          <cell r="A35" t="str">
            <v>Sun
11/16</v>
          </cell>
        </row>
        <row r="36">
          <cell r="A36" t="str">
            <v>Mon
11/17</v>
          </cell>
        </row>
        <row r="37">
          <cell r="A37" t="str">
            <v>Tues
11/18</v>
          </cell>
        </row>
        <row r="38">
          <cell r="A38" t="str">
            <v>Wed
11/19</v>
          </cell>
        </row>
        <row r="39">
          <cell r="A39" t="str">
            <v>Thurs
11/20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l Status Repor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all Status Report"/>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ekly PSR By Round % of Load"/>
      <sheetName val="FEMA Data Statistics"/>
      <sheetName val="DATA"/>
      <sheetName val="PSR By Round (DO NOT USE)"/>
    </sheetNames>
    <sheetDataSet>
      <sheetData sheetId="3">
        <row r="22">
          <cell r="B22">
            <v>1739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32"/>
  <sheetViews>
    <sheetView tabSelected="1" zoomScaleSheetLayoutView="100" zoomScalePageLayoutView="0" workbookViewId="0" topLeftCell="A7">
      <selection activeCell="E29" sqref="E29"/>
    </sheetView>
  </sheetViews>
  <sheetFormatPr defaultColWidth="53.421875" defaultRowHeight="12.75"/>
  <cols>
    <col min="1" max="1" width="11.00390625" style="0" customWidth="1"/>
    <col min="2" max="2" width="15.421875" style="7" customWidth="1"/>
    <col min="3" max="3" width="15.00390625" style="8" bestFit="1" customWidth="1"/>
    <col min="4" max="4" width="15.00390625" style="0" bestFit="1" customWidth="1"/>
    <col min="5" max="5" width="14.421875" style="0" bestFit="1" customWidth="1"/>
    <col min="6" max="6" width="10.8515625" style="0" customWidth="1"/>
    <col min="7" max="7" width="16.7109375" style="0" customWidth="1"/>
    <col min="8" max="8" width="29.57421875" style="0" customWidth="1"/>
  </cols>
  <sheetData>
    <row r="1" spans="1:6" ht="12.75" customHeight="1">
      <c r="A1" s="156" t="s">
        <v>71</v>
      </c>
      <c r="B1" s="157"/>
      <c r="C1" s="157"/>
      <c r="D1" s="157"/>
      <c r="E1" s="157"/>
      <c r="F1" s="158"/>
    </row>
    <row r="2" spans="1:6" ht="33.75" customHeight="1" thickBot="1">
      <c r="A2" s="159"/>
      <c r="B2" s="160"/>
      <c r="C2" s="160"/>
      <c r="D2" s="160"/>
      <c r="E2" s="160"/>
      <c r="F2" s="161"/>
    </row>
    <row r="3" spans="1:6" ht="13.5" thickBot="1">
      <c r="A3" s="162" t="s">
        <v>138</v>
      </c>
      <c r="B3" s="163"/>
      <c r="C3" s="163"/>
      <c r="D3" s="163"/>
      <c r="E3" s="163"/>
      <c r="F3" s="164"/>
    </row>
    <row r="4" spans="1:6" ht="57.75" customHeight="1" thickBot="1">
      <c r="A4" s="34" t="s">
        <v>67</v>
      </c>
      <c r="B4" s="50" t="s">
        <v>20</v>
      </c>
      <c r="C4" s="51" t="s">
        <v>21</v>
      </c>
      <c r="D4" s="51" t="s">
        <v>19</v>
      </c>
      <c r="E4" s="165" t="s">
        <v>23</v>
      </c>
      <c r="F4" s="166"/>
    </row>
    <row r="5" spans="1:7" ht="15">
      <c r="A5" s="52">
        <v>1</v>
      </c>
      <c r="B5" s="9">
        <v>39736</v>
      </c>
      <c r="C5" s="10">
        <v>289</v>
      </c>
      <c r="D5" s="13">
        <v>280</v>
      </c>
      <c r="E5" s="167">
        <f>C5-D5</f>
        <v>9</v>
      </c>
      <c r="F5" s="167"/>
      <c r="G5" s="8"/>
    </row>
    <row r="6" spans="1:7" ht="15">
      <c r="A6" s="52">
        <v>2</v>
      </c>
      <c r="B6" s="9">
        <v>39738</v>
      </c>
      <c r="C6" s="10">
        <v>1142</v>
      </c>
      <c r="D6" s="13">
        <v>1140</v>
      </c>
      <c r="E6" s="167">
        <f aca="true" t="shared" si="0" ref="E6:E24">C6-D6</f>
        <v>2</v>
      </c>
      <c r="F6" s="167"/>
      <c r="G6" s="8"/>
    </row>
    <row r="7" spans="1:7" ht="15">
      <c r="A7" s="52">
        <v>3</v>
      </c>
      <c r="B7" s="26">
        <v>39742</v>
      </c>
      <c r="C7" s="27">
        <v>2827</v>
      </c>
      <c r="D7" s="28">
        <v>2733</v>
      </c>
      <c r="E7" s="167">
        <f t="shared" si="0"/>
        <v>94</v>
      </c>
      <c r="F7" s="167"/>
      <c r="G7" s="8"/>
    </row>
    <row r="8" spans="1:7" ht="15">
      <c r="A8" s="52">
        <v>4</v>
      </c>
      <c r="B8" s="26">
        <v>39745</v>
      </c>
      <c r="C8" s="27">
        <v>2381</v>
      </c>
      <c r="D8" s="28">
        <v>2342</v>
      </c>
      <c r="E8" s="167">
        <f t="shared" si="0"/>
        <v>39</v>
      </c>
      <c r="F8" s="167"/>
      <c r="G8" s="8"/>
    </row>
    <row r="9" spans="1:7" ht="15">
      <c r="A9" s="52">
        <v>5</v>
      </c>
      <c r="B9" s="26">
        <v>39749</v>
      </c>
      <c r="C9" s="27">
        <v>2608</v>
      </c>
      <c r="D9" s="28">
        <v>2561</v>
      </c>
      <c r="E9" s="167">
        <f t="shared" si="0"/>
        <v>47</v>
      </c>
      <c r="F9" s="167"/>
      <c r="G9" s="8"/>
    </row>
    <row r="10" spans="1:7" ht="15">
      <c r="A10" s="52">
        <v>6</v>
      </c>
      <c r="B10" s="26">
        <v>39752</v>
      </c>
      <c r="C10" s="29">
        <v>17959</v>
      </c>
      <c r="D10" s="30">
        <v>17506</v>
      </c>
      <c r="E10" s="167">
        <f t="shared" si="0"/>
        <v>453</v>
      </c>
      <c r="F10" s="167"/>
      <c r="G10" s="8"/>
    </row>
    <row r="11" spans="1:7" ht="15">
      <c r="A11" s="52">
        <v>7</v>
      </c>
      <c r="B11" s="26">
        <v>39756</v>
      </c>
      <c r="C11" s="29">
        <v>2526</v>
      </c>
      <c r="D11" s="30">
        <v>2467</v>
      </c>
      <c r="E11" s="167">
        <f t="shared" si="0"/>
        <v>59</v>
      </c>
      <c r="F11" s="167"/>
      <c r="G11" s="8"/>
    </row>
    <row r="12" spans="1:7" ht="15">
      <c r="A12" s="52">
        <v>8</v>
      </c>
      <c r="B12" s="26">
        <v>39759</v>
      </c>
      <c r="C12" s="29">
        <v>748</v>
      </c>
      <c r="D12" s="30">
        <v>730</v>
      </c>
      <c r="E12" s="167">
        <f t="shared" si="0"/>
        <v>18</v>
      </c>
      <c r="F12" s="167"/>
      <c r="G12" s="8"/>
    </row>
    <row r="13" spans="1:7" ht="15">
      <c r="A13" s="52">
        <v>9</v>
      </c>
      <c r="B13" s="26">
        <v>39762</v>
      </c>
      <c r="C13" s="29">
        <v>641</v>
      </c>
      <c r="D13" s="30">
        <v>622</v>
      </c>
      <c r="E13" s="167">
        <f t="shared" si="0"/>
        <v>19</v>
      </c>
      <c r="F13" s="167"/>
      <c r="G13" s="8"/>
    </row>
    <row r="14" spans="1:7" ht="15">
      <c r="A14" s="52">
        <v>10</v>
      </c>
      <c r="B14" s="26">
        <v>39766</v>
      </c>
      <c r="C14" s="29">
        <v>2086</v>
      </c>
      <c r="D14" s="37">
        <v>2021</v>
      </c>
      <c r="E14" s="167">
        <f t="shared" si="0"/>
        <v>65</v>
      </c>
      <c r="F14" s="167"/>
      <c r="G14" s="8"/>
    </row>
    <row r="15" spans="1:7" ht="15">
      <c r="A15" s="52">
        <v>11</v>
      </c>
      <c r="B15" s="26">
        <v>39769</v>
      </c>
      <c r="C15" s="29">
        <v>3883</v>
      </c>
      <c r="D15" s="37">
        <v>3819</v>
      </c>
      <c r="E15" s="167">
        <f t="shared" si="0"/>
        <v>64</v>
      </c>
      <c r="F15" s="167"/>
      <c r="G15" s="8"/>
    </row>
    <row r="16" spans="1:6" ht="15">
      <c r="A16" s="52">
        <v>12</v>
      </c>
      <c r="B16" s="26">
        <v>39772</v>
      </c>
      <c r="C16" s="29">
        <v>923</v>
      </c>
      <c r="D16" s="37">
        <v>899</v>
      </c>
      <c r="E16" s="169">
        <f t="shared" si="0"/>
        <v>24</v>
      </c>
      <c r="F16" s="169"/>
    </row>
    <row r="17" spans="1:6" ht="15">
      <c r="A17" s="52">
        <v>13</v>
      </c>
      <c r="B17" s="26">
        <v>39776</v>
      </c>
      <c r="C17" s="29">
        <v>791</v>
      </c>
      <c r="D17" s="37">
        <v>776</v>
      </c>
      <c r="E17" s="168">
        <f t="shared" si="0"/>
        <v>15</v>
      </c>
      <c r="F17" s="168"/>
    </row>
    <row r="18" spans="1:6" ht="15">
      <c r="A18" s="52">
        <v>14</v>
      </c>
      <c r="B18" s="26">
        <v>39783</v>
      </c>
      <c r="C18" s="29">
        <v>1602</v>
      </c>
      <c r="D18" s="37">
        <v>1556</v>
      </c>
      <c r="E18" s="168">
        <f t="shared" si="0"/>
        <v>46</v>
      </c>
      <c r="F18" s="168"/>
    </row>
    <row r="19" spans="1:6" ht="15">
      <c r="A19" s="52">
        <v>15</v>
      </c>
      <c r="B19" s="26">
        <v>39786</v>
      </c>
      <c r="C19" s="29">
        <v>1258</v>
      </c>
      <c r="D19" s="37">
        <v>1228</v>
      </c>
      <c r="E19" s="168">
        <f t="shared" si="0"/>
        <v>30</v>
      </c>
      <c r="F19" s="168"/>
    </row>
    <row r="20" spans="1:6" ht="15">
      <c r="A20" s="52">
        <v>16</v>
      </c>
      <c r="B20" s="26">
        <v>39790</v>
      </c>
      <c r="C20" s="49">
        <v>507</v>
      </c>
      <c r="D20" s="37">
        <v>490</v>
      </c>
      <c r="E20" s="168">
        <f t="shared" si="0"/>
        <v>17</v>
      </c>
      <c r="F20" s="168"/>
    </row>
    <row r="21" spans="1:6" ht="15">
      <c r="A21" s="57">
        <v>17</v>
      </c>
      <c r="B21" s="26">
        <v>39793</v>
      </c>
      <c r="C21" s="49">
        <v>537</v>
      </c>
      <c r="D21" s="37">
        <v>513</v>
      </c>
      <c r="E21" s="168">
        <f>C21-D21</f>
        <v>24</v>
      </c>
      <c r="F21" s="168"/>
    </row>
    <row r="22" spans="1:6" ht="15">
      <c r="A22" s="151">
        <v>18</v>
      </c>
      <c r="B22" s="26">
        <v>39797</v>
      </c>
      <c r="C22" s="49">
        <v>367</v>
      </c>
      <c r="D22" s="37">
        <v>351</v>
      </c>
      <c r="E22" s="168">
        <f>C22-D22</f>
        <v>16</v>
      </c>
      <c r="F22" s="168"/>
    </row>
    <row r="23" spans="1:6" ht="15">
      <c r="A23" s="151">
        <v>19</v>
      </c>
      <c r="B23" s="58">
        <v>39804</v>
      </c>
      <c r="C23" s="49">
        <v>344</v>
      </c>
      <c r="D23" s="37">
        <v>325</v>
      </c>
      <c r="E23" s="168">
        <f t="shared" si="0"/>
        <v>19</v>
      </c>
      <c r="F23" s="168"/>
    </row>
    <row r="24" spans="1:6" ht="15.75" thickBot="1">
      <c r="A24" s="53">
        <v>20</v>
      </c>
      <c r="B24" s="54">
        <v>39804</v>
      </c>
      <c r="C24" s="48">
        <v>261</v>
      </c>
      <c r="D24" s="31">
        <v>249</v>
      </c>
      <c r="E24" s="170">
        <f t="shared" si="0"/>
        <v>12</v>
      </c>
      <c r="F24" s="170"/>
    </row>
    <row r="25" spans="2:6" ht="15">
      <c r="B25" s="12" t="s">
        <v>68</v>
      </c>
      <c r="C25" s="17">
        <f>SUM(C5:C24)</f>
        <v>43680</v>
      </c>
      <c r="D25" s="17">
        <f>SUM(D5:D24)</f>
        <v>42608</v>
      </c>
      <c r="E25" s="167">
        <f>SUM(E5:F24)</f>
        <v>1072</v>
      </c>
      <c r="F25" s="167"/>
    </row>
    <row r="26" spans="2:6" ht="15">
      <c r="B26" s="12"/>
      <c r="C26" s="17"/>
      <c r="D26" s="17"/>
      <c r="E26" s="46"/>
      <c r="F26" s="46"/>
    </row>
    <row r="27" spans="2:6" ht="15.75" thickBot="1">
      <c r="B27" s="12"/>
      <c r="C27" s="17"/>
      <c r="D27" s="13"/>
      <c r="E27" s="11"/>
      <c r="F27" s="25"/>
    </row>
    <row r="28" spans="2:6" ht="15.75" thickBot="1">
      <c r="B28" s="12"/>
      <c r="C28" s="13"/>
      <c r="D28" s="18" t="s">
        <v>24</v>
      </c>
      <c r="E28" s="19" t="s">
        <v>54</v>
      </c>
      <c r="F28" s="24" t="s">
        <v>25</v>
      </c>
    </row>
    <row r="29" spans="1:6" ht="15" customHeight="1">
      <c r="A29" s="155" t="s">
        <v>22</v>
      </c>
      <c r="B29" s="155"/>
      <c r="C29" s="155"/>
      <c r="D29" s="28">
        <f>'Families Assigned by PHAs'!C22</f>
        <v>29678</v>
      </c>
      <c r="E29" s="47">
        <f>D29-F29</f>
        <v>108</v>
      </c>
      <c r="F29" s="32">
        <v>29570</v>
      </c>
    </row>
    <row r="30" spans="1:6" ht="15" customHeight="1">
      <c r="A30" s="155" t="s">
        <v>69</v>
      </c>
      <c r="B30" s="155"/>
      <c r="C30" s="155"/>
      <c r="D30" s="28">
        <v>39631</v>
      </c>
      <c r="E30" s="47">
        <f>D30-F30</f>
        <v>0</v>
      </c>
      <c r="F30" s="32">
        <v>39631</v>
      </c>
    </row>
    <row r="31" spans="1:6" ht="15" customHeight="1">
      <c r="A31" s="155" t="s">
        <v>70</v>
      </c>
      <c r="B31" s="155"/>
      <c r="C31" s="155"/>
      <c r="D31" s="28">
        <v>45128</v>
      </c>
      <c r="E31" s="47">
        <f>D31-F31</f>
        <v>0</v>
      </c>
      <c r="F31" s="32">
        <v>45128</v>
      </c>
    </row>
    <row r="32" spans="1:5" ht="15.75">
      <c r="A32" s="55"/>
      <c r="B32" s="56"/>
      <c r="C32" s="56"/>
      <c r="D32" s="33"/>
      <c r="E32" s="33"/>
    </row>
  </sheetData>
  <sheetProtection/>
  <mergeCells count="27">
    <mergeCell ref="E19:F19"/>
    <mergeCell ref="E20:F20"/>
    <mergeCell ref="E24:F24"/>
    <mergeCell ref="E25:F25"/>
    <mergeCell ref="E23:F23"/>
    <mergeCell ref="E21:F21"/>
    <mergeCell ref="E22:F22"/>
    <mergeCell ref="E12:F12"/>
    <mergeCell ref="E14:F14"/>
    <mergeCell ref="E18:F18"/>
    <mergeCell ref="E15:F15"/>
    <mergeCell ref="E16:F16"/>
    <mergeCell ref="E17:F17"/>
    <mergeCell ref="E6:F6"/>
    <mergeCell ref="E7:F7"/>
    <mergeCell ref="E9:F9"/>
    <mergeCell ref="E10:F10"/>
    <mergeCell ref="A31:C31"/>
    <mergeCell ref="A1:F2"/>
    <mergeCell ref="A3:F3"/>
    <mergeCell ref="A29:C29"/>
    <mergeCell ref="A30:C30"/>
    <mergeCell ref="E4:F4"/>
    <mergeCell ref="E13:F13"/>
    <mergeCell ref="E11:F11"/>
    <mergeCell ref="E5:F5"/>
    <mergeCell ref="E8:F8"/>
  </mergeCells>
  <printOptions/>
  <pageMargins left="0.75" right="0.75" top="1" bottom="1" header="0.5" footer="0.5"/>
  <pageSetup fitToHeight="1" fitToWidth="1" horizontalDpi="600" verticalDpi="600" orientation="portrait" r:id="rId1"/>
  <colBreaks count="1" manualBreakCount="1">
    <brk id="5"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J23"/>
  <sheetViews>
    <sheetView zoomScaleSheetLayoutView="100" workbookViewId="0" topLeftCell="A1">
      <selection activeCell="B18" sqref="B18:J19"/>
    </sheetView>
  </sheetViews>
  <sheetFormatPr defaultColWidth="93.8515625" defaultRowHeight="12.75"/>
  <cols>
    <col min="1" max="1" width="12.8515625" style="109" customWidth="1"/>
    <col min="2" max="2" width="17.140625" style="59" customWidth="1"/>
    <col min="3" max="3" width="16.57421875" style="59" customWidth="1"/>
    <col min="4" max="4" width="14.8515625" style="59" customWidth="1"/>
    <col min="5" max="5" width="14.28125" style="113" customWidth="1"/>
    <col min="6" max="7" width="12.8515625" style="113" hidden="1" customWidth="1"/>
    <col min="8" max="8" width="14.28125" style="113" customWidth="1"/>
    <col min="9" max="10" width="14.28125" style="59" customWidth="1"/>
    <col min="11" max="16384" width="93.8515625" style="59" customWidth="1"/>
  </cols>
  <sheetData>
    <row r="1" spans="1:10" ht="53.25" customHeight="1" thickBot="1">
      <c r="A1" s="172" t="s">
        <v>72</v>
      </c>
      <c r="B1" s="173"/>
      <c r="C1" s="173"/>
      <c r="D1" s="173"/>
      <c r="E1" s="173"/>
      <c r="F1" s="173"/>
      <c r="G1" s="173"/>
      <c r="H1" s="173"/>
      <c r="I1" s="173"/>
      <c r="J1" s="174"/>
    </row>
    <row r="2" spans="1:10" ht="15.75" thickBot="1">
      <c r="A2" s="152" t="str">
        <f>'[1]FEMA Referral_PHA Assignment'!A3:F3</f>
        <v>Data as of 1/1/2009</v>
      </c>
      <c r="B2" s="153"/>
      <c r="C2" s="153"/>
      <c r="D2" s="153"/>
      <c r="E2" s="153"/>
      <c r="F2" s="153"/>
      <c r="G2" s="153"/>
      <c r="H2" s="153"/>
      <c r="I2" s="153"/>
      <c r="J2" s="154"/>
    </row>
    <row r="3" spans="1:10" ht="63.75" customHeight="1" thickBot="1">
      <c r="A3" s="60" t="s">
        <v>73</v>
      </c>
      <c r="B3" s="60" t="s">
        <v>74</v>
      </c>
      <c r="C3" s="61" t="s">
        <v>75</v>
      </c>
      <c r="D3" s="60" t="s">
        <v>76</v>
      </c>
      <c r="E3" s="62" t="s">
        <v>77</v>
      </c>
      <c r="F3" s="63" t="s">
        <v>78</v>
      </c>
      <c r="G3" s="64" t="s">
        <v>79</v>
      </c>
      <c r="H3" s="65" t="s">
        <v>80</v>
      </c>
      <c r="I3" s="66" t="s">
        <v>81</v>
      </c>
      <c r="J3" s="67" t="s">
        <v>82</v>
      </c>
    </row>
    <row r="4" spans="1:10" s="74" customFormat="1" ht="48" customHeight="1">
      <c r="A4" s="68" t="s">
        <v>83</v>
      </c>
      <c r="B4" s="68" t="s">
        <v>84</v>
      </c>
      <c r="C4" s="69" t="s">
        <v>84</v>
      </c>
      <c r="D4" s="68" t="s">
        <v>84</v>
      </c>
      <c r="E4" s="70">
        <f>'[1]Families Assigned by PHAs on GA'!D110</f>
        <v>4537</v>
      </c>
      <c r="F4" s="70">
        <v>3965</v>
      </c>
      <c r="G4" s="71">
        <f aca="true" t="shared" si="0" ref="G4:G9">IF(ISNA(ERROR.TYPE(E4/F4)),E4/F4,0)</f>
        <v>1.1442622950819672</v>
      </c>
      <c r="H4" s="72">
        <f aca="true" t="shared" si="1" ref="H4:H9">E4/E$10</f>
        <v>0.14716185533571197</v>
      </c>
      <c r="I4" s="73">
        <f aca="true" t="shared" si="2" ref="I4:I9">E4/E$12</f>
        <v>0.10648235073225686</v>
      </c>
      <c r="J4" s="72" t="str">
        <f aca="true" t="shared" si="3" ref="J4:J9">IF(ISNA(ERROR.TYPE(E4/F4)),IF((E4/F4)*100&gt;100,IF(ROUND((((E4/F4)*100)-100),2)&lt;=0,"0.00%",CONCATENATE("↑",ROUND((((E4/F4)*100)-100),2),"%")),IF(ROUND((100-((E4/F4)*100)),2)&lt;=0,"0.00%",CONCATENATE("↓",ROUND((100-((E4/F4)*100)),2),"%"))),"0.00%")</f>
        <v>↑14.43%</v>
      </c>
    </row>
    <row r="5" spans="1:10" s="74" customFormat="1" ht="48" customHeight="1">
      <c r="A5" s="75" t="s">
        <v>85</v>
      </c>
      <c r="B5" s="75" t="s">
        <v>84</v>
      </c>
      <c r="C5" s="76" t="s">
        <v>84</v>
      </c>
      <c r="D5" s="75"/>
      <c r="E5" s="77">
        <f>'[1]Families Assigned by PHAs on GA'!E110</f>
        <v>8634</v>
      </c>
      <c r="F5" s="77">
        <v>8412</v>
      </c>
      <c r="G5" s="78">
        <f t="shared" si="0"/>
        <v>1.0263908701854494</v>
      </c>
      <c r="H5" s="79">
        <f t="shared" si="1"/>
        <v>0.2800518975024327</v>
      </c>
      <c r="I5" s="80">
        <f t="shared" si="2"/>
        <v>0.202638002253098</v>
      </c>
      <c r="J5" s="79" t="str">
        <f t="shared" si="3"/>
        <v>↑2.64%</v>
      </c>
    </row>
    <row r="6" spans="1:10" s="74" customFormat="1" ht="53.25" customHeight="1">
      <c r="A6" s="81" t="s">
        <v>86</v>
      </c>
      <c r="B6" s="81" t="s">
        <v>84</v>
      </c>
      <c r="C6" s="82"/>
      <c r="D6" s="81" t="s">
        <v>84</v>
      </c>
      <c r="E6" s="83">
        <f>'[1]Families Assigned by PHAs on GA'!F110</f>
        <v>39</v>
      </c>
      <c r="F6" s="83">
        <v>27</v>
      </c>
      <c r="G6" s="84">
        <f t="shared" si="0"/>
        <v>1.4444444444444444</v>
      </c>
      <c r="H6" s="85">
        <f t="shared" si="1"/>
        <v>0.001265001621796951</v>
      </c>
      <c r="I6" s="86">
        <f t="shared" si="2"/>
        <v>0.0009153210664663913</v>
      </c>
      <c r="J6" s="85" t="str">
        <f t="shared" si="3"/>
        <v>↑44.44%</v>
      </c>
    </row>
    <row r="7" spans="1:10" s="74" customFormat="1" ht="54" customHeight="1">
      <c r="A7" s="81" t="s">
        <v>87</v>
      </c>
      <c r="B7" s="81" t="s">
        <v>84</v>
      </c>
      <c r="C7" s="82"/>
      <c r="D7" s="81"/>
      <c r="E7" s="83">
        <f>'[1]Families Assigned by PHAs on GA'!G110</f>
        <v>7135</v>
      </c>
      <c r="F7" s="83">
        <v>6634</v>
      </c>
      <c r="G7" s="84">
        <f t="shared" si="0"/>
        <v>1.075520048236358</v>
      </c>
      <c r="H7" s="85">
        <f t="shared" si="1"/>
        <v>0.23143042491080118</v>
      </c>
      <c r="I7" s="86">
        <f t="shared" si="2"/>
        <v>0.16745681562147954</v>
      </c>
      <c r="J7" s="85" t="str">
        <f t="shared" si="3"/>
        <v>↑7.55%</v>
      </c>
    </row>
    <row r="8" spans="1:10" s="74" customFormat="1" ht="60" customHeight="1">
      <c r="A8" s="81" t="s">
        <v>88</v>
      </c>
      <c r="B8" s="81"/>
      <c r="C8" s="82"/>
      <c r="D8" s="81"/>
      <c r="E8" s="83">
        <f>'[1]Families Assigned by PHAs on GA'!H110</f>
        <v>8785</v>
      </c>
      <c r="F8" s="87">
        <v>9326</v>
      </c>
      <c r="G8" s="84">
        <f t="shared" si="0"/>
        <v>0.9419901351061548</v>
      </c>
      <c r="H8" s="85">
        <f t="shared" si="1"/>
        <v>0.2849497242945183</v>
      </c>
      <c r="I8" s="86">
        <f t="shared" si="2"/>
        <v>0.20618193766428838</v>
      </c>
      <c r="J8" s="85" t="str">
        <f t="shared" si="3"/>
        <v>↓5.8%</v>
      </c>
    </row>
    <row r="9" spans="1:10" s="74" customFormat="1" ht="59.25" customHeight="1" thickBot="1">
      <c r="A9" s="88" t="s">
        <v>89</v>
      </c>
      <c r="B9" s="88" t="s">
        <v>90</v>
      </c>
      <c r="C9" s="89" t="s">
        <v>90</v>
      </c>
      <c r="D9" s="88" t="s">
        <v>90</v>
      </c>
      <c r="E9" s="90">
        <f>'[1]EOP Reason Summary'!C14+'[1]EOP Reason Summary'!C21</f>
        <v>1700</v>
      </c>
      <c r="F9" s="90">
        <v>1591</v>
      </c>
      <c r="G9" s="91">
        <f t="shared" si="0"/>
        <v>1.0685103708359522</v>
      </c>
      <c r="H9" s="92">
        <f t="shared" si="1"/>
        <v>0.05514109633473889</v>
      </c>
      <c r="I9" s="93">
        <f t="shared" si="2"/>
        <v>0.039898610589560644</v>
      </c>
      <c r="J9" s="92" t="str">
        <f t="shared" si="3"/>
        <v>↑6.85%</v>
      </c>
    </row>
    <row r="10" spans="1:10" s="74" customFormat="1" ht="15.75" thickBot="1">
      <c r="A10" s="94"/>
      <c r="B10" s="180" t="s">
        <v>91</v>
      </c>
      <c r="C10" s="181"/>
      <c r="D10" s="182"/>
      <c r="E10" s="95">
        <f>SUM(E4:E9)</f>
        <v>30830</v>
      </c>
      <c r="F10" s="95">
        <f>SUM(F4:F9)</f>
        <v>29955</v>
      </c>
      <c r="G10" s="96"/>
      <c r="H10" s="95"/>
      <c r="I10" s="97"/>
      <c r="J10" s="98"/>
    </row>
    <row r="11" spans="1:10" ht="54" customHeight="1" thickBot="1">
      <c r="A11" s="99" t="s">
        <v>92</v>
      </c>
      <c r="B11" s="175" t="s">
        <v>93</v>
      </c>
      <c r="C11" s="176"/>
      <c r="D11" s="177"/>
      <c r="E11" s="100">
        <f>E12-E10</f>
        <v>11778</v>
      </c>
      <c r="F11" s="100">
        <f>F12-F10</f>
        <v>11741</v>
      </c>
      <c r="G11" s="101">
        <f>IF(ISNA(ERROR.TYPE(E11/F11)),E11/F11,0)</f>
        <v>1.0031513499701898</v>
      </c>
      <c r="H11" s="102"/>
      <c r="I11" s="103">
        <f>E11/E$12</f>
        <v>0.27642696207285017</v>
      </c>
      <c r="J11" s="104" t="str">
        <f>IF(ISNA(ERROR.TYPE(E11/F11)),IF((E11/F11)*100&gt;100,IF(ROUND((((E11/F11)*100)-100),2)&lt;=0,"0.00%",CONCATENATE("↑",ROUND((((E11/F11)*100)-100),2),"%")),IF(ROUND((100-((E11/F11)*100)),2)&lt;=0,"0.00%",CONCATENATE("↓",ROUND((100-((E11/F11)*100)),2),"%"))),"0.00%")</f>
        <v>↑0.32%</v>
      </c>
    </row>
    <row r="12" spans="1:10" ht="15.75" thickBot="1">
      <c r="A12" s="178" t="s">
        <v>94</v>
      </c>
      <c r="B12" s="178"/>
      <c r="C12" s="178"/>
      <c r="D12" s="179"/>
      <c r="E12" s="105">
        <f>'[1]FEMA Referral_PHA Assignment'!D25</f>
        <v>42608</v>
      </c>
      <c r="F12" s="105">
        <v>41696</v>
      </c>
      <c r="G12" s="106">
        <f>IF(ISNA(ERROR.TYPE(E12/F12)),E12/F12,0)</f>
        <v>1.0218726016884114</v>
      </c>
      <c r="H12" s="107"/>
      <c r="I12" s="108"/>
      <c r="J12" s="108" t="str">
        <f>IF(ISNA(ERROR.TYPE(E12/F12)),IF((E12/F12)*100&gt;100,IF(ROUND((((E12/F12)*100)-100),2)&lt;=0,"0.00%",CONCATENATE("↑",ROUND((((E12/F12)*100)-100),2),"%")),IF(ROUND((100-((E12/F12)*100)),2)&lt;=0,"0.00%",CONCATENATE("↓",ROUND((100-((E12/F12)*100)),2),"%"))),"0.00%")</f>
        <v>↑2.19%</v>
      </c>
    </row>
    <row r="13" spans="2:10" ht="15">
      <c r="B13" s="109"/>
      <c r="C13" s="109"/>
      <c r="D13" s="109"/>
      <c r="E13" s="110"/>
      <c r="F13" s="111"/>
      <c r="G13" s="111"/>
      <c r="H13" s="111"/>
      <c r="I13" s="109"/>
      <c r="J13" s="109"/>
    </row>
    <row r="14" spans="1:10" ht="15.75">
      <c r="A14" s="1" t="s">
        <v>5</v>
      </c>
      <c r="B14" s="171" t="s">
        <v>139</v>
      </c>
      <c r="C14" s="171"/>
      <c r="D14" s="171"/>
      <c r="E14" s="171"/>
      <c r="F14" s="171"/>
      <c r="G14" s="171"/>
      <c r="H14" s="171"/>
      <c r="I14" s="171"/>
      <c r="J14" s="171"/>
    </row>
    <row r="15" spans="1:10" ht="15.75">
      <c r="A15" s="1"/>
      <c r="B15" s="171"/>
      <c r="C15" s="171"/>
      <c r="D15" s="171"/>
      <c r="E15" s="171"/>
      <c r="F15" s="171"/>
      <c r="G15" s="171"/>
      <c r="H15" s="171"/>
      <c r="I15" s="171"/>
      <c r="J15" s="171"/>
    </row>
    <row r="16" spans="1:10" ht="15">
      <c r="A16" s="59"/>
      <c r="B16" s="171"/>
      <c r="C16" s="171"/>
      <c r="D16" s="171"/>
      <c r="E16" s="171"/>
      <c r="F16" s="171"/>
      <c r="G16" s="171"/>
      <c r="H16" s="171"/>
      <c r="I16" s="171"/>
      <c r="J16" s="171"/>
    </row>
    <row r="17" spans="1:2" ht="15.75" hidden="1">
      <c r="A17" s="1" t="s">
        <v>0</v>
      </c>
      <c r="B17" s="112" t="s">
        <v>95</v>
      </c>
    </row>
    <row r="18" spans="1:10" ht="15.75">
      <c r="A18" s="1" t="s">
        <v>1</v>
      </c>
      <c r="B18" s="171" t="s">
        <v>96</v>
      </c>
      <c r="C18" s="171"/>
      <c r="D18" s="171"/>
      <c r="E18" s="171"/>
      <c r="F18" s="171"/>
      <c r="G18" s="171"/>
      <c r="H18" s="171"/>
      <c r="I18" s="171"/>
      <c r="J18" s="171"/>
    </row>
    <row r="19" spans="1:10" ht="15.75">
      <c r="A19" s="1"/>
      <c r="B19" s="171"/>
      <c r="C19" s="171"/>
      <c r="D19" s="171"/>
      <c r="E19" s="171"/>
      <c r="F19" s="171"/>
      <c r="G19" s="171"/>
      <c r="H19" s="171"/>
      <c r="I19" s="171"/>
      <c r="J19" s="171"/>
    </row>
    <row r="20" ht="15">
      <c r="A20" s="59"/>
    </row>
    <row r="21" ht="15">
      <c r="A21" s="59"/>
    </row>
    <row r="22" ht="15">
      <c r="A22" s="59"/>
    </row>
    <row r="23" ht="15">
      <c r="A23" s="59"/>
    </row>
  </sheetData>
  <sheetProtection/>
  <mergeCells count="7">
    <mergeCell ref="B18:J19"/>
    <mergeCell ref="A1:J1"/>
    <mergeCell ref="A2:J2"/>
    <mergeCell ref="B11:D11"/>
    <mergeCell ref="B14:J16"/>
    <mergeCell ref="A12:D12"/>
    <mergeCell ref="B10:D10"/>
  </mergeCells>
  <printOptions horizontalCentered="1"/>
  <pageMargins left="0.75" right="0.75" top="1" bottom="1" header="0.5" footer="0.5"/>
  <pageSetup fitToHeight="1" fitToWidth="1" horizontalDpi="600" verticalDpi="600" orientation="portrait" scale="75" r:id="rId1"/>
</worksheet>
</file>

<file path=xl/worksheets/sheet3.xml><?xml version="1.0" encoding="utf-8"?>
<worksheet xmlns="http://schemas.openxmlformats.org/spreadsheetml/2006/main" xmlns:r="http://schemas.openxmlformats.org/officeDocument/2006/relationships">
  <sheetPr>
    <pageSetUpPr fitToPage="1"/>
  </sheetPr>
  <dimension ref="A1:G56"/>
  <sheetViews>
    <sheetView zoomScale="75" zoomScaleNormal="75" zoomScaleSheetLayoutView="75" zoomScalePageLayoutView="0" workbookViewId="0" topLeftCell="A1">
      <pane xSplit="2" ySplit="3" topLeftCell="C4" activePane="bottomRight" state="frozen"/>
      <selection pane="topLeft" activeCell="H18" sqref="H18"/>
      <selection pane="topRight" activeCell="H18" sqref="H18"/>
      <selection pane="bottomLeft" activeCell="H18" sqref="H18"/>
      <selection pane="bottomRight" activeCell="C22" sqref="C22"/>
    </sheetView>
  </sheetViews>
  <sheetFormatPr defaultColWidth="72.28125" defaultRowHeight="12.75"/>
  <cols>
    <col min="1" max="1" width="14.140625" style="0" bestFit="1" customWidth="1"/>
    <col min="2" max="2" width="75.8515625" style="0" customWidth="1"/>
    <col min="3" max="7" width="15.57421875" style="0" customWidth="1"/>
    <col min="8" max="11" width="18.57421875" style="0" customWidth="1"/>
  </cols>
  <sheetData>
    <row r="1" spans="1:7" ht="53.25" customHeight="1" thickBot="1">
      <c r="A1" s="183" t="s">
        <v>40</v>
      </c>
      <c r="B1" s="184"/>
      <c r="C1" s="184"/>
      <c r="D1" s="184"/>
      <c r="E1" s="184"/>
      <c r="F1" s="184"/>
      <c r="G1" s="185"/>
    </row>
    <row r="2" spans="1:7" ht="13.5" thickBot="1">
      <c r="A2" s="186" t="str">
        <f>'FEMA Referral_PHA Assignment'!A3:F3</f>
        <v>Data as of 1/1/2009</v>
      </c>
      <c r="B2" s="186"/>
      <c r="C2" s="186"/>
      <c r="D2" s="186"/>
      <c r="E2" s="186"/>
      <c r="F2" s="186"/>
      <c r="G2" s="186"/>
    </row>
    <row r="3" spans="1:7" s="2" customFormat="1" ht="54" customHeight="1" thickBot="1">
      <c r="A3" s="39" t="s">
        <v>2</v>
      </c>
      <c r="B3" s="43" t="s">
        <v>3</v>
      </c>
      <c r="C3" s="39" t="s">
        <v>52</v>
      </c>
      <c r="D3" s="39" t="s">
        <v>48</v>
      </c>
      <c r="E3" s="39" t="s">
        <v>50</v>
      </c>
      <c r="F3" s="39" t="s">
        <v>51</v>
      </c>
      <c r="G3" s="39" t="s">
        <v>49</v>
      </c>
    </row>
    <row r="4" spans="1:7" s="36" customFormat="1" ht="21" thickBot="1">
      <c r="A4" s="189" t="s">
        <v>41</v>
      </c>
      <c r="B4" s="190"/>
      <c r="C4" s="41"/>
      <c r="D4" s="41"/>
      <c r="E4" s="41"/>
      <c r="F4" s="41"/>
      <c r="G4" s="41"/>
    </row>
    <row r="5" spans="1:7" s="36" customFormat="1" ht="21" customHeight="1">
      <c r="A5" s="3" t="s">
        <v>7</v>
      </c>
      <c r="B5" s="44" t="s">
        <v>15</v>
      </c>
      <c r="C5" s="14">
        <v>5032</v>
      </c>
      <c r="D5" s="45">
        <v>4801</v>
      </c>
      <c r="E5" s="14">
        <v>3527</v>
      </c>
      <c r="F5" s="14">
        <v>1041</v>
      </c>
      <c r="G5" s="14">
        <v>38</v>
      </c>
    </row>
    <row r="6" spans="1:7" s="6" customFormat="1" ht="18">
      <c r="A6" s="3" t="s">
        <v>10</v>
      </c>
      <c r="B6" s="44" t="s">
        <v>17</v>
      </c>
      <c r="C6" s="14">
        <v>4770</v>
      </c>
      <c r="D6" s="45">
        <v>4637</v>
      </c>
      <c r="E6" s="14">
        <v>3068</v>
      </c>
      <c r="F6" s="14">
        <v>1142</v>
      </c>
      <c r="G6" s="14">
        <v>18</v>
      </c>
    </row>
    <row r="7" spans="1:7" s="6" customFormat="1" ht="18">
      <c r="A7" s="3" t="s">
        <v>6</v>
      </c>
      <c r="B7" s="44" t="s">
        <v>14</v>
      </c>
      <c r="C7" s="14">
        <v>4609</v>
      </c>
      <c r="D7" s="45">
        <v>2977</v>
      </c>
      <c r="E7" s="14">
        <v>2218</v>
      </c>
      <c r="F7" s="14">
        <v>738</v>
      </c>
      <c r="G7" s="14">
        <v>39</v>
      </c>
    </row>
    <row r="8" spans="1:7" s="6" customFormat="1" ht="18">
      <c r="A8" s="3" t="s">
        <v>8</v>
      </c>
      <c r="B8" s="44" t="s">
        <v>16</v>
      </c>
      <c r="C8" s="14">
        <v>2895</v>
      </c>
      <c r="D8" s="45">
        <v>1941</v>
      </c>
      <c r="E8" s="14">
        <v>968</v>
      </c>
      <c r="F8" s="14">
        <v>294</v>
      </c>
      <c r="G8" s="14">
        <v>329</v>
      </c>
    </row>
    <row r="9" spans="1:7" s="6" customFormat="1" ht="18">
      <c r="A9" s="3" t="s">
        <v>60</v>
      </c>
      <c r="B9" s="44" t="s">
        <v>61</v>
      </c>
      <c r="C9" s="14">
        <v>990</v>
      </c>
      <c r="D9" s="45">
        <v>372</v>
      </c>
      <c r="E9" s="14">
        <v>23</v>
      </c>
      <c r="F9" s="14">
        <v>9</v>
      </c>
      <c r="G9" s="14">
        <v>4</v>
      </c>
    </row>
    <row r="10" spans="1:7" s="6" customFormat="1" ht="18">
      <c r="A10" s="3" t="s">
        <v>9</v>
      </c>
      <c r="B10" s="44" t="s">
        <v>57</v>
      </c>
      <c r="C10" s="14">
        <v>703</v>
      </c>
      <c r="D10" s="45">
        <v>677</v>
      </c>
      <c r="E10" s="14">
        <v>494</v>
      </c>
      <c r="F10" s="14">
        <v>323</v>
      </c>
      <c r="G10" s="14">
        <v>4</v>
      </c>
    </row>
    <row r="11" spans="1:7" s="6" customFormat="1" ht="18">
      <c r="A11" s="3" t="s">
        <v>11</v>
      </c>
      <c r="B11" s="44" t="s">
        <v>58</v>
      </c>
      <c r="C11" s="14">
        <v>420</v>
      </c>
      <c r="D11" s="45">
        <v>196</v>
      </c>
      <c r="E11" s="14">
        <v>173</v>
      </c>
      <c r="F11" s="14">
        <v>74</v>
      </c>
      <c r="G11" s="14">
        <v>10</v>
      </c>
    </row>
    <row r="12" spans="1:7" s="6" customFormat="1" ht="18">
      <c r="A12" s="3" t="s">
        <v>13</v>
      </c>
      <c r="B12" s="44" t="s">
        <v>59</v>
      </c>
      <c r="C12" s="14">
        <v>382</v>
      </c>
      <c r="D12" s="45">
        <v>141</v>
      </c>
      <c r="E12" s="14">
        <v>139</v>
      </c>
      <c r="F12" s="14">
        <v>61</v>
      </c>
      <c r="G12" s="14">
        <v>2</v>
      </c>
    </row>
    <row r="13" spans="1:7" s="6" customFormat="1" ht="18">
      <c r="A13" s="3" t="s">
        <v>12</v>
      </c>
      <c r="B13" s="44" t="s">
        <v>18</v>
      </c>
      <c r="C13" s="14">
        <v>347</v>
      </c>
      <c r="D13" s="45">
        <v>179</v>
      </c>
      <c r="E13" s="14">
        <v>179</v>
      </c>
      <c r="F13" s="14">
        <v>21</v>
      </c>
      <c r="G13" s="14">
        <v>2</v>
      </c>
    </row>
    <row r="14" spans="1:7" s="6" customFormat="1" ht="18.75" thickBot="1">
      <c r="A14" s="3" t="s">
        <v>65</v>
      </c>
      <c r="B14" s="44" t="s">
        <v>66</v>
      </c>
      <c r="C14" s="14">
        <v>229</v>
      </c>
      <c r="D14" s="45">
        <v>67</v>
      </c>
      <c r="E14" s="14">
        <v>47</v>
      </c>
      <c r="F14" s="14">
        <v>14</v>
      </c>
      <c r="G14" s="14">
        <v>3</v>
      </c>
    </row>
    <row r="15" spans="1:7" s="6" customFormat="1" ht="18.75" thickBot="1">
      <c r="A15" s="187" t="s">
        <v>42</v>
      </c>
      <c r="B15" s="188"/>
      <c r="C15" s="23"/>
      <c r="D15" s="23"/>
      <c r="E15" s="23"/>
      <c r="F15" s="23"/>
      <c r="G15" s="42"/>
    </row>
    <row r="16" spans="1:7" s="6" customFormat="1" ht="18">
      <c r="A16" s="3" t="s">
        <v>43</v>
      </c>
      <c r="B16" s="4" t="s">
        <v>44</v>
      </c>
      <c r="C16" s="14">
        <v>793</v>
      </c>
      <c r="D16" s="14">
        <v>386</v>
      </c>
      <c r="E16" s="14">
        <v>332</v>
      </c>
      <c r="F16" s="14">
        <v>97</v>
      </c>
      <c r="G16" s="14">
        <v>24</v>
      </c>
    </row>
    <row r="17" spans="1:7" s="6" customFormat="1" ht="18">
      <c r="A17" s="3"/>
      <c r="B17" s="4"/>
      <c r="C17" s="14"/>
      <c r="D17" s="14"/>
      <c r="E17" s="14"/>
      <c r="F17" s="14"/>
      <c r="G17" s="14"/>
    </row>
    <row r="18" spans="1:7" s="6" customFormat="1" ht="18">
      <c r="A18" s="3" t="s">
        <v>45</v>
      </c>
      <c r="B18" s="4" t="s">
        <v>53</v>
      </c>
      <c r="C18" s="14">
        <v>8390</v>
      </c>
      <c r="D18" s="14">
        <v>3931</v>
      </c>
      <c r="E18" s="14">
        <v>1976</v>
      </c>
      <c r="F18" s="14">
        <v>710</v>
      </c>
      <c r="G18" s="14">
        <v>73</v>
      </c>
    </row>
    <row r="19" spans="1:7" s="6" customFormat="1" ht="18">
      <c r="A19" s="3"/>
      <c r="B19" s="4"/>
      <c r="C19" s="14"/>
      <c r="D19" s="14"/>
      <c r="E19" s="14"/>
      <c r="F19" s="14"/>
      <c r="G19" s="16"/>
    </row>
    <row r="20" spans="1:7" s="6" customFormat="1" ht="31.5">
      <c r="A20" s="3" t="s">
        <v>46</v>
      </c>
      <c r="B20" s="4" t="s">
        <v>47</v>
      </c>
      <c r="C20" s="14">
        <v>118</v>
      </c>
      <c r="D20" s="14">
        <v>40</v>
      </c>
      <c r="E20" s="14">
        <v>27</v>
      </c>
      <c r="F20" s="14">
        <v>13</v>
      </c>
      <c r="G20" s="14">
        <v>2</v>
      </c>
    </row>
    <row r="21" spans="1:7" s="6" customFormat="1" ht="18.75" thickBot="1">
      <c r="A21" s="3"/>
      <c r="B21" s="4"/>
      <c r="C21" s="15"/>
      <c r="D21" s="15"/>
      <c r="E21" s="15"/>
      <c r="F21" s="15"/>
      <c r="G21" s="40"/>
    </row>
    <row r="22" spans="1:7" s="6" customFormat="1" ht="18.75" thickBot="1">
      <c r="A22" s="38" t="s">
        <v>4</v>
      </c>
      <c r="B22" s="38"/>
      <c r="C22" s="23">
        <f>SUM(C5:C20)</f>
        <v>29678</v>
      </c>
      <c r="D22" s="23">
        <f>SUM(D5:D21)</f>
        <v>20345</v>
      </c>
      <c r="E22" s="23">
        <f>SUM(E5:E21)</f>
        <v>13171</v>
      </c>
      <c r="F22" s="23">
        <f>SUM(F5:F21)</f>
        <v>4537</v>
      </c>
      <c r="G22" s="23">
        <f>SUM(G5:G21)</f>
        <v>548</v>
      </c>
    </row>
    <row r="24" spans="1:3" ht="18">
      <c r="A24" s="20" t="s">
        <v>5</v>
      </c>
      <c r="B24" s="21" t="s">
        <v>62</v>
      </c>
      <c r="C24" s="5"/>
    </row>
    <row r="25" spans="2:5" ht="15.75">
      <c r="B25" s="1" t="s">
        <v>63</v>
      </c>
      <c r="D25" s="8"/>
      <c r="E25" s="8"/>
    </row>
    <row r="26" spans="1:6" ht="18">
      <c r="A26" s="20"/>
      <c r="B26" s="1" t="s">
        <v>64</v>
      </c>
      <c r="D26" s="8"/>
      <c r="E26" s="8"/>
      <c r="F26" s="8"/>
    </row>
    <row r="27" spans="1:6" ht="18">
      <c r="A27" s="20" t="s">
        <v>0</v>
      </c>
      <c r="B27" s="21" t="s">
        <v>26</v>
      </c>
      <c r="F27" s="8"/>
    </row>
    <row r="28" spans="1:2" ht="18">
      <c r="A28" s="22" t="s">
        <v>1</v>
      </c>
      <c r="B28" s="21" t="s">
        <v>27</v>
      </c>
    </row>
    <row r="29" spans="1:2" ht="18">
      <c r="A29" s="22"/>
      <c r="B29" s="1" t="s">
        <v>28</v>
      </c>
    </row>
    <row r="30" spans="1:2" ht="18">
      <c r="A30" s="22"/>
      <c r="B30" s="1" t="s">
        <v>29</v>
      </c>
    </row>
    <row r="31" spans="1:2" ht="18">
      <c r="A31" s="22"/>
      <c r="B31" s="1" t="s">
        <v>30</v>
      </c>
    </row>
    <row r="32" spans="1:2" ht="18">
      <c r="A32" s="22"/>
      <c r="B32" s="1" t="s">
        <v>34</v>
      </c>
    </row>
    <row r="33" spans="1:2" ht="18">
      <c r="A33" s="22"/>
      <c r="B33" s="1" t="s">
        <v>35</v>
      </c>
    </row>
    <row r="34" spans="1:2" ht="18">
      <c r="A34" s="22"/>
      <c r="B34" s="1" t="s">
        <v>39</v>
      </c>
    </row>
    <row r="35" spans="1:2" ht="18">
      <c r="A35" s="22"/>
      <c r="B35" s="1" t="s">
        <v>55</v>
      </c>
    </row>
    <row r="36" spans="1:2" ht="18">
      <c r="A36" s="22"/>
      <c r="B36" s="1" t="s">
        <v>56</v>
      </c>
    </row>
    <row r="37" spans="1:2" ht="18">
      <c r="A37" s="22" t="s">
        <v>31</v>
      </c>
      <c r="B37" s="35" t="s">
        <v>32</v>
      </c>
    </row>
    <row r="38" spans="1:2" ht="18">
      <c r="A38" s="22" t="s">
        <v>33</v>
      </c>
      <c r="B38" s="35" t="s">
        <v>36</v>
      </c>
    </row>
    <row r="39" spans="1:2" ht="18">
      <c r="A39" s="22"/>
      <c r="B39" s="1" t="s">
        <v>37</v>
      </c>
    </row>
    <row r="40" spans="1:2" ht="18">
      <c r="A40" s="22"/>
      <c r="B40" s="1" t="s">
        <v>38</v>
      </c>
    </row>
    <row r="41" ht="18">
      <c r="A41" s="22"/>
    </row>
    <row r="42" ht="18">
      <c r="A42" s="22"/>
    </row>
    <row r="43" ht="18">
      <c r="A43" s="22"/>
    </row>
    <row r="44" ht="18">
      <c r="A44" s="22"/>
    </row>
    <row r="45" ht="18">
      <c r="A45" s="22"/>
    </row>
    <row r="46" ht="18">
      <c r="A46" s="22"/>
    </row>
    <row r="47" ht="18">
      <c r="A47" s="22"/>
    </row>
    <row r="48" ht="18">
      <c r="A48" s="22"/>
    </row>
    <row r="49" ht="18">
      <c r="A49" s="22"/>
    </row>
    <row r="50" ht="18">
      <c r="A50" s="22"/>
    </row>
    <row r="51" ht="18">
      <c r="A51" s="22"/>
    </row>
    <row r="52" ht="18">
      <c r="A52" s="22"/>
    </row>
    <row r="53" ht="18">
      <c r="A53" s="22"/>
    </row>
    <row r="54" ht="18">
      <c r="A54" s="22"/>
    </row>
    <row r="55" ht="18">
      <c r="A55" s="22"/>
    </row>
    <row r="56" ht="18">
      <c r="A56" s="22"/>
    </row>
  </sheetData>
  <sheetProtection/>
  <mergeCells count="4">
    <mergeCell ref="A1:G1"/>
    <mergeCell ref="A2:G2"/>
    <mergeCell ref="A15:B15"/>
    <mergeCell ref="A4:B4"/>
  </mergeCells>
  <printOptions/>
  <pageMargins left="0.75" right="0.75" top="1" bottom="1" header="0.5" footer="0.5"/>
  <pageSetup fitToHeight="1" fitToWidth="1" horizontalDpi="600" verticalDpi="600" orientation="portrait" scale="54" r:id="rId1"/>
</worksheet>
</file>

<file path=xl/worksheets/sheet4.xml><?xml version="1.0" encoding="utf-8"?>
<worksheet xmlns="http://schemas.openxmlformats.org/spreadsheetml/2006/main" xmlns:r="http://schemas.openxmlformats.org/officeDocument/2006/relationships">
  <sheetPr>
    <pageSetUpPr fitToPage="1"/>
  </sheetPr>
  <dimension ref="A1:S29"/>
  <sheetViews>
    <sheetView zoomScale="75" zoomScaleNormal="75" zoomScaleSheetLayoutView="75" workbookViewId="0" topLeftCell="A1">
      <pane xSplit="2" ySplit="3" topLeftCell="C4" activePane="bottomRight" state="frozen"/>
      <selection pane="topLeft" activeCell="D20" sqref="D20"/>
      <selection pane="topRight" activeCell="D20" sqref="D20"/>
      <selection pane="bottomLeft" activeCell="D20" sqref="D20"/>
      <selection pane="bottomRight" activeCell="P25" sqref="P25"/>
    </sheetView>
  </sheetViews>
  <sheetFormatPr defaultColWidth="29.8515625" defaultRowHeight="12.75"/>
  <cols>
    <col min="1" max="1" width="13.28125" style="0" customWidth="1"/>
    <col min="2" max="2" width="15.421875" style="0" bestFit="1" customWidth="1"/>
    <col min="3" max="3" width="12.8515625" style="0" bestFit="1" customWidth="1"/>
    <col min="4" max="4" width="10.140625" style="0" bestFit="1" customWidth="1"/>
    <col min="5" max="5" width="12.8515625" style="0" bestFit="1" customWidth="1"/>
    <col min="6" max="6" width="11.57421875" style="0" bestFit="1" customWidth="1"/>
    <col min="7" max="7" width="10.28125" style="0" customWidth="1"/>
    <col min="8" max="8" width="26.28125" style="0" bestFit="1" customWidth="1"/>
    <col min="9" max="9" width="14.8515625" style="0" customWidth="1"/>
    <col min="10" max="10" width="13.8515625" style="0" customWidth="1"/>
    <col min="11" max="11" width="11.28125" style="0" bestFit="1" customWidth="1"/>
    <col min="12" max="12" width="12.8515625" style="0" bestFit="1" customWidth="1"/>
    <col min="13" max="13" width="16.00390625" style="0" bestFit="1" customWidth="1"/>
    <col min="14" max="14" width="10.8515625" style="0" customWidth="1"/>
    <col min="15" max="15" width="14.8515625" style="0" customWidth="1"/>
    <col min="16" max="16" width="15.57421875" style="0" bestFit="1" customWidth="1"/>
    <col min="17" max="18" width="15.57421875" style="0" customWidth="1"/>
    <col min="19" max="19" width="8.57421875" style="140" bestFit="1" customWidth="1"/>
  </cols>
  <sheetData>
    <row r="1" spans="1:19" ht="18.75" thickBot="1">
      <c r="A1" s="191" t="s">
        <v>97</v>
      </c>
      <c r="B1" s="192"/>
      <c r="C1" s="192"/>
      <c r="D1" s="192"/>
      <c r="E1" s="192"/>
      <c r="F1" s="192"/>
      <c r="G1" s="192"/>
      <c r="H1" s="192"/>
      <c r="I1" s="192"/>
      <c r="J1" s="192"/>
      <c r="K1" s="192"/>
      <c r="L1" s="192"/>
      <c r="M1" s="192"/>
      <c r="N1" s="192"/>
      <c r="O1" s="192"/>
      <c r="P1" s="192"/>
      <c r="Q1" s="192"/>
      <c r="R1" s="192"/>
      <c r="S1" s="193"/>
    </row>
    <row r="2" spans="1:19" ht="18.75" thickBot="1">
      <c r="A2" s="194" t="str">
        <f>'[1]FEMA Referral_PHA Assignment'!A3:F3</f>
        <v>Data as of 1/1/2009</v>
      </c>
      <c r="B2" s="195"/>
      <c r="C2" s="195"/>
      <c r="D2" s="195"/>
      <c r="E2" s="195"/>
      <c r="F2" s="195"/>
      <c r="G2" s="195"/>
      <c r="H2" s="195"/>
      <c r="I2" s="195"/>
      <c r="J2" s="195"/>
      <c r="K2" s="195"/>
      <c r="L2" s="195"/>
      <c r="M2" s="195"/>
      <c r="N2" s="195"/>
      <c r="O2" s="195"/>
      <c r="P2" s="195"/>
      <c r="Q2" s="195"/>
      <c r="R2" s="195"/>
      <c r="S2" s="196"/>
    </row>
    <row r="3" spans="1:19" s="119" customFormat="1" ht="38.25">
      <c r="A3" s="114" t="s">
        <v>98</v>
      </c>
      <c r="B3" s="114" t="s">
        <v>99</v>
      </c>
      <c r="C3" s="114" t="s">
        <v>100</v>
      </c>
      <c r="D3" s="114" t="s">
        <v>101</v>
      </c>
      <c r="E3" s="114" t="s">
        <v>102</v>
      </c>
      <c r="F3" s="114" t="s">
        <v>103</v>
      </c>
      <c r="G3" s="114" t="s">
        <v>104</v>
      </c>
      <c r="H3" s="114" t="s">
        <v>105</v>
      </c>
      <c r="I3" s="114" t="s">
        <v>106</v>
      </c>
      <c r="J3" s="114" t="s">
        <v>107</v>
      </c>
      <c r="K3" s="114" t="s">
        <v>108</v>
      </c>
      <c r="L3" s="114" t="s">
        <v>4</v>
      </c>
      <c r="M3" s="115" t="s">
        <v>109</v>
      </c>
      <c r="N3" s="115" t="s">
        <v>110</v>
      </c>
      <c r="O3" s="115" t="s">
        <v>111</v>
      </c>
      <c r="P3" s="115" t="s">
        <v>112</v>
      </c>
      <c r="Q3" s="116" t="s">
        <v>113</v>
      </c>
      <c r="R3" s="117" t="s">
        <v>114</v>
      </c>
      <c r="S3" s="118" t="s">
        <v>115</v>
      </c>
    </row>
    <row r="4" spans="1:19" ht="25.5">
      <c r="A4" s="120" t="s">
        <v>116</v>
      </c>
      <c r="B4" s="121">
        <v>39736</v>
      </c>
      <c r="C4" s="122">
        <v>289</v>
      </c>
      <c r="D4" s="121">
        <v>39738</v>
      </c>
      <c r="E4" s="123">
        <v>274</v>
      </c>
      <c r="F4" s="122">
        <f aca="true" t="shared" si="0" ref="F4:F26">IF(ISBLANK(C4),"",(C4-E4))</f>
        <v>15</v>
      </c>
      <c r="G4" s="124">
        <f aca="true" t="shared" si="1" ref="G4:G23">IF(ISBLANK(C4),0,E4/C4)</f>
        <v>0.9480968858131488</v>
      </c>
      <c r="H4" s="125" t="s">
        <v>117</v>
      </c>
      <c r="I4" s="122">
        <v>6</v>
      </c>
      <c r="J4" s="122"/>
      <c r="K4" s="122"/>
      <c r="L4" s="123">
        <v>280</v>
      </c>
      <c r="M4" s="126">
        <v>256</v>
      </c>
      <c r="N4" s="127">
        <v>15</v>
      </c>
      <c r="O4" s="127">
        <v>3</v>
      </c>
      <c r="P4" s="127">
        <f aca="true" t="shared" si="2" ref="P4:P23">+M4+N4+O4</f>
        <v>274</v>
      </c>
      <c r="Q4" s="128">
        <f aca="true" t="shared" si="3" ref="Q4:Q23">+P4/L4</f>
        <v>0.9785714285714285</v>
      </c>
      <c r="R4" s="126">
        <v>69</v>
      </c>
      <c r="S4" s="129">
        <f aca="true" t="shared" si="4" ref="S4:S23">R4/L4</f>
        <v>0.24642857142857144</v>
      </c>
    </row>
    <row r="5" spans="1:19" ht="25.5">
      <c r="A5" s="130" t="s">
        <v>118</v>
      </c>
      <c r="B5" s="131">
        <v>39738</v>
      </c>
      <c r="C5" s="132">
        <v>1142</v>
      </c>
      <c r="D5" s="131">
        <v>39741</v>
      </c>
      <c r="E5" s="133">
        <v>1123</v>
      </c>
      <c r="F5" s="132">
        <f t="shared" si="0"/>
        <v>19</v>
      </c>
      <c r="G5" s="134">
        <f t="shared" si="1"/>
        <v>0.9833625218914186</v>
      </c>
      <c r="H5" s="135" t="s">
        <v>117</v>
      </c>
      <c r="I5" s="132">
        <v>17</v>
      </c>
      <c r="J5" s="132"/>
      <c r="K5" s="132"/>
      <c r="L5" s="133">
        <v>1140</v>
      </c>
      <c r="M5" s="126">
        <v>1012</v>
      </c>
      <c r="N5" s="127">
        <v>51</v>
      </c>
      <c r="O5" s="127">
        <v>7</v>
      </c>
      <c r="P5" s="127">
        <f t="shared" si="2"/>
        <v>1070</v>
      </c>
      <c r="Q5" s="128">
        <f t="shared" si="3"/>
        <v>0.9385964912280702</v>
      </c>
      <c r="R5" s="126">
        <v>188</v>
      </c>
      <c r="S5" s="129">
        <f t="shared" si="4"/>
        <v>0.1649122807017544</v>
      </c>
    </row>
    <row r="6" spans="1:19" ht="25.5">
      <c r="A6" s="120" t="s">
        <v>119</v>
      </c>
      <c r="B6" s="121">
        <v>39742</v>
      </c>
      <c r="C6" s="122">
        <v>2827</v>
      </c>
      <c r="D6" s="121">
        <v>39744</v>
      </c>
      <c r="E6" s="123">
        <v>2600</v>
      </c>
      <c r="F6" s="122">
        <f t="shared" si="0"/>
        <v>227</v>
      </c>
      <c r="G6" s="124">
        <f t="shared" si="1"/>
        <v>0.919702865228157</v>
      </c>
      <c r="H6" s="125" t="s">
        <v>117</v>
      </c>
      <c r="I6" s="122">
        <v>133</v>
      </c>
      <c r="J6" s="122"/>
      <c r="K6" s="122"/>
      <c r="L6" s="123">
        <v>2733</v>
      </c>
      <c r="M6" s="126">
        <v>2515</v>
      </c>
      <c r="N6" s="127">
        <v>45</v>
      </c>
      <c r="O6" s="127">
        <v>46</v>
      </c>
      <c r="P6" s="127">
        <f t="shared" si="2"/>
        <v>2606</v>
      </c>
      <c r="Q6" s="128">
        <f t="shared" si="3"/>
        <v>0.9535309184046835</v>
      </c>
      <c r="R6" s="126">
        <v>619</v>
      </c>
      <c r="S6" s="129">
        <f t="shared" si="4"/>
        <v>0.22649103549213317</v>
      </c>
    </row>
    <row r="7" spans="1:19" ht="25.5">
      <c r="A7" s="130" t="s">
        <v>120</v>
      </c>
      <c r="B7" s="131">
        <v>39745</v>
      </c>
      <c r="C7" s="133">
        <v>2381</v>
      </c>
      <c r="D7" s="131">
        <v>39748</v>
      </c>
      <c r="E7" s="133">
        <v>2225</v>
      </c>
      <c r="F7" s="133">
        <f t="shared" si="0"/>
        <v>156</v>
      </c>
      <c r="G7" s="134">
        <f t="shared" si="1"/>
        <v>0.9344813103737926</v>
      </c>
      <c r="H7" s="135" t="s">
        <v>117</v>
      </c>
      <c r="I7" s="132">
        <v>117</v>
      </c>
      <c r="J7" s="132"/>
      <c r="K7" s="132"/>
      <c r="L7" s="133">
        <v>2342</v>
      </c>
      <c r="M7" s="126">
        <v>2151</v>
      </c>
      <c r="N7" s="127">
        <v>44</v>
      </c>
      <c r="O7" s="127">
        <v>44</v>
      </c>
      <c r="P7" s="127">
        <f t="shared" si="2"/>
        <v>2239</v>
      </c>
      <c r="Q7" s="128">
        <f t="shared" si="3"/>
        <v>0.9560204953031597</v>
      </c>
      <c r="R7" s="126">
        <v>508</v>
      </c>
      <c r="S7" s="129">
        <f t="shared" si="4"/>
        <v>0.21690862510674638</v>
      </c>
    </row>
    <row r="8" spans="1:19" ht="25.5">
      <c r="A8" s="120" t="s">
        <v>121</v>
      </c>
      <c r="B8" s="121">
        <v>39749</v>
      </c>
      <c r="C8" s="123">
        <v>2608</v>
      </c>
      <c r="D8" s="121">
        <v>39750</v>
      </c>
      <c r="E8" s="123">
        <v>2496</v>
      </c>
      <c r="F8" s="123">
        <f t="shared" si="0"/>
        <v>112</v>
      </c>
      <c r="G8" s="124">
        <f t="shared" si="1"/>
        <v>0.9570552147239264</v>
      </c>
      <c r="H8" s="125" t="s">
        <v>117</v>
      </c>
      <c r="I8" s="122">
        <v>65</v>
      </c>
      <c r="J8" s="122"/>
      <c r="K8" s="122"/>
      <c r="L8" s="123">
        <v>2561</v>
      </c>
      <c r="M8" s="126">
        <v>2296</v>
      </c>
      <c r="N8" s="127">
        <v>33</v>
      </c>
      <c r="O8" s="127">
        <v>25</v>
      </c>
      <c r="P8" s="127">
        <f t="shared" si="2"/>
        <v>2354</v>
      </c>
      <c r="Q8" s="128">
        <f t="shared" si="3"/>
        <v>0.9191721983600156</v>
      </c>
      <c r="R8" s="126">
        <v>410</v>
      </c>
      <c r="S8" s="129">
        <f t="shared" si="4"/>
        <v>0.16009371339320577</v>
      </c>
    </row>
    <row r="9" spans="1:19" ht="25.5">
      <c r="A9" s="130" t="s">
        <v>122</v>
      </c>
      <c r="B9" s="131">
        <v>39752</v>
      </c>
      <c r="C9" s="133">
        <v>17959</v>
      </c>
      <c r="D9" s="131">
        <v>39755</v>
      </c>
      <c r="E9" s="133">
        <v>16001</v>
      </c>
      <c r="F9" s="133">
        <f t="shared" si="0"/>
        <v>1958</v>
      </c>
      <c r="G9" s="134">
        <f t="shared" si="1"/>
        <v>0.8909738849601871</v>
      </c>
      <c r="H9" s="135" t="s">
        <v>117</v>
      </c>
      <c r="I9" s="132">
        <v>1505</v>
      </c>
      <c r="J9" s="132"/>
      <c r="K9" s="132"/>
      <c r="L9" s="133">
        <v>17506</v>
      </c>
      <c r="M9" s="126">
        <v>11488</v>
      </c>
      <c r="N9" s="127">
        <v>201</v>
      </c>
      <c r="O9" s="127">
        <v>650</v>
      </c>
      <c r="P9" s="127">
        <f t="shared" si="2"/>
        <v>12339</v>
      </c>
      <c r="Q9" s="128">
        <f t="shared" si="3"/>
        <v>0.7048440534673827</v>
      </c>
      <c r="R9" s="126">
        <v>1802</v>
      </c>
      <c r="S9" s="129">
        <f t="shared" si="4"/>
        <v>0.1029361361818805</v>
      </c>
    </row>
    <row r="10" spans="1:19" ht="25.5">
      <c r="A10" s="120" t="s">
        <v>123</v>
      </c>
      <c r="B10" s="121">
        <v>39756</v>
      </c>
      <c r="C10" s="123">
        <v>2526</v>
      </c>
      <c r="D10" s="121">
        <v>39757</v>
      </c>
      <c r="E10" s="123">
        <v>2287</v>
      </c>
      <c r="F10" s="123">
        <f t="shared" si="0"/>
        <v>239</v>
      </c>
      <c r="G10" s="124">
        <f t="shared" si="1"/>
        <v>0.9053840063341251</v>
      </c>
      <c r="H10" s="125" t="s">
        <v>117</v>
      </c>
      <c r="I10" s="122">
        <v>180</v>
      </c>
      <c r="J10" s="122"/>
      <c r="K10" s="122"/>
      <c r="L10" s="123">
        <v>2467</v>
      </c>
      <c r="M10" s="126">
        <v>1789</v>
      </c>
      <c r="N10" s="127">
        <v>25</v>
      </c>
      <c r="O10" s="127">
        <v>73</v>
      </c>
      <c r="P10" s="127">
        <f t="shared" si="2"/>
        <v>1887</v>
      </c>
      <c r="Q10" s="128">
        <f t="shared" si="3"/>
        <v>0.7648966355897852</v>
      </c>
      <c r="R10" s="126">
        <v>245</v>
      </c>
      <c r="S10" s="129">
        <f t="shared" si="4"/>
        <v>0.09931090393190109</v>
      </c>
    </row>
    <row r="11" spans="1:19" ht="25.5">
      <c r="A11" s="130" t="s">
        <v>124</v>
      </c>
      <c r="B11" s="131">
        <v>39759</v>
      </c>
      <c r="C11" s="133">
        <v>748</v>
      </c>
      <c r="D11" s="131">
        <v>39762</v>
      </c>
      <c r="E11" s="133">
        <v>699</v>
      </c>
      <c r="F11" s="133">
        <f t="shared" si="0"/>
        <v>49</v>
      </c>
      <c r="G11" s="134">
        <f t="shared" si="1"/>
        <v>0.9344919786096256</v>
      </c>
      <c r="H11" s="135" t="s">
        <v>117</v>
      </c>
      <c r="I11" s="132">
        <v>31</v>
      </c>
      <c r="J11" s="132"/>
      <c r="K11" s="132"/>
      <c r="L11" s="133">
        <v>730</v>
      </c>
      <c r="M11" s="126">
        <v>588</v>
      </c>
      <c r="N11" s="127">
        <v>32</v>
      </c>
      <c r="O11" s="127">
        <v>15</v>
      </c>
      <c r="P11" s="127">
        <f t="shared" si="2"/>
        <v>635</v>
      </c>
      <c r="Q11" s="128">
        <f t="shared" si="3"/>
        <v>0.8698630136986302</v>
      </c>
      <c r="R11" s="126">
        <v>57</v>
      </c>
      <c r="S11" s="129">
        <f t="shared" si="4"/>
        <v>0.07808219178082192</v>
      </c>
    </row>
    <row r="12" spans="1:19" ht="25.5">
      <c r="A12" s="120" t="s">
        <v>125</v>
      </c>
      <c r="B12" s="121">
        <v>39762</v>
      </c>
      <c r="C12" s="123">
        <v>641</v>
      </c>
      <c r="D12" s="121">
        <v>39765</v>
      </c>
      <c r="E12" s="123">
        <v>582</v>
      </c>
      <c r="F12" s="123">
        <f t="shared" si="0"/>
        <v>59</v>
      </c>
      <c r="G12" s="124">
        <f t="shared" si="1"/>
        <v>0.9079563182527302</v>
      </c>
      <c r="H12" s="125" t="s">
        <v>117</v>
      </c>
      <c r="I12" s="122">
        <v>40</v>
      </c>
      <c r="J12" s="122"/>
      <c r="K12" s="122"/>
      <c r="L12" s="123">
        <v>622</v>
      </c>
      <c r="M12" s="126">
        <v>400</v>
      </c>
      <c r="N12" s="127">
        <v>23</v>
      </c>
      <c r="O12" s="127">
        <v>19</v>
      </c>
      <c r="P12" s="127">
        <f t="shared" si="2"/>
        <v>442</v>
      </c>
      <c r="Q12" s="128">
        <f t="shared" si="3"/>
        <v>0.7106109324758842</v>
      </c>
      <c r="R12" s="126">
        <v>40</v>
      </c>
      <c r="S12" s="129">
        <f t="shared" si="4"/>
        <v>0.06430868167202572</v>
      </c>
    </row>
    <row r="13" spans="1:19" ht="25.5">
      <c r="A13" s="130" t="s">
        <v>126</v>
      </c>
      <c r="B13" s="131">
        <v>39766</v>
      </c>
      <c r="C13" s="133">
        <v>2086</v>
      </c>
      <c r="D13" s="131">
        <v>39769</v>
      </c>
      <c r="E13" s="133">
        <v>1969</v>
      </c>
      <c r="F13" s="133">
        <f t="shared" si="0"/>
        <v>117</v>
      </c>
      <c r="G13" s="134">
        <f t="shared" si="1"/>
        <v>0.9439117929050815</v>
      </c>
      <c r="H13" s="135" t="s">
        <v>117</v>
      </c>
      <c r="I13" s="132">
        <v>52</v>
      </c>
      <c r="J13" s="132"/>
      <c r="K13" s="132"/>
      <c r="L13" s="133">
        <v>2021</v>
      </c>
      <c r="M13" s="126">
        <v>1307</v>
      </c>
      <c r="N13" s="127">
        <v>10</v>
      </c>
      <c r="O13" s="127">
        <v>11</v>
      </c>
      <c r="P13" s="127">
        <f t="shared" si="2"/>
        <v>1328</v>
      </c>
      <c r="Q13" s="128">
        <f t="shared" si="3"/>
        <v>0.657100445324097</v>
      </c>
      <c r="R13" s="126">
        <v>160</v>
      </c>
      <c r="S13" s="129">
        <f t="shared" si="4"/>
        <v>0.07916872835230084</v>
      </c>
    </row>
    <row r="14" spans="1:19" ht="25.5">
      <c r="A14" s="120" t="s">
        <v>127</v>
      </c>
      <c r="B14" s="121">
        <v>39769</v>
      </c>
      <c r="C14" s="123">
        <v>3883</v>
      </c>
      <c r="D14" s="121">
        <v>39770</v>
      </c>
      <c r="E14" s="123">
        <v>3576</v>
      </c>
      <c r="F14" s="123">
        <f t="shared" si="0"/>
        <v>307</v>
      </c>
      <c r="G14" s="124">
        <f t="shared" si="1"/>
        <v>0.920937419520989</v>
      </c>
      <c r="H14" s="125" t="s">
        <v>117</v>
      </c>
      <c r="I14" s="122">
        <v>243</v>
      </c>
      <c r="J14" s="122"/>
      <c r="K14" s="122"/>
      <c r="L14" s="123">
        <v>3819</v>
      </c>
      <c r="M14" s="126">
        <v>2301</v>
      </c>
      <c r="N14" s="127">
        <v>27</v>
      </c>
      <c r="O14" s="127">
        <v>117</v>
      </c>
      <c r="P14" s="127">
        <f t="shared" si="2"/>
        <v>2445</v>
      </c>
      <c r="Q14" s="128">
        <f t="shared" si="3"/>
        <v>0.6402199528672428</v>
      </c>
      <c r="R14" s="126">
        <v>212</v>
      </c>
      <c r="S14" s="129">
        <f t="shared" si="4"/>
        <v>0.05551191411364231</v>
      </c>
    </row>
    <row r="15" spans="1:19" ht="25.5">
      <c r="A15" s="130" t="s">
        <v>128</v>
      </c>
      <c r="B15" s="131">
        <v>39772</v>
      </c>
      <c r="C15" s="133">
        <v>923</v>
      </c>
      <c r="D15" s="131">
        <v>39773</v>
      </c>
      <c r="E15" s="133">
        <v>852</v>
      </c>
      <c r="F15" s="133">
        <f t="shared" si="0"/>
        <v>71</v>
      </c>
      <c r="G15" s="134">
        <f t="shared" si="1"/>
        <v>0.9230769230769231</v>
      </c>
      <c r="H15" s="135" t="s">
        <v>117</v>
      </c>
      <c r="I15" s="132">
        <v>47</v>
      </c>
      <c r="J15" s="132"/>
      <c r="K15" s="132"/>
      <c r="L15" s="133">
        <v>899</v>
      </c>
      <c r="M15" s="126">
        <v>664</v>
      </c>
      <c r="N15" s="127">
        <v>22</v>
      </c>
      <c r="O15" s="127">
        <v>26</v>
      </c>
      <c r="P15" s="127">
        <f t="shared" si="2"/>
        <v>712</v>
      </c>
      <c r="Q15" s="128">
        <f t="shared" si="3"/>
        <v>0.7919911012235817</v>
      </c>
      <c r="R15" s="126">
        <v>51</v>
      </c>
      <c r="S15" s="129">
        <f t="shared" si="4"/>
        <v>0.05672969966629588</v>
      </c>
    </row>
    <row r="16" spans="1:19" ht="25.5">
      <c r="A16" s="120" t="s">
        <v>129</v>
      </c>
      <c r="B16" s="121">
        <v>39776</v>
      </c>
      <c r="C16" s="123">
        <v>791</v>
      </c>
      <c r="D16" s="121">
        <v>39777</v>
      </c>
      <c r="E16" s="123">
        <v>741</v>
      </c>
      <c r="F16" s="122">
        <f t="shared" si="0"/>
        <v>50</v>
      </c>
      <c r="G16" s="124">
        <f t="shared" si="1"/>
        <v>0.9367888748419722</v>
      </c>
      <c r="H16" s="125" t="s">
        <v>117</v>
      </c>
      <c r="I16" s="122">
        <v>35</v>
      </c>
      <c r="J16" s="122"/>
      <c r="K16" s="122"/>
      <c r="L16" s="123">
        <v>776</v>
      </c>
      <c r="M16" s="126">
        <v>525</v>
      </c>
      <c r="N16" s="127">
        <v>4</v>
      </c>
      <c r="O16" s="127">
        <v>18</v>
      </c>
      <c r="P16" s="127">
        <f t="shared" si="2"/>
        <v>547</v>
      </c>
      <c r="Q16" s="128">
        <f t="shared" si="3"/>
        <v>0.7048969072164949</v>
      </c>
      <c r="R16" s="126">
        <v>58</v>
      </c>
      <c r="S16" s="129">
        <f t="shared" si="4"/>
        <v>0.07474226804123711</v>
      </c>
    </row>
    <row r="17" spans="1:19" ht="26.25" customHeight="1">
      <c r="A17" s="130" t="s">
        <v>130</v>
      </c>
      <c r="B17" s="131">
        <v>39783</v>
      </c>
      <c r="C17" s="133">
        <v>1602</v>
      </c>
      <c r="D17" s="131">
        <v>39785</v>
      </c>
      <c r="E17" s="133">
        <v>1476</v>
      </c>
      <c r="F17" s="132">
        <f t="shared" si="0"/>
        <v>126</v>
      </c>
      <c r="G17" s="134">
        <f t="shared" si="1"/>
        <v>0.9213483146067416</v>
      </c>
      <c r="H17" s="135" t="s">
        <v>117</v>
      </c>
      <c r="I17" s="132">
        <v>80</v>
      </c>
      <c r="J17" s="132"/>
      <c r="K17" s="132"/>
      <c r="L17" s="133">
        <v>1556</v>
      </c>
      <c r="M17" s="126">
        <v>968</v>
      </c>
      <c r="N17" s="127">
        <v>9</v>
      </c>
      <c r="O17" s="126">
        <v>30</v>
      </c>
      <c r="P17" s="127">
        <f t="shared" si="2"/>
        <v>1007</v>
      </c>
      <c r="Q17" s="128">
        <f t="shared" si="3"/>
        <v>0.647172236503856</v>
      </c>
      <c r="R17" s="126">
        <v>80</v>
      </c>
      <c r="S17" s="129">
        <f t="shared" si="4"/>
        <v>0.05141388174807198</v>
      </c>
    </row>
    <row r="18" spans="1:19" ht="25.5">
      <c r="A18" s="120" t="s">
        <v>131</v>
      </c>
      <c r="B18" s="121">
        <v>39786</v>
      </c>
      <c r="C18" s="123">
        <v>1258</v>
      </c>
      <c r="D18" s="121">
        <v>39790</v>
      </c>
      <c r="E18" s="123">
        <v>1170</v>
      </c>
      <c r="F18" s="122">
        <f t="shared" si="0"/>
        <v>88</v>
      </c>
      <c r="G18" s="124">
        <f t="shared" si="1"/>
        <v>0.9300476947535771</v>
      </c>
      <c r="H18" s="125" t="s">
        <v>117</v>
      </c>
      <c r="I18" s="122">
        <v>58</v>
      </c>
      <c r="J18" s="122"/>
      <c r="K18" s="122"/>
      <c r="L18" s="123">
        <v>1228</v>
      </c>
      <c r="M18" s="126">
        <v>552</v>
      </c>
      <c r="N18" s="127">
        <v>2</v>
      </c>
      <c r="O18" s="126">
        <v>25</v>
      </c>
      <c r="P18" s="127">
        <f t="shared" si="2"/>
        <v>579</v>
      </c>
      <c r="Q18" s="128">
        <f t="shared" si="3"/>
        <v>0.4714983713355049</v>
      </c>
      <c r="R18" s="126">
        <v>20</v>
      </c>
      <c r="S18" s="129">
        <f t="shared" si="4"/>
        <v>0.016286644951140065</v>
      </c>
    </row>
    <row r="19" spans="1:19" ht="25.5">
      <c r="A19" s="136" t="s">
        <v>132</v>
      </c>
      <c r="B19" s="131">
        <v>39790</v>
      </c>
      <c r="C19" s="132">
        <v>507</v>
      </c>
      <c r="D19" s="131">
        <v>39793</v>
      </c>
      <c r="E19" s="132">
        <v>462</v>
      </c>
      <c r="F19" s="132">
        <f t="shared" si="0"/>
        <v>45</v>
      </c>
      <c r="G19" s="134">
        <f t="shared" si="1"/>
        <v>0.9112426035502958</v>
      </c>
      <c r="H19" s="135" t="s">
        <v>117</v>
      </c>
      <c r="I19" s="132">
        <v>28</v>
      </c>
      <c r="J19" s="132"/>
      <c r="K19" s="132"/>
      <c r="L19" s="132">
        <v>490</v>
      </c>
      <c r="M19" s="127">
        <v>90</v>
      </c>
      <c r="N19" s="127">
        <v>1</v>
      </c>
      <c r="O19" s="127">
        <v>15</v>
      </c>
      <c r="P19" s="127">
        <f t="shared" si="2"/>
        <v>106</v>
      </c>
      <c r="Q19" s="128">
        <f t="shared" si="3"/>
        <v>0.2163265306122449</v>
      </c>
      <c r="R19" s="126">
        <v>6</v>
      </c>
      <c r="S19" s="129">
        <f t="shared" si="4"/>
        <v>0.012244897959183673</v>
      </c>
    </row>
    <row r="20" spans="1:19" ht="25.5">
      <c r="A20" s="137" t="s">
        <v>133</v>
      </c>
      <c r="B20" s="121">
        <v>39793</v>
      </c>
      <c r="C20" s="122">
        <v>537</v>
      </c>
      <c r="D20" s="121">
        <v>39794</v>
      </c>
      <c r="E20" s="122">
        <v>456</v>
      </c>
      <c r="F20" s="122">
        <f t="shared" si="0"/>
        <v>81</v>
      </c>
      <c r="G20" s="138">
        <f t="shared" si="1"/>
        <v>0.8491620111731844</v>
      </c>
      <c r="H20" s="125" t="s">
        <v>117</v>
      </c>
      <c r="I20" s="122">
        <v>57</v>
      </c>
      <c r="J20" s="122"/>
      <c r="K20" s="122"/>
      <c r="L20" s="122">
        <v>513</v>
      </c>
      <c r="M20" s="127">
        <v>93</v>
      </c>
      <c r="N20" s="127">
        <v>4</v>
      </c>
      <c r="O20" s="127">
        <v>12</v>
      </c>
      <c r="P20" s="127">
        <f t="shared" si="2"/>
        <v>109</v>
      </c>
      <c r="Q20" s="128">
        <f t="shared" si="3"/>
        <v>0.2124756335282651</v>
      </c>
      <c r="R20" s="126">
        <v>7</v>
      </c>
      <c r="S20" s="129">
        <f t="shared" si="4"/>
        <v>0.01364522417153996</v>
      </c>
    </row>
    <row r="21" spans="1:19" ht="25.5">
      <c r="A21" s="136" t="s">
        <v>134</v>
      </c>
      <c r="B21" s="131">
        <v>39797</v>
      </c>
      <c r="C21" s="132">
        <v>367</v>
      </c>
      <c r="D21" s="131">
        <v>39800</v>
      </c>
      <c r="E21" s="132">
        <v>331</v>
      </c>
      <c r="F21" s="132">
        <f t="shared" si="0"/>
        <v>36</v>
      </c>
      <c r="G21" s="134">
        <f t="shared" si="1"/>
        <v>0.9019073569482289</v>
      </c>
      <c r="H21" s="135" t="s">
        <v>117</v>
      </c>
      <c r="I21" s="132">
        <v>20</v>
      </c>
      <c r="J21" s="132"/>
      <c r="K21" s="132"/>
      <c r="L21" s="132">
        <v>351</v>
      </c>
      <c r="M21" s="127">
        <v>98</v>
      </c>
      <c r="N21" s="127">
        <v>0</v>
      </c>
      <c r="O21" s="127">
        <v>10</v>
      </c>
      <c r="P21" s="127">
        <f t="shared" si="2"/>
        <v>108</v>
      </c>
      <c r="Q21" s="128">
        <f t="shared" si="3"/>
        <v>0.3076923076923077</v>
      </c>
      <c r="R21" s="126">
        <v>4</v>
      </c>
      <c r="S21" s="129">
        <f t="shared" si="4"/>
        <v>0.011396011396011397</v>
      </c>
    </row>
    <row r="22" spans="1:19" ht="25.5">
      <c r="A22" s="137" t="s">
        <v>135</v>
      </c>
      <c r="B22" s="121">
        <v>39804</v>
      </c>
      <c r="C22" s="122">
        <v>344</v>
      </c>
      <c r="D22" s="121">
        <v>39806</v>
      </c>
      <c r="E22" s="122">
        <v>322</v>
      </c>
      <c r="F22" s="132">
        <f t="shared" si="0"/>
        <v>22</v>
      </c>
      <c r="G22" s="134">
        <f t="shared" si="1"/>
        <v>0.936046511627907</v>
      </c>
      <c r="H22" s="125" t="s">
        <v>117</v>
      </c>
      <c r="I22" s="122">
        <v>3</v>
      </c>
      <c r="J22" s="122"/>
      <c r="K22" s="122"/>
      <c r="L22" s="122">
        <v>325</v>
      </c>
      <c r="M22" s="127">
        <v>20</v>
      </c>
      <c r="N22" s="127">
        <v>0</v>
      </c>
      <c r="O22" s="127">
        <v>2</v>
      </c>
      <c r="P22" s="127">
        <f t="shared" si="2"/>
        <v>22</v>
      </c>
      <c r="Q22" s="128">
        <f t="shared" si="3"/>
        <v>0.06769230769230769</v>
      </c>
      <c r="R22" s="126">
        <v>1</v>
      </c>
      <c r="S22" s="129">
        <f t="shared" si="4"/>
        <v>0.003076923076923077</v>
      </c>
    </row>
    <row r="23" spans="1:19" ht="25.5">
      <c r="A23" s="136" t="s">
        <v>136</v>
      </c>
      <c r="B23" s="131">
        <v>39804</v>
      </c>
      <c r="C23" s="132">
        <v>261</v>
      </c>
      <c r="D23" s="131">
        <v>39806</v>
      </c>
      <c r="E23" s="132">
        <v>240</v>
      </c>
      <c r="F23" s="132">
        <f t="shared" si="0"/>
        <v>21</v>
      </c>
      <c r="G23" s="134">
        <f t="shared" si="1"/>
        <v>0.9195402298850575</v>
      </c>
      <c r="H23" s="135" t="s">
        <v>117</v>
      </c>
      <c r="I23" s="132">
        <v>9</v>
      </c>
      <c r="J23" s="132"/>
      <c r="K23" s="132"/>
      <c r="L23" s="132">
        <v>249</v>
      </c>
      <c r="M23" s="127">
        <v>17</v>
      </c>
      <c r="N23" s="127">
        <v>0</v>
      </c>
      <c r="O23" s="127">
        <v>4</v>
      </c>
      <c r="P23" s="127">
        <f t="shared" si="2"/>
        <v>21</v>
      </c>
      <c r="Q23" s="128">
        <f t="shared" si="3"/>
        <v>0.08433734939759036</v>
      </c>
      <c r="R23" s="126">
        <v>0</v>
      </c>
      <c r="S23" s="129">
        <f t="shared" si="4"/>
        <v>0</v>
      </c>
    </row>
    <row r="24" spans="3:19" ht="12.75">
      <c r="C24" s="139"/>
      <c r="E24" s="139"/>
      <c r="F24" s="139">
        <f t="shared" si="0"/>
      </c>
      <c r="G24" s="140"/>
      <c r="L24" s="139"/>
      <c r="M24" s="141"/>
      <c r="N24" s="142"/>
      <c r="O24" s="142"/>
      <c r="P24" s="141"/>
      <c r="Q24" s="143"/>
      <c r="R24" s="143"/>
      <c r="S24" s="143"/>
    </row>
    <row r="25" spans="1:19" ht="15.75">
      <c r="A25" s="144"/>
      <c r="B25" s="144" t="s">
        <v>137</v>
      </c>
      <c r="C25" s="145">
        <f>SUM(C4:C24)</f>
        <v>43680</v>
      </c>
      <c r="D25" s="144"/>
      <c r="E25" s="145">
        <f>SUM(E4:E24)</f>
        <v>39882</v>
      </c>
      <c r="F25" s="145">
        <f t="shared" si="0"/>
        <v>3798</v>
      </c>
      <c r="G25" s="146">
        <f>IF(ISBLANK(C25),0,E25/C25)</f>
        <v>0.9130494505494505</v>
      </c>
      <c r="H25" s="144"/>
      <c r="I25" s="145">
        <f aca="true" t="shared" si="5" ref="I25:P25">SUM(I4:I24)</f>
        <v>2726</v>
      </c>
      <c r="J25" s="144">
        <f t="shared" si="5"/>
        <v>0</v>
      </c>
      <c r="K25" s="144">
        <f t="shared" si="5"/>
        <v>0</v>
      </c>
      <c r="L25" s="145">
        <f t="shared" si="5"/>
        <v>42608</v>
      </c>
      <c r="M25" s="147">
        <f t="shared" si="5"/>
        <v>29130</v>
      </c>
      <c r="N25" s="147">
        <f t="shared" si="5"/>
        <v>548</v>
      </c>
      <c r="O25" s="147">
        <f t="shared" si="5"/>
        <v>1152</v>
      </c>
      <c r="P25" s="147">
        <f t="shared" si="5"/>
        <v>30830</v>
      </c>
      <c r="Q25" s="148">
        <f>+P25/L25</f>
        <v>0.7235730379271498</v>
      </c>
      <c r="R25" s="147">
        <f>SUM(R4:R24)</f>
        <v>4537</v>
      </c>
      <c r="S25" s="148">
        <f>'[5]PSR By Round (DO NOT USE)'!B22/'FEMA Data Statistics'!L25</f>
        <v>0.040813931656027036</v>
      </c>
    </row>
    <row r="26" spans="6:9" ht="12.75">
      <c r="F26">
        <f t="shared" si="0"/>
      </c>
      <c r="G26" s="149"/>
      <c r="H26" s="149"/>
      <c r="I26" s="149"/>
    </row>
    <row r="29" ht="12.75">
      <c r="S29" s="150"/>
    </row>
  </sheetData>
  <sheetProtection/>
  <mergeCells count="2">
    <mergeCell ref="A1:S1"/>
    <mergeCell ref="A2:S2"/>
  </mergeCells>
  <printOptions horizontalCentered="1" verticalCentered="1"/>
  <pageMargins left="0.25" right="0.25" top="0.25" bottom="0.25" header="0.5" footer="0.5"/>
  <pageSetup fitToHeight="1" fitToWidth="1" horizontalDpi="600" verticalDpi="600" orientation="landscape"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Housing and Urban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User</dc:creator>
  <cp:keywords/>
  <dc:description/>
  <cp:lastModifiedBy>C31979</cp:lastModifiedBy>
  <cp:lastPrinted>2008-12-30T18:11:30Z</cp:lastPrinted>
  <dcterms:created xsi:type="dcterms:W3CDTF">2008-10-27T19:02:20Z</dcterms:created>
  <dcterms:modified xsi:type="dcterms:W3CDTF">2009-01-02T16:50:58Z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517980727</vt:i4>
  </property>
  <property fmtid="{D5CDD505-2E9C-101B-9397-08002B2CF9AE}" pid="4" name="_EmailSubject">
    <vt:lpwstr>DHAP IKE Status Report @ 1-1-2009</vt:lpwstr>
  </property>
  <property fmtid="{D5CDD505-2E9C-101B-9397-08002B2CF9AE}" pid="5" name="_AuthorEmail">
    <vt:lpwstr>DHAP_RG@hud.gov</vt:lpwstr>
  </property>
  <property fmtid="{D5CDD505-2E9C-101B-9397-08002B2CF9AE}" pid="6" name="_AuthorEmailDisplayName">
    <vt:lpwstr>DHAP_RG</vt:lpwstr>
  </property>
  <property fmtid="{D5CDD505-2E9C-101B-9397-08002B2CF9AE}" pid="7" name="_PreviousAdHocReviewCycleID">
    <vt:i4>920673342</vt:i4>
  </property>
</Properties>
</file>