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9465" windowHeight="4725" activeTab="0"/>
  </bookViews>
  <sheets>
    <sheet name="Pasture Cal. V1.1" sheetId="1" r:id="rId1"/>
    <sheet name="Forage Seed Costs" sheetId="2" r:id="rId2"/>
  </sheets>
  <definedNames>
    <definedName name="_xlnm.Print_Area" localSheetId="1">'Forage Seed Costs'!$B$1:$D$77</definedName>
    <definedName name="_xlnm.Print_Area" localSheetId="0">'Pasture Cal. V1.1'!$A$1:$G$51</definedName>
  </definedNames>
  <calcPr fullCalcOnLoad="1"/>
</workbook>
</file>

<file path=xl/comments1.xml><?xml version="1.0" encoding="utf-8"?>
<comments xmlns="http://schemas.openxmlformats.org/spreadsheetml/2006/main">
  <authors>
    <author>David L. Faulkner</author>
  </authors>
  <commentList>
    <comment ref="A2" authorId="0">
      <text>
        <r>
          <rPr>
            <b/>
            <sz val="8"/>
            <rFont val="Tahoma"/>
            <family val="0"/>
          </rPr>
          <t>1. Use in conjunction with NRCS/VA Standard and Specification for Pasture and Hay Planting (512);
2. "Tab" to move through data entry cells;
3. Point and click with mouse to select SWCD, plant species, seedbed preparation, seeding method, herbicide and lime options;
4. Blank rows in grass, legume and other lookup tables allow previously selected items to be removed;
5. Seed prices may be entered or changed on Sheet2, "Forage Seed Costs" of this file;
6. Press Cntrl-C to clear sheet and start over;
7. For technical assistance call 804-287-1664;
Version 1.1 Completed 3/28/00 by David Faulkner, VA/NRCS Economist</t>
        </r>
      </text>
    </comment>
  </commentList>
</comments>
</file>

<file path=xl/sharedStrings.xml><?xml version="1.0" encoding="utf-8"?>
<sst xmlns="http://schemas.openxmlformats.org/spreadsheetml/2006/main" count="305" uniqueCount="173">
  <si>
    <t>Cost</t>
  </si>
  <si>
    <t>Units</t>
  </si>
  <si>
    <t>bulk lbs.</t>
  </si>
  <si>
    <t>lbs.pls</t>
  </si>
  <si>
    <t>Cool Season Grasses</t>
  </si>
  <si>
    <t>Legumes</t>
  </si>
  <si>
    <t>Warm Season Grasses</t>
  </si>
  <si>
    <t>Atlantic Coastal Panicgrass</t>
  </si>
  <si>
    <t>Date:</t>
  </si>
  <si>
    <t>Conservation District:</t>
  </si>
  <si>
    <t>Planted</t>
  </si>
  <si>
    <t>Rate</t>
  </si>
  <si>
    <t>Seed</t>
  </si>
  <si>
    <t>Lbs.</t>
  </si>
  <si>
    <t>Per</t>
  </si>
  <si>
    <t>Acre</t>
  </si>
  <si>
    <t>Acres</t>
  </si>
  <si>
    <t>Total</t>
  </si>
  <si>
    <t>to be</t>
  </si>
  <si>
    <t>Plant-</t>
  </si>
  <si>
    <t>ed</t>
  </si>
  <si>
    <t>Lb.</t>
  </si>
  <si>
    <t>Estimated</t>
  </si>
  <si>
    <t>/Acre</t>
  </si>
  <si>
    <t>/Lb.</t>
  </si>
  <si>
    <t>Legume Subtotals:</t>
  </si>
  <si>
    <t>Total Seed Mixture:</t>
  </si>
  <si>
    <t>Grass Species</t>
  </si>
  <si>
    <t xml:space="preserve"> </t>
  </si>
  <si>
    <t>Cool Season</t>
  </si>
  <si>
    <t>Instructions</t>
  </si>
  <si>
    <t>Warm Season</t>
  </si>
  <si>
    <t>Legume</t>
  </si>
  <si>
    <t>Species</t>
  </si>
  <si>
    <t>Cereal Rye (cover crop)</t>
  </si>
  <si>
    <t>Japanese Millet</t>
  </si>
  <si>
    <t>Ky 31 fescue</t>
  </si>
  <si>
    <t>Red top grass</t>
  </si>
  <si>
    <t>Timothy grass</t>
  </si>
  <si>
    <t>Ladino Clover</t>
  </si>
  <si>
    <t>Partridge Peas</t>
  </si>
  <si>
    <t>per</t>
  </si>
  <si>
    <t>Shipping Costs</t>
  </si>
  <si>
    <t>Under $25:</t>
  </si>
  <si>
    <t>Over $25:</t>
  </si>
  <si>
    <t>Orchard grass - Axiom</t>
  </si>
  <si>
    <t>Orchard grass - common</t>
  </si>
  <si>
    <t>Orchard grass - Latar</t>
  </si>
  <si>
    <t>Orchard grass - Paiute</t>
  </si>
  <si>
    <t>Orchard grass - Potomac</t>
  </si>
  <si>
    <t>Big Bluestem - Rountree</t>
  </si>
  <si>
    <t>Big Bluestem - Kaw</t>
  </si>
  <si>
    <t>Big Bluestem - Pawnee</t>
  </si>
  <si>
    <t>Big Bluestem - Niagara</t>
  </si>
  <si>
    <t>Eastern gamagrass - Pete</t>
  </si>
  <si>
    <t>Eastern gamagrass - PMK</t>
  </si>
  <si>
    <t>Eastern gamagrass - luka</t>
  </si>
  <si>
    <t>indian grass - Cheyenne</t>
  </si>
  <si>
    <t>indian grass - Holt</t>
  </si>
  <si>
    <t>indian grass - Osage</t>
  </si>
  <si>
    <t>indian grass - Rumsey</t>
  </si>
  <si>
    <t>indian grass - Tomahawk</t>
  </si>
  <si>
    <t>Little Bluestem - Camper</t>
  </si>
  <si>
    <t>Little Bluestem - Cimarron</t>
  </si>
  <si>
    <t>Switchgrass - Blackwell</t>
  </si>
  <si>
    <t>Switchgrass - Cave-in-Rock</t>
  </si>
  <si>
    <t>Switchgrass - Alamo</t>
  </si>
  <si>
    <t>Switchgrass - Kanlow</t>
  </si>
  <si>
    <t>Switchgrass - Shelter</t>
  </si>
  <si>
    <t>Lespadeza - Korean</t>
  </si>
  <si>
    <t>Lespadeza - Kobe</t>
  </si>
  <si>
    <t>Red Clover - Mammoth</t>
  </si>
  <si>
    <t>Pl'ted</t>
  </si>
  <si>
    <t>Summary Totals</t>
  </si>
  <si>
    <t>Ave.Cost</t>
  </si>
  <si>
    <t>Total:</t>
  </si>
  <si>
    <t>/acre:</t>
  </si>
  <si>
    <t>Assisted by:</t>
  </si>
  <si>
    <t>Tract number:</t>
  </si>
  <si>
    <t>Acres to Plant:</t>
  </si>
  <si>
    <t>Press Ctrl-C to Clear</t>
  </si>
  <si>
    <t>Cool Season Grass Subtotals:</t>
  </si>
  <si>
    <t>Warm Season Grass Subtotals:</t>
  </si>
  <si>
    <t>Total Per Acre and Total Pasture Planting Cost:</t>
  </si>
  <si>
    <t>% C/S:</t>
  </si>
  <si>
    <t>cost/lb:</t>
  </si>
  <si>
    <t>Seed-</t>
  </si>
  <si>
    <t>ing</t>
  </si>
  <si>
    <t>Producer's Net Cost after C/S:</t>
  </si>
  <si>
    <t>Cost/Share (C/S), if applicable:</t>
  </si>
  <si>
    <t>Shipping Cost, if applicable- min.charge:</t>
  </si>
  <si>
    <t>Field number(s):</t>
  </si>
  <si>
    <t>SWCD's</t>
  </si>
  <si>
    <t>Appomattox River SWCD</t>
  </si>
  <si>
    <t>Big Walker SWCD</t>
  </si>
  <si>
    <t>Blue Ridge SWCD</t>
  </si>
  <si>
    <t>Clinch Valley SWCD</t>
  </si>
  <si>
    <t>Colonial SWCD</t>
  </si>
  <si>
    <t>Culpeper SWCD</t>
  </si>
  <si>
    <t>Daniel Boone SWCD</t>
  </si>
  <si>
    <t>Eastern Shore SWCD</t>
  </si>
  <si>
    <t>Evergreen SWCD</t>
  </si>
  <si>
    <t>Halifax SWCD</t>
  </si>
  <si>
    <t>Hanover-Caroline SWCD</t>
  </si>
  <si>
    <t>Headwaters SWCD</t>
  </si>
  <si>
    <t>Henricropolis SWCD</t>
  </si>
  <si>
    <t>Holston River SWCD</t>
  </si>
  <si>
    <t>J.R. Horsley SWCD</t>
  </si>
  <si>
    <t>James River SWCD</t>
  </si>
  <si>
    <t>John Marshall SWCD</t>
  </si>
  <si>
    <t>Lake Country SWCD</t>
  </si>
  <si>
    <t>Lonesome Pine SWCD</t>
  </si>
  <si>
    <t>Lord Fairfax SWCD</t>
  </si>
  <si>
    <t>Loudoun SWCD</t>
  </si>
  <si>
    <t>Monacan SWCD</t>
  </si>
  <si>
    <t>Mountain SWCD</t>
  </si>
  <si>
    <t>Mountain Castles SWCD</t>
  </si>
  <si>
    <t>Natural Bridge SWCD</t>
  </si>
  <si>
    <t>Natural Tunnel SWCD</t>
  </si>
  <si>
    <t>New River SWCD</t>
  </si>
  <si>
    <t>Northern Neck SWCD</t>
  </si>
  <si>
    <t>Northern Virginia SWCD</t>
  </si>
  <si>
    <t>Patrick SWCD</t>
  </si>
  <si>
    <t>Peaks of Otter SWCD</t>
  </si>
  <si>
    <t>Peanut SWCD</t>
  </si>
  <si>
    <t>Peter Franscisco SWCD</t>
  </si>
  <si>
    <t>Piedmont SWCD</t>
  </si>
  <si>
    <t>Pittsylvania SWCD</t>
  </si>
  <si>
    <t>Prince William SWCD</t>
  </si>
  <si>
    <t>Robert E. Lee SWCD</t>
  </si>
  <si>
    <t>Shenadoah Valley SWCD</t>
  </si>
  <si>
    <t>Skyline SWCD</t>
  </si>
  <si>
    <t>Soutside SWCD</t>
  </si>
  <si>
    <t>Tazewell SWCD</t>
  </si>
  <si>
    <t>Thomas Jefferson SWCD</t>
  </si>
  <si>
    <t>Three Rivers SWCD</t>
  </si>
  <si>
    <t>Tidewater SWCD</t>
  </si>
  <si>
    <t>Tri-County SWCD</t>
  </si>
  <si>
    <t>Virginia Dare SWCD</t>
  </si>
  <si>
    <t>For information only,i.e., these cells are not tied into</t>
  </si>
  <si>
    <t>the worksheet.  Shipping costs/lb. must be directly</t>
  </si>
  <si>
    <t>entered into the worksheet in cell G39.</t>
  </si>
  <si>
    <t>Seedbed Preparation</t>
  </si>
  <si>
    <t>acre</t>
  </si>
  <si>
    <t>Chisel plowing, 8"-12" deep</t>
  </si>
  <si>
    <t>Offset disking, 14'</t>
  </si>
  <si>
    <t>Tandem disking, 10'</t>
  </si>
  <si>
    <t xml:space="preserve">Spike Tooth Harrow, </t>
  </si>
  <si>
    <t>Broadcast, "Frost Seeding"</t>
  </si>
  <si>
    <t>No-Till drill</t>
  </si>
  <si>
    <t>Grain Drill</t>
  </si>
  <si>
    <t>Strip-Till Planter</t>
  </si>
  <si>
    <t>/Acre &amp; Total Seeding Cost:</t>
  </si>
  <si>
    <t>/Ac. &amp; Total Seedbed Prep. Cost:</t>
  </si>
  <si>
    <t>/Ac.&amp;Tot. Seed, Shipping, Seedbed Prep.&amp;Seeding Cost:</t>
  </si>
  <si>
    <t>Herbicide Application</t>
  </si>
  <si>
    <t>Spray for annuals</t>
  </si>
  <si>
    <t>Spray for perennials</t>
  </si>
  <si>
    <t>Post emergent broadcast</t>
  </si>
  <si>
    <t>Spot spray</t>
  </si>
  <si>
    <t>Limestone Application</t>
  </si>
  <si>
    <t>Client Applied</t>
  </si>
  <si>
    <t>Custom Applied</t>
  </si>
  <si>
    <t>USDA/NRCS/Virginia Worksheet for Calculating Pasture Seeding Costs</t>
  </si>
  <si>
    <t>/Ac. &amp; Tot. Herbicide Cost:</t>
  </si>
  <si>
    <t>/Ac. &amp; Tot. Limestone Cost:</t>
  </si>
  <si>
    <t>Cost/Lb.</t>
  </si>
  <si>
    <t>Lbs/Ac</t>
  </si>
  <si>
    <t>Total Nitrogen Fertilizer Cost:</t>
  </si>
  <si>
    <t>Total Phosphorous Fert. Cost:</t>
  </si>
  <si>
    <t>Total Potassium Fert. Cost:</t>
  </si>
  <si>
    <t>Seeding Operation</t>
  </si>
  <si>
    <t>Client: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</si>
</sst>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;[Red]#,##0"/>
    <numFmt numFmtId="166" formatCode="0.0"/>
    <numFmt numFmtId="167" formatCode="&quot;$&quot;#,##0"/>
    <numFmt numFmtId="168" formatCode="0.000"/>
    <numFmt numFmtId="169" formatCode="&quot;$&quot;#,##0.0"/>
    <numFmt numFmtId="170" formatCode="&quot;$&quot;#,##0.0_);\(&quot;$&quot;#,##0.0\)"/>
  </numFmts>
  <fonts count="7">
    <font>
      <sz val="12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7" fontId="0" fillId="0" borderId="1" xfId="0" applyNumberFormat="1" applyBorder="1" applyAlignment="1">
      <alignment horizontal="center"/>
    </xf>
    <xf numFmtId="7" fontId="0" fillId="0" borderId="2" xfId="0" applyNumberFormat="1" applyBorder="1" applyAlignment="1">
      <alignment horizontal="center"/>
    </xf>
    <xf numFmtId="7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7" fontId="1" fillId="2" borderId="1" xfId="0" applyNumberFormat="1" applyFont="1" applyFill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 quotePrefix="1">
      <alignment horizontal="center"/>
    </xf>
    <xf numFmtId="164" fontId="4" fillId="3" borderId="3" xfId="0" applyNumberFormat="1" applyFont="1" applyFill="1" applyBorder="1" applyAlignment="1" quotePrefix="1">
      <alignment horizontal="center"/>
    </xf>
    <xf numFmtId="164" fontId="4" fillId="3" borderId="18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4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14" fontId="4" fillId="0" borderId="22" xfId="0" applyNumberFormat="1" applyFont="1" applyBorder="1" applyAlignment="1">
      <alignment horizontal="center"/>
    </xf>
    <xf numFmtId="0" fontId="5" fillId="5" borderId="2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23" xfId="0" applyFont="1" applyBorder="1" applyAlignment="1" applyProtection="1">
      <alignment/>
      <protection/>
    </xf>
    <xf numFmtId="2" fontId="5" fillId="0" borderId="1" xfId="0" applyNumberFormat="1" applyFont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 quotePrefix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6" borderId="24" xfId="0" applyNumberFormat="1" applyFont="1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2" fontId="4" fillId="6" borderId="26" xfId="0" applyNumberFormat="1" applyFont="1" applyFill="1" applyBorder="1" applyAlignment="1">
      <alignment horizontal="center"/>
    </xf>
    <xf numFmtId="164" fontId="4" fillId="6" borderId="27" xfId="0" applyNumberFormat="1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4" fillId="0" borderId="21" xfId="0" applyFont="1" applyBorder="1" applyAlignment="1">
      <alignment/>
    </xf>
    <xf numFmtId="164" fontId="5" fillId="6" borderId="28" xfId="0" applyNumberFormat="1" applyFont="1" applyFill="1" applyBorder="1" applyAlignment="1">
      <alignment horizontal="center"/>
    </xf>
    <xf numFmtId="164" fontId="5" fillId="6" borderId="28" xfId="0" applyNumberFormat="1" applyFont="1" applyFill="1" applyBorder="1" applyAlignment="1" applyProtection="1">
      <alignment horizontal="center"/>
      <protection/>
    </xf>
    <xf numFmtId="164" fontId="5" fillId="3" borderId="29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/>
    </xf>
    <xf numFmtId="0" fontId="5" fillId="5" borderId="20" xfId="0" applyFont="1" applyFill="1" applyBorder="1" applyAlignment="1" applyProtection="1">
      <alignment horizontal="center"/>
      <protection locked="0"/>
    </xf>
    <xf numFmtId="9" fontId="5" fillId="3" borderId="28" xfId="0" applyNumberFormat="1" applyFont="1" applyFill="1" applyBorder="1" applyAlignment="1" applyProtection="1">
      <alignment horizontal="center"/>
      <protection/>
    </xf>
    <xf numFmtId="9" fontId="5" fillId="5" borderId="28" xfId="0" applyNumberFormat="1" applyFont="1" applyFill="1" applyBorder="1" applyAlignment="1" applyProtection="1">
      <alignment horizontal="center"/>
      <protection locked="0"/>
    </xf>
    <xf numFmtId="2" fontId="5" fillId="5" borderId="1" xfId="0" applyNumberFormat="1" applyFont="1" applyFill="1" applyBorder="1" applyAlignment="1" applyProtection="1">
      <alignment horizontal="center"/>
      <protection locked="0"/>
    </xf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3" borderId="28" xfId="0" applyNumberFormat="1" applyFont="1" applyFill="1" applyBorder="1" applyAlignment="1" applyProtection="1">
      <alignment horizontal="center"/>
      <protection/>
    </xf>
    <xf numFmtId="7" fontId="0" fillId="4" borderId="30" xfId="0" applyNumberForma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7" fontId="0" fillId="4" borderId="3" xfId="0" applyNumberFormat="1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7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7" fontId="0" fillId="4" borderId="2" xfId="0" applyNumberFormat="1" applyFill="1" applyBorder="1" applyAlignment="1" applyProtection="1">
      <alignment horizontal="center"/>
      <protection locked="0"/>
    </xf>
    <xf numFmtId="7" fontId="0" fillId="4" borderId="34" xfId="0" applyNumberFormat="1" applyFill="1" applyBorder="1" applyAlignment="1" applyProtection="1">
      <alignment horizontal="center"/>
      <protection locked="0"/>
    </xf>
    <xf numFmtId="166" fontId="5" fillId="6" borderId="26" xfId="0" applyNumberFormat="1" applyFont="1" applyFill="1" applyBorder="1" applyAlignment="1">
      <alignment horizontal="center"/>
    </xf>
    <xf numFmtId="2" fontId="5" fillId="6" borderId="26" xfId="0" applyNumberFormat="1" applyFont="1" applyFill="1" applyBorder="1" applyAlignment="1">
      <alignment horizontal="center"/>
    </xf>
    <xf numFmtId="7" fontId="0" fillId="4" borderId="32" xfId="0" applyNumberFormat="1" applyFill="1" applyBorder="1" applyAlignment="1" applyProtection="1">
      <alignment horizontal="left"/>
      <protection locked="0"/>
    </xf>
    <xf numFmtId="7" fontId="0" fillId="4" borderId="4" xfId="0" applyNumberFormat="1" applyFill="1" applyBorder="1" applyAlignment="1" applyProtection="1">
      <alignment horizontal="left"/>
      <protection locked="0"/>
    </xf>
    <xf numFmtId="164" fontId="5" fillId="6" borderId="26" xfId="0" applyNumberFormat="1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1" fontId="4" fillId="3" borderId="36" xfId="0" applyNumberFormat="1" applyFont="1" applyFill="1" applyBorder="1" applyAlignment="1">
      <alignment horizontal="center"/>
    </xf>
    <xf numFmtId="1" fontId="4" fillId="3" borderId="37" xfId="0" applyNumberFormat="1" applyFont="1" applyFill="1" applyBorder="1" applyAlignment="1">
      <alignment horizontal="center"/>
    </xf>
    <xf numFmtId="1" fontId="4" fillId="3" borderId="26" xfId="0" applyNumberFormat="1" applyFont="1" applyFill="1" applyBorder="1" applyAlignment="1">
      <alignment horizontal="center"/>
    </xf>
    <xf numFmtId="164" fontId="4" fillId="3" borderId="37" xfId="0" applyNumberFormat="1" applyFont="1" applyFill="1" applyBorder="1" applyAlignment="1" quotePrefix="1">
      <alignment horizontal="center"/>
    </xf>
    <xf numFmtId="164" fontId="4" fillId="3" borderId="26" xfId="0" applyNumberFormat="1" applyFont="1" applyFill="1" applyBorder="1" applyAlignment="1" quotePrefix="1">
      <alignment horizontal="center"/>
    </xf>
    <xf numFmtId="164" fontId="4" fillId="3" borderId="38" xfId="0" applyNumberFormat="1" applyFont="1" applyFill="1" applyBorder="1" applyAlignment="1">
      <alignment horizontal="center"/>
    </xf>
    <xf numFmtId="164" fontId="5" fillId="6" borderId="39" xfId="0" applyNumberFormat="1" applyFont="1" applyFill="1" applyBorder="1" applyAlignment="1">
      <alignment horizontal="center"/>
    </xf>
    <xf numFmtId="0" fontId="4" fillId="6" borderId="25" xfId="0" applyFont="1" applyFill="1" applyBorder="1" applyAlignment="1">
      <alignment/>
    </xf>
    <xf numFmtId="164" fontId="5" fillId="6" borderId="40" xfId="0" applyNumberFormat="1" applyFont="1" applyFill="1" applyBorder="1" applyAlignment="1">
      <alignment horizontal="center"/>
    </xf>
    <xf numFmtId="164" fontId="5" fillId="6" borderId="27" xfId="0" applyNumberFormat="1" applyFont="1" applyFill="1" applyBorder="1" applyAlignment="1">
      <alignment horizontal="center"/>
    </xf>
    <xf numFmtId="164" fontId="4" fillId="3" borderId="21" xfId="0" applyNumberFormat="1" applyFont="1" applyFill="1" applyBorder="1" applyAlignment="1" quotePrefix="1">
      <alignment horizontal="center"/>
    </xf>
    <xf numFmtId="164" fontId="4" fillId="6" borderId="21" xfId="0" applyNumberFormat="1" applyFont="1" applyFill="1" applyBorder="1" applyAlignment="1">
      <alignment horizontal="center"/>
    </xf>
    <xf numFmtId="0" fontId="4" fillId="3" borderId="21" xfId="0" applyFont="1" applyFill="1" applyBorder="1" applyAlignment="1" quotePrefix="1">
      <alignment horizontal="center"/>
    </xf>
    <xf numFmtId="0" fontId="4" fillId="5" borderId="21" xfId="0" applyFont="1" applyFill="1" applyBorder="1" applyAlignment="1" quotePrefix="1">
      <alignment horizontal="center"/>
    </xf>
    <xf numFmtId="1" fontId="4" fillId="5" borderId="21" xfId="0" applyNumberFormat="1" applyFont="1" applyFill="1" applyBorder="1" applyAlignment="1">
      <alignment horizontal="center"/>
    </xf>
    <xf numFmtId="0" fontId="4" fillId="5" borderId="21" xfId="0" applyFont="1" applyFill="1" applyBorder="1" applyAlignment="1">
      <alignment horizontal="left"/>
    </xf>
    <xf numFmtId="0" fontId="4" fillId="5" borderId="2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4" fillId="5" borderId="21" xfId="0" applyFont="1" applyFill="1" applyBorder="1" applyAlignment="1" quotePrefix="1">
      <alignment/>
    </xf>
    <xf numFmtId="0" fontId="0" fillId="0" borderId="0" xfId="0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5" borderId="29" xfId="0" applyFill="1" applyBorder="1" applyAlignment="1">
      <alignment/>
    </xf>
    <xf numFmtId="164" fontId="5" fillId="6" borderId="1" xfId="0" applyNumberFormat="1" applyFont="1" applyFill="1" applyBorder="1" applyAlignment="1" quotePrefix="1">
      <alignment horizontal="center"/>
    </xf>
    <xf numFmtId="0" fontId="0" fillId="4" borderId="1" xfId="0" applyFill="1" applyBorder="1" applyAlignment="1" applyProtection="1">
      <alignment/>
      <protection locked="0"/>
    </xf>
    <xf numFmtId="167" fontId="0" fillId="4" borderId="1" xfId="0" applyNumberForma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>
      <alignment/>
    </xf>
    <xf numFmtId="0" fontId="4" fillId="6" borderId="20" xfId="0" applyFont="1" applyFill="1" applyBorder="1" applyAlignment="1" quotePrefix="1">
      <alignment/>
    </xf>
    <xf numFmtId="0" fontId="5" fillId="5" borderId="22" xfId="0" applyFont="1" applyFill="1" applyBorder="1" applyAlignment="1">
      <alignment horizontal="center"/>
    </xf>
    <xf numFmtId="0" fontId="0" fillId="5" borderId="22" xfId="0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quotePrefix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167" fontId="0" fillId="4" borderId="1" xfId="0" applyNumberFormat="1" applyFont="1" applyFill="1" applyBorder="1" applyAlignment="1" applyProtection="1">
      <alignment horizontal="center"/>
      <protection locked="0"/>
    </xf>
    <xf numFmtId="7" fontId="0" fillId="0" borderId="1" xfId="0" applyNumberFormat="1" applyFont="1" applyFill="1" applyBorder="1" applyAlignment="1">
      <alignment horizontal="center"/>
    </xf>
    <xf numFmtId="5" fontId="0" fillId="0" borderId="1" xfId="0" applyNumberFormat="1" applyFont="1" applyFill="1" applyBorder="1" applyAlignment="1">
      <alignment horizontal="center"/>
    </xf>
    <xf numFmtId="0" fontId="4" fillId="6" borderId="21" xfId="0" applyFont="1" applyFill="1" applyBorder="1" applyAlignment="1">
      <alignment/>
    </xf>
    <xf numFmtId="0" fontId="5" fillId="6" borderId="29" xfId="0" applyFont="1" applyFill="1" applyBorder="1" applyAlignment="1">
      <alignment/>
    </xf>
    <xf numFmtId="0" fontId="5" fillId="6" borderId="28" xfId="0" applyFont="1" applyFill="1" applyBorder="1" applyAlignment="1">
      <alignment/>
    </xf>
    <xf numFmtId="0" fontId="5" fillId="5" borderId="21" xfId="0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4" fillId="6" borderId="21" xfId="0" applyFont="1" applyFill="1" applyBorder="1" applyAlignment="1" quotePrefix="1">
      <alignment/>
    </xf>
    <xf numFmtId="0" fontId="4" fillId="6" borderId="29" xfId="0" applyFont="1" applyFill="1" applyBorder="1" applyAlignment="1">
      <alignment/>
    </xf>
    <xf numFmtId="0" fontId="0" fillId="0" borderId="28" xfId="0" applyBorder="1" applyAlignment="1">
      <alignment/>
    </xf>
    <xf numFmtId="0" fontId="1" fillId="0" borderId="21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9" xfId="0" applyFont="1" applyBorder="1" applyAlignment="1">
      <alignment/>
    </xf>
    <xf numFmtId="0" fontId="4" fillId="8" borderId="2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2"/>
  <sheetViews>
    <sheetView showGridLines="0" tabSelected="1" zoomScale="95" zoomScaleNormal="95" workbookViewId="0" topLeftCell="A2">
      <selection activeCell="B2" sqref="B2:D2"/>
    </sheetView>
  </sheetViews>
  <sheetFormatPr defaultColWidth="8.88671875" defaultRowHeight="15"/>
  <cols>
    <col min="1" max="1" width="24.77734375" style="0" customWidth="1"/>
    <col min="2" max="3" width="5.6640625" style="0" customWidth="1"/>
    <col min="4" max="4" width="6.77734375" style="0" customWidth="1"/>
    <col min="5" max="5" width="7.4453125" style="0" customWidth="1"/>
    <col min="6" max="6" width="7.10546875" style="0" customWidth="1"/>
    <col min="8" max="8" width="8.88671875" style="0" hidden="1" customWidth="1"/>
  </cols>
  <sheetData>
    <row r="1" spans="1:7" ht="16.5" customHeight="1" thickBot="1">
      <c r="A1" s="135" t="s">
        <v>163</v>
      </c>
      <c r="B1" s="136"/>
      <c r="C1" s="136"/>
      <c r="D1" s="136"/>
      <c r="E1" s="136"/>
      <c r="F1" s="136"/>
      <c r="G1" s="137"/>
    </row>
    <row r="2" spans="1:7" ht="13.5" customHeight="1" thickBot="1">
      <c r="A2" s="39" t="s">
        <v>30</v>
      </c>
      <c r="B2" s="143" t="s">
        <v>80</v>
      </c>
      <c r="C2" s="144"/>
      <c r="D2" s="145"/>
      <c r="E2" s="140" t="s">
        <v>8</v>
      </c>
      <c r="F2" s="141"/>
      <c r="G2" s="41">
        <f ca="1">TODAY()</f>
        <v>36664</v>
      </c>
    </row>
    <row r="3" spans="1:8" ht="16.5" customHeight="1" thickBot="1">
      <c r="A3" s="102" t="s">
        <v>9</v>
      </c>
      <c r="E3" s="138" t="s">
        <v>78</v>
      </c>
      <c r="F3" s="139"/>
      <c r="G3" s="60"/>
      <c r="H3" s="38">
        <v>26</v>
      </c>
    </row>
    <row r="4" spans="1:7" ht="13.5" customHeight="1" thickBot="1">
      <c r="A4" s="40" t="s">
        <v>172</v>
      </c>
      <c r="B4" s="129"/>
      <c r="C4" s="130"/>
      <c r="D4" s="131"/>
      <c r="E4" s="138" t="s">
        <v>91</v>
      </c>
      <c r="F4" s="142"/>
      <c r="G4" s="42"/>
    </row>
    <row r="5" spans="1:7" ht="13.5" customHeight="1" thickBot="1">
      <c r="A5" s="40" t="s">
        <v>77</v>
      </c>
      <c r="B5" s="129"/>
      <c r="C5" s="130"/>
      <c r="D5" s="131"/>
      <c r="E5" s="138" t="s">
        <v>79</v>
      </c>
      <c r="F5" s="139"/>
      <c r="G5" s="42">
        <v>1.4</v>
      </c>
    </row>
    <row r="6" spans="1:7" ht="6" customHeight="1" thickBot="1">
      <c r="A6" s="43"/>
      <c r="B6" s="43"/>
      <c r="C6" s="43"/>
      <c r="D6" s="43"/>
      <c r="E6" s="43"/>
      <c r="F6" s="43"/>
      <c r="G6" s="43"/>
    </row>
    <row r="7" spans="1:7" ht="13.5" customHeight="1">
      <c r="A7" s="15" t="s">
        <v>29</v>
      </c>
      <c r="B7" s="16" t="s">
        <v>28</v>
      </c>
      <c r="C7" s="16" t="s">
        <v>16</v>
      </c>
      <c r="D7" s="16"/>
      <c r="E7" s="16" t="s">
        <v>28</v>
      </c>
      <c r="F7" s="16" t="s">
        <v>12</v>
      </c>
      <c r="G7" s="17"/>
    </row>
    <row r="8" spans="1:7" ht="13.5" customHeight="1">
      <c r="A8" s="18" t="s">
        <v>27</v>
      </c>
      <c r="B8" s="19" t="s">
        <v>86</v>
      </c>
      <c r="C8" s="19" t="s">
        <v>18</v>
      </c>
      <c r="D8" s="19" t="s">
        <v>28</v>
      </c>
      <c r="E8" s="19" t="s">
        <v>0</v>
      </c>
      <c r="F8" s="19" t="s">
        <v>0</v>
      </c>
      <c r="G8" s="20" t="s">
        <v>17</v>
      </c>
    </row>
    <row r="9" spans="1:7" ht="13.5" customHeight="1">
      <c r="A9" s="18" t="s">
        <v>18</v>
      </c>
      <c r="B9" s="19" t="s">
        <v>87</v>
      </c>
      <c r="C9" s="19" t="s">
        <v>19</v>
      </c>
      <c r="D9" s="19" t="s">
        <v>17</v>
      </c>
      <c r="E9" s="19" t="s">
        <v>41</v>
      </c>
      <c r="F9" s="19" t="s">
        <v>14</v>
      </c>
      <c r="G9" s="20" t="s">
        <v>22</v>
      </c>
    </row>
    <row r="10" spans="1:7" ht="13.5" customHeight="1">
      <c r="A10" s="21" t="s">
        <v>10</v>
      </c>
      <c r="B10" s="22" t="s">
        <v>11</v>
      </c>
      <c r="C10" s="22" t="s">
        <v>20</v>
      </c>
      <c r="D10" s="22" t="s">
        <v>13</v>
      </c>
      <c r="E10" s="22" t="s">
        <v>21</v>
      </c>
      <c r="F10" s="22" t="s">
        <v>15</v>
      </c>
      <c r="G10" s="23" t="s">
        <v>0</v>
      </c>
    </row>
    <row r="11" spans="1:8" ht="18" customHeight="1">
      <c r="A11" s="44"/>
      <c r="B11" s="63">
        <v>0</v>
      </c>
      <c r="C11" s="45">
        <f>IF($B$11=0,0,$G$5)</f>
        <v>0</v>
      </c>
      <c r="D11" s="46">
        <f>PRODUCT(B11:C11)</f>
        <v>0</v>
      </c>
      <c r="E11" s="47">
        <f>IF(H11="","",VLOOKUP(H11,'Forage Seed Costs'!$A$2:'Forage Seed Costs'!$C$12,3,TRUE))</f>
      </c>
      <c r="F11" s="48">
        <f>PRODUCT(B11,E11)</f>
        <v>0</v>
      </c>
      <c r="G11" s="49">
        <f>PRODUCT(D11:E11)</f>
        <v>0</v>
      </c>
      <c r="H11" s="38"/>
    </row>
    <row r="12" spans="1:8" ht="18" customHeight="1">
      <c r="A12" s="44"/>
      <c r="B12" s="63"/>
      <c r="C12" s="50">
        <f>IF(B12=0,0,C11)</f>
        <v>0</v>
      </c>
      <c r="D12" s="46">
        <f>PRODUCT(B12:C12)</f>
        <v>0</v>
      </c>
      <c r="E12" s="47">
        <f>IF(H12="","",VLOOKUP(H12,'Forage Seed Costs'!$A$2:'Forage Seed Costs'!$C$12,3,TRUE))</f>
      </c>
      <c r="F12" s="48">
        <f>PRODUCT(B12,E12)</f>
        <v>0</v>
      </c>
      <c r="G12" s="49">
        <f>PRODUCT(D12:E12)</f>
        <v>0</v>
      </c>
      <c r="H12" s="38"/>
    </row>
    <row r="13" spans="1:8" ht="18" customHeight="1">
      <c r="A13" s="44"/>
      <c r="B13" s="63"/>
      <c r="C13" s="50">
        <f>IF(B13=0,0,C12)</f>
        <v>0</v>
      </c>
      <c r="D13" s="46">
        <f>PRODUCT(B13:C13)</f>
        <v>0</v>
      </c>
      <c r="E13" s="47">
        <f>IF(H13="","",VLOOKUP(H13,'Forage Seed Costs'!$A$2:'Forage Seed Costs'!$C$12,3,TRUE))</f>
      </c>
      <c r="F13" s="48">
        <f>PRODUCT(B13,E13)</f>
        <v>0</v>
      </c>
      <c r="G13" s="49">
        <f>PRODUCT(D13:E13)</f>
        <v>0</v>
      </c>
      <c r="H13" s="38"/>
    </row>
    <row r="14" spans="1:8" ht="18" customHeight="1">
      <c r="A14" s="44"/>
      <c r="B14" s="63"/>
      <c r="C14" s="50">
        <f>IF(B14=0,0,C13)</f>
        <v>0</v>
      </c>
      <c r="D14" s="46">
        <f>PRODUCT(B14:C14)</f>
        <v>0</v>
      </c>
      <c r="E14" s="47">
        <f>IF(H14="","",VLOOKUP(H14,'Forage Seed Costs'!$A$2:'Forage Seed Costs'!$C$12,3,TRUE))</f>
      </c>
      <c r="F14" s="48">
        <f>PRODUCT(B14,E14)</f>
        <v>0</v>
      </c>
      <c r="G14" s="49">
        <f>PRODUCT(D14:E14)</f>
        <v>0</v>
      </c>
      <c r="H14" s="38"/>
    </row>
    <row r="15" spans="1:8" ht="18" customHeight="1">
      <c r="A15" s="44"/>
      <c r="B15" s="63"/>
      <c r="C15" s="50">
        <f>IF(B15=0,0,C14)</f>
        <v>0</v>
      </c>
      <c r="D15" s="46">
        <f>PRODUCT(B15:C15)</f>
        <v>0</v>
      </c>
      <c r="E15" s="47">
        <f>IF(H15="","",VLOOKUP(H15,'Forage Seed Costs'!$A$2:'Forage Seed Costs'!$C$12,3,TRUE))</f>
      </c>
      <c r="F15" s="48">
        <f>PRODUCT(B15,E15)</f>
        <v>0</v>
      </c>
      <c r="G15" s="49">
        <f>PRODUCT(D15:E15)</f>
        <v>0</v>
      </c>
      <c r="H15" s="38"/>
    </row>
    <row r="16" spans="1:8" ht="15" customHeight="1" thickBot="1">
      <c r="A16" s="51" t="s">
        <v>81</v>
      </c>
      <c r="B16" s="77">
        <f>SUM(B11:B15)</f>
        <v>0</v>
      </c>
      <c r="C16" s="77">
        <f>$G$5</f>
        <v>1.4</v>
      </c>
      <c r="D16" s="52">
        <f>SUM(D11:D15)</f>
        <v>0</v>
      </c>
      <c r="E16" s="80">
        <f>IF(B16&gt;0,(F16/B16),0)</f>
        <v>0</v>
      </c>
      <c r="F16" s="80">
        <f>SUM(F11:F15)</f>
        <v>0</v>
      </c>
      <c r="G16" s="53">
        <f>SUM(G11:G15)</f>
        <v>0</v>
      </c>
      <c r="H16" s="38"/>
    </row>
    <row r="17" spans="1:8" ht="6" customHeight="1" thickBot="1">
      <c r="A17" s="10"/>
      <c r="B17" s="11"/>
      <c r="C17" s="11"/>
      <c r="D17" s="11"/>
      <c r="E17" s="13"/>
      <c r="F17" s="13"/>
      <c r="G17" s="13"/>
      <c r="H17" s="38"/>
    </row>
    <row r="18" spans="1:8" ht="13.5" customHeight="1">
      <c r="A18" s="24" t="s">
        <v>31</v>
      </c>
      <c r="B18" s="25" t="s">
        <v>12</v>
      </c>
      <c r="C18" s="26" t="s">
        <v>16</v>
      </c>
      <c r="D18" s="25" t="s">
        <v>17</v>
      </c>
      <c r="E18" s="27" t="s">
        <v>0</v>
      </c>
      <c r="F18" s="28" t="s">
        <v>0</v>
      </c>
      <c r="G18" s="29" t="s">
        <v>17</v>
      </c>
      <c r="H18" s="38"/>
    </row>
    <row r="19" spans="1:8" ht="13.5" customHeight="1">
      <c r="A19" s="30" t="s">
        <v>27</v>
      </c>
      <c r="B19" s="31" t="s">
        <v>11</v>
      </c>
      <c r="C19" s="32" t="s">
        <v>72</v>
      </c>
      <c r="D19" s="31" t="s">
        <v>13</v>
      </c>
      <c r="E19" s="33" t="s">
        <v>24</v>
      </c>
      <c r="F19" s="34" t="s">
        <v>23</v>
      </c>
      <c r="G19" s="35" t="s">
        <v>0</v>
      </c>
      <c r="H19" s="38"/>
    </row>
    <row r="20" spans="1:8" ht="18.75" customHeight="1">
      <c r="A20" s="54"/>
      <c r="B20" s="63"/>
      <c r="C20" s="45">
        <f>IF($B$20=0,0,$G$5)</f>
        <v>0</v>
      </c>
      <c r="D20" s="46">
        <f>PRODUCT(B20:C20)</f>
        <v>0</v>
      </c>
      <c r="E20" s="47">
        <f>IF(H20="","",VLOOKUP(H20,'Forage Seed Costs'!$A$14:'Forage Seed Costs'!$C$34,3,TRUE))</f>
      </c>
      <c r="F20" s="48">
        <f>PRODUCT(B20,E20)</f>
        <v>0</v>
      </c>
      <c r="G20" s="49">
        <f>PRODUCT(D20:E20)</f>
        <v>0</v>
      </c>
      <c r="H20" s="38"/>
    </row>
    <row r="21" spans="1:8" ht="17.25" customHeight="1">
      <c r="A21" s="54"/>
      <c r="B21" s="63"/>
      <c r="C21" s="50">
        <f>IF(B21=0,0,C20)</f>
        <v>0</v>
      </c>
      <c r="D21" s="46">
        <f>PRODUCT(B21:C21)</f>
        <v>0</v>
      </c>
      <c r="E21" s="47">
        <f>IF(H21="","",VLOOKUP(H21,'Forage Seed Costs'!$A$14:'Forage Seed Costs'!$C$34,3,TRUE))</f>
      </c>
      <c r="F21" s="48">
        <f>PRODUCT(B21,E21)</f>
        <v>0</v>
      </c>
      <c r="G21" s="49">
        <f>PRODUCT(D21:E21)</f>
        <v>0</v>
      </c>
      <c r="H21" s="38"/>
    </row>
    <row r="22" spans="1:8" ht="17.25" customHeight="1">
      <c r="A22" s="54"/>
      <c r="B22" s="63"/>
      <c r="C22" s="50">
        <f>IF(B22=0,0,C21)</f>
        <v>0</v>
      </c>
      <c r="D22" s="46">
        <f>PRODUCT(B22:C22)</f>
        <v>0</v>
      </c>
      <c r="E22" s="47">
        <f>IF(H22="","",VLOOKUP(H22,'Forage Seed Costs'!$A$14:'Forage Seed Costs'!$C$34,3,TRUE))</f>
      </c>
      <c r="F22" s="48">
        <f>PRODUCT(B22,E22)</f>
        <v>0</v>
      </c>
      <c r="G22" s="49">
        <f>PRODUCT(D22:E22)</f>
        <v>0</v>
      </c>
      <c r="H22" s="38"/>
    </row>
    <row r="23" spans="1:8" ht="18" customHeight="1">
      <c r="A23" s="54"/>
      <c r="B23" s="63"/>
      <c r="C23" s="50">
        <f>IF(B23=0,0,C22)</f>
        <v>0</v>
      </c>
      <c r="D23" s="46">
        <f>PRODUCT(B23:C23)</f>
        <v>0</v>
      </c>
      <c r="E23" s="47">
        <f>IF(H23="","",VLOOKUP(H23,'Forage Seed Costs'!$A$14:'Forage Seed Costs'!$C$34,3,TRUE))</f>
      </c>
      <c r="F23" s="48">
        <f>PRODUCT(B23,E23)</f>
        <v>0</v>
      </c>
      <c r="G23" s="49">
        <f>PRODUCT(D23:E23)</f>
        <v>0</v>
      </c>
      <c r="H23" s="38"/>
    </row>
    <row r="24" spans="1:8" ht="18" customHeight="1" thickBot="1">
      <c r="A24" s="54"/>
      <c r="B24" s="63"/>
      <c r="C24" s="50">
        <f>IF(B24=0,0,C23)</f>
        <v>0</v>
      </c>
      <c r="D24" s="46">
        <f>PRODUCT(B24:C24)</f>
        <v>0</v>
      </c>
      <c r="E24" s="47">
        <f>IF(H24="","",VLOOKUP(H24,'Forage Seed Costs'!$A$14:'Forage Seed Costs'!$C$34,3,TRUE))</f>
      </c>
      <c r="F24" s="48">
        <f>PRODUCT(B24,E24)</f>
        <v>0</v>
      </c>
      <c r="G24" s="49">
        <f>PRODUCT(D24:E24)</f>
        <v>0</v>
      </c>
      <c r="H24" s="38"/>
    </row>
    <row r="25" spans="1:8" ht="15.75" thickBot="1">
      <c r="A25" s="55" t="s">
        <v>82</v>
      </c>
      <c r="B25" s="77">
        <f>SUM(B20:B24)</f>
        <v>0</v>
      </c>
      <c r="C25" s="77">
        <f>$G$5</f>
        <v>1.4</v>
      </c>
      <c r="D25" s="52">
        <f>SUM(D20:D24)</f>
        <v>0</v>
      </c>
      <c r="E25" s="80">
        <f>IF(B25&gt;0,(F25/B25),0)</f>
        <v>0</v>
      </c>
      <c r="F25" s="80">
        <f>SUM(F20:F24)</f>
        <v>0</v>
      </c>
      <c r="G25" s="53">
        <f>SUM(G20:G24)</f>
        <v>0</v>
      </c>
      <c r="H25" s="38"/>
    </row>
    <row r="26" ht="5.25" customHeight="1" thickBot="1">
      <c r="H26" s="38"/>
    </row>
    <row r="27" spans="1:8" ht="13.5" customHeight="1">
      <c r="A27" s="24" t="s">
        <v>32</v>
      </c>
      <c r="B27" s="25" t="s">
        <v>12</v>
      </c>
      <c r="C27" s="26" t="s">
        <v>16</v>
      </c>
      <c r="D27" s="25" t="s">
        <v>17</v>
      </c>
      <c r="E27" s="27" t="s">
        <v>0</v>
      </c>
      <c r="F27" s="28" t="s">
        <v>0</v>
      </c>
      <c r="G27" s="29" t="s">
        <v>17</v>
      </c>
      <c r="H27" s="38"/>
    </row>
    <row r="28" spans="1:8" ht="13.5" customHeight="1">
      <c r="A28" s="30" t="s">
        <v>33</v>
      </c>
      <c r="B28" s="31" t="s">
        <v>11</v>
      </c>
      <c r="C28" s="32" t="s">
        <v>72</v>
      </c>
      <c r="D28" s="31" t="s">
        <v>13</v>
      </c>
      <c r="E28" s="33" t="s">
        <v>24</v>
      </c>
      <c r="F28" s="34" t="s">
        <v>23</v>
      </c>
      <c r="G28" s="35" t="s">
        <v>0</v>
      </c>
      <c r="H28" s="38"/>
    </row>
    <row r="29" spans="1:8" ht="18.75" customHeight="1">
      <c r="A29" s="54"/>
      <c r="B29" s="63"/>
      <c r="C29" s="45">
        <f>IF($B$29=0,0,$G$5)</f>
        <v>0</v>
      </c>
      <c r="D29" s="46">
        <f>PRODUCT(B29:C29)</f>
        <v>0</v>
      </c>
      <c r="E29" s="47">
        <f>IF(H29="","",VLOOKUP(H29,'Forage Seed Costs'!$A$37:'Forage Seed Costs'!$C$43,3,TRUE))</f>
      </c>
      <c r="F29" s="48">
        <f>PRODUCT(B29,E29)</f>
        <v>0</v>
      </c>
      <c r="G29" s="49">
        <f>PRODUCT(D29:E29)</f>
        <v>0</v>
      </c>
      <c r="H29" s="38"/>
    </row>
    <row r="30" spans="1:8" ht="18" customHeight="1">
      <c r="A30" s="54"/>
      <c r="B30" s="63"/>
      <c r="C30" s="50">
        <f>IF(B30=0,0,C29)</f>
        <v>0</v>
      </c>
      <c r="D30" s="46">
        <f>PRODUCT(B30:C30)</f>
        <v>0</v>
      </c>
      <c r="E30" s="47">
        <f>IF(H30="","",VLOOKUP(H30,'Forage Seed Costs'!$A$37:'Forage Seed Costs'!$C$43,3,TRUE))</f>
      </c>
      <c r="F30" s="48">
        <f>PRODUCT(B30,E30)</f>
        <v>0</v>
      </c>
      <c r="G30" s="49">
        <f>PRODUCT(D30:E30)</f>
        <v>0</v>
      </c>
      <c r="H30" s="38"/>
    </row>
    <row r="31" spans="1:8" ht="18" customHeight="1">
      <c r="A31" s="54"/>
      <c r="B31" s="63"/>
      <c r="C31" s="50">
        <f>IF(B31=0,0,C30)</f>
        <v>0</v>
      </c>
      <c r="D31" s="46">
        <f>PRODUCT(B31:C31)</f>
        <v>0</v>
      </c>
      <c r="E31" s="47">
        <f>IF(H31="","",VLOOKUP(H31,'Forage Seed Costs'!$A$37:'Forage Seed Costs'!$C$43,3,TRUE))</f>
      </c>
      <c r="F31" s="48">
        <f>PRODUCT(B31,E31)</f>
        <v>0</v>
      </c>
      <c r="G31" s="49">
        <f>PRODUCT(D31:E31)</f>
        <v>0</v>
      </c>
      <c r="H31" s="38"/>
    </row>
    <row r="32" spans="1:8" ht="18" customHeight="1">
      <c r="A32" s="54"/>
      <c r="B32" s="63"/>
      <c r="C32" s="50">
        <f>IF(B32=0,0,C31)</f>
        <v>0</v>
      </c>
      <c r="D32" s="46">
        <f>PRODUCT(B32:C32)</f>
        <v>0</v>
      </c>
      <c r="E32" s="47">
        <f>IF(H32="","",VLOOKUP(H32,'Forage Seed Costs'!$A$37:'Forage Seed Costs'!$C$43,3,TRUE))</f>
      </c>
      <c r="F32" s="48">
        <f>PRODUCT(B32,E32)</f>
        <v>0</v>
      </c>
      <c r="G32" s="49">
        <f>PRODUCT(D32:E32)</f>
        <v>0</v>
      </c>
      <c r="H32" s="38"/>
    </row>
    <row r="33" spans="1:8" ht="18" customHeight="1" thickBot="1">
      <c r="A33" s="54"/>
      <c r="B33" s="63"/>
      <c r="C33" s="50">
        <f>IF(B33=0,0,C32)</f>
        <v>0</v>
      </c>
      <c r="D33" s="46">
        <f>PRODUCT(B33:C33)</f>
        <v>0</v>
      </c>
      <c r="E33" s="47">
        <f>IF(H33="","",VLOOKUP(H33,'Forage Seed Costs'!$A$37:'Forage Seed Costs'!$C$43,3,TRUE))</f>
      </c>
      <c r="F33" s="48">
        <f>PRODUCT(B33,E33)</f>
        <v>0</v>
      </c>
      <c r="G33" s="49">
        <f>PRODUCT(D33:E33)</f>
        <v>0</v>
      </c>
      <c r="H33" s="38"/>
    </row>
    <row r="34" spans="1:8" ht="13.5" customHeight="1" thickBot="1">
      <c r="A34" s="55" t="s">
        <v>25</v>
      </c>
      <c r="B34" s="77">
        <f>SUM(B29:B33)</f>
        <v>0</v>
      </c>
      <c r="C34" s="77">
        <f>$G$5</f>
        <v>1.4</v>
      </c>
      <c r="D34" s="52">
        <f>SUM(D29:D33)</f>
        <v>0</v>
      </c>
      <c r="E34" s="80">
        <f>IF(B34&gt;0,(F34/B34),0)</f>
        <v>0</v>
      </c>
      <c r="F34" s="80">
        <f>SUM(F29:F33)</f>
        <v>0</v>
      </c>
      <c r="G34" s="53">
        <f>SUM(G29:G33)</f>
        <v>0</v>
      </c>
      <c r="H34" s="38"/>
    </row>
    <row r="35" spans="2:7" ht="6" customHeight="1" thickBot="1">
      <c r="B35" s="12"/>
      <c r="C35" s="12"/>
      <c r="D35" s="12"/>
      <c r="E35" s="14"/>
      <c r="F35" s="14"/>
      <c r="G35" s="14"/>
    </row>
    <row r="36" spans="1:7" ht="13.5" customHeight="1">
      <c r="A36" s="37"/>
      <c r="B36" s="36" t="s">
        <v>12</v>
      </c>
      <c r="C36" s="26" t="s">
        <v>16</v>
      </c>
      <c r="D36" s="25" t="s">
        <v>17</v>
      </c>
      <c r="E36" s="27" t="s">
        <v>74</v>
      </c>
      <c r="F36" s="28" t="s">
        <v>74</v>
      </c>
      <c r="G36" s="29" t="s">
        <v>17</v>
      </c>
    </row>
    <row r="37" spans="1:7" ht="13.5" customHeight="1" thickBot="1">
      <c r="A37" s="81" t="s">
        <v>73</v>
      </c>
      <c r="B37" s="82" t="s">
        <v>11</v>
      </c>
      <c r="C37" s="83" t="s">
        <v>72</v>
      </c>
      <c r="D37" s="84" t="s">
        <v>13</v>
      </c>
      <c r="E37" s="85" t="s">
        <v>24</v>
      </c>
      <c r="F37" s="86" t="s">
        <v>23</v>
      </c>
      <c r="G37" s="87" t="s">
        <v>0</v>
      </c>
    </row>
    <row r="38" spans="1:7" ht="13.5" customHeight="1" thickBot="1">
      <c r="A38" s="89" t="s">
        <v>26</v>
      </c>
      <c r="B38" s="77">
        <f>+B16+B25+B34</f>
        <v>0</v>
      </c>
      <c r="C38" s="76">
        <f>$G$5</f>
        <v>1.4</v>
      </c>
      <c r="D38" s="77">
        <f>+D16+D25+D34</f>
        <v>0</v>
      </c>
      <c r="E38" s="90">
        <f>IF(B38&gt;0,(G38/D38),0)</f>
        <v>0</v>
      </c>
      <c r="F38" s="88">
        <f>+F16+F25+F34</f>
        <v>0</v>
      </c>
      <c r="G38" s="91">
        <f>+G16+G25+G34</f>
        <v>0</v>
      </c>
    </row>
    <row r="39" spans="1:7" ht="13.5" customHeight="1" thickBot="1">
      <c r="A39" s="97" t="s">
        <v>90</v>
      </c>
      <c r="B39" s="111"/>
      <c r="C39" s="64"/>
      <c r="D39" s="96" t="s">
        <v>85</v>
      </c>
      <c r="E39" s="64"/>
      <c r="F39" s="93" t="s">
        <v>75</v>
      </c>
      <c r="G39" s="56">
        <f>+C39+(+D38*E39)</f>
        <v>0</v>
      </c>
    </row>
    <row r="40" spans="1:8" ht="17.25" customHeight="1" thickBot="1">
      <c r="A40" s="115" t="s">
        <v>153</v>
      </c>
      <c r="E40" s="112">
        <f>IF(H40="","",VLOOKUP(H40,'Forage Seed Costs'!$A$54:'Forage Seed Costs'!$C$58,3,TRUE))</f>
      </c>
      <c r="F40" s="93" t="s">
        <v>75</v>
      </c>
      <c r="G40" s="56">
        <f>IF(E40="","",C38*E40)</f>
      </c>
      <c r="H40" s="38"/>
    </row>
    <row r="41" spans="1:8" ht="17.25" customHeight="1" thickBot="1">
      <c r="A41" s="116" t="s">
        <v>152</v>
      </c>
      <c r="E41" s="112">
        <f>IF(H41="","",VLOOKUP(H41,'Forage Seed Costs'!$A$61:'Forage Seed Costs'!$C$65,3,TRUE))</f>
      </c>
      <c r="F41" s="93" t="s">
        <v>75</v>
      </c>
      <c r="G41" s="56">
        <f>IF(E41="","",C38*E41)</f>
      </c>
      <c r="H41" s="38"/>
    </row>
    <row r="42" spans="1:8" ht="13.5" customHeight="1" thickBot="1">
      <c r="A42" s="132" t="s">
        <v>154</v>
      </c>
      <c r="B42" s="133"/>
      <c r="C42" s="127"/>
      <c r="D42" s="134"/>
      <c r="E42" s="57">
        <f>IF(C38&gt;0,(G42/C38),0)</f>
        <v>0</v>
      </c>
      <c r="F42" s="93" t="s">
        <v>75</v>
      </c>
      <c r="G42" s="56">
        <f>SUM(G38:G41)</f>
        <v>0</v>
      </c>
      <c r="H42" s="38"/>
    </row>
    <row r="43" ht="6.75" customHeight="1" thickBot="1">
      <c r="H43" s="38"/>
    </row>
    <row r="44" spans="1:8" ht="16.5" customHeight="1" thickBot="1">
      <c r="A44" s="115" t="s">
        <v>164</v>
      </c>
      <c r="B44" s="120"/>
      <c r="C44" s="121"/>
      <c r="D44" s="122"/>
      <c r="E44" s="112">
        <f>IF(H44="","",VLOOKUP(H44,'Forage Seed Costs'!$A$68:'Forage Seed Costs'!$C$72,3,TRUE))</f>
      </c>
      <c r="F44" s="93" t="s">
        <v>75</v>
      </c>
      <c r="G44" s="56">
        <f>IF(E44="","",C38*E44)</f>
      </c>
      <c r="H44" s="38"/>
    </row>
    <row r="45" spans="1:8" ht="16.5" customHeight="1" thickBot="1">
      <c r="A45" s="119" t="s">
        <v>165</v>
      </c>
      <c r="E45" s="112">
        <f>IF(H45="","",VLOOKUP(H45,'Forage Seed Costs'!$A$75:'Forage Seed Costs'!$C$77,3,TRUE))</f>
      </c>
      <c r="F45" s="93" t="s">
        <v>75</v>
      </c>
      <c r="G45" s="56">
        <f>IF(E45="","",C38*E45)</f>
      </c>
      <c r="H45" s="38"/>
    </row>
    <row r="46" spans="1:7" ht="14.25" customHeight="1" thickBot="1">
      <c r="A46" s="100" t="s">
        <v>168</v>
      </c>
      <c r="B46" s="117" t="s">
        <v>167</v>
      </c>
      <c r="C46" s="42"/>
      <c r="D46" s="117" t="s">
        <v>166</v>
      </c>
      <c r="E46" s="118"/>
      <c r="F46" s="93" t="s">
        <v>75</v>
      </c>
      <c r="G46" s="56">
        <f>+C38*C46*E46</f>
        <v>0</v>
      </c>
    </row>
    <row r="47" spans="1:7" ht="14.25" customHeight="1" thickBot="1">
      <c r="A47" s="100" t="s">
        <v>169</v>
      </c>
      <c r="B47" s="117" t="s">
        <v>167</v>
      </c>
      <c r="C47" s="42"/>
      <c r="D47" s="117" t="s">
        <v>166</v>
      </c>
      <c r="E47" s="118"/>
      <c r="F47" s="93" t="s">
        <v>75</v>
      </c>
      <c r="G47" s="56">
        <f>+C38*C47*E47</f>
        <v>0</v>
      </c>
    </row>
    <row r="48" spans="1:7" ht="14.25" customHeight="1" thickBot="1">
      <c r="A48" s="100" t="s">
        <v>170</v>
      </c>
      <c r="B48" s="117" t="s">
        <v>167</v>
      </c>
      <c r="C48" s="42"/>
      <c r="D48" s="117" t="s">
        <v>166</v>
      </c>
      <c r="E48" s="118"/>
      <c r="F48" s="93" t="s">
        <v>75</v>
      </c>
      <c r="G48" s="56">
        <f>+C38*C48*E48</f>
        <v>0</v>
      </c>
    </row>
    <row r="49" spans="1:7" ht="13.5" customHeight="1" thickBot="1">
      <c r="A49" s="126" t="s">
        <v>83</v>
      </c>
      <c r="B49" s="127"/>
      <c r="C49" s="128"/>
      <c r="D49" s="92" t="s">
        <v>76</v>
      </c>
      <c r="E49" s="65">
        <f>IF(C38&gt;0,(G49/C38),0)</f>
        <v>0</v>
      </c>
      <c r="F49" s="93" t="s">
        <v>75</v>
      </c>
      <c r="G49" s="56">
        <f>SUM(G42:G48)</f>
        <v>0</v>
      </c>
    </row>
    <row r="50" spans="1:7" ht="15.75" thickBot="1">
      <c r="A50" s="98" t="s">
        <v>89</v>
      </c>
      <c r="B50" s="95" t="s">
        <v>84</v>
      </c>
      <c r="C50" s="62"/>
      <c r="D50" s="92" t="s">
        <v>76</v>
      </c>
      <c r="E50" s="58">
        <f>+E49*C50</f>
        <v>0</v>
      </c>
      <c r="F50" s="93" t="s">
        <v>75</v>
      </c>
      <c r="G50" s="56">
        <f>+G49*C50</f>
        <v>0</v>
      </c>
    </row>
    <row r="51" spans="1:7" ht="15.75" thickBot="1">
      <c r="A51" s="59" t="s">
        <v>88</v>
      </c>
      <c r="B51" s="94" t="s">
        <v>84</v>
      </c>
      <c r="C51" s="61">
        <f>1-C50</f>
        <v>1</v>
      </c>
      <c r="D51" s="92" t="s">
        <v>76</v>
      </c>
      <c r="E51" s="58">
        <f>+E49*C51</f>
        <v>0</v>
      </c>
      <c r="F51" s="93" t="s">
        <v>75</v>
      </c>
      <c r="G51" s="56">
        <f>+G49*C51</f>
        <v>0</v>
      </c>
    </row>
    <row r="52" ht="15">
      <c r="A52" s="38"/>
    </row>
  </sheetData>
  <sheetProtection password="C4B5" sheet="1" objects="1" scenarios="1"/>
  <mergeCells count="10">
    <mergeCell ref="A49:C49"/>
    <mergeCell ref="B5:D5"/>
    <mergeCell ref="A42:D42"/>
    <mergeCell ref="A1:G1"/>
    <mergeCell ref="E5:F5"/>
    <mergeCell ref="E2:F2"/>
    <mergeCell ref="E3:F3"/>
    <mergeCell ref="E4:F4"/>
    <mergeCell ref="B2:D2"/>
    <mergeCell ref="B4:D4"/>
  </mergeCells>
  <printOptions horizontalCentered="1"/>
  <pageMargins left="0.5" right="0.5" top="0.25" bottom="0.25" header="0.5" footer="0.2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77"/>
  <sheetViews>
    <sheetView showGridLines="0" workbookViewId="0" topLeftCell="B23">
      <selection activeCell="G17" sqref="G17"/>
    </sheetView>
  </sheetViews>
  <sheetFormatPr defaultColWidth="8.88671875" defaultRowHeight="15"/>
  <cols>
    <col min="1" max="1" width="3.77734375" style="0" hidden="1" customWidth="1"/>
    <col min="2" max="2" width="22.3359375" style="0" customWidth="1"/>
    <col min="6" max="6" width="2.99609375" style="0" customWidth="1"/>
    <col min="7" max="7" width="20.77734375" style="0" bestFit="1" customWidth="1"/>
  </cols>
  <sheetData>
    <row r="1" spans="2:7" ht="15.75">
      <c r="B1" s="7" t="s">
        <v>4</v>
      </c>
      <c r="C1" s="8" t="s">
        <v>0</v>
      </c>
      <c r="D1" s="8" t="s">
        <v>1</v>
      </c>
      <c r="G1" s="101" t="s">
        <v>92</v>
      </c>
    </row>
    <row r="2" spans="1:6" ht="15">
      <c r="A2">
        <v>1</v>
      </c>
      <c r="B2" s="5" t="s">
        <v>28</v>
      </c>
      <c r="C2" s="3" t="s">
        <v>28</v>
      </c>
      <c r="D2" s="3" t="s">
        <v>28</v>
      </c>
      <c r="F2">
        <v>1</v>
      </c>
    </row>
    <row r="3" spans="1:7" ht="15">
      <c r="A3">
        <v>2</v>
      </c>
      <c r="B3" s="69" t="s">
        <v>34</v>
      </c>
      <c r="C3" s="70">
        <v>0.25</v>
      </c>
      <c r="D3" s="71" t="s">
        <v>2</v>
      </c>
      <c r="F3">
        <v>2</v>
      </c>
      <c r="G3" t="s">
        <v>93</v>
      </c>
    </row>
    <row r="4" spans="1:7" ht="15">
      <c r="A4">
        <v>3</v>
      </c>
      <c r="B4" s="69" t="s">
        <v>35</v>
      </c>
      <c r="C4" s="70">
        <v>0.7</v>
      </c>
      <c r="D4" s="71" t="s">
        <v>2</v>
      </c>
      <c r="F4">
        <v>3</v>
      </c>
      <c r="G4" t="s">
        <v>94</v>
      </c>
    </row>
    <row r="5" spans="1:7" ht="15">
      <c r="A5">
        <v>4</v>
      </c>
      <c r="B5" s="69" t="s">
        <v>36</v>
      </c>
      <c r="C5" s="70">
        <v>0.67</v>
      </c>
      <c r="D5" s="71" t="s">
        <v>2</v>
      </c>
      <c r="F5">
        <v>4</v>
      </c>
      <c r="G5" t="s">
        <v>95</v>
      </c>
    </row>
    <row r="6" spans="1:7" ht="15">
      <c r="A6">
        <v>5</v>
      </c>
      <c r="B6" s="72" t="s">
        <v>45</v>
      </c>
      <c r="C6" s="66">
        <v>1.05</v>
      </c>
      <c r="D6" s="70" t="s">
        <v>2</v>
      </c>
      <c r="F6">
        <v>5</v>
      </c>
      <c r="G6" t="s">
        <v>96</v>
      </c>
    </row>
    <row r="7" spans="1:7" ht="15">
      <c r="A7">
        <v>6</v>
      </c>
      <c r="B7" s="72" t="s">
        <v>46</v>
      </c>
      <c r="C7" s="66">
        <v>0.8</v>
      </c>
      <c r="D7" s="70" t="s">
        <v>2</v>
      </c>
      <c r="F7">
        <v>6</v>
      </c>
      <c r="G7" t="s">
        <v>97</v>
      </c>
    </row>
    <row r="8" spans="1:7" ht="15">
      <c r="A8">
        <v>7</v>
      </c>
      <c r="B8" s="72" t="s">
        <v>47</v>
      </c>
      <c r="C8" s="66">
        <v>1</v>
      </c>
      <c r="D8" s="70" t="s">
        <v>2</v>
      </c>
      <c r="F8">
        <v>7</v>
      </c>
      <c r="G8" t="s">
        <v>98</v>
      </c>
    </row>
    <row r="9" spans="1:7" ht="15">
      <c r="A9">
        <v>8</v>
      </c>
      <c r="B9" s="72" t="s">
        <v>48</v>
      </c>
      <c r="C9" s="66">
        <v>0.95</v>
      </c>
      <c r="D9" s="70" t="s">
        <v>2</v>
      </c>
      <c r="F9">
        <v>8</v>
      </c>
      <c r="G9" t="s">
        <v>99</v>
      </c>
    </row>
    <row r="10" spans="1:7" ht="15">
      <c r="A10">
        <v>9</v>
      </c>
      <c r="B10" s="71" t="s">
        <v>49</v>
      </c>
      <c r="C10" s="70">
        <v>0.85</v>
      </c>
      <c r="D10" s="70" t="s">
        <v>2</v>
      </c>
      <c r="F10">
        <v>9</v>
      </c>
      <c r="G10" t="s">
        <v>100</v>
      </c>
    </row>
    <row r="11" spans="1:7" ht="15">
      <c r="A11">
        <v>10</v>
      </c>
      <c r="B11" s="69" t="s">
        <v>37</v>
      </c>
      <c r="C11" s="70">
        <v>4.4</v>
      </c>
      <c r="D11" s="70" t="s">
        <v>2</v>
      </c>
      <c r="F11">
        <v>10</v>
      </c>
      <c r="G11" t="s">
        <v>101</v>
      </c>
    </row>
    <row r="12" spans="1:7" ht="15">
      <c r="A12">
        <v>11</v>
      </c>
      <c r="B12" s="71" t="s">
        <v>38</v>
      </c>
      <c r="C12" s="70">
        <v>0.35</v>
      </c>
      <c r="D12" s="70" t="s">
        <v>2</v>
      </c>
      <c r="F12">
        <v>11</v>
      </c>
      <c r="G12" t="s">
        <v>102</v>
      </c>
    </row>
    <row r="13" spans="2:7" ht="15">
      <c r="B13" s="6"/>
      <c r="C13" s="9"/>
      <c r="D13" s="9"/>
      <c r="F13">
        <v>12</v>
      </c>
      <c r="G13" t="s">
        <v>103</v>
      </c>
    </row>
    <row r="14" spans="2:7" ht="15.75">
      <c r="B14" s="7" t="s">
        <v>6</v>
      </c>
      <c r="C14" s="8" t="s">
        <v>0</v>
      </c>
      <c r="D14" s="8" t="s">
        <v>1</v>
      </c>
      <c r="F14">
        <v>13</v>
      </c>
      <c r="G14" t="s">
        <v>104</v>
      </c>
    </row>
    <row r="15" spans="1:7" ht="15">
      <c r="A15">
        <v>1</v>
      </c>
      <c r="B15" s="99" t="s">
        <v>28</v>
      </c>
      <c r="C15" s="1" t="s">
        <v>28</v>
      </c>
      <c r="D15" s="1" t="s">
        <v>28</v>
      </c>
      <c r="F15">
        <v>14</v>
      </c>
      <c r="G15" t="s">
        <v>105</v>
      </c>
    </row>
    <row r="16" spans="1:7" ht="15">
      <c r="A16">
        <v>2</v>
      </c>
      <c r="B16" s="71" t="s">
        <v>7</v>
      </c>
      <c r="C16" s="68">
        <v>12</v>
      </c>
      <c r="D16" s="68" t="s">
        <v>3</v>
      </c>
      <c r="F16">
        <v>15</v>
      </c>
      <c r="G16" t="s">
        <v>106</v>
      </c>
    </row>
    <row r="17" spans="1:7" ht="15">
      <c r="A17">
        <v>3</v>
      </c>
      <c r="B17" s="67" t="s">
        <v>50</v>
      </c>
      <c r="C17" s="70">
        <v>16</v>
      </c>
      <c r="D17" s="70" t="s">
        <v>3</v>
      </c>
      <c r="F17">
        <v>16</v>
      </c>
      <c r="G17" t="s">
        <v>107</v>
      </c>
    </row>
    <row r="18" spans="1:7" ht="15">
      <c r="A18">
        <v>4</v>
      </c>
      <c r="B18" s="67" t="s">
        <v>51</v>
      </c>
      <c r="C18" s="70">
        <v>14</v>
      </c>
      <c r="D18" s="70" t="s">
        <v>3</v>
      </c>
      <c r="F18">
        <v>17</v>
      </c>
      <c r="G18" t="s">
        <v>108</v>
      </c>
    </row>
    <row r="19" spans="1:7" ht="15">
      <c r="A19">
        <v>5</v>
      </c>
      <c r="B19" s="67" t="s">
        <v>52</v>
      </c>
      <c r="C19" s="70">
        <v>16</v>
      </c>
      <c r="D19" s="70" t="s">
        <v>3</v>
      </c>
      <c r="F19">
        <v>18</v>
      </c>
      <c r="G19" t="s">
        <v>109</v>
      </c>
    </row>
    <row r="20" spans="1:7" ht="15">
      <c r="A20">
        <v>6</v>
      </c>
      <c r="B20" s="67" t="s">
        <v>53</v>
      </c>
      <c r="C20" s="70">
        <v>16</v>
      </c>
      <c r="D20" s="70" t="s">
        <v>3</v>
      </c>
      <c r="F20">
        <v>19</v>
      </c>
      <c r="G20" t="s">
        <v>110</v>
      </c>
    </row>
    <row r="21" spans="1:7" ht="15">
      <c r="A21">
        <v>7</v>
      </c>
      <c r="B21" s="67" t="s">
        <v>54</v>
      </c>
      <c r="C21" s="70">
        <v>8</v>
      </c>
      <c r="D21" s="70" t="s">
        <v>3</v>
      </c>
      <c r="F21">
        <v>20</v>
      </c>
      <c r="G21" t="s">
        <v>111</v>
      </c>
    </row>
    <row r="22" spans="1:7" ht="15">
      <c r="A22">
        <v>8</v>
      </c>
      <c r="B22" s="67" t="s">
        <v>55</v>
      </c>
      <c r="C22" s="70">
        <v>8</v>
      </c>
      <c r="D22" s="70" t="s">
        <v>3</v>
      </c>
      <c r="F22">
        <v>21</v>
      </c>
      <c r="G22" t="s">
        <v>112</v>
      </c>
    </row>
    <row r="23" spans="1:7" ht="15">
      <c r="A23">
        <v>9</v>
      </c>
      <c r="B23" s="71" t="s">
        <v>56</v>
      </c>
      <c r="C23" s="70">
        <v>7</v>
      </c>
      <c r="D23" s="70" t="s">
        <v>3</v>
      </c>
      <c r="F23">
        <v>22</v>
      </c>
      <c r="G23" t="s">
        <v>113</v>
      </c>
    </row>
    <row r="24" spans="1:7" ht="15">
      <c r="A24">
        <v>10</v>
      </c>
      <c r="B24" s="71" t="s">
        <v>57</v>
      </c>
      <c r="C24" s="70">
        <v>10.3</v>
      </c>
      <c r="D24" s="70" t="s">
        <v>3</v>
      </c>
      <c r="F24">
        <v>23</v>
      </c>
      <c r="G24" t="s">
        <v>114</v>
      </c>
    </row>
    <row r="25" spans="1:7" ht="15">
      <c r="A25">
        <v>11</v>
      </c>
      <c r="B25" s="71" t="s">
        <v>58</v>
      </c>
      <c r="C25" s="70">
        <v>12.2</v>
      </c>
      <c r="D25" s="70" t="s">
        <v>3</v>
      </c>
      <c r="F25">
        <v>24</v>
      </c>
      <c r="G25" t="s">
        <v>115</v>
      </c>
    </row>
    <row r="26" spans="1:7" ht="15">
      <c r="A26">
        <v>12</v>
      </c>
      <c r="B26" s="71" t="s">
        <v>59</v>
      </c>
      <c r="C26" s="70">
        <v>12</v>
      </c>
      <c r="D26" s="70" t="s">
        <v>3</v>
      </c>
      <c r="F26">
        <v>25</v>
      </c>
      <c r="G26" t="s">
        <v>116</v>
      </c>
    </row>
    <row r="27" spans="1:7" ht="15">
      <c r="A27">
        <v>13</v>
      </c>
      <c r="B27" s="71" t="s">
        <v>60</v>
      </c>
      <c r="C27" s="70">
        <v>12.2</v>
      </c>
      <c r="D27" s="70" t="s">
        <v>3</v>
      </c>
      <c r="F27">
        <v>26</v>
      </c>
      <c r="G27" t="s">
        <v>117</v>
      </c>
    </row>
    <row r="28" spans="1:7" ht="15">
      <c r="A28">
        <v>14</v>
      </c>
      <c r="B28" s="71" t="s">
        <v>61</v>
      </c>
      <c r="C28" s="70">
        <v>18</v>
      </c>
      <c r="D28" s="70" t="s">
        <v>3</v>
      </c>
      <c r="F28">
        <v>27</v>
      </c>
      <c r="G28" t="s">
        <v>118</v>
      </c>
    </row>
    <row r="29" spans="1:7" ht="15">
      <c r="A29">
        <v>15</v>
      </c>
      <c r="B29" s="67" t="s">
        <v>62</v>
      </c>
      <c r="C29" s="70">
        <v>13.9</v>
      </c>
      <c r="D29" s="70" t="s">
        <v>3</v>
      </c>
      <c r="F29">
        <v>28</v>
      </c>
      <c r="G29" t="s">
        <v>119</v>
      </c>
    </row>
    <row r="30" spans="1:7" ht="15">
      <c r="A30">
        <v>16</v>
      </c>
      <c r="B30" s="67" t="s">
        <v>63</v>
      </c>
      <c r="C30" s="70">
        <v>14</v>
      </c>
      <c r="D30" s="70" t="s">
        <v>3</v>
      </c>
      <c r="F30">
        <v>29</v>
      </c>
      <c r="G30" t="s">
        <v>120</v>
      </c>
    </row>
    <row r="31" spans="1:7" ht="15">
      <c r="A31">
        <v>17</v>
      </c>
      <c r="B31" s="67" t="s">
        <v>64</v>
      </c>
      <c r="C31" s="70">
        <v>5</v>
      </c>
      <c r="D31" s="70" t="s">
        <v>3</v>
      </c>
      <c r="F31">
        <v>30</v>
      </c>
      <c r="G31" t="s">
        <v>121</v>
      </c>
    </row>
    <row r="32" spans="1:7" ht="15">
      <c r="A32">
        <v>18</v>
      </c>
      <c r="B32" s="67" t="s">
        <v>65</v>
      </c>
      <c r="C32" s="70">
        <v>6</v>
      </c>
      <c r="D32" s="70" t="s">
        <v>3</v>
      </c>
      <c r="F32">
        <v>31</v>
      </c>
      <c r="G32" t="s">
        <v>122</v>
      </c>
    </row>
    <row r="33" spans="1:7" ht="15">
      <c r="A33">
        <v>19</v>
      </c>
      <c r="B33" s="67" t="s">
        <v>66</v>
      </c>
      <c r="C33" s="70">
        <v>7.25</v>
      </c>
      <c r="D33" s="70" t="s">
        <v>3</v>
      </c>
      <c r="F33">
        <v>32</v>
      </c>
      <c r="G33" t="s">
        <v>123</v>
      </c>
    </row>
    <row r="34" spans="1:7" ht="15">
      <c r="A34">
        <v>20</v>
      </c>
      <c r="B34" s="67" t="s">
        <v>67</v>
      </c>
      <c r="C34" s="70">
        <v>10</v>
      </c>
      <c r="D34" s="70" t="s">
        <v>3</v>
      </c>
      <c r="F34">
        <v>33</v>
      </c>
      <c r="G34" t="s">
        <v>124</v>
      </c>
    </row>
    <row r="35" spans="1:7" ht="15">
      <c r="A35">
        <v>21</v>
      </c>
      <c r="B35" s="71" t="s">
        <v>68</v>
      </c>
      <c r="C35" s="70">
        <v>6</v>
      </c>
      <c r="D35" s="70" t="s">
        <v>3</v>
      </c>
      <c r="F35">
        <v>34</v>
      </c>
      <c r="G35" t="s">
        <v>125</v>
      </c>
    </row>
    <row r="36" spans="2:7" ht="15">
      <c r="B36" s="6"/>
      <c r="C36" s="9"/>
      <c r="D36" s="9"/>
      <c r="F36">
        <v>35</v>
      </c>
      <c r="G36" t="s">
        <v>126</v>
      </c>
    </row>
    <row r="37" spans="2:7" ht="15.75">
      <c r="B37" s="7" t="s">
        <v>5</v>
      </c>
      <c r="C37" s="8" t="s">
        <v>0</v>
      </c>
      <c r="D37" s="8" t="s">
        <v>1</v>
      </c>
      <c r="F37">
        <v>36</v>
      </c>
      <c r="G37" t="s">
        <v>127</v>
      </c>
    </row>
    <row r="38" spans="1:7" ht="15">
      <c r="A38">
        <v>1</v>
      </c>
      <c r="B38" s="4" t="s">
        <v>28</v>
      </c>
      <c r="C38" s="2" t="s">
        <v>28</v>
      </c>
      <c r="D38" s="3" t="s">
        <v>28</v>
      </c>
      <c r="F38">
        <v>37</v>
      </c>
      <c r="G38" t="s">
        <v>128</v>
      </c>
    </row>
    <row r="39" spans="1:7" ht="15">
      <c r="A39">
        <v>2</v>
      </c>
      <c r="B39" s="73" t="s">
        <v>39</v>
      </c>
      <c r="C39" s="74">
        <v>2.7</v>
      </c>
      <c r="D39" s="68" t="s">
        <v>2</v>
      </c>
      <c r="F39">
        <v>38</v>
      </c>
      <c r="G39" t="s">
        <v>129</v>
      </c>
    </row>
    <row r="40" spans="1:7" ht="15">
      <c r="A40">
        <v>3</v>
      </c>
      <c r="B40" s="72" t="s">
        <v>69</v>
      </c>
      <c r="C40" s="75">
        <v>1</v>
      </c>
      <c r="D40" s="70" t="s">
        <v>2</v>
      </c>
      <c r="F40">
        <v>39</v>
      </c>
      <c r="G40" t="s">
        <v>130</v>
      </c>
    </row>
    <row r="41" spans="1:7" ht="15">
      <c r="A41">
        <v>4</v>
      </c>
      <c r="B41" s="71" t="s">
        <v>70</v>
      </c>
      <c r="C41" s="66">
        <v>1.1</v>
      </c>
      <c r="D41" s="70" t="s">
        <v>2</v>
      </c>
      <c r="F41">
        <v>40</v>
      </c>
      <c r="G41" t="s">
        <v>131</v>
      </c>
    </row>
    <row r="42" spans="1:7" ht="15">
      <c r="A42">
        <v>5</v>
      </c>
      <c r="B42" s="71" t="s">
        <v>40</v>
      </c>
      <c r="C42" s="70">
        <v>16</v>
      </c>
      <c r="D42" s="70" t="s">
        <v>2</v>
      </c>
      <c r="F42">
        <v>41</v>
      </c>
      <c r="G42" t="s">
        <v>132</v>
      </c>
    </row>
    <row r="43" spans="1:7" ht="15">
      <c r="A43">
        <v>6</v>
      </c>
      <c r="B43" s="71" t="s">
        <v>71</v>
      </c>
      <c r="C43" s="66">
        <v>1.5</v>
      </c>
      <c r="D43" s="70" t="s">
        <v>2</v>
      </c>
      <c r="F43">
        <v>42</v>
      </c>
      <c r="G43" t="s">
        <v>133</v>
      </c>
    </row>
    <row r="44" spans="6:7" ht="15">
      <c r="F44">
        <v>43</v>
      </c>
      <c r="G44" t="s">
        <v>134</v>
      </c>
    </row>
    <row r="45" spans="2:7" ht="15.75">
      <c r="B45" s="8" t="s">
        <v>42</v>
      </c>
      <c r="C45" s="8" t="s">
        <v>0</v>
      </c>
      <c r="D45" s="8" t="s">
        <v>1</v>
      </c>
      <c r="F45">
        <v>44</v>
      </c>
      <c r="G45" t="s">
        <v>135</v>
      </c>
    </row>
    <row r="46" spans="2:7" ht="15">
      <c r="B46" s="103" t="s">
        <v>139</v>
      </c>
      <c r="C46" s="104"/>
      <c r="D46" s="105"/>
      <c r="F46">
        <v>45</v>
      </c>
      <c r="G46" t="s">
        <v>136</v>
      </c>
    </row>
    <row r="47" spans="2:7" ht="15">
      <c r="B47" s="106" t="s">
        <v>140</v>
      </c>
      <c r="C47" s="10"/>
      <c r="D47" s="107"/>
      <c r="F47">
        <v>46</v>
      </c>
      <c r="G47" t="s">
        <v>137</v>
      </c>
    </row>
    <row r="48" spans="2:7" ht="15">
      <c r="B48" s="108" t="s">
        <v>141</v>
      </c>
      <c r="C48" s="109"/>
      <c r="D48" s="110"/>
      <c r="F48">
        <v>47</v>
      </c>
      <c r="G48" t="s">
        <v>138</v>
      </c>
    </row>
    <row r="49" spans="2:4" ht="15">
      <c r="B49" s="78" t="s">
        <v>43</v>
      </c>
      <c r="C49" s="70">
        <v>0.5</v>
      </c>
      <c r="D49" s="71" t="s">
        <v>21</v>
      </c>
    </row>
    <row r="50" spans="2:4" ht="15">
      <c r="B50" s="79" t="s">
        <v>44</v>
      </c>
      <c r="C50" s="68">
        <v>0.35</v>
      </c>
      <c r="D50" s="71" t="s">
        <v>21</v>
      </c>
    </row>
    <row r="51" spans="2:4" ht="15">
      <c r="B51" s="79" t="s">
        <v>44</v>
      </c>
      <c r="C51" s="68">
        <v>0.25</v>
      </c>
      <c r="D51" s="71" t="s">
        <v>21</v>
      </c>
    </row>
    <row r="53" spans="2:4" ht="15.75">
      <c r="B53" s="8" t="s">
        <v>142</v>
      </c>
      <c r="C53" s="8" t="s">
        <v>0</v>
      </c>
      <c r="D53" s="8" t="s">
        <v>1</v>
      </c>
    </row>
    <row r="54" spans="1:4" ht="15">
      <c r="A54">
        <v>1</v>
      </c>
      <c r="B54" s="124"/>
      <c r="C54" s="125" t="s">
        <v>28</v>
      </c>
      <c r="D54" s="124"/>
    </row>
    <row r="55" spans="1:4" ht="15">
      <c r="A55">
        <v>2</v>
      </c>
      <c r="B55" s="113" t="s">
        <v>144</v>
      </c>
      <c r="C55" s="123">
        <v>10</v>
      </c>
      <c r="D55" s="71" t="s">
        <v>143</v>
      </c>
    </row>
    <row r="56" spans="1:4" ht="15">
      <c r="A56">
        <v>3</v>
      </c>
      <c r="B56" s="113" t="s">
        <v>145</v>
      </c>
      <c r="C56" s="114">
        <v>9</v>
      </c>
      <c r="D56" s="71" t="s">
        <v>143</v>
      </c>
    </row>
    <row r="57" spans="1:4" ht="15">
      <c r="A57">
        <v>4</v>
      </c>
      <c r="B57" s="113" t="s">
        <v>146</v>
      </c>
      <c r="C57" s="114">
        <v>8</v>
      </c>
      <c r="D57" s="71" t="s">
        <v>143</v>
      </c>
    </row>
    <row r="58" spans="1:4" ht="15">
      <c r="A58">
        <v>5</v>
      </c>
      <c r="B58" s="113" t="s">
        <v>147</v>
      </c>
      <c r="C58" s="114">
        <v>7</v>
      </c>
      <c r="D58" s="71" t="s">
        <v>143</v>
      </c>
    </row>
    <row r="60" spans="2:4" ht="15.75">
      <c r="B60" s="8" t="s">
        <v>171</v>
      </c>
      <c r="C60" s="8" t="s">
        <v>0</v>
      </c>
      <c r="D60" s="8" t="s">
        <v>1</v>
      </c>
    </row>
    <row r="61" spans="1:4" ht="15">
      <c r="A61">
        <v>1</v>
      </c>
      <c r="B61" s="124"/>
      <c r="C61" s="124"/>
      <c r="D61" s="124"/>
    </row>
    <row r="62" spans="1:4" ht="15">
      <c r="A62">
        <v>2</v>
      </c>
      <c r="B62" s="113" t="s">
        <v>148</v>
      </c>
      <c r="C62" s="114">
        <v>4</v>
      </c>
      <c r="D62" s="71" t="s">
        <v>143</v>
      </c>
    </row>
    <row r="63" spans="1:4" ht="15">
      <c r="A63">
        <v>3</v>
      </c>
      <c r="B63" s="113" t="s">
        <v>149</v>
      </c>
      <c r="C63" s="114">
        <v>9</v>
      </c>
      <c r="D63" s="71" t="s">
        <v>143</v>
      </c>
    </row>
    <row r="64" spans="1:4" ht="15">
      <c r="A64">
        <v>4</v>
      </c>
      <c r="B64" s="113" t="s">
        <v>150</v>
      </c>
      <c r="C64" s="114">
        <v>8</v>
      </c>
      <c r="D64" s="71" t="s">
        <v>143</v>
      </c>
    </row>
    <row r="65" spans="1:4" ht="15">
      <c r="A65">
        <v>5</v>
      </c>
      <c r="B65" s="113" t="s">
        <v>151</v>
      </c>
      <c r="C65" s="114">
        <v>10</v>
      </c>
      <c r="D65" s="71" t="s">
        <v>143</v>
      </c>
    </row>
    <row r="67" spans="2:4" ht="15.75">
      <c r="B67" s="8" t="s">
        <v>155</v>
      </c>
      <c r="C67" s="8" t="s">
        <v>0</v>
      </c>
      <c r="D67" s="8" t="s">
        <v>1</v>
      </c>
    </row>
    <row r="68" spans="1:4" ht="15">
      <c r="A68">
        <v>1</v>
      </c>
      <c r="B68" s="124"/>
      <c r="C68" s="124"/>
      <c r="D68" s="124"/>
    </row>
    <row r="69" spans="1:4" ht="15">
      <c r="A69">
        <v>2</v>
      </c>
      <c r="B69" s="113" t="s">
        <v>156</v>
      </c>
      <c r="C69" s="114">
        <v>10</v>
      </c>
      <c r="D69" s="71" t="s">
        <v>143</v>
      </c>
    </row>
    <row r="70" spans="1:4" ht="15">
      <c r="A70">
        <v>3</v>
      </c>
      <c r="B70" s="113" t="s">
        <v>157</v>
      </c>
      <c r="C70" s="114">
        <v>35</v>
      </c>
      <c r="D70" s="71" t="s">
        <v>143</v>
      </c>
    </row>
    <row r="71" spans="1:4" ht="15">
      <c r="A71">
        <v>4</v>
      </c>
      <c r="B71" s="113" t="s">
        <v>158</v>
      </c>
      <c r="C71" s="114">
        <v>20</v>
      </c>
      <c r="D71" s="71" t="s">
        <v>143</v>
      </c>
    </row>
    <row r="72" spans="1:4" ht="15">
      <c r="A72">
        <v>5</v>
      </c>
      <c r="B72" s="113" t="s">
        <v>159</v>
      </c>
      <c r="C72" s="114">
        <v>5</v>
      </c>
      <c r="D72" s="71" t="s">
        <v>143</v>
      </c>
    </row>
    <row r="74" spans="2:4" ht="15.75">
      <c r="B74" s="8" t="s">
        <v>160</v>
      </c>
      <c r="C74" s="8" t="s">
        <v>0</v>
      </c>
      <c r="D74" s="8" t="s">
        <v>1</v>
      </c>
    </row>
    <row r="75" spans="1:4" ht="15">
      <c r="A75">
        <v>1</v>
      </c>
      <c r="B75" s="124"/>
      <c r="C75" s="124"/>
      <c r="D75" s="124"/>
    </row>
    <row r="76" spans="1:4" ht="15">
      <c r="A76">
        <v>2</v>
      </c>
      <c r="B76" s="113" t="s">
        <v>161</v>
      </c>
      <c r="C76" s="114">
        <v>18</v>
      </c>
      <c r="D76" s="71" t="s">
        <v>143</v>
      </c>
    </row>
    <row r="77" spans="1:4" ht="15">
      <c r="A77">
        <v>3</v>
      </c>
      <c r="B77" s="113" t="s">
        <v>162</v>
      </c>
      <c r="C77" s="114">
        <v>24</v>
      </c>
      <c r="D77" s="71" t="s">
        <v>143</v>
      </c>
    </row>
  </sheetData>
  <sheetProtection password="C4C5"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L. Faulkner</dc:creator>
  <cp:keywords/>
  <dc:description/>
  <cp:lastModifiedBy>David L. Faulkner</cp:lastModifiedBy>
  <cp:lastPrinted>2000-03-29T20:12:28Z</cp:lastPrinted>
  <dcterms:created xsi:type="dcterms:W3CDTF">2000-01-28T13:24:29Z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