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0" windowWidth="15480" windowHeight="9030" activeTab="0"/>
  </bookViews>
  <sheets>
    <sheet name="Log" sheetId="1" r:id="rId1"/>
    <sheet name="Stats" sheetId="2" r:id="rId2"/>
    <sheet name="Charts" sheetId="3" r:id="rId3"/>
  </sheets>
  <definedNames/>
  <calcPr fullCalcOnLoad="1"/>
</workbook>
</file>

<file path=xl/comments1.xml><?xml version="1.0" encoding="utf-8"?>
<comments xmlns="http://schemas.openxmlformats.org/spreadsheetml/2006/main">
  <authors>
    <author>Charlie Leonard</author>
    <author>bbarcus</author>
    <author>lah</author>
    <author>fsdefaultUser</author>
  </authors>
  <commentList>
    <comment ref="L2" authorId="0">
      <text>
        <r>
          <rPr>
            <b/>
            <sz val="11"/>
            <rFont val="Tahoma"/>
            <family val="2"/>
          </rPr>
          <t>Total fire acres
regardless of ownership.</t>
        </r>
      </text>
    </comment>
    <comment ref="I3" authorId="1">
      <text>
        <r>
          <rPr>
            <b/>
            <sz val="8"/>
            <rFont val="Tahoma"/>
            <family val="0"/>
          </rPr>
          <t xml:space="preserve">See Word document for list of date, location and basic info on each false alarm run for BOD
</t>
        </r>
        <r>
          <rPr>
            <sz val="8"/>
            <rFont val="Tahoma"/>
            <family val="0"/>
          </rPr>
          <t xml:space="preserve">
</t>
        </r>
      </text>
    </comment>
    <comment ref="I6" authorId="2">
      <text>
        <r>
          <rPr>
            <b/>
            <sz val="8"/>
            <rFont val="Tahoma"/>
            <family val="0"/>
          </rPr>
          <t>lah:
BLM RESOURCES SENT TO ASSIST BOF ON THE DOG CREEK FIRE</t>
        </r>
      </text>
    </comment>
    <comment ref="L13" authorId="2">
      <text>
        <r>
          <rPr>
            <b/>
            <sz val="8"/>
            <rFont val="Tahoma"/>
            <family val="0"/>
          </rPr>
          <t>lah:</t>
        </r>
        <r>
          <rPr>
            <sz val="8"/>
            <rFont val="Tahoma"/>
            <family val="0"/>
          </rPr>
          <t xml:space="preserve">
0.25 ACRES
</t>
        </r>
      </text>
    </comment>
    <comment ref="L14" authorId="2">
      <text>
        <r>
          <rPr>
            <b/>
            <sz val="8"/>
            <rFont val="Tahoma"/>
            <family val="0"/>
          </rPr>
          <t>lah:</t>
        </r>
        <r>
          <rPr>
            <sz val="8"/>
            <rFont val="Tahoma"/>
            <family val="0"/>
          </rPr>
          <t xml:space="preserve">
0.25 ACRES</t>
        </r>
      </text>
    </comment>
    <comment ref="L15" authorId="2">
      <text>
        <r>
          <rPr>
            <b/>
            <sz val="8"/>
            <rFont val="Tahoma"/>
            <family val="0"/>
          </rPr>
          <t>lah:</t>
        </r>
        <r>
          <rPr>
            <sz val="8"/>
            <rFont val="Tahoma"/>
            <family val="0"/>
          </rPr>
          <t xml:space="preserve">
0.10 ACRES</t>
        </r>
      </text>
    </comment>
    <comment ref="L17" authorId="2">
      <text>
        <r>
          <rPr>
            <b/>
            <sz val="8"/>
            <rFont val="Tahoma"/>
            <family val="0"/>
          </rPr>
          <t>lah:</t>
        </r>
        <r>
          <rPr>
            <sz val="8"/>
            <rFont val="Tahoma"/>
            <family val="0"/>
          </rPr>
          <t xml:space="preserve">
0.10 ACRES</t>
        </r>
      </text>
    </comment>
    <comment ref="L27" authorId="2">
      <text>
        <r>
          <rPr>
            <b/>
            <sz val="8"/>
            <rFont val="Tahoma"/>
            <family val="0"/>
          </rPr>
          <t>lah:</t>
        </r>
        <r>
          <rPr>
            <sz val="8"/>
            <rFont val="Tahoma"/>
            <family val="0"/>
          </rPr>
          <t xml:space="preserve">
0.10 acres</t>
        </r>
      </text>
    </comment>
    <comment ref="L29" authorId="2">
      <text>
        <r>
          <rPr>
            <b/>
            <sz val="8"/>
            <rFont val="Tahoma"/>
            <family val="0"/>
          </rPr>
          <t>lah:</t>
        </r>
        <r>
          <rPr>
            <sz val="8"/>
            <rFont val="Tahoma"/>
            <family val="0"/>
          </rPr>
          <t xml:space="preserve">
0.25 ACRES</t>
        </r>
      </text>
    </comment>
    <comment ref="L30" authorId="2">
      <text>
        <r>
          <rPr>
            <b/>
            <sz val="8"/>
            <rFont val="Tahoma"/>
            <family val="0"/>
          </rPr>
          <t>lah:</t>
        </r>
        <r>
          <rPr>
            <sz val="8"/>
            <rFont val="Tahoma"/>
            <family val="0"/>
          </rPr>
          <t xml:space="preserve">
0.25 ACRES</t>
        </r>
      </text>
    </comment>
    <comment ref="K31" authorId="2">
      <text>
        <r>
          <rPr>
            <b/>
            <sz val="8"/>
            <rFont val="Tahoma"/>
            <family val="0"/>
          </rPr>
          <t>lah:</t>
        </r>
        <r>
          <rPr>
            <sz val="8"/>
            <rFont val="Tahoma"/>
            <family val="0"/>
          </rPr>
          <t xml:space="preserve">
Field burning off Swan Falls Road adjacent to BLM land</t>
        </r>
      </text>
    </comment>
    <comment ref="L33" authorId="2">
      <text>
        <r>
          <rPr>
            <b/>
            <sz val="8"/>
            <rFont val="Tahoma"/>
            <family val="0"/>
          </rPr>
          <t>lah:</t>
        </r>
        <r>
          <rPr>
            <sz val="8"/>
            <rFont val="Tahoma"/>
            <family val="0"/>
          </rPr>
          <t xml:space="preserve">
0.10 ACRE</t>
        </r>
      </text>
    </comment>
    <comment ref="L35" authorId="2">
      <text>
        <r>
          <rPr>
            <b/>
            <sz val="8"/>
            <rFont val="Tahoma"/>
            <family val="0"/>
          </rPr>
          <t>lah:</t>
        </r>
        <r>
          <rPr>
            <sz val="8"/>
            <rFont val="Tahoma"/>
            <family val="0"/>
          </rPr>
          <t xml:space="preserve">
0.25 ACRE</t>
        </r>
      </text>
    </comment>
    <comment ref="R35" authorId="2">
      <text>
        <r>
          <rPr>
            <b/>
            <sz val="8"/>
            <rFont val="Tahoma"/>
            <family val="0"/>
          </rPr>
          <t>lah:</t>
        </r>
        <r>
          <rPr>
            <sz val="8"/>
            <rFont val="Tahoma"/>
            <family val="0"/>
          </rPr>
          <t xml:space="preserve">
0.25 ACRE</t>
        </r>
      </text>
    </comment>
    <comment ref="L37" authorId="2">
      <text>
        <r>
          <rPr>
            <b/>
            <sz val="8"/>
            <rFont val="Tahoma"/>
            <family val="0"/>
          </rPr>
          <t>lah:</t>
        </r>
        <r>
          <rPr>
            <sz val="8"/>
            <rFont val="Tahoma"/>
            <family val="0"/>
          </rPr>
          <t xml:space="preserve">
0.25 ACRE</t>
        </r>
      </text>
    </comment>
    <comment ref="L38" authorId="2">
      <text>
        <r>
          <rPr>
            <b/>
            <sz val="8"/>
            <rFont val="Tahoma"/>
            <family val="0"/>
          </rPr>
          <t>lah:</t>
        </r>
        <r>
          <rPr>
            <sz val="8"/>
            <rFont val="Tahoma"/>
            <family val="0"/>
          </rPr>
          <t xml:space="preserve">
0.5 ACRE</t>
        </r>
      </text>
    </comment>
    <comment ref="L41" authorId="2">
      <text>
        <r>
          <rPr>
            <b/>
            <sz val="8"/>
            <rFont val="Tahoma"/>
            <family val="0"/>
          </rPr>
          <t>lah:</t>
        </r>
        <r>
          <rPr>
            <sz val="8"/>
            <rFont val="Tahoma"/>
            <family val="0"/>
          </rPr>
          <t xml:space="preserve">
0.5 ACRE</t>
        </r>
      </text>
    </comment>
    <comment ref="I43" authorId="2">
      <text>
        <r>
          <rPr>
            <b/>
            <sz val="8"/>
            <rFont val="Tahoma"/>
            <family val="0"/>
          </rPr>
          <t>lah:</t>
        </r>
        <r>
          <rPr>
            <sz val="8"/>
            <rFont val="Tahoma"/>
            <family val="0"/>
          </rPr>
          <t xml:space="preserve">
TERRACE FIRE, BOF</t>
        </r>
      </text>
    </comment>
    <comment ref="L43" authorId="2">
      <text>
        <r>
          <rPr>
            <b/>
            <sz val="8"/>
            <rFont val="Tahoma"/>
            <family val="0"/>
          </rPr>
          <t>lah:</t>
        </r>
        <r>
          <rPr>
            <sz val="8"/>
            <rFont val="Tahoma"/>
            <family val="0"/>
          </rPr>
          <t xml:space="preserve">
1.5 ACRES</t>
        </r>
      </text>
    </comment>
    <comment ref="S2" authorId="2">
      <text>
        <r>
          <rPr>
            <b/>
            <sz val="8"/>
            <rFont val="Tahoma"/>
            <family val="0"/>
          </rPr>
          <t>lah:</t>
        </r>
        <r>
          <rPr>
            <sz val="8"/>
            <rFont val="Tahoma"/>
            <family val="0"/>
          </rPr>
          <t xml:space="preserve">
ASSIST ACRES TO NON-FEDERAL AGENCIES
</t>
        </r>
      </text>
    </comment>
    <comment ref="L78" authorId="2">
      <text>
        <r>
          <rPr>
            <b/>
            <sz val="8"/>
            <rFont val="Tahoma"/>
            <family val="0"/>
          </rPr>
          <t xml:space="preserve">lah
</t>
        </r>
        <r>
          <rPr>
            <sz val="8"/>
            <rFont val="Tahoma"/>
            <family val="2"/>
          </rPr>
          <t>TOTAL ACRES=23,847, PAF JURISDICTION, REPORTING ONLY BLM ACRES</t>
        </r>
      </text>
    </comment>
    <comment ref="L70" authorId="2">
      <text>
        <r>
          <rPr>
            <b/>
            <sz val="8"/>
            <rFont val="Tahoma"/>
            <family val="0"/>
          </rPr>
          <t>lah:</t>
        </r>
        <r>
          <rPr>
            <sz val="8"/>
            <rFont val="Tahoma"/>
            <family val="0"/>
          </rPr>
          <t xml:space="preserve">
CONSUMED BY BOULDER CREEK, ACRES WILL BE REPORTED UNDER BOULDER CREEK</t>
        </r>
      </text>
    </comment>
    <comment ref="L66" authorId="2">
      <text>
        <r>
          <rPr>
            <b/>
            <sz val="8"/>
            <rFont val="Tahoma"/>
            <family val="0"/>
          </rPr>
          <t>lah:</t>
        </r>
        <r>
          <rPr>
            <sz val="8"/>
            <rFont val="Tahoma"/>
            <family val="0"/>
          </rPr>
          <t xml:space="preserve">
CONSUMED BY CRUTCHER, WILL REPORT ALL ACRES UNDER CRUTCHER</t>
        </r>
      </text>
    </comment>
    <comment ref="I66" authorId="2">
      <text>
        <r>
          <rPr>
            <b/>
            <sz val="8"/>
            <rFont val="Tahoma"/>
            <family val="0"/>
          </rPr>
          <t>lah:</t>
        </r>
        <r>
          <rPr>
            <sz val="8"/>
            <rFont val="Tahoma"/>
            <family val="0"/>
          </rPr>
          <t xml:space="preserve">
PART OF THE TONGUE COMPLEX</t>
        </r>
      </text>
    </comment>
    <comment ref="I65" authorId="2">
      <text>
        <r>
          <rPr>
            <b/>
            <sz val="8"/>
            <rFont val="Tahoma"/>
            <family val="0"/>
          </rPr>
          <t>lah:</t>
        </r>
        <r>
          <rPr>
            <sz val="8"/>
            <rFont val="Tahoma"/>
            <family val="0"/>
          </rPr>
          <t xml:space="preserve">
PART OF THE TONGUE COMPLEX
</t>
        </r>
      </text>
    </comment>
    <comment ref="I64" authorId="2">
      <text>
        <r>
          <rPr>
            <b/>
            <sz val="8"/>
            <rFont val="Tahoma"/>
            <family val="0"/>
          </rPr>
          <t>lah:</t>
        </r>
        <r>
          <rPr>
            <sz val="8"/>
            <rFont val="Tahoma"/>
            <family val="0"/>
          </rPr>
          <t xml:space="preserve">
PART OF THE TONGUE COMPLEX</t>
        </r>
      </text>
    </comment>
    <comment ref="L62" authorId="2">
      <text>
        <r>
          <rPr>
            <b/>
            <sz val="8"/>
            <rFont val="Tahoma"/>
            <family val="0"/>
          </rPr>
          <t>lah:</t>
        </r>
        <r>
          <rPr>
            <sz val="8"/>
            <rFont val="Tahoma"/>
            <family val="0"/>
          </rPr>
          <t xml:space="preserve">
0.50 ACRES</t>
        </r>
      </text>
    </comment>
    <comment ref="L48" authorId="2">
      <text>
        <r>
          <rPr>
            <b/>
            <sz val="8"/>
            <rFont val="Tahoma"/>
            <family val="0"/>
          </rPr>
          <t>lah:</t>
        </r>
        <r>
          <rPr>
            <sz val="8"/>
            <rFont val="Tahoma"/>
            <family val="0"/>
          </rPr>
          <t xml:space="preserve">
0.10 ACRE</t>
        </r>
      </text>
    </comment>
    <comment ref="L46" authorId="2">
      <text>
        <r>
          <rPr>
            <b/>
            <sz val="8"/>
            <rFont val="Tahoma"/>
            <family val="0"/>
          </rPr>
          <t>lah:</t>
        </r>
        <r>
          <rPr>
            <sz val="8"/>
            <rFont val="Tahoma"/>
            <family val="0"/>
          </rPr>
          <t xml:space="preserve">
TOTAL ACRES=80 BUT OTHER JURISDICTION CLAIM ONLY BLM ACRES</t>
        </r>
      </text>
    </comment>
    <comment ref="L79" authorId="2">
      <text>
        <r>
          <rPr>
            <b/>
            <sz val="8"/>
            <rFont val="Tahoma"/>
            <family val="0"/>
          </rPr>
          <t>lah:</t>
        </r>
        <r>
          <rPr>
            <sz val="8"/>
            <rFont val="Tahoma"/>
            <family val="0"/>
          </rPr>
          <t xml:space="preserve">
0.50 ACRE</t>
        </r>
      </text>
    </comment>
    <comment ref="L81" authorId="2">
      <text>
        <r>
          <rPr>
            <b/>
            <sz val="8"/>
            <rFont val="Tahoma"/>
            <family val="0"/>
          </rPr>
          <t>lah:</t>
        </r>
        <r>
          <rPr>
            <sz val="8"/>
            <rFont val="Tahoma"/>
            <family val="0"/>
          </rPr>
          <t xml:space="preserve">
0.10 ACRE</t>
        </r>
      </text>
    </comment>
    <comment ref="L80" authorId="2">
      <text>
        <r>
          <rPr>
            <b/>
            <sz val="8"/>
            <rFont val="Tahoma"/>
            <family val="0"/>
          </rPr>
          <t>lah:</t>
        </r>
        <r>
          <rPr>
            <sz val="8"/>
            <rFont val="Tahoma"/>
            <family val="0"/>
          </rPr>
          <t xml:space="preserve">
8.5 ACRES
</t>
        </r>
      </text>
    </comment>
    <comment ref="I80" authorId="2">
      <text>
        <r>
          <rPr>
            <b/>
            <sz val="8"/>
            <rFont val="Tahoma"/>
            <family val="0"/>
          </rPr>
          <t>lah:</t>
        </r>
        <r>
          <rPr>
            <sz val="8"/>
            <rFont val="Tahoma"/>
            <family val="0"/>
          </rPr>
          <t xml:space="preserve">
CAMAS FIRE, BOISE NATIONAL FOREST</t>
        </r>
      </text>
    </comment>
    <comment ref="L162" authorId="2">
      <text>
        <r>
          <rPr>
            <b/>
            <sz val="8"/>
            <rFont val="Tahoma"/>
            <family val="0"/>
          </rPr>
          <t>lah:</t>
        </r>
        <r>
          <rPr>
            <sz val="8"/>
            <rFont val="Tahoma"/>
            <family val="0"/>
          </rPr>
          <t xml:space="preserve">
0.10 ACRE</t>
        </r>
      </text>
    </comment>
    <comment ref="L156" authorId="2">
      <text>
        <r>
          <rPr>
            <b/>
            <sz val="8"/>
            <rFont val="Tahoma"/>
            <family val="0"/>
          </rPr>
          <t>lah:</t>
        </r>
        <r>
          <rPr>
            <sz val="8"/>
            <rFont val="Tahoma"/>
            <family val="0"/>
          </rPr>
          <t xml:space="preserve">
0.25 ACRES</t>
        </r>
      </text>
    </comment>
    <comment ref="L155" authorId="2">
      <text>
        <r>
          <rPr>
            <b/>
            <sz val="8"/>
            <rFont val="Tahoma"/>
            <family val="0"/>
          </rPr>
          <t>lah:</t>
        </r>
        <r>
          <rPr>
            <sz val="8"/>
            <rFont val="Tahoma"/>
            <family val="0"/>
          </rPr>
          <t xml:space="preserve">
0.5 ACRES</t>
        </r>
      </text>
    </comment>
    <comment ref="I155" authorId="2">
      <text>
        <r>
          <rPr>
            <b/>
            <sz val="8"/>
            <rFont val="Tahoma"/>
            <family val="0"/>
          </rPr>
          <t>lah:</t>
        </r>
        <r>
          <rPr>
            <sz val="8"/>
            <rFont val="Tahoma"/>
            <family val="0"/>
          </rPr>
          <t xml:space="preserve">
DEER TAKE OUT</t>
        </r>
      </text>
    </comment>
    <comment ref="L153" authorId="2">
      <text>
        <r>
          <rPr>
            <b/>
            <sz val="8"/>
            <rFont val="Tahoma"/>
            <family val="0"/>
          </rPr>
          <t>lah:</t>
        </r>
        <r>
          <rPr>
            <sz val="8"/>
            <rFont val="Tahoma"/>
            <family val="0"/>
          </rPr>
          <t xml:space="preserve">
2750 ACRES</t>
        </r>
      </text>
    </comment>
    <comment ref="I153" authorId="2">
      <text>
        <r>
          <rPr>
            <b/>
            <sz val="8"/>
            <rFont val="Tahoma"/>
            <family val="0"/>
          </rPr>
          <t>lah:</t>
        </r>
        <r>
          <rPr>
            <sz val="8"/>
            <rFont val="Tahoma"/>
            <family val="0"/>
          </rPr>
          <t xml:space="preserve">
CHIEF PARRISH</t>
        </r>
      </text>
    </comment>
    <comment ref="L149" authorId="2">
      <text>
        <r>
          <rPr>
            <b/>
            <sz val="8"/>
            <rFont val="Tahoma"/>
            <family val="0"/>
          </rPr>
          <t>lah:</t>
        </r>
        <r>
          <rPr>
            <sz val="8"/>
            <rFont val="Tahoma"/>
            <family val="0"/>
          </rPr>
          <t xml:space="preserve">
TOTAL ACRES=17,789 BUT THIS FIRE UNDER PAF JURISDICTION, ONLY REPORT BLM ACRES</t>
        </r>
      </text>
    </comment>
    <comment ref="I148" authorId="2">
      <text>
        <r>
          <rPr>
            <b/>
            <sz val="8"/>
            <rFont val="Tahoma"/>
            <family val="0"/>
          </rPr>
          <t>lah:</t>
        </r>
        <r>
          <rPr>
            <sz val="8"/>
            <rFont val="Tahoma"/>
            <family val="0"/>
          </rPr>
          <t xml:space="preserve">
HIDDEN SPRINGS AREA, FORMALY KNOWN AS ASSIST 15 ADA COUNTY</t>
        </r>
      </text>
    </comment>
    <comment ref="I142" authorId="2">
      <text>
        <r>
          <rPr>
            <b/>
            <sz val="8"/>
            <rFont val="Tahoma"/>
            <family val="0"/>
          </rPr>
          <t>lah:</t>
        </r>
        <r>
          <rPr>
            <sz val="8"/>
            <rFont val="Tahoma"/>
            <family val="0"/>
          </rPr>
          <t xml:space="preserve">
ZIMMER FIRE</t>
        </r>
      </text>
    </comment>
    <comment ref="L141" authorId="2">
      <text>
        <r>
          <rPr>
            <b/>
            <sz val="8"/>
            <rFont val="Tahoma"/>
            <family val="0"/>
          </rPr>
          <t>lah:</t>
        </r>
        <r>
          <rPr>
            <sz val="8"/>
            <rFont val="Tahoma"/>
            <family val="0"/>
          </rPr>
          <t xml:space="preserve">
1.5 ACRES</t>
        </r>
      </text>
    </comment>
    <comment ref="L134" authorId="2">
      <text>
        <r>
          <rPr>
            <b/>
            <sz val="8"/>
            <rFont val="Tahoma"/>
            <family val="0"/>
          </rPr>
          <t>lah:</t>
        </r>
        <r>
          <rPr>
            <sz val="8"/>
            <rFont val="Tahoma"/>
            <family val="0"/>
          </rPr>
          <t xml:space="preserve">
0.10 ACRE</t>
        </r>
      </text>
    </comment>
    <comment ref="L132" authorId="2">
      <text>
        <r>
          <rPr>
            <b/>
            <sz val="8"/>
            <rFont val="Tahoma"/>
            <family val="0"/>
          </rPr>
          <t>lah:</t>
        </r>
        <r>
          <rPr>
            <sz val="8"/>
            <rFont val="Tahoma"/>
            <family val="0"/>
          </rPr>
          <t xml:space="preserve">
1.6 ACRE</t>
        </r>
      </text>
    </comment>
    <comment ref="L131" authorId="2">
      <text>
        <r>
          <rPr>
            <b/>
            <sz val="8"/>
            <rFont val="Tahoma"/>
            <family val="0"/>
          </rPr>
          <t>lah:</t>
        </r>
        <r>
          <rPr>
            <sz val="8"/>
            <rFont val="Tahoma"/>
            <family val="0"/>
          </rPr>
          <t xml:space="preserve">
0.10 ACRE</t>
        </r>
      </text>
    </comment>
    <comment ref="L129" authorId="2">
      <text>
        <r>
          <rPr>
            <b/>
            <sz val="8"/>
            <rFont val="Tahoma"/>
            <family val="0"/>
          </rPr>
          <t>lah:</t>
        </r>
        <r>
          <rPr>
            <sz val="8"/>
            <rFont val="Tahoma"/>
            <family val="0"/>
          </rPr>
          <t xml:space="preserve">
0.25 ACRE</t>
        </r>
      </text>
    </comment>
    <comment ref="L127" authorId="2">
      <text>
        <r>
          <rPr>
            <b/>
            <sz val="8"/>
            <rFont val="Tahoma"/>
            <family val="0"/>
          </rPr>
          <t>lah:</t>
        </r>
        <r>
          <rPr>
            <sz val="8"/>
            <rFont val="Tahoma"/>
            <family val="0"/>
          </rPr>
          <t xml:space="preserve">
0.5 ACRE</t>
        </r>
      </text>
    </comment>
    <comment ref="I122" authorId="2">
      <text>
        <r>
          <rPr>
            <b/>
            <sz val="8"/>
            <rFont val="Tahoma"/>
            <family val="0"/>
          </rPr>
          <t>lah:</t>
        </r>
        <r>
          <rPr>
            <sz val="8"/>
            <rFont val="Tahoma"/>
            <family val="0"/>
          </rPr>
          <t xml:space="preserve">
GRIMES CREEK</t>
        </r>
      </text>
    </comment>
    <comment ref="L116" authorId="2">
      <text>
        <r>
          <rPr>
            <b/>
            <sz val="8"/>
            <rFont val="Tahoma"/>
            <family val="0"/>
          </rPr>
          <t>lah:</t>
        </r>
        <r>
          <rPr>
            <sz val="8"/>
            <rFont val="Tahoma"/>
            <family val="0"/>
          </rPr>
          <t xml:space="preserve">
0.10 ACRE</t>
        </r>
      </text>
    </comment>
    <comment ref="L113" authorId="2">
      <text>
        <r>
          <rPr>
            <b/>
            <sz val="8"/>
            <rFont val="Tahoma"/>
            <family val="0"/>
          </rPr>
          <t>lah:</t>
        </r>
        <r>
          <rPr>
            <sz val="8"/>
            <rFont val="Tahoma"/>
            <family val="0"/>
          </rPr>
          <t xml:space="preserve">
TOTAL ACRES=136,496,
11,704 IS WHAT BURNED ON BOISE DISTRICT BLM LAND</t>
        </r>
      </text>
    </comment>
    <comment ref="I113" authorId="2">
      <text>
        <r>
          <rPr>
            <b/>
            <sz val="8"/>
            <rFont val="Tahoma"/>
            <family val="0"/>
          </rPr>
          <t>lah:</t>
        </r>
        <r>
          <rPr>
            <sz val="8"/>
            <rFont val="Tahoma"/>
            <family val="0"/>
          </rPr>
          <t xml:space="preserve">
PART OF THE MURPHY COMPLEX, TWIN FALLS DISTRICT BLM FIRE, THE ACRES REPORTED HERE BURNED ONTO BRUNEAU AREA BOISE DISTRICT BLM</t>
        </r>
      </text>
    </comment>
    <comment ref="I110" authorId="2">
      <text>
        <r>
          <rPr>
            <b/>
            <sz val="8"/>
            <rFont val="Tahoma"/>
            <family val="0"/>
          </rPr>
          <t>lah:</t>
        </r>
        <r>
          <rPr>
            <sz val="8"/>
            <rFont val="Tahoma"/>
            <family val="0"/>
          </rPr>
          <t xml:space="preserve">
CASCADE COMPLEX</t>
        </r>
      </text>
    </comment>
    <comment ref="I109" authorId="2">
      <text>
        <r>
          <rPr>
            <b/>
            <sz val="8"/>
            <rFont val="Tahoma"/>
            <family val="0"/>
          </rPr>
          <t>lah:</t>
        </r>
        <r>
          <rPr>
            <sz val="8"/>
            <rFont val="Tahoma"/>
            <family val="0"/>
          </rPr>
          <t xml:space="preserve">
MIDDLE FORK COMPLEX</t>
        </r>
      </text>
    </comment>
    <comment ref="L103" authorId="3">
      <text>
        <r>
          <rPr>
            <b/>
            <sz val="8"/>
            <rFont val="Tahoma"/>
            <family val="0"/>
          </rPr>
          <t>fsdefaultUser:</t>
        </r>
        <r>
          <rPr>
            <sz val="8"/>
            <rFont val="Tahoma"/>
            <family val="0"/>
          </rPr>
          <t xml:space="preserve">
0.10</t>
        </r>
      </text>
    </comment>
    <comment ref="L102" authorId="3">
      <text>
        <r>
          <rPr>
            <b/>
            <sz val="8"/>
            <rFont val="Tahoma"/>
            <family val="0"/>
          </rPr>
          <t>fsdefaultUser:</t>
        </r>
        <r>
          <rPr>
            <sz val="8"/>
            <rFont val="Tahoma"/>
            <family val="0"/>
          </rPr>
          <t xml:space="preserve">
0.10 ACRE</t>
        </r>
      </text>
    </comment>
    <comment ref="L101" authorId="3">
      <text>
        <r>
          <rPr>
            <b/>
            <sz val="8"/>
            <rFont val="Tahoma"/>
            <family val="0"/>
          </rPr>
          <t>fsdefaultUser:</t>
        </r>
        <r>
          <rPr>
            <sz val="8"/>
            <rFont val="Tahoma"/>
            <family val="0"/>
          </rPr>
          <t xml:space="preserve">
0.10 ACRE</t>
        </r>
      </text>
    </comment>
    <comment ref="L100" authorId="3">
      <text>
        <r>
          <rPr>
            <b/>
            <sz val="8"/>
            <rFont val="Tahoma"/>
            <family val="0"/>
          </rPr>
          <t>fsdefaultUser:</t>
        </r>
        <r>
          <rPr>
            <sz val="8"/>
            <rFont val="Tahoma"/>
            <family val="0"/>
          </rPr>
          <t xml:space="preserve">
0.10 ACRE</t>
        </r>
      </text>
    </comment>
    <comment ref="L99" authorId="3">
      <text>
        <r>
          <rPr>
            <b/>
            <sz val="8"/>
            <rFont val="Tahoma"/>
            <family val="0"/>
          </rPr>
          <t>fsdefaultUser:</t>
        </r>
        <r>
          <rPr>
            <sz val="8"/>
            <rFont val="Tahoma"/>
            <family val="0"/>
          </rPr>
          <t xml:space="preserve">
0.10 ACRE</t>
        </r>
      </text>
    </comment>
    <comment ref="L98" authorId="3">
      <text>
        <r>
          <rPr>
            <b/>
            <sz val="8"/>
            <rFont val="Tahoma"/>
            <family val="0"/>
          </rPr>
          <t>fsdefaultUser:</t>
        </r>
        <r>
          <rPr>
            <sz val="8"/>
            <rFont val="Tahoma"/>
            <family val="0"/>
          </rPr>
          <t xml:space="preserve">
0.10 ACRE</t>
        </r>
      </text>
    </comment>
    <comment ref="L95" authorId="2">
      <text>
        <r>
          <rPr>
            <b/>
            <sz val="8"/>
            <rFont val="Tahoma"/>
            <family val="0"/>
          </rPr>
          <t>lah:</t>
        </r>
        <r>
          <rPr>
            <sz val="8"/>
            <rFont val="Tahoma"/>
            <family val="0"/>
          </rPr>
          <t xml:space="preserve">
0.10 ACRES, PAF JURISDICTION WITH BLM ACRES</t>
        </r>
      </text>
    </comment>
    <comment ref="L86" authorId="2">
      <text>
        <r>
          <rPr>
            <b/>
            <sz val="8"/>
            <rFont val="Tahoma"/>
            <family val="0"/>
          </rPr>
          <t>lah:</t>
        </r>
        <r>
          <rPr>
            <sz val="8"/>
            <rFont val="Tahoma"/>
            <family val="0"/>
          </rPr>
          <t xml:space="preserve">
11.8 ACRES</t>
        </r>
      </text>
    </comment>
    <comment ref="I86" authorId="2">
      <text>
        <r>
          <rPr>
            <b/>
            <sz val="8"/>
            <rFont val="Tahoma"/>
            <family val="0"/>
          </rPr>
          <t>lah:</t>
        </r>
        <r>
          <rPr>
            <sz val="8"/>
            <rFont val="Tahoma"/>
            <family val="0"/>
          </rPr>
          <t xml:space="preserve">
THORN FIRE, BOISE NATIONAL FOREST</t>
        </r>
      </text>
    </comment>
    <comment ref="L82" authorId="2">
      <text>
        <r>
          <rPr>
            <b/>
            <sz val="8"/>
            <rFont val="Tahoma"/>
            <family val="0"/>
          </rPr>
          <t>lah:</t>
        </r>
        <r>
          <rPr>
            <sz val="8"/>
            <rFont val="Tahoma"/>
            <family val="0"/>
          </rPr>
          <t xml:space="preserve">
0.10 ACRES</t>
        </r>
      </text>
    </comment>
    <comment ref="L165" authorId="2">
      <text>
        <r>
          <rPr>
            <b/>
            <sz val="8"/>
            <rFont val="Tahoma"/>
            <family val="0"/>
          </rPr>
          <t>lah:</t>
        </r>
        <r>
          <rPr>
            <sz val="8"/>
            <rFont val="Tahoma"/>
            <family val="0"/>
          </rPr>
          <t xml:space="preserve">
0.10 ACRE</t>
        </r>
      </text>
    </comment>
  </commentList>
</comments>
</file>

<file path=xl/comments2.xml><?xml version="1.0" encoding="utf-8"?>
<comments xmlns="http://schemas.openxmlformats.org/spreadsheetml/2006/main">
  <authors>
    <author>Charlie Leonard</author>
  </authors>
  <commentList>
    <comment ref="C20" authorId="0">
      <text>
        <r>
          <rPr>
            <b/>
            <sz val="11"/>
            <rFont val="Arial"/>
            <family val="2"/>
          </rPr>
          <t>Indian lands, and any acres that cannot be categorized above.</t>
        </r>
      </text>
    </comment>
    <comment ref="I3" authorId="0">
      <text>
        <r>
          <rPr>
            <sz val="11"/>
            <rFont val="Arial"/>
            <family val="2"/>
          </rPr>
          <t>These figures represent all burned acres suppressed by LSRD, regardless of ownership.</t>
        </r>
      </text>
    </comment>
  </commentList>
</comments>
</file>

<file path=xl/sharedStrings.xml><?xml version="1.0" encoding="utf-8"?>
<sst xmlns="http://schemas.openxmlformats.org/spreadsheetml/2006/main" count="2242" uniqueCount="1007">
  <si>
    <t>IC</t>
  </si>
  <si>
    <t>Acres</t>
  </si>
  <si>
    <t>Person Caused Fires:</t>
  </si>
  <si>
    <t>Lightning Caused Fires:</t>
  </si>
  <si>
    <t>Idaho Dept of Lands (SWS):</t>
  </si>
  <si>
    <t>Combined Total:</t>
  </si>
  <si>
    <t>Combined Total</t>
  </si>
  <si>
    <t>Fires Suppressed</t>
  </si>
  <si>
    <t>Acres Burned</t>
  </si>
  <si>
    <t>Person</t>
  </si>
  <si>
    <t>Lightning</t>
  </si>
  <si>
    <t>BLM</t>
  </si>
  <si>
    <t>USFS</t>
  </si>
  <si>
    <t>IDL</t>
  </si>
  <si>
    <t>Private</t>
  </si>
  <si>
    <t>Other Federal</t>
  </si>
  <si>
    <t>All Other</t>
  </si>
  <si>
    <t>Person Caused Acres:</t>
  </si>
  <si>
    <t>Lightning Caused Acres:</t>
  </si>
  <si>
    <t>to 6/1</t>
  </si>
  <si>
    <t># person</t>
  </si>
  <si>
    <t># light</t>
  </si>
  <si>
    <t>blm ac</t>
  </si>
  <si>
    <t>to 7/1</t>
  </si>
  <si>
    <t>to 8/1</t>
  </si>
  <si>
    <t>to 9/1</t>
  </si>
  <si>
    <t>to 10/1</t>
  </si>
  <si>
    <t>to 11/1</t>
  </si>
  <si>
    <t>START DATE</t>
  </si>
  <si>
    <t>FIRE #</t>
  </si>
  <si>
    <t>FIELD OFFICE</t>
  </si>
  <si>
    <t>LEGAL</t>
  </si>
  <si>
    <t>LAT DDMMSS</t>
  </si>
  <si>
    <t>LONG DDMMSS</t>
  </si>
  <si>
    <t>UTM EASTING</t>
  </si>
  <si>
    <t>UTM NORTHING</t>
  </si>
  <si>
    <t>FIRE NAME</t>
  </si>
  <si>
    <t>CAUSE P/L</t>
  </si>
  <si>
    <t>TOTAL FIRE ACRES</t>
  </si>
  <si>
    <t>BLM ACRES</t>
  </si>
  <si>
    <t>USFS ACRES</t>
  </si>
  <si>
    <t>STATE ACRES</t>
  </si>
  <si>
    <t>PRIVATE ACRES</t>
  </si>
  <si>
    <t>CONTROL DATE</t>
  </si>
  <si>
    <t xml:space="preserve"> </t>
  </si>
  <si>
    <t>Total Acres Suppressed by BOD (All Owners)</t>
  </si>
  <si>
    <t>No. of Fires Suppressed by BOD</t>
  </si>
  <si>
    <t>INCIDENT NUMBER</t>
  </si>
  <si>
    <t># OF FIRES</t>
  </si>
  <si>
    <t>ACRES</t>
  </si>
  <si>
    <t>Assists to Other Local Agencies:</t>
  </si>
  <si>
    <t>DAY COUNT</t>
  </si>
  <si>
    <t>OWNERSHIP @ ORIGIN</t>
  </si>
  <si>
    <t>MILITARY ACRES</t>
  </si>
  <si>
    <t>FWS ACRES</t>
  </si>
  <si>
    <t>Military:</t>
  </si>
  <si>
    <t>Fish &amp; Wildlife Service:</t>
  </si>
  <si>
    <t>US Forest Service:</t>
  </si>
  <si>
    <t>Privately Owned:</t>
  </si>
  <si>
    <t>The total number of fires suppressed by BOD, and acres burned, regardless of land status or ownership.</t>
  </si>
  <si>
    <t xml:space="preserve">Four Rivers FO: </t>
  </si>
  <si>
    <t xml:space="preserve">Bruneau FO: </t>
  </si>
  <si>
    <t xml:space="preserve">Birds of Prey NCA: </t>
  </si>
  <si>
    <t>BOD Area Stats</t>
  </si>
  <si>
    <t>BLM:</t>
  </si>
  <si>
    <t>TOTAL ACRES BY OWNERSHIP</t>
  </si>
  <si>
    <t>PERSON             ACRES</t>
  </si>
  <si>
    <t>LIGHTNING                 ACRES</t>
  </si>
  <si>
    <t>Incidents Suppressed by BOD</t>
  </si>
  <si>
    <t>#FIRES BY OWNERSHIP @ORIGIN</t>
  </si>
  <si>
    <t>TOTAL</t>
  </si>
  <si>
    <t>LIGHTNING</t>
  </si>
  <si>
    <t>PERSON</t>
  </si>
  <si>
    <t>BOD False Alarms (ALL)</t>
  </si>
  <si>
    <t xml:space="preserve">False Alarms: </t>
  </si>
  <si>
    <t>BORDER FIRE</t>
  </si>
  <si>
    <r>
      <t xml:space="preserve">BoiseDistrict BOD Fire Statistics </t>
    </r>
    <r>
      <rPr>
        <b/>
        <sz val="16"/>
        <color indexed="10"/>
        <rFont val="Arial"/>
        <family val="2"/>
      </rPr>
      <t>2007</t>
    </r>
  </si>
  <si>
    <t>C9JD</t>
  </si>
  <si>
    <r>
      <t>2007</t>
    </r>
    <r>
      <rPr>
        <sz val="16"/>
        <color indexed="12"/>
        <rFont val="Comic Sans MS"/>
        <family val="4"/>
      </rPr>
      <t xml:space="preserve"> </t>
    </r>
    <r>
      <rPr>
        <sz val="16"/>
        <color indexed="12"/>
        <rFont val="Arial"/>
        <family val="2"/>
      </rPr>
      <t>BOD Cumulative Wildfire Suppression TOTALS</t>
    </r>
  </si>
  <si>
    <r>
      <t xml:space="preserve">BLM BOD Fire Statistics for </t>
    </r>
    <r>
      <rPr>
        <sz val="16"/>
        <color indexed="10"/>
        <rFont val="Comic Sans MS"/>
        <family val="4"/>
      </rPr>
      <t>2007</t>
    </r>
  </si>
  <si>
    <t>total ac</t>
  </si>
  <si>
    <t>IA TYPE</t>
  </si>
  <si>
    <t>REPORTED BY</t>
  </si>
  <si>
    <t>Detection Method</t>
  </si>
  <si>
    <t xml:space="preserve">Lookouts:  </t>
  </si>
  <si>
    <t xml:space="preserve">Owyhee FO:  </t>
  </si>
  <si>
    <t xml:space="preserve">Aircraft:  </t>
  </si>
  <si>
    <t xml:space="preserve">Private Citizen:  </t>
  </si>
  <si>
    <t xml:space="preserve">Agency Personnel:  </t>
  </si>
  <si>
    <t>%</t>
  </si>
  <si>
    <t>IA Type Resource</t>
  </si>
  <si>
    <t xml:space="preserve">Engine:  </t>
  </si>
  <si>
    <t xml:space="preserve">Engine Personnel Only:  </t>
  </si>
  <si>
    <t xml:space="preserve">Prevention:  </t>
  </si>
  <si>
    <t xml:space="preserve">Dozer:  </t>
  </si>
  <si>
    <t xml:space="preserve">Crew:  </t>
  </si>
  <si>
    <t xml:space="preserve">Squad or Chase Crew:  </t>
  </si>
  <si>
    <t xml:space="preserve">Jumpers:  </t>
  </si>
  <si>
    <t xml:space="preserve">Helitack personnel:  </t>
  </si>
  <si>
    <t xml:space="preserve">Rappellers:  </t>
  </si>
  <si>
    <t xml:space="preserve">Other Personnel via Helicopter:  </t>
  </si>
  <si>
    <t xml:space="preserve">Airtanker or SEAT:  </t>
  </si>
  <si>
    <t xml:space="preserve">Wildland Fire Use:  </t>
  </si>
  <si>
    <t xml:space="preserve">Monitor:  </t>
  </si>
  <si>
    <t xml:space="preserve">Appropriate Management Response:  </t>
  </si>
  <si>
    <t xml:space="preserve">Other Agency:  </t>
  </si>
  <si>
    <t xml:space="preserve">Miscellaneous Personnel:  </t>
  </si>
  <si>
    <t>DBM0</t>
  </si>
  <si>
    <t>BOP</t>
  </si>
  <si>
    <t>6S 7E 24</t>
  </si>
  <si>
    <t>42 53 46</t>
  </si>
  <si>
    <t>115 34 18</t>
  </si>
  <si>
    <t>INDIAN COVE</t>
  </si>
  <si>
    <t>LOUCKS</t>
  </si>
  <si>
    <t>P</t>
  </si>
  <si>
    <t>ID-BOD-000116</t>
  </si>
  <si>
    <t>PRIVATE</t>
  </si>
  <si>
    <t>E</t>
  </si>
  <si>
    <t>N</t>
  </si>
  <si>
    <t>DD4D</t>
  </si>
  <si>
    <t>5S 6E 16</t>
  </si>
  <si>
    <t>42 59 22</t>
  </si>
  <si>
    <t>115 45 24</t>
  </si>
  <si>
    <t>RATTLESNAKE</t>
  </si>
  <si>
    <t>ACARREGUI</t>
  </si>
  <si>
    <t>ID-BOD-000162</t>
  </si>
  <si>
    <t>C64Y</t>
  </si>
  <si>
    <t>ASSIST #1 BOF</t>
  </si>
  <si>
    <t>DES1</t>
  </si>
  <si>
    <t>6S 7E 5</t>
  </si>
  <si>
    <t>ASHBY</t>
  </si>
  <si>
    <t>ID-BOD-000185</t>
  </si>
  <si>
    <t>FLATIRON</t>
  </si>
  <si>
    <t>42 56 20</t>
  </si>
  <si>
    <t>115 39 23</t>
  </si>
  <si>
    <t>DFP8</t>
  </si>
  <si>
    <t>FRFO</t>
  </si>
  <si>
    <t>1N 1E 28</t>
  </si>
  <si>
    <t>43 23 53</t>
  </si>
  <si>
    <t>116 20 03</t>
  </si>
  <si>
    <t>CLOVERDALE</t>
  </si>
  <si>
    <t>RENZ</t>
  </si>
  <si>
    <t>Y</t>
  </si>
  <si>
    <t>DF7T</t>
  </si>
  <si>
    <t>7N 2W 15</t>
  </si>
  <si>
    <t>43 56 34</t>
  </si>
  <si>
    <t>116 33 52</t>
  </si>
  <si>
    <t>BISSEL</t>
  </si>
  <si>
    <t>NEIWERT</t>
  </si>
  <si>
    <t>ID-BOD-000225</t>
  </si>
  <si>
    <t>ID-BOD-000254</t>
  </si>
  <si>
    <t>DF9G</t>
  </si>
  <si>
    <t>ASSIST #2 ADA COUNTY</t>
  </si>
  <si>
    <t>DGA6</t>
  </si>
  <si>
    <t>1S 5E 31</t>
  </si>
  <si>
    <t>43 17 40</t>
  </si>
  <si>
    <t>115 53 51</t>
  </si>
  <si>
    <t>YTURRI</t>
  </si>
  <si>
    <t>ID-BOD-000265</t>
  </si>
  <si>
    <t>DGE8</t>
  </si>
  <si>
    <t>3N 3W 26</t>
  </si>
  <si>
    <t>43 33 29</t>
  </si>
  <si>
    <t>116 38 42</t>
  </si>
  <si>
    <t>LAKE AVE</t>
  </si>
  <si>
    <t>MARVIN</t>
  </si>
  <si>
    <t>FWS</t>
  </si>
  <si>
    <t>ID-BOD-000268</t>
  </si>
  <si>
    <t>AGENCY</t>
  </si>
  <si>
    <t>DGP7</t>
  </si>
  <si>
    <t>2S 1E 6</t>
  </si>
  <si>
    <t>43 16 41</t>
  </si>
  <si>
    <t>116 23 39</t>
  </si>
  <si>
    <t>DEDICATION POINT</t>
  </si>
  <si>
    <t>ROJAS</t>
  </si>
  <si>
    <t>ID-BOD-000272</t>
  </si>
  <si>
    <t>DGV1</t>
  </si>
  <si>
    <t>BFO</t>
  </si>
  <si>
    <t>7S 1E 29</t>
  </si>
  <si>
    <t>42 47 29</t>
  </si>
  <si>
    <t>116 21 34</t>
  </si>
  <si>
    <t>ROUGH GAMBLE</t>
  </si>
  <si>
    <t>ID-BOD-000276</t>
  </si>
  <si>
    <t>DG1P</t>
  </si>
  <si>
    <t>4S 4E 29</t>
  </si>
  <si>
    <t>43 02 36</t>
  </si>
  <si>
    <t>116 00 47</t>
  </si>
  <si>
    <t>GRANDVIEW SPOT</t>
  </si>
  <si>
    <t>ID-BOD-000282</t>
  </si>
  <si>
    <t>GVRFD</t>
  </si>
  <si>
    <t>DG40</t>
  </si>
  <si>
    <t>5N 2W 17</t>
  </si>
  <si>
    <t>43 46 33</t>
  </si>
  <si>
    <t>116 36 24</t>
  </si>
  <si>
    <t>C LINE</t>
  </si>
  <si>
    <t>SCHELLENBERG</t>
  </si>
  <si>
    <t>ID-BOD-000288</t>
  </si>
  <si>
    <t>DG5F</t>
  </si>
  <si>
    <t>8N 1E 36</t>
  </si>
  <si>
    <t>43 59 12</t>
  </si>
  <si>
    <t>116 16 37</t>
  </si>
  <si>
    <t>COON CREEK</t>
  </si>
  <si>
    <t>BEVAN</t>
  </si>
  <si>
    <t>STATE</t>
  </si>
  <si>
    <t>ID-BOD-000291</t>
  </si>
  <si>
    <t>DG5P</t>
  </si>
  <si>
    <t>1N 3E 7</t>
  </si>
  <si>
    <t>43 26 26</t>
  </si>
  <si>
    <t>116 09 00</t>
  </si>
  <si>
    <t>INDIAN CREEK</t>
  </si>
  <si>
    <t>ID-BOD-000292</t>
  </si>
  <si>
    <t>DG5X</t>
  </si>
  <si>
    <t>4S 4E 14</t>
  </si>
  <si>
    <t>43 04 57</t>
  </si>
  <si>
    <t>115 56 17</t>
  </si>
  <si>
    <t>MM12 GVH</t>
  </si>
  <si>
    <t>JABLONSKI</t>
  </si>
  <si>
    <t>ID-BOD-000293</t>
  </si>
  <si>
    <t>DG8P</t>
  </si>
  <si>
    <t>1S 1W 35</t>
  </si>
  <si>
    <t>SWAN</t>
  </si>
  <si>
    <t>BURLEY</t>
  </si>
  <si>
    <t>ID-BOD-000298</t>
  </si>
  <si>
    <t>43 17 44</t>
  </si>
  <si>
    <t>116 25 19</t>
  </si>
  <si>
    <t>DH2Y</t>
  </si>
  <si>
    <t>3S 7E 9</t>
  </si>
  <si>
    <t>43 10 55</t>
  </si>
  <si>
    <t>115 37 17</t>
  </si>
  <si>
    <t>MM99 HWY20</t>
  </si>
  <si>
    <t>BETTS</t>
  </si>
  <si>
    <t>ID-BOD-000332</t>
  </si>
  <si>
    <t>DH4T</t>
  </si>
  <si>
    <t>PICKLES SOUTH</t>
  </si>
  <si>
    <t>FLOYD</t>
  </si>
  <si>
    <t>ID-BOD-000337</t>
  </si>
  <si>
    <t>F</t>
  </si>
  <si>
    <t>A</t>
  </si>
  <si>
    <t>FALSE ALARM #1</t>
  </si>
  <si>
    <t>FALSE ALARM #2</t>
  </si>
  <si>
    <t>FALSE ALARM #3</t>
  </si>
  <si>
    <t>DH70</t>
  </si>
  <si>
    <t>4S 5E 4</t>
  </si>
  <si>
    <t>43 06 11</t>
  </si>
  <si>
    <t>115 51 24</t>
  </si>
  <si>
    <t>PISTOL</t>
  </si>
  <si>
    <t>AQUISO</t>
  </si>
  <si>
    <t>MILITARY</t>
  </si>
  <si>
    <t>ID-BOD-000351</t>
  </si>
  <si>
    <t>DH8U</t>
  </si>
  <si>
    <t>MM108 I84</t>
  </si>
  <si>
    <t>MM79 I84</t>
  </si>
  <si>
    <t>SITZ</t>
  </si>
  <si>
    <t>ID-BOD-000358</t>
  </si>
  <si>
    <t>5S 8E 21</t>
  </si>
  <si>
    <t>DH9E</t>
  </si>
  <si>
    <t>2S 1E 30</t>
  </si>
  <si>
    <t>RIMSTEP</t>
  </si>
  <si>
    <t>ID-BOD-000359</t>
  </si>
  <si>
    <t>42 58 57</t>
  </si>
  <si>
    <t>115 30 41</t>
  </si>
  <si>
    <t>43 12 43</t>
  </si>
  <si>
    <t>116 22 54</t>
  </si>
  <si>
    <t>DJD4</t>
  </si>
  <si>
    <t>1N 1E 12</t>
  </si>
  <si>
    <t>43 26 23</t>
  </si>
  <si>
    <t>116 17 07</t>
  </si>
  <si>
    <t>DARLING</t>
  </si>
  <si>
    <t>NELSON</t>
  </si>
  <si>
    <t>ID-BOD-000367</t>
  </si>
  <si>
    <t>DJG5</t>
  </si>
  <si>
    <t>1S 2E 6</t>
  </si>
  <si>
    <t>SAND CREEK</t>
  </si>
  <si>
    <t>ID-BOD-000369</t>
  </si>
  <si>
    <t>FALSE ALARM #4</t>
  </si>
  <si>
    <t>2N 3W 29</t>
  </si>
  <si>
    <t>43 29 14</t>
  </si>
  <si>
    <t>116 43 23</t>
  </si>
  <si>
    <t>43 21 55</t>
  </si>
  <si>
    <t>116 15 42</t>
  </si>
  <si>
    <t>DJV4</t>
  </si>
  <si>
    <t>3S 6E 4</t>
  </si>
  <si>
    <t>43 11 49</t>
  </si>
  <si>
    <t>115 44 27</t>
  </si>
  <si>
    <t>GOLDEN EAGLE</t>
  </si>
  <si>
    <t>STROUD</t>
  </si>
  <si>
    <t>ID-BOD-000378</t>
  </si>
  <si>
    <t>DJ0K</t>
  </si>
  <si>
    <t>2S 5E 16</t>
  </si>
  <si>
    <t>43 14 48</t>
  </si>
  <si>
    <t>115 51 51</t>
  </si>
  <si>
    <t>RR MP414</t>
  </si>
  <si>
    <t>ID-BOD-000380</t>
  </si>
  <si>
    <t>DJ28</t>
  </si>
  <si>
    <t>ASSIST #3 BFD</t>
  </si>
  <si>
    <t>DJ3F</t>
  </si>
  <si>
    <t>3N 3W 33</t>
  </si>
  <si>
    <t>43 33 37</t>
  </si>
  <si>
    <t>116 42 38</t>
  </si>
  <si>
    <t>P6</t>
  </si>
  <si>
    <t>ID-BOD-000386</t>
  </si>
  <si>
    <t>DJ8J</t>
  </si>
  <si>
    <t>3N 3E 5</t>
  </si>
  <si>
    <t>43 37 18</t>
  </si>
  <si>
    <t>116 07 13</t>
  </si>
  <si>
    <t>SQUAW CREEK</t>
  </si>
  <si>
    <t>KONRAD</t>
  </si>
  <si>
    <t>ID-BOD-000394</t>
  </si>
  <si>
    <t>H</t>
  </si>
  <si>
    <t>DKE0</t>
  </si>
  <si>
    <t>1N 3E 11</t>
  </si>
  <si>
    <t>MM66 I84</t>
  </si>
  <si>
    <t>ID-BOD-000398</t>
  </si>
  <si>
    <t>DKP5</t>
  </si>
  <si>
    <t>6N 2W 19</t>
  </si>
  <si>
    <t>FREEZEOUT CANAL</t>
  </si>
  <si>
    <t>ID-BOD-000403</t>
  </si>
  <si>
    <t>43 26 19</t>
  </si>
  <si>
    <t>116 03 51</t>
  </si>
  <si>
    <t>DKS0</t>
  </si>
  <si>
    <t>6S 6E 14</t>
  </si>
  <si>
    <t>SAND MAN</t>
  </si>
  <si>
    <t>ID-BOD-000407</t>
  </si>
  <si>
    <t>DK19</t>
  </si>
  <si>
    <t>ASSIST 4 KRFD</t>
  </si>
  <si>
    <t>43 50 53</t>
  </si>
  <si>
    <t>116 36 58</t>
  </si>
  <si>
    <t>42 54 40</t>
  </si>
  <si>
    <t>115 42 23</t>
  </si>
  <si>
    <t>DK2V</t>
  </si>
  <si>
    <t>5S 8E 26</t>
  </si>
  <si>
    <t>DK2L</t>
  </si>
  <si>
    <t>42 57 38</t>
  </si>
  <si>
    <t>115 28 39</t>
  </si>
  <si>
    <t>MM111 I84</t>
  </si>
  <si>
    <t>TESAR</t>
  </si>
  <si>
    <t>ID-BOD-000415</t>
  </si>
  <si>
    <t>2S 5E 5</t>
  </si>
  <si>
    <t>43 16 47</t>
  </si>
  <si>
    <t>115 52 52</t>
  </si>
  <si>
    <t>MM80 I84</t>
  </si>
  <si>
    <t>TELLERIA</t>
  </si>
  <si>
    <t>ID-BOD-000416</t>
  </si>
  <si>
    <t>DK55</t>
  </si>
  <si>
    <t>2N 3E 20</t>
  </si>
  <si>
    <t>43 27 38</t>
  </si>
  <si>
    <t>116 06 59</t>
  </si>
  <si>
    <t>BLACKS</t>
  </si>
  <si>
    <t>RADDATZ</t>
  </si>
  <si>
    <t>ID-BOD-000421</t>
  </si>
  <si>
    <t>DK2R</t>
  </si>
  <si>
    <t>ASSIST 5 BOF</t>
  </si>
  <si>
    <t>FALSE ALARM #5</t>
  </si>
  <si>
    <t>DLZ4</t>
  </si>
  <si>
    <t>6N 4W 31</t>
  </si>
  <si>
    <t>GOTCH</t>
  </si>
  <si>
    <t>ID-BOD-000437</t>
  </si>
  <si>
    <t>DLZ9</t>
  </si>
  <si>
    <t>1S 1E 6</t>
  </si>
  <si>
    <t>PALLET</t>
  </si>
  <si>
    <t>BALLARD</t>
  </si>
  <si>
    <t>ID-BOD-000439</t>
  </si>
  <si>
    <t>43 48 34</t>
  </si>
  <si>
    <t>116 51 18</t>
  </si>
  <si>
    <t>43 22 24</t>
  </si>
  <si>
    <t>116 23 31</t>
  </si>
  <si>
    <t>DL1U</t>
  </si>
  <si>
    <t>2N 1E 14</t>
  </si>
  <si>
    <t>43 30 23</t>
  </si>
  <si>
    <t>116 17 39</t>
  </si>
  <si>
    <t>TEN MILE</t>
  </si>
  <si>
    <t>ID-BOD-000442</t>
  </si>
  <si>
    <t>DL2U</t>
  </si>
  <si>
    <t>6S 6E 7</t>
  </si>
  <si>
    <t>WILKINS</t>
  </si>
  <si>
    <t>ID-BOD-000445</t>
  </si>
  <si>
    <t>DL35</t>
  </si>
  <si>
    <t>2N 1E 25</t>
  </si>
  <si>
    <t>43 29 11</t>
  </si>
  <si>
    <t>116 16 28</t>
  </si>
  <si>
    <t>KOLE</t>
  </si>
  <si>
    <t>ID-BOD-000449</t>
  </si>
  <si>
    <t>DL42</t>
  </si>
  <si>
    <t>1S 2W 26</t>
  </si>
  <si>
    <t>CELEBRATION</t>
  </si>
  <si>
    <t>REYES</t>
  </si>
  <si>
    <t>ID-BOD-000452</t>
  </si>
  <si>
    <t>43 18 38</t>
  </si>
  <si>
    <t>116 32 12</t>
  </si>
  <si>
    <t>42 54 45</t>
  </si>
  <si>
    <t>115 47 33</t>
  </si>
  <si>
    <t>LEPA AREA</t>
  </si>
  <si>
    <t>---</t>
  </si>
  <si>
    <t>DL6C</t>
  </si>
  <si>
    <t>2S 8E 31</t>
  </si>
  <si>
    <t>MM104 HWY 20</t>
  </si>
  <si>
    <t>ID-BOD-000453</t>
  </si>
  <si>
    <t>DL99</t>
  </si>
  <si>
    <t>DL91</t>
  </si>
  <si>
    <t>1N 2E 18</t>
  </si>
  <si>
    <t>43 25 49</t>
  </si>
  <si>
    <t>116 15 15</t>
  </si>
  <si>
    <t>RRMP438</t>
  </si>
  <si>
    <t>ID-BOD-000456</t>
  </si>
  <si>
    <t>BIRCH</t>
  </si>
  <si>
    <t>ID-BOD-000458</t>
  </si>
  <si>
    <t>5S 7E 28</t>
  </si>
  <si>
    <t>42 57 33</t>
  </si>
  <si>
    <t>115 37 52</t>
  </si>
  <si>
    <t>43 12 36</t>
  </si>
  <si>
    <t>115 32 59</t>
  </si>
  <si>
    <t>MAPPED</t>
  </si>
  <si>
    <t>DMK2</t>
  </si>
  <si>
    <t>5S 5E 24</t>
  </si>
  <si>
    <t>42 58 36</t>
  </si>
  <si>
    <t>115 48 37</t>
  </si>
  <si>
    <t xml:space="preserve">RATT </t>
  </si>
  <si>
    <t>ID-BOD-000460</t>
  </si>
  <si>
    <t>DMR8</t>
  </si>
  <si>
    <t>6N 4W 19</t>
  </si>
  <si>
    <t>43 51 38</t>
  </si>
  <si>
    <t>116 51 43</t>
  </si>
  <si>
    <t>PEARLS</t>
  </si>
  <si>
    <t>ID-BOD-000461</t>
  </si>
  <si>
    <t>LOOKOUT</t>
  </si>
  <si>
    <t>DMW5</t>
  </si>
  <si>
    <t>5S 5E 27</t>
  </si>
  <si>
    <t>42 57 58</t>
  </si>
  <si>
    <t>115 50 46</t>
  </si>
  <si>
    <t>CRANE</t>
  </si>
  <si>
    <t>HISLOP</t>
  </si>
  <si>
    <t>ID-BOD-000466</t>
  </si>
  <si>
    <t>HY</t>
  </si>
  <si>
    <t>DM9C</t>
  </si>
  <si>
    <t>1S 4E 14</t>
  </si>
  <si>
    <t>43 20 03</t>
  </si>
  <si>
    <t>115 56 20</t>
  </si>
  <si>
    <t>MM76 I84</t>
  </si>
  <si>
    <t>JIMENEZ</t>
  </si>
  <si>
    <t>ID-BOD-000472</t>
  </si>
  <si>
    <t>DNS8</t>
  </si>
  <si>
    <t>OFO</t>
  </si>
  <si>
    <t>8S 3W 2</t>
  </si>
  <si>
    <t>42 45 28</t>
  </si>
  <si>
    <t>116 38 56</t>
  </si>
  <si>
    <t>JOSEPHINE</t>
  </si>
  <si>
    <t>AMR</t>
  </si>
  <si>
    <t>L</t>
  </si>
  <si>
    <t>ID-BOD-000473</t>
  </si>
  <si>
    <t>DNS7</t>
  </si>
  <si>
    <t>13S 5W 8</t>
  </si>
  <si>
    <t>42 18 36</t>
  </si>
  <si>
    <t>116 57 06</t>
  </si>
  <si>
    <t>BALD MTN</t>
  </si>
  <si>
    <t>AMR/SUGG</t>
  </si>
  <si>
    <t>ID-BOD-000474</t>
  </si>
  <si>
    <t>DNS2</t>
  </si>
  <si>
    <t>42 15 53</t>
  </si>
  <si>
    <t>116 52 28</t>
  </si>
  <si>
    <t>ID-BOD-000475</t>
  </si>
  <si>
    <t>DNS6</t>
  </si>
  <si>
    <t>13S 4W 6</t>
  </si>
  <si>
    <t>42 19 29</t>
  </si>
  <si>
    <t>116 51 32</t>
  </si>
  <si>
    <t>RED CANYON</t>
  </si>
  <si>
    <t>ID-BOD-000476</t>
  </si>
  <si>
    <t>DNN8</t>
  </si>
  <si>
    <t>6S 6E 17</t>
  </si>
  <si>
    <t>42 54 22</t>
  </si>
  <si>
    <t>115 46 07</t>
  </si>
  <si>
    <t>STUCK</t>
  </si>
  <si>
    <t>ID-BOD-000477</t>
  </si>
  <si>
    <t>DNS5</t>
  </si>
  <si>
    <t>7S 3W 10</t>
  </si>
  <si>
    <t>42 49 35</t>
  </si>
  <si>
    <t>116 40 37</t>
  </si>
  <si>
    <t>HARDY</t>
  </si>
  <si>
    <t>ID-BOD-000478</t>
  </si>
  <si>
    <t>DNS0</t>
  </si>
  <si>
    <t>6S 3W 21</t>
  </si>
  <si>
    <t>42 53 11</t>
  </si>
  <si>
    <t>116 41 57</t>
  </si>
  <si>
    <t>BOULDER CREEK</t>
  </si>
  <si>
    <t>THEISEN</t>
  </si>
  <si>
    <t>ID-BOD-000481</t>
  </si>
  <si>
    <t>C</t>
  </si>
  <si>
    <t>DNS9</t>
  </si>
  <si>
    <t>6S 3W 30</t>
  </si>
  <si>
    <t>BOLDY</t>
  </si>
  <si>
    <t>42 52 53</t>
  </si>
  <si>
    <t>116 44 16</t>
  </si>
  <si>
    <t>ID-BOD-000482</t>
  </si>
  <si>
    <t>4S 5E 17</t>
  </si>
  <si>
    <t>43 04 22</t>
  </si>
  <si>
    <t>115 53 44</t>
  </si>
  <si>
    <t>GATE</t>
  </si>
  <si>
    <t>MHRFD</t>
  </si>
  <si>
    <t>ID-BOD-000483</t>
  </si>
  <si>
    <t>DNL3</t>
  </si>
  <si>
    <t>3S 5E 33</t>
  </si>
  <si>
    <t>43 06 55</t>
  </si>
  <si>
    <t>115 51 40</t>
  </si>
  <si>
    <t>LIBERATOR</t>
  </si>
  <si>
    <t>ID-BOD-000485</t>
  </si>
  <si>
    <t>DNQ7</t>
  </si>
  <si>
    <t>2N 6E 14</t>
  </si>
  <si>
    <t>43 30 45</t>
  </si>
  <si>
    <t>115 43 00</t>
  </si>
  <si>
    <t>FIDDLER</t>
  </si>
  <si>
    <t>CARRICO</t>
  </si>
  <si>
    <t>FS</t>
  </si>
  <si>
    <t>ID-BOD-000487</t>
  </si>
  <si>
    <t>PR</t>
  </si>
  <si>
    <t>DNQ5</t>
  </si>
  <si>
    <t>5S 7E 30</t>
  </si>
  <si>
    <t>115 40 36</t>
  </si>
  <si>
    <t>NORTH FLAT</t>
  </si>
  <si>
    <t>ID-BOD-000488</t>
  </si>
  <si>
    <t>DNQ4</t>
  </si>
  <si>
    <t>5S 5E 34</t>
  </si>
  <si>
    <t>42 57 047</t>
  </si>
  <si>
    <t>115 51 05</t>
  </si>
  <si>
    <t>BRUNEAU ARM COMPLEX</t>
  </si>
  <si>
    <t>ID-BOD-000495</t>
  </si>
  <si>
    <t>DNP7</t>
  </si>
  <si>
    <t>5S 5E 10</t>
  </si>
  <si>
    <t>43 00 19</t>
  </si>
  <si>
    <t>115 50 55</t>
  </si>
  <si>
    <t>NICHOL</t>
  </si>
  <si>
    <t>HARPER</t>
  </si>
  <si>
    <t>ID-BOD-000489</t>
  </si>
  <si>
    <t>6S 6E 30</t>
  </si>
  <si>
    <t>BUCKAROO</t>
  </si>
  <si>
    <t>ID-BOD-000497</t>
  </si>
  <si>
    <t>DPF8</t>
  </si>
  <si>
    <t>2S 5E 9</t>
  </si>
  <si>
    <t>43 15 59</t>
  </si>
  <si>
    <t>115 51 59</t>
  </si>
  <si>
    <t>MM81 I84</t>
  </si>
  <si>
    <t>ID-BOD-000504</t>
  </si>
  <si>
    <t>DPW4</t>
  </si>
  <si>
    <t>5N 1W 5</t>
  </si>
  <si>
    <t>ASSIST 6 STAR</t>
  </si>
  <si>
    <t>NACFD/KONRAD</t>
  </si>
  <si>
    <t>DPY2</t>
  </si>
  <si>
    <t>4S 7E 8</t>
  </si>
  <si>
    <t>43 05 45</t>
  </si>
  <si>
    <t>115 38 49</t>
  </si>
  <si>
    <t>EAST CANAL</t>
  </si>
  <si>
    <t>ID-BOD-000512</t>
  </si>
  <si>
    <t>DPZ5</t>
  </si>
  <si>
    <t>43 48 51</t>
  </si>
  <si>
    <t>116 52 10</t>
  </si>
  <si>
    <t>RADIO</t>
  </si>
  <si>
    <t>PRFD/FLOYD</t>
  </si>
  <si>
    <t>ID-BOD-000513</t>
  </si>
  <si>
    <t>DN4P</t>
  </si>
  <si>
    <t>1S 9E 11</t>
  </si>
  <si>
    <t>ASSIST 7 BOF</t>
  </si>
  <si>
    <t>5N 5E 23</t>
  </si>
  <si>
    <t>ASSIST 8 BOF</t>
  </si>
  <si>
    <t>DQF1</t>
  </si>
  <si>
    <t>7N 1E 19</t>
  </si>
  <si>
    <t>ANDERSON</t>
  </si>
  <si>
    <t>BOLEN</t>
  </si>
  <si>
    <t>ID-BOD-000528</t>
  </si>
  <si>
    <t>DQF9</t>
  </si>
  <si>
    <t>10N 2W 21</t>
  </si>
  <si>
    <t>PIG</t>
  </si>
  <si>
    <t>DQH4</t>
  </si>
  <si>
    <t>8N 3W 4</t>
  </si>
  <si>
    <t>ROCK</t>
  </si>
  <si>
    <t>ID-BOD-000531</t>
  </si>
  <si>
    <t>ID-BOD-000530</t>
  </si>
  <si>
    <t>43 56 01</t>
  </si>
  <si>
    <t>116 22 33</t>
  </si>
  <si>
    <t>44 09 18</t>
  </si>
  <si>
    <t>116 32 23</t>
  </si>
  <si>
    <t>ROGAN</t>
  </si>
  <si>
    <t>44 02 41</t>
  </si>
  <si>
    <t>116 41 34</t>
  </si>
  <si>
    <t>DQQ4</t>
  </si>
  <si>
    <t>1S 4E 10</t>
  </si>
  <si>
    <t>MM74 I84</t>
  </si>
  <si>
    <t>ID-BOD-000539</t>
  </si>
  <si>
    <t>43 21 32</t>
  </si>
  <si>
    <t>115 57 52</t>
  </si>
  <si>
    <t>FALSE ALARM #6</t>
  </si>
  <si>
    <t>FALSE ALARM #7</t>
  </si>
  <si>
    <t>FALSE ALARM #8</t>
  </si>
  <si>
    <t>FALSE ALARM #9</t>
  </si>
  <si>
    <t>FALSE ALARM #10</t>
  </si>
  <si>
    <t>FALSE ALARM #11</t>
  </si>
  <si>
    <t>DQ8B</t>
  </si>
  <si>
    <t>6N 5W 24</t>
  </si>
  <si>
    <t>43 49 59</t>
  </si>
  <si>
    <t>116 52 06</t>
  </si>
  <si>
    <t>WELL</t>
  </si>
  <si>
    <t>HOPF</t>
  </si>
  <si>
    <t>ID-BOD-000554</t>
  </si>
  <si>
    <t>FALSE ALARM #12</t>
  </si>
  <si>
    <t>14S 1W 10</t>
  </si>
  <si>
    <t>42 13 47</t>
  </si>
  <si>
    <t>116 26 23</t>
  </si>
  <si>
    <t>AIRCRAFT</t>
  </si>
  <si>
    <t>10S 3W 27</t>
  </si>
  <si>
    <t>42 31 58</t>
  </si>
  <si>
    <t>116 40 18</t>
  </si>
  <si>
    <t>SLACK</t>
  </si>
  <si>
    <t>BOULDER/TONGUE IA</t>
  </si>
  <si>
    <t>DRQ7</t>
  </si>
  <si>
    <t>7S 3W 17</t>
  </si>
  <si>
    <t>42 49 02</t>
  </si>
  <si>
    <t>116 43 01</t>
  </si>
  <si>
    <t>HARDIMAN</t>
  </si>
  <si>
    <t>DRW5</t>
  </si>
  <si>
    <t>10S 4W 2</t>
  </si>
  <si>
    <t>42 34 40</t>
  </si>
  <si>
    <t>116 46 36</t>
  </si>
  <si>
    <t>NICKEL</t>
  </si>
  <si>
    <t>DRW6</t>
  </si>
  <si>
    <t>10s 4w 14</t>
  </si>
  <si>
    <t>42 33 33</t>
  </si>
  <si>
    <t>116 47 02</t>
  </si>
  <si>
    <t>NICKEL TABLE</t>
  </si>
  <si>
    <t>DRW7</t>
  </si>
  <si>
    <t>8S 2W 27</t>
  </si>
  <si>
    <t>42 42 29</t>
  </si>
  <si>
    <t>116 34 03</t>
  </si>
  <si>
    <t>GUSTI</t>
  </si>
  <si>
    <t>DR0E</t>
  </si>
  <si>
    <t>LAMBERTON</t>
  </si>
  <si>
    <t>DROF</t>
  </si>
  <si>
    <t>5S 4E 2</t>
  </si>
  <si>
    <t>43 00 52</t>
  </si>
  <si>
    <t>115 55 48</t>
  </si>
  <si>
    <t>CANYON</t>
  </si>
  <si>
    <t>DR0X</t>
  </si>
  <si>
    <t>3N 3E 13</t>
  </si>
  <si>
    <t>43 36 07</t>
  </si>
  <si>
    <t>116 02 11</t>
  </si>
  <si>
    <t>LUCKY MTN</t>
  </si>
  <si>
    <t>MUNGUIA</t>
  </si>
  <si>
    <t>WOOD CREEK</t>
  </si>
  <si>
    <t>GEM COUNTY</t>
  </si>
  <si>
    <t>BERRIOCHOA</t>
  </si>
  <si>
    <t>DR1Z</t>
  </si>
  <si>
    <t>2N 5E 9</t>
  </si>
  <si>
    <t>43 31 22</t>
  </si>
  <si>
    <t>115 51 54</t>
  </si>
  <si>
    <t>DR2Q</t>
  </si>
  <si>
    <t>7N 1E 24</t>
  </si>
  <si>
    <t>43 56 08</t>
  </si>
  <si>
    <t>116 23 59</t>
  </si>
  <si>
    <t>FALSE ALARM #13</t>
  </si>
  <si>
    <t>43 24 24</t>
  </si>
  <si>
    <t>116 01 01</t>
  </si>
  <si>
    <t>MM69 I84</t>
  </si>
  <si>
    <t>DR9E</t>
  </si>
  <si>
    <t>DFN6</t>
  </si>
  <si>
    <t>1N 4E 19</t>
  </si>
  <si>
    <t>13N 1W 11</t>
  </si>
  <si>
    <t>44 28 31</t>
  </si>
  <si>
    <t>116 25 26</t>
  </si>
  <si>
    <t>INDIAN VALLEY</t>
  </si>
  <si>
    <t>PAF</t>
  </si>
  <si>
    <t>DS2A</t>
  </si>
  <si>
    <t>4N 2E 29</t>
  </si>
  <si>
    <t>ASSIST 9 BFD</t>
  </si>
  <si>
    <t>CRACK</t>
  </si>
  <si>
    <t>ID-BLM-000706</t>
  </si>
  <si>
    <t>2S 5E 26</t>
  </si>
  <si>
    <t>DS3C</t>
  </si>
  <si>
    <t>44 13 56</t>
  </si>
  <si>
    <t>115 50 16</t>
  </si>
  <si>
    <t>DS6V</t>
  </si>
  <si>
    <t>6N 4W 29</t>
  </si>
  <si>
    <t>PEARLIE</t>
  </si>
  <si>
    <t>ID-BLM-000714</t>
  </si>
  <si>
    <t>FALSE ALARM #14</t>
  </si>
  <si>
    <t>FALSE ALARM #15</t>
  </si>
  <si>
    <t>FALSE ALARM #16</t>
  </si>
  <si>
    <t>DR50</t>
  </si>
  <si>
    <t>ASSIST 10 BOF</t>
  </si>
  <si>
    <t>ASSIST 11 BOF</t>
  </si>
  <si>
    <t>DR27</t>
  </si>
  <si>
    <t>DTQ1</t>
  </si>
  <si>
    <t>43 49 10</t>
  </si>
  <si>
    <t>116 52 09</t>
  </si>
  <si>
    <t>OYSTER</t>
  </si>
  <si>
    <t>ID-BLM-000729</t>
  </si>
  <si>
    <t>ASSIST 12 IDL</t>
  </si>
  <si>
    <t>43 49 31</t>
  </si>
  <si>
    <t>116 51 37</t>
  </si>
  <si>
    <t>ID-BLM-000559</t>
  </si>
  <si>
    <t>ID-BLM-000560</t>
  </si>
  <si>
    <t>ID-BLM-000561</t>
  </si>
  <si>
    <t>ID-BLM-000564</t>
  </si>
  <si>
    <t>ID-BLM-000565</t>
  </si>
  <si>
    <t>ID-BLM-000571</t>
  </si>
  <si>
    <t>ID-BLM-000598</t>
  </si>
  <si>
    <t>ID-BLM-000605</t>
  </si>
  <si>
    <t>ID-BLM-000568</t>
  </si>
  <si>
    <t>ID-BLM-000629</t>
  </si>
  <si>
    <t>ID-BLM-000632</t>
  </si>
  <si>
    <t>ID-BLM-000683</t>
  </si>
  <si>
    <t>ID-BLM-000691</t>
  </si>
  <si>
    <t>42 52 20</t>
  </si>
  <si>
    <t>115 46 55</t>
  </si>
  <si>
    <t>YATAHONEY</t>
  </si>
  <si>
    <t>JACK</t>
  </si>
  <si>
    <t>DT05</t>
  </si>
  <si>
    <t>9S 4W 21</t>
  </si>
  <si>
    <t>ID-BLM-000738</t>
  </si>
  <si>
    <t>DTP1</t>
  </si>
  <si>
    <t>DRN9</t>
  </si>
  <si>
    <t>DRK9</t>
  </si>
  <si>
    <t>DN3T</t>
  </si>
  <si>
    <t>DNM8</t>
  </si>
  <si>
    <t>42 37 25</t>
  </si>
  <si>
    <t>115 59 40</t>
  </si>
  <si>
    <t>DT6S</t>
  </si>
  <si>
    <t>4S 10E 8</t>
  </si>
  <si>
    <t>DILLY</t>
  </si>
  <si>
    <t>ID-BLM-000751</t>
  </si>
  <si>
    <t>43 05 29</t>
  </si>
  <si>
    <t>115 18 08</t>
  </si>
  <si>
    <t>DUQ5</t>
  </si>
  <si>
    <t>11N 4W 24</t>
  </si>
  <si>
    <t>44 16 20</t>
  </si>
  <si>
    <t>116 46 04</t>
  </si>
  <si>
    <t>BEAR</t>
  </si>
  <si>
    <t>ID-BOD-000771</t>
  </si>
  <si>
    <t>DUY5</t>
  </si>
  <si>
    <t>3S 9E 35</t>
  </si>
  <si>
    <t>47 07 23</t>
  </si>
  <si>
    <t>115 21 13</t>
  </si>
  <si>
    <t>COLD</t>
  </si>
  <si>
    <t>ID-BOD-000777</t>
  </si>
  <si>
    <t>DU05</t>
  </si>
  <si>
    <t>1S 4E 28</t>
  </si>
  <si>
    <t>43 18 09</t>
  </si>
  <si>
    <t>115 59 39</t>
  </si>
  <si>
    <t>BROWNIE</t>
  </si>
  <si>
    <t>ID-BOD-000778</t>
  </si>
  <si>
    <t>6N 4W 30</t>
  </si>
  <si>
    <t>43 50 08</t>
  </si>
  <si>
    <t>116 52 01</t>
  </si>
  <si>
    <t>MOP</t>
  </si>
  <si>
    <t>ID-BOD-000783</t>
  </si>
  <si>
    <t>DU20</t>
  </si>
  <si>
    <t>INBOG</t>
  </si>
  <si>
    <t>8S 4W 14</t>
  </si>
  <si>
    <t>DU3S</t>
  </si>
  <si>
    <t>42 44 14</t>
  </si>
  <si>
    <t>116 46 01</t>
  </si>
  <si>
    <t>PETERSON</t>
  </si>
  <si>
    <t>ID-BOD-000787</t>
  </si>
  <si>
    <t>DU5T</t>
  </si>
  <si>
    <t>EMIGRANT</t>
  </si>
  <si>
    <t>ID-BOD-000788</t>
  </si>
  <si>
    <t>DU6P</t>
  </si>
  <si>
    <t>DU69</t>
  </si>
  <si>
    <t>42 54 58</t>
  </si>
  <si>
    <t>115 46 59</t>
  </si>
  <si>
    <t>LOVER</t>
  </si>
  <si>
    <t>ID-BOD-000792</t>
  </si>
  <si>
    <t>ID-BOD-000793</t>
  </si>
  <si>
    <t>CABIN</t>
  </si>
  <si>
    <t>SORENSON</t>
  </si>
  <si>
    <t>10S 5W 18</t>
  </si>
  <si>
    <t>42 33 54</t>
  </si>
  <si>
    <t>116 58 13</t>
  </si>
  <si>
    <t>6S 5E 4</t>
  </si>
  <si>
    <t>42 56 28</t>
  </si>
  <si>
    <t>115 52 10</t>
  </si>
  <si>
    <t>DVH8</t>
  </si>
  <si>
    <t>3N 3E 25</t>
  </si>
  <si>
    <t>43 34 05</t>
  </si>
  <si>
    <t>115 29 28</t>
  </si>
  <si>
    <t>HILLTOP</t>
  </si>
  <si>
    <t>ID-BOD-000809</t>
  </si>
  <si>
    <t>DVT1</t>
  </si>
  <si>
    <t>5S 8E 27</t>
  </si>
  <si>
    <t>42 57 59</t>
  </si>
  <si>
    <t>116 02 13</t>
  </si>
  <si>
    <t>MM110 I84</t>
  </si>
  <si>
    <t>RHOM</t>
  </si>
  <si>
    <t>ID-BOD-000813</t>
  </si>
  <si>
    <t>SHUCKIN</t>
  </si>
  <si>
    <t>ROONEY</t>
  </si>
  <si>
    <t>DV2Y</t>
  </si>
  <si>
    <t>6N 4W 17</t>
  </si>
  <si>
    <t>ID-BOD-000821</t>
  </si>
  <si>
    <t>DV7A</t>
  </si>
  <si>
    <t>6S 5E 21</t>
  </si>
  <si>
    <t>JACK 78</t>
  </si>
  <si>
    <t>ID-BOD-000831</t>
  </si>
  <si>
    <t>DV7D</t>
  </si>
  <si>
    <t>ASSIST 13 ADA COUNTY</t>
  </si>
  <si>
    <t>43 51 53</t>
  </si>
  <si>
    <t>116 51 33</t>
  </si>
  <si>
    <t>42 53 28</t>
  </si>
  <si>
    <t>115 51 36</t>
  </si>
  <si>
    <t>MINNIE</t>
  </si>
  <si>
    <t>DWP5</t>
  </si>
  <si>
    <t>ID-BOD-000840</t>
  </si>
  <si>
    <t>DW56</t>
  </si>
  <si>
    <t>2N 3W 27</t>
  </si>
  <si>
    <t>43 50 36</t>
  </si>
  <si>
    <t>116 52 12</t>
  </si>
  <si>
    <t>43 28 45</t>
  </si>
  <si>
    <t>116 41 30</t>
  </si>
  <si>
    <t>ROSS</t>
  </si>
  <si>
    <t>KIDD</t>
  </si>
  <si>
    <t>ID-BOD-000852</t>
  </si>
  <si>
    <t>DR62</t>
  </si>
  <si>
    <t>DW7M</t>
  </si>
  <si>
    <t>5S 5E 17</t>
  </si>
  <si>
    <t>RIM ROCK</t>
  </si>
  <si>
    <t>ID-BOD-000853</t>
  </si>
  <si>
    <t>BUTTE</t>
  </si>
  <si>
    <t>42 59 36</t>
  </si>
  <si>
    <t>115 53 42</t>
  </si>
  <si>
    <t>DW95</t>
  </si>
  <si>
    <t>1N 1W 10</t>
  </si>
  <si>
    <t>ID-BOD-000858</t>
  </si>
  <si>
    <t>43 26 36</t>
  </si>
  <si>
    <t>116 26 59</t>
  </si>
  <si>
    <t>DXY7</t>
  </si>
  <si>
    <t>5S 6E 17</t>
  </si>
  <si>
    <t>42 59 50</t>
  </si>
  <si>
    <t>115 45 37</t>
  </si>
  <si>
    <t>FLYING H</t>
  </si>
  <si>
    <t>JANSSEN</t>
  </si>
  <si>
    <t>ID-BOD-000871</t>
  </si>
  <si>
    <t>42 59 29</t>
  </si>
  <si>
    <t>115 45 46</t>
  </si>
  <si>
    <t>LITTLE RATTLE</t>
  </si>
  <si>
    <t>ID-BOD-000872</t>
  </si>
  <si>
    <t>DX0C</t>
  </si>
  <si>
    <t>DX1A</t>
  </si>
  <si>
    <t>1N 4E 28</t>
  </si>
  <si>
    <t>43 23 27</t>
  </si>
  <si>
    <t>115 59 02</t>
  </si>
  <si>
    <t>WINDY</t>
  </si>
  <si>
    <t>ID-BOD-000876</t>
  </si>
  <si>
    <t>ASSIST ACRES</t>
  </si>
  <si>
    <t>Assist Acres (Non-Federal):</t>
  </si>
  <si>
    <t>FALSE ALARM #17</t>
  </si>
  <si>
    <t>DW9Q</t>
  </si>
  <si>
    <t>ASSIST 14 BOF</t>
  </si>
  <si>
    <t>POISON</t>
  </si>
  <si>
    <t>CROMWELL</t>
  </si>
  <si>
    <t>DX45</t>
  </si>
  <si>
    <t>2N 5W 20</t>
  </si>
  <si>
    <t>ID-BOD-000883</t>
  </si>
  <si>
    <t>43 29 54</t>
  </si>
  <si>
    <t>116 57 23</t>
  </si>
  <si>
    <t>DYY2</t>
  </si>
  <si>
    <t>5N 2E 30</t>
  </si>
  <si>
    <t>DY21</t>
  </si>
  <si>
    <t>SANDY</t>
  </si>
  <si>
    <t>ID-BOD-000912</t>
  </si>
  <si>
    <t>DY4J</t>
  </si>
  <si>
    <t>ANNEX</t>
  </si>
  <si>
    <t>ID-BOD-000921</t>
  </si>
  <si>
    <t>9N 4W 3</t>
  </si>
  <si>
    <t>44 09 11</t>
  </si>
  <si>
    <t>116 47 37</t>
  </si>
  <si>
    <t>ROSE CREEK</t>
  </si>
  <si>
    <t>7S 3W 32</t>
  </si>
  <si>
    <t>ID-BOD-000935</t>
  </si>
  <si>
    <t>9N 4W 18</t>
  </si>
  <si>
    <t>44 07 32</t>
  </si>
  <si>
    <t>PAF PERSONNEL</t>
  </si>
  <si>
    <t>SINKER</t>
  </si>
  <si>
    <t>DZC2</t>
  </si>
  <si>
    <t>DZQ5</t>
  </si>
  <si>
    <t>2S 1W 35</t>
  </si>
  <si>
    <t>ID-BOD-000944</t>
  </si>
  <si>
    <t>42 46 12</t>
  </si>
  <si>
    <t>116 43 15</t>
  </si>
  <si>
    <t>43 12 33</t>
  </si>
  <si>
    <t>116 25 38</t>
  </si>
  <si>
    <t>DZE0</t>
  </si>
  <si>
    <t>8N 3E 20</t>
  </si>
  <si>
    <t>DZU4</t>
  </si>
  <si>
    <t>9N 4E 19</t>
  </si>
  <si>
    <t>MM68 HWY51</t>
  </si>
  <si>
    <t>DZ5M</t>
  </si>
  <si>
    <t>6S 5E 33</t>
  </si>
  <si>
    <t>ID-BOD-000974</t>
  </si>
  <si>
    <t>42 51 56</t>
  </si>
  <si>
    <t>115 51 44</t>
  </si>
  <si>
    <t>D0GA</t>
  </si>
  <si>
    <t>5N 2E 6</t>
  </si>
  <si>
    <t>D0JZ</t>
  </si>
  <si>
    <t>6N 1W 28</t>
  </si>
  <si>
    <t>43 50 09</t>
  </si>
  <si>
    <t>116 27 16</t>
  </si>
  <si>
    <t>JACKS</t>
  </si>
  <si>
    <t>ID-BOD-000990</t>
  </si>
  <si>
    <t>D0J1</t>
  </si>
  <si>
    <t>4N 2E 24</t>
  </si>
  <si>
    <t>43 40 38</t>
  </si>
  <si>
    <t>116 10 12</t>
  </si>
  <si>
    <t>BOGUS BASIN</t>
  </si>
  <si>
    <t>ID-BOD-000991</t>
  </si>
  <si>
    <t>D0NE</t>
  </si>
  <si>
    <t>3S 7E 26</t>
  </si>
  <si>
    <t>43 08 20</t>
  </si>
  <si>
    <t>115 35 07</t>
  </si>
  <si>
    <t>HOTTIE</t>
  </si>
  <si>
    <t>ID-BOD-001003</t>
  </si>
  <si>
    <t>GRAYS CREEK</t>
  </si>
  <si>
    <t>HIDDEN</t>
  </si>
  <si>
    <t>ASSIST 15 SWS</t>
  </si>
  <si>
    <t>ASSIST 16 BOF</t>
  </si>
  <si>
    <t>ASSIST 17 ADA COUNTY</t>
  </si>
  <si>
    <t>O</t>
  </si>
  <si>
    <t>ID-BOD-000904</t>
  </si>
  <si>
    <t>D0TH</t>
  </si>
  <si>
    <t>6N 4W 34</t>
  </si>
  <si>
    <t>116 47 43</t>
  </si>
  <si>
    <t>TUCOWS</t>
  </si>
  <si>
    <t>BILBAO</t>
  </si>
  <si>
    <t>ID-BOD-001021</t>
  </si>
  <si>
    <t>RRMP437</t>
  </si>
  <si>
    <t>D0XV</t>
  </si>
  <si>
    <t>1N 2E 16</t>
  </si>
  <si>
    <t>43 25 37</t>
  </si>
  <si>
    <t>116 13 49</t>
  </si>
  <si>
    <t>ID-BOD-001044</t>
  </si>
  <si>
    <t>D00U</t>
  </si>
  <si>
    <t>2S 6E 25</t>
  </si>
  <si>
    <t>43 13 43</t>
  </si>
  <si>
    <t>115 41 23</t>
  </si>
  <si>
    <t>CAN CREEK</t>
  </si>
  <si>
    <t>LOVELESS</t>
  </si>
  <si>
    <t>ID-BOD-001051</t>
  </si>
  <si>
    <t>DLL2</t>
  </si>
  <si>
    <t>17N 5W 2</t>
  </si>
  <si>
    <t>44 50 11</t>
  </si>
  <si>
    <t>116 54 00</t>
  </si>
  <si>
    <t xml:space="preserve"> PAF</t>
  </si>
  <si>
    <t>C65D</t>
  </si>
  <si>
    <t>20N 4W 33</t>
  </si>
  <si>
    <t>45 01 19</t>
  </si>
  <si>
    <t>116 49 59</t>
  </si>
  <si>
    <t>OWBOW</t>
  </si>
  <si>
    <t>DY0D</t>
  </si>
  <si>
    <t>14N 1E 17</t>
  </si>
  <si>
    <t>44 33 31</t>
  </si>
  <si>
    <t>116 21 46</t>
  </si>
  <si>
    <t xml:space="preserve">  </t>
  </si>
  <si>
    <t>DQ45</t>
  </si>
  <si>
    <t>POLE CREEK</t>
  </si>
  <si>
    <t>17N 1W 31</t>
  </si>
  <si>
    <t>44 45 57</t>
  </si>
  <si>
    <t>116 30 32</t>
  </si>
  <si>
    <t>DNZ5</t>
  </si>
  <si>
    <t>12N 6W 16</t>
  </si>
  <si>
    <t>44 23 00</t>
  </si>
  <si>
    <t>117 04 15</t>
  </si>
  <si>
    <t>WARM SPRINGS</t>
  </si>
  <si>
    <t>BROWNLEE DAM</t>
  </si>
  <si>
    <t>SIMPKINS</t>
  </si>
  <si>
    <t>D04G</t>
  </si>
  <si>
    <t>5S 8E 24</t>
  </si>
  <si>
    <t>ID-BOD-001063</t>
  </si>
  <si>
    <t>42 58 46</t>
  </si>
  <si>
    <t>115 27 04</t>
  </si>
  <si>
    <t>?</t>
  </si>
  <si>
    <t>ID-PAF</t>
  </si>
  <si>
    <t>43 07 12</t>
  </si>
  <si>
    <t>115 51 57</t>
  </si>
  <si>
    <t>ID-TFD</t>
  </si>
  <si>
    <t>TFD</t>
  </si>
  <si>
    <t>ROWLAND</t>
  </si>
  <si>
    <t>47N 56E 23</t>
  </si>
  <si>
    <t>41 56 57</t>
  </si>
  <si>
    <t>115 37 18</t>
  </si>
  <si>
    <t>43 44 35</t>
  </si>
  <si>
    <t>116 15 18</t>
  </si>
  <si>
    <t>Other BOD-BLM Owned Acres Suppressed by Other Jurisdictions:</t>
  </si>
  <si>
    <t>CRUTCHER CROSSING</t>
  </si>
  <si>
    <t>DRW4</t>
  </si>
  <si>
    <t>29S 46E 11</t>
  </si>
  <si>
    <t>HOOKER CREEK</t>
  </si>
  <si>
    <t>ID-BLM-000563</t>
  </si>
  <si>
    <t>DPM7</t>
  </si>
  <si>
    <t>2S 5E 15</t>
  </si>
  <si>
    <t>43 15 01</t>
  </si>
  <si>
    <t>115 51 08</t>
  </si>
  <si>
    <t>MM84 I84</t>
  </si>
  <si>
    <t>ID-BOD-000505</t>
  </si>
  <si>
    <t>D1U4</t>
  </si>
  <si>
    <t>2N 3E 1</t>
  </si>
  <si>
    <t>43 32 19</t>
  </si>
  <si>
    <t>116 02 54</t>
  </si>
  <si>
    <t>MM12 HWY 21</t>
  </si>
  <si>
    <t>ID-BOD-001146</t>
  </si>
  <si>
    <t>to 6/15</t>
  </si>
  <si>
    <t>to 7/15</t>
  </si>
  <si>
    <t>to 8/15</t>
  </si>
  <si>
    <t>to 9/15</t>
  </si>
  <si>
    <t>to 10/15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</si>
</sst>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"/>
    <numFmt numFmtId="165" formatCode="[$-409]dddd\,\ mmmm\ dd\,\ yyyy"/>
    <numFmt numFmtId="166" formatCode="m/d;@"/>
    <numFmt numFmtId="167" formatCode="m/d/yy;@"/>
    <numFmt numFmtId="168" formatCode="mmm\-yyyy"/>
  </numFmts>
  <fonts count="7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0"/>
    </font>
    <font>
      <b/>
      <sz val="10"/>
      <color indexed="10"/>
      <name val="Times New Roman"/>
      <family val="1"/>
    </font>
    <font>
      <b/>
      <sz val="11"/>
      <name val="Tahoma"/>
      <family val="2"/>
    </font>
    <font>
      <sz val="16"/>
      <color indexed="8"/>
      <name val="Comic Sans MS"/>
      <family val="4"/>
    </font>
    <font>
      <b/>
      <sz val="12"/>
      <color indexed="12"/>
      <name val="Arial"/>
      <family val="2"/>
    </font>
    <font>
      <b/>
      <sz val="12"/>
      <name val="Times New Roman"/>
      <family val="0"/>
    </font>
    <font>
      <b/>
      <sz val="11"/>
      <color indexed="11"/>
      <name val="Arial"/>
      <family val="2"/>
    </font>
    <font>
      <b/>
      <sz val="10"/>
      <color indexed="18"/>
      <name val="Arial"/>
      <family val="2"/>
    </font>
    <font>
      <b/>
      <sz val="12"/>
      <name val="Arial"/>
      <family val="2"/>
    </font>
    <font>
      <b/>
      <sz val="14"/>
      <color indexed="18"/>
      <name val="Comic Sans MS"/>
      <family val="4"/>
    </font>
    <font>
      <b/>
      <sz val="11"/>
      <name val="Arial"/>
      <family val="2"/>
    </font>
    <font>
      <sz val="16"/>
      <color indexed="10"/>
      <name val="Comic Sans MS"/>
      <family val="4"/>
    </font>
    <font>
      <sz val="11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6"/>
      <color indexed="12"/>
      <name val="Comic Sans MS"/>
      <family val="4"/>
    </font>
    <font>
      <b/>
      <sz val="8"/>
      <name val="Tahoma"/>
      <family val="0"/>
    </font>
    <font>
      <b/>
      <sz val="10"/>
      <color indexed="63"/>
      <name val="Times New Roman"/>
      <family val="1"/>
    </font>
    <font>
      <sz val="8"/>
      <name val="Tahoma"/>
      <family val="0"/>
    </font>
    <font>
      <b/>
      <sz val="16"/>
      <color indexed="8"/>
      <name val="Arial"/>
      <family val="2"/>
    </font>
    <font>
      <b/>
      <sz val="16"/>
      <color indexed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6"/>
      <color indexed="12"/>
      <name val="Arial"/>
      <family val="2"/>
    </font>
    <font>
      <sz val="10"/>
      <color indexed="12"/>
      <name val="Arial"/>
      <family val="2"/>
    </font>
    <font>
      <b/>
      <sz val="9"/>
      <color indexed="10"/>
      <name val="Arial"/>
      <family val="2"/>
    </font>
    <font>
      <b/>
      <sz val="9"/>
      <color indexed="18"/>
      <name val="Arial"/>
      <family val="2"/>
    </font>
    <font>
      <sz val="9"/>
      <name val="Arial"/>
      <family val="2"/>
    </font>
    <font>
      <b/>
      <sz val="9"/>
      <name val="Times New Roman"/>
      <family val="0"/>
    </font>
    <font>
      <b/>
      <sz val="9"/>
      <color indexed="12"/>
      <name val="Arial"/>
      <family val="2"/>
    </font>
    <font>
      <b/>
      <sz val="9"/>
      <color indexed="18"/>
      <name val="Comic Sans MS"/>
      <family val="4"/>
    </font>
    <font>
      <sz val="9"/>
      <color indexed="10"/>
      <name val="Comic Sans MS"/>
      <family val="4"/>
    </font>
    <font>
      <b/>
      <sz val="9"/>
      <color indexed="16"/>
      <name val="Arial"/>
      <family val="2"/>
    </font>
    <font>
      <b/>
      <sz val="9"/>
      <color indexed="8"/>
      <name val="Arial"/>
      <family val="2"/>
    </font>
    <font>
      <sz val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1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.75"/>
      <color indexed="8"/>
      <name val="Arial"/>
      <family val="0"/>
    </font>
    <font>
      <b/>
      <sz val="13.75"/>
      <color indexed="8"/>
      <name val="Arial"/>
      <family val="0"/>
    </font>
    <font>
      <b/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>
        <color indexed="10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10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10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10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10"/>
      </bottom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</border>
    <border>
      <left>
        <color indexed="63"/>
      </left>
      <right style="medium">
        <color indexed="8"/>
      </right>
      <top style="thin">
        <color indexed="10"/>
      </top>
      <bottom style="thin">
        <color indexed="10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thin">
        <color indexed="10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>
        <color indexed="10"/>
      </top>
      <bottom style="thin">
        <color indexed="10"/>
      </bottom>
    </border>
    <border>
      <left style="medium"/>
      <right>
        <color indexed="63"/>
      </right>
      <top>
        <color indexed="63"/>
      </top>
      <bottom style="thin">
        <color indexed="10"/>
      </bottom>
    </border>
    <border>
      <left style="medium"/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medium"/>
      <top style="medium"/>
      <bottom style="thin">
        <color indexed="10"/>
      </bottom>
    </border>
    <border>
      <left style="medium"/>
      <right style="medium"/>
      <top style="medium"/>
      <bottom style="thin">
        <color indexed="10"/>
      </bottom>
    </border>
    <border>
      <left style="medium"/>
      <right style="medium"/>
      <top style="thin">
        <color indexed="10"/>
      </top>
      <bottom style="thin">
        <color indexed="10"/>
      </bottom>
    </border>
    <border>
      <left style="medium"/>
      <right style="medium"/>
      <top style="thin">
        <color indexed="10"/>
      </top>
      <bottom style="medium"/>
    </border>
    <border>
      <left>
        <color indexed="63"/>
      </left>
      <right style="medium"/>
      <top style="thin">
        <color indexed="10"/>
      </top>
      <bottom style="medium"/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>
        <color indexed="10"/>
      </bottom>
    </border>
    <border>
      <left style="thin"/>
      <right style="medium"/>
      <top style="medium"/>
      <bottom style="thin">
        <color indexed="10"/>
      </bottom>
    </border>
    <border>
      <left style="thin"/>
      <right style="thin"/>
      <top style="thin">
        <color indexed="10"/>
      </top>
      <bottom style="thin">
        <color indexed="10"/>
      </bottom>
    </border>
    <border>
      <left style="thin"/>
      <right style="medium"/>
      <top style="thin">
        <color indexed="10"/>
      </top>
      <bottom style="thin">
        <color indexed="10"/>
      </bottom>
    </border>
    <border>
      <left style="thin"/>
      <right style="thin"/>
      <top style="thin">
        <color indexed="10"/>
      </top>
      <bottom style="medium"/>
    </border>
    <border>
      <left style="thin"/>
      <right style="medium"/>
      <top style="thin">
        <color indexed="10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>
        <color indexed="10"/>
      </bottom>
    </border>
    <border>
      <left style="medium"/>
      <right style="thin"/>
      <top style="thin">
        <color indexed="10"/>
      </top>
      <bottom style="thin">
        <color indexed="10"/>
      </bottom>
    </border>
    <border>
      <left style="medium"/>
      <right style="thin"/>
      <top style="thin">
        <color indexed="10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>
        <color indexed="10"/>
      </top>
      <bottom style="medium"/>
    </border>
    <border>
      <left>
        <color indexed="63"/>
      </left>
      <right>
        <color indexed="63"/>
      </right>
      <top style="thin">
        <color indexed="10"/>
      </top>
      <bottom style="medium"/>
    </border>
    <border>
      <left style="medium">
        <color indexed="8"/>
      </left>
      <right>
        <color indexed="63"/>
      </right>
      <top style="thin">
        <color indexed="10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10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10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10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10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10"/>
      </bottom>
    </border>
    <border>
      <left style="medium">
        <color indexed="8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8"/>
      </right>
      <top style="thin">
        <color indexed="10"/>
      </top>
      <bottom style="thin">
        <color indexed="10"/>
      </bottom>
    </border>
    <border>
      <left style="medium"/>
      <right style="medium"/>
      <top style="thin">
        <color indexed="10"/>
      </top>
      <bottom>
        <color indexed="63"/>
      </bottom>
    </border>
    <border>
      <left>
        <color indexed="63"/>
      </left>
      <right style="medium"/>
      <top style="thin">
        <color indexed="10"/>
      </top>
      <bottom>
        <color indexed="63"/>
      </bottom>
    </border>
    <border>
      <left style="medium"/>
      <right>
        <color indexed="63"/>
      </right>
      <top style="medium"/>
      <bottom style="thin">
        <color indexed="10"/>
      </bottom>
    </border>
    <border>
      <left>
        <color indexed="63"/>
      </left>
      <right>
        <color indexed="63"/>
      </right>
      <top style="medium"/>
      <bottom style="thin">
        <color indexed="10"/>
      </bottom>
    </border>
    <border>
      <left style="thin"/>
      <right>
        <color indexed="63"/>
      </right>
      <top style="medium"/>
      <bottom style="thin">
        <color indexed="10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0" applyNumberFormat="0" applyBorder="0" applyAlignment="0" applyProtection="0"/>
    <xf numFmtId="0" fontId="61" fillId="27" borderId="1" applyNumberFormat="0" applyAlignment="0" applyProtection="0"/>
    <xf numFmtId="0" fontId="6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30" borderId="1" applyNumberFormat="0" applyAlignment="0" applyProtection="0"/>
    <xf numFmtId="0" fontId="69" fillId="0" borderId="6" applyNumberFormat="0" applyFill="0" applyAlignment="0" applyProtection="0"/>
    <xf numFmtId="0" fontId="70" fillId="31" borderId="0" applyNumberFormat="0" applyBorder="0" applyAlignment="0" applyProtection="0"/>
    <xf numFmtId="0" fontId="0" fillId="32" borderId="7" applyNumberFormat="0" applyFont="0" applyAlignment="0" applyProtection="0"/>
    <xf numFmtId="0" fontId="71" fillId="27" borderId="8" applyNumberFormat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516">
    <xf numFmtId="0" fontId="0" fillId="0" borderId="0" xfId="0" applyAlignment="1">
      <alignment/>
    </xf>
    <xf numFmtId="0" fontId="0" fillId="0" borderId="0" xfId="0" applyBorder="1" applyAlignment="1">
      <alignment/>
    </xf>
    <xf numFmtId="3" fontId="4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3" fontId="10" fillId="0" borderId="0" xfId="0" applyNumberFormat="1" applyFont="1" applyFill="1" applyBorder="1" applyAlignment="1" applyProtection="1">
      <alignment horizontal="center" vertical="center"/>
      <protection hidden="1"/>
    </xf>
    <xf numFmtId="3" fontId="4" fillId="0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locked="0"/>
    </xf>
    <xf numFmtId="3" fontId="4" fillId="0" borderId="0" xfId="0" applyNumberFormat="1" applyFont="1" applyFill="1" applyBorder="1" applyAlignment="1" applyProtection="1">
      <alignment horizontal="center" vertical="center"/>
      <protection locked="0"/>
    </xf>
    <xf numFmtId="3" fontId="4" fillId="0" borderId="0" xfId="0" applyNumberFormat="1" applyFont="1" applyFill="1" applyBorder="1" applyAlignment="1" applyProtection="1">
      <alignment horizontal="center" vertical="center"/>
      <protection/>
    </xf>
    <xf numFmtId="3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0" xfId="0" applyNumberFormat="1" applyFont="1" applyFill="1" applyBorder="1" applyAlignment="1" applyProtection="1">
      <alignment horizontal="center" vertical="center" wrapText="1"/>
      <protection/>
    </xf>
    <xf numFmtId="3" fontId="13" fillId="0" borderId="0" xfId="0" applyNumberFormat="1" applyFont="1" applyFill="1" applyBorder="1" applyAlignment="1" applyProtection="1">
      <alignment horizontal="center" vertical="center"/>
      <protection hidden="1"/>
    </xf>
    <xf numFmtId="3" fontId="7" fillId="0" borderId="0" xfId="0" applyNumberFormat="1" applyFont="1" applyFill="1" applyBorder="1" applyAlignment="1" applyProtection="1">
      <alignment horizontal="center" vertical="center"/>
      <protection hidden="1"/>
    </xf>
    <xf numFmtId="3" fontId="12" fillId="33" borderId="10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0" fillId="34" borderId="11" xfId="0" applyNumberFormat="1" applyFont="1" applyFill="1" applyBorder="1" applyAlignment="1" applyProtection="1">
      <alignment horizontal="center" vertical="center"/>
      <protection locked="0"/>
    </xf>
    <xf numFmtId="3" fontId="0" fillId="35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left" wrapText="1"/>
      <protection hidden="1"/>
    </xf>
    <xf numFmtId="0" fontId="0" fillId="0" borderId="0" xfId="0" applyFont="1" applyBorder="1" applyAlignment="1" applyProtection="1">
      <alignment horizontal="left" vertical="center" wrapText="1"/>
      <protection locked="0"/>
    </xf>
    <xf numFmtId="3" fontId="0" fillId="36" borderId="11" xfId="0" applyNumberFormat="1" applyFont="1" applyFill="1" applyBorder="1" applyAlignment="1" applyProtection="1">
      <alignment horizontal="center" vertical="center"/>
      <protection locked="0"/>
    </xf>
    <xf numFmtId="49" fontId="18" fillId="37" borderId="11" xfId="0" applyNumberFormat="1" applyFont="1" applyFill="1" applyBorder="1" applyAlignment="1" applyProtection="1">
      <alignment horizontal="center" vertical="center"/>
      <protection locked="0"/>
    </xf>
    <xf numFmtId="3" fontId="12" fillId="37" borderId="10" xfId="0" applyNumberFormat="1" applyFont="1" applyFill="1" applyBorder="1" applyAlignment="1" applyProtection="1">
      <alignment horizontal="center" vertical="center"/>
      <protection hidden="1"/>
    </xf>
    <xf numFmtId="3" fontId="1" fillId="38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/>
      <protection hidden="1"/>
    </xf>
    <xf numFmtId="0" fontId="11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49" fontId="1" fillId="37" borderId="11" xfId="0" applyNumberFormat="1" applyFont="1" applyFill="1" applyBorder="1" applyAlignment="1" applyProtection="1">
      <alignment horizontal="center" vertical="center"/>
      <protection locked="0"/>
    </xf>
    <xf numFmtId="0" fontId="1" fillId="37" borderId="11" xfId="0" applyFont="1" applyFill="1" applyBorder="1" applyAlignment="1" applyProtection="1">
      <alignment horizontal="center" vertical="center"/>
      <protection locked="0"/>
    </xf>
    <xf numFmtId="0" fontId="1" fillId="37" borderId="11" xfId="0" applyFont="1" applyFill="1" applyBorder="1" applyAlignment="1" applyProtection="1">
      <alignment horizontal="right" vertical="center"/>
      <protection locked="0"/>
    </xf>
    <xf numFmtId="3" fontId="1" fillId="37" borderId="11" xfId="0" applyNumberFormat="1" applyFont="1" applyFill="1" applyBorder="1" applyAlignment="1" applyProtection="1">
      <alignment horizontal="center" vertical="center"/>
      <protection locked="0"/>
    </xf>
    <xf numFmtId="3" fontId="1" fillId="34" borderId="11" xfId="0" applyNumberFormat="1" applyFont="1" applyFill="1" applyBorder="1" applyAlignment="1" applyProtection="1">
      <alignment horizontal="center" vertical="center"/>
      <protection locked="0"/>
    </xf>
    <xf numFmtId="3" fontId="1" fillId="35" borderId="11" xfId="0" applyNumberFormat="1" applyFont="1" applyFill="1" applyBorder="1" applyAlignment="1" applyProtection="1">
      <alignment horizontal="center" vertical="center"/>
      <protection locked="0"/>
    </xf>
    <xf numFmtId="3" fontId="1" fillId="0" borderId="11" xfId="0" applyNumberFormat="1" applyFont="1" applyFill="1" applyBorder="1" applyAlignment="1" applyProtection="1">
      <alignment horizontal="center" vertical="center"/>
      <protection locked="0"/>
    </xf>
    <xf numFmtId="3" fontId="1" fillId="36" borderId="11" xfId="0" applyNumberFormat="1" applyFont="1" applyFill="1" applyBorder="1" applyAlignment="1" applyProtection="1">
      <alignment horizontal="center" vertical="center"/>
      <protection locked="0"/>
    </xf>
    <xf numFmtId="3" fontId="1" fillId="39" borderId="11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Border="1" applyAlignment="1" applyProtection="1">
      <alignment horizontal="right" vertical="center" wrapText="1"/>
      <protection locked="0"/>
    </xf>
    <xf numFmtId="3" fontId="4" fillId="0" borderId="11" xfId="0" applyNumberFormat="1" applyFont="1" applyFill="1" applyBorder="1" applyAlignment="1" applyProtection="1">
      <alignment horizontal="center" vertical="center"/>
      <protection hidden="1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3" fontId="4" fillId="0" borderId="11" xfId="0" applyNumberFormat="1" applyFont="1" applyFill="1" applyBorder="1" applyAlignment="1" applyProtection="1">
      <alignment horizontal="center" vertical="center"/>
      <protection locked="0"/>
    </xf>
    <xf numFmtId="0" fontId="12" fillId="33" borderId="12" xfId="0" applyFont="1" applyFill="1" applyBorder="1" applyAlignment="1" applyProtection="1">
      <alignment horizontal="center" vertical="center"/>
      <protection hidden="1"/>
    </xf>
    <xf numFmtId="0" fontId="8" fillId="0" borderId="13" xfId="0" applyFont="1" applyBorder="1" applyAlignment="1" applyProtection="1">
      <alignment horizontal="center" vertical="center"/>
      <protection hidden="1"/>
    </xf>
    <xf numFmtId="0" fontId="12" fillId="37" borderId="12" xfId="0" applyFont="1" applyFill="1" applyBorder="1" applyAlignment="1" applyProtection="1">
      <alignment horizontal="center" vertical="center"/>
      <protection hidden="1"/>
    </xf>
    <xf numFmtId="3" fontId="8" fillId="0" borderId="14" xfId="0" applyNumberFormat="1" applyFont="1" applyFill="1" applyBorder="1" applyAlignment="1" applyProtection="1">
      <alignment horizontal="center" vertical="center"/>
      <protection hidden="1"/>
    </xf>
    <xf numFmtId="3" fontId="4" fillId="0" borderId="15" xfId="0" applyNumberFormat="1" applyFont="1" applyFill="1" applyBorder="1" applyAlignment="1" applyProtection="1">
      <alignment horizontal="center" vertical="center"/>
      <protection hidden="1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167" fontId="1" fillId="37" borderId="11" xfId="0" applyNumberFormat="1" applyFont="1" applyFill="1" applyBorder="1" applyAlignment="1" applyProtection="1">
      <alignment horizontal="center" vertical="center"/>
      <protection locked="0"/>
    </xf>
    <xf numFmtId="167" fontId="4" fillId="0" borderId="0" xfId="0" applyNumberFormat="1" applyFont="1" applyFill="1" applyBorder="1" applyAlignment="1" applyProtection="1">
      <alignment horizontal="center" vertical="center"/>
      <protection locked="0"/>
    </xf>
    <xf numFmtId="167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167" fontId="1" fillId="40" borderId="11" xfId="0" applyNumberFormat="1" applyFont="1" applyFill="1" applyBorder="1" applyAlignment="1" applyProtection="1">
      <alignment horizontal="center" vertical="center"/>
      <protection/>
    </xf>
    <xf numFmtId="167" fontId="4" fillId="0" borderId="0" xfId="0" applyNumberFormat="1" applyFont="1" applyFill="1" applyBorder="1" applyAlignment="1" applyProtection="1">
      <alignment horizontal="center" vertical="center"/>
      <protection/>
    </xf>
    <xf numFmtId="167" fontId="4" fillId="0" borderId="0" xfId="0" applyNumberFormat="1" applyFont="1" applyFill="1" applyBorder="1" applyAlignment="1" applyProtection="1">
      <alignment horizontal="center" vertical="center" wrapText="1"/>
      <protection/>
    </xf>
    <xf numFmtId="3" fontId="4" fillId="41" borderId="11" xfId="0" applyNumberFormat="1" applyFont="1" applyFill="1" applyBorder="1" applyAlignment="1" applyProtection="1">
      <alignment horizontal="center" vertical="center"/>
      <protection locked="0"/>
    </xf>
    <xf numFmtId="1" fontId="1" fillId="37" borderId="11" xfId="0" applyNumberFormat="1" applyFont="1" applyFill="1" applyBorder="1" applyAlignment="1" applyProtection="1">
      <alignment horizontal="right" vertical="center"/>
      <protection locked="0"/>
    </xf>
    <xf numFmtId="1" fontId="21" fillId="37" borderId="0" xfId="0" applyNumberFormat="1" applyFont="1" applyFill="1" applyBorder="1" applyAlignment="1" applyProtection="1">
      <alignment horizontal="right" vertical="center"/>
      <protection locked="0"/>
    </xf>
    <xf numFmtId="1" fontId="4" fillId="0" borderId="0" xfId="0" applyNumberFormat="1" applyFont="1" applyFill="1" applyBorder="1" applyAlignment="1" applyProtection="1">
      <alignment horizontal="right" vertical="center"/>
      <protection locked="0"/>
    </xf>
    <xf numFmtId="1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49" fontId="23" fillId="35" borderId="16" xfId="0" applyNumberFormat="1" applyFont="1" applyFill="1" applyBorder="1" applyAlignment="1" applyProtection="1">
      <alignment horizontal="left" vertical="center" wrapText="1"/>
      <protection locked="0"/>
    </xf>
    <xf numFmtId="0" fontId="0" fillId="35" borderId="16" xfId="0" applyFill="1" applyBorder="1" applyAlignment="1">
      <alignment vertical="center" wrapText="1"/>
    </xf>
    <xf numFmtId="49" fontId="23" fillId="35" borderId="17" xfId="0" applyNumberFormat="1" applyFont="1" applyFill="1" applyBorder="1" applyAlignment="1" applyProtection="1">
      <alignment horizontal="left" vertical="center"/>
      <protection locked="0"/>
    </xf>
    <xf numFmtId="0" fontId="0" fillId="35" borderId="16" xfId="0" applyFill="1" applyBorder="1" applyAlignment="1">
      <alignment horizontal="left" vertical="center" wrapText="1"/>
    </xf>
    <xf numFmtId="3" fontId="1" fillId="0" borderId="11" xfId="0" applyNumberFormat="1" applyFont="1" applyFill="1" applyBorder="1" applyAlignment="1" applyProtection="1">
      <alignment horizontal="center" vertical="center"/>
      <protection hidden="1"/>
    </xf>
    <xf numFmtId="3" fontId="26" fillId="0" borderId="11" xfId="0" applyNumberFormat="1" applyFont="1" applyFill="1" applyBorder="1" applyAlignment="1" applyProtection="1">
      <alignment horizontal="center" vertical="center"/>
      <protection hidden="1"/>
    </xf>
    <xf numFmtId="0" fontId="26" fillId="0" borderId="11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horizontal="center" vertical="center"/>
      <protection locked="0"/>
    </xf>
    <xf numFmtId="3" fontId="1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25" fillId="0" borderId="18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12" fillId="37" borderId="20" xfId="0" applyFont="1" applyFill="1" applyBorder="1" applyAlignment="1" applyProtection="1">
      <alignment horizontal="center" vertical="center"/>
      <protection hidden="1"/>
    </xf>
    <xf numFmtId="0" fontId="12" fillId="37" borderId="21" xfId="0" applyFont="1" applyFill="1" applyBorder="1" applyAlignment="1" applyProtection="1">
      <alignment horizontal="center" vertical="center"/>
      <protection hidden="1"/>
    </xf>
    <xf numFmtId="0" fontId="12" fillId="35" borderId="22" xfId="0" applyFont="1" applyFill="1" applyBorder="1" applyAlignment="1" applyProtection="1">
      <alignment horizontal="center" vertical="center"/>
      <protection hidden="1"/>
    </xf>
    <xf numFmtId="0" fontId="12" fillId="35" borderId="23" xfId="0" applyFont="1" applyFill="1" applyBorder="1" applyAlignment="1" applyProtection="1">
      <alignment horizontal="center" vertical="center"/>
      <protection hidden="1"/>
    </xf>
    <xf numFmtId="167" fontId="1" fillId="42" borderId="11" xfId="0" applyNumberFormat="1" applyFont="1" applyFill="1" applyBorder="1" applyAlignment="1" applyProtection="1">
      <alignment horizontal="center" vertical="center"/>
      <protection/>
    </xf>
    <xf numFmtId="167" fontId="1" fillId="42" borderId="0" xfId="0" applyNumberFormat="1" applyFont="1" applyFill="1" applyBorder="1" applyAlignment="1" applyProtection="1">
      <alignment horizontal="center" vertical="center"/>
      <protection/>
    </xf>
    <xf numFmtId="167" fontId="4" fillId="42" borderId="0" xfId="0" applyNumberFormat="1" applyFont="1" applyFill="1" applyBorder="1" applyAlignment="1" applyProtection="1">
      <alignment horizontal="center" vertical="center"/>
      <protection/>
    </xf>
    <xf numFmtId="167" fontId="4" fillId="42" borderId="0" xfId="0" applyNumberFormat="1" applyFont="1" applyFill="1" applyBorder="1" applyAlignment="1" applyProtection="1">
      <alignment horizontal="center" vertical="center" wrapText="1"/>
      <protection/>
    </xf>
    <xf numFmtId="3" fontId="4" fillId="42" borderId="0" xfId="0" applyNumberFormat="1" applyFont="1" applyFill="1" applyBorder="1" applyAlignment="1" applyProtection="1">
      <alignment horizontal="center" vertical="center" wrapText="1"/>
      <protection/>
    </xf>
    <xf numFmtId="167" fontId="1" fillId="43" borderId="11" xfId="0" applyNumberFormat="1" applyFont="1" applyFill="1" applyBorder="1" applyAlignment="1" applyProtection="1">
      <alignment horizontal="center" vertical="center"/>
      <protection/>
    </xf>
    <xf numFmtId="3" fontId="0" fillId="44" borderId="11" xfId="0" applyNumberFormat="1" applyFont="1" applyFill="1" applyBorder="1" applyAlignment="1" applyProtection="1">
      <alignment horizontal="center" vertical="center"/>
      <protection locked="0"/>
    </xf>
    <xf numFmtId="3" fontId="1" fillId="44" borderId="11" xfId="0" applyNumberFormat="1" applyFont="1" applyFill="1" applyBorder="1" applyAlignment="1" applyProtection="1">
      <alignment horizontal="center" vertical="center"/>
      <protection locked="0"/>
    </xf>
    <xf numFmtId="3" fontId="0" fillId="0" borderId="0" xfId="0" applyNumberFormat="1" applyFont="1" applyFill="1" applyBorder="1" applyAlignment="1" applyProtection="1">
      <alignment horizontal="left" vertical="center"/>
      <protection hidden="1"/>
    </xf>
    <xf numFmtId="3" fontId="12" fillId="45" borderId="24" xfId="0" applyNumberFormat="1" applyFont="1" applyFill="1" applyBorder="1" applyAlignment="1" applyProtection="1">
      <alignment horizontal="center" vertical="center"/>
      <protection hidden="1"/>
    </xf>
    <xf numFmtId="0" fontId="12" fillId="45" borderId="25" xfId="0" applyFont="1" applyFill="1" applyBorder="1" applyAlignment="1" applyProtection="1">
      <alignment horizontal="center" vertical="center"/>
      <protection hidden="1"/>
    </xf>
    <xf numFmtId="3" fontId="8" fillId="0" borderId="0" xfId="0" applyNumberFormat="1" applyFont="1" applyFill="1" applyBorder="1" applyAlignment="1" applyProtection="1">
      <alignment horizontal="center" vertical="center"/>
      <protection hidden="1"/>
    </xf>
    <xf numFmtId="3" fontId="9" fillId="0" borderId="0" xfId="0" applyNumberFormat="1" applyFont="1" applyFill="1" applyBorder="1" applyAlignment="1" applyProtection="1">
      <alignment horizontal="center" vertical="center"/>
      <protection hidden="1"/>
    </xf>
    <xf numFmtId="3" fontId="12" fillId="33" borderId="26" xfId="0" applyNumberFormat="1" applyFont="1" applyFill="1" applyBorder="1" applyAlignment="1" applyProtection="1">
      <alignment horizontal="center" vertical="center"/>
      <protection hidden="1"/>
    </xf>
    <xf numFmtId="3" fontId="12" fillId="35" borderId="26" xfId="0" applyNumberFormat="1" applyFont="1" applyFill="1" applyBorder="1" applyAlignment="1" applyProtection="1">
      <alignment horizontal="center" vertical="center"/>
      <protection hidden="1"/>
    </xf>
    <xf numFmtId="3" fontId="12" fillId="0" borderId="26" xfId="0" applyNumberFormat="1" applyFont="1" applyFill="1" applyBorder="1" applyAlignment="1" applyProtection="1">
      <alignment horizontal="center" vertical="center"/>
      <protection hidden="1"/>
    </xf>
    <xf numFmtId="3" fontId="12" fillId="36" borderId="26" xfId="0" applyNumberFormat="1" applyFont="1" applyFill="1" applyBorder="1" applyAlignment="1" applyProtection="1">
      <alignment horizontal="center" vertical="center"/>
      <protection hidden="1"/>
    </xf>
    <xf numFmtId="3" fontId="12" fillId="44" borderId="26" xfId="0" applyNumberFormat="1" applyFont="1" applyFill="1" applyBorder="1" applyAlignment="1" applyProtection="1">
      <alignment horizontal="center" vertical="center"/>
      <protection hidden="1"/>
    </xf>
    <xf numFmtId="3" fontId="8" fillId="0" borderId="27" xfId="0" applyNumberFormat="1" applyFont="1" applyBorder="1" applyAlignment="1" applyProtection="1">
      <alignment horizontal="center" vertical="center"/>
      <protection hidden="1"/>
    </xf>
    <xf numFmtId="0" fontId="12" fillId="45" borderId="28" xfId="0" applyFont="1" applyFill="1" applyBorder="1" applyAlignment="1" applyProtection="1">
      <alignment horizontal="center" vertical="center"/>
      <protection hidden="1"/>
    </xf>
    <xf numFmtId="0" fontId="12" fillId="33" borderId="22" xfId="0" applyFont="1" applyFill="1" applyBorder="1" applyAlignment="1" applyProtection="1">
      <alignment horizontal="center" vertical="center"/>
      <protection hidden="1"/>
    </xf>
    <xf numFmtId="0" fontId="12" fillId="33" borderId="23" xfId="0" applyFont="1" applyFill="1" applyBorder="1" applyAlignment="1" applyProtection="1">
      <alignment horizontal="center" vertical="center"/>
      <protection hidden="1"/>
    </xf>
    <xf numFmtId="0" fontId="12" fillId="0" borderId="29" xfId="0" applyFont="1" applyBorder="1" applyAlignment="1" applyProtection="1">
      <alignment horizontal="center" vertical="center"/>
      <protection hidden="1"/>
    </xf>
    <xf numFmtId="0" fontId="12" fillId="0" borderId="10" xfId="0" applyFont="1" applyBorder="1" applyAlignment="1" applyProtection="1">
      <alignment horizontal="center" vertical="center"/>
      <protection hidden="1"/>
    </xf>
    <xf numFmtId="3" fontId="12" fillId="37" borderId="26" xfId="0" applyNumberFormat="1" applyFont="1" applyFill="1" applyBorder="1" applyAlignment="1" applyProtection="1">
      <alignment horizontal="center" vertical="center"/>
      <protection hidden="1"/>
    </xf>
    <xf numFmtId="0" fontId="8" fillId="0" borderId="30" xfId="0" applyFont="1" applyFill="1" applyBorder="1" applyAlignment="1" applyProtection="1">
      <alignment horizontal="center" vertical="center"/>
      <protection hidden="1"/>
    </xf>
    <xf numFmtId="0" fontId="28" fillId="0" borderId="31" xfId="0" applyFont="1" applyFill="1" applyBorder="1" applyAlignment="1">
      <alignment horizontal="center" vertical="center"/>
    </xf>
    <xf numFmtId="0" fontId="26" fillId="0" borderId="32" xfId="0" applyFont="1" applyBorder="1" applyAlignment="1" applyProtection="1">
      <alignment horizontal="center" vertical="center" wrapText="1"/>
      <protection hidden="1"/>
    </xf>
    <xf numFmtId="0" fontId="26" fillId="0" borderId="33" xfId="0" applyFont="1" applyBorder="1" applyAlignment="1" applyProtection="1">
      <alignment horizontal="center" vertical="center" wrapText="1"/>
      <protection hidden="1"/>
    </xf>
    <xf numFmtId="0" fontId="12" fillId="37" borderId="34" xfId="0" applyNumberFormat="1" applyFont="1" applyFill="1" applyBorder="1" applyAlignment="1" applyProtection="1">
      <alignment horizontal="center" vertical="center" wrapText="1"/>
      <protection hidden="1"/>
    </xf>
    <xf numFmtId="0" fontId="12" fillId="33" borderId="34" xfId="0" applyNumberFormat="1" applyFont="1" applyFill="1" applyBorder="1" applyAlignment="1" applyProtection="1">
      <alignment horizontal="center" vertical="center" wrapText="1"/>
      <protection hidden="1"/>
    </xf>
    <xf numFmtId="0" fontId="12" fillId="35" borderId="34" xfId="0" applyNumberFormat="1" applyFont="1" applyFill="1" applyBorder="1" applyAlignment="1" applyProtection="1">
      <alignment horizontal="center" vertical="center" wrapText="1"/>
      <protection hidden="1"/>
    </xf>
    <xf numFmtId="0" fontId="12" fillId="36" borderId="34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35" xfId="0" applyNumberFormat="1" applyFont="1" applyBorder="1" applyAlignment="1" applyProtection="1">
      <alignment horizontal="center" vertical="center" wrapText="1"/>
      <protection hidden="1"/>
    </xf>
    <xf numFmtId="0" fontId="8" fillId="0" borderId="36" xfId="0" applyNumberFormat="1" applyFont="1" applyBorder="1" applyAlignment="1" applyProtection="1">
      <alignment horizontal="center" vertical="center" wrapText="1"/>
      <protection hidden="1"/>
    </xf>
    <xf numFmtId="167" fontId="1" fillId="0" borderId="11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>
      <alignment horizontal="center" vertical="center"/>
    </xf>
    <xf numFmtId="0" fontId="12" fillId="35" borderId="28" xfId="0" applyFont="1" applyFill="1" applyBorder="1" applyAlignment="1" applyProtection="1">
      <alignment horizontal="center"/>
      <protection hidden="1"/>
    </xf>
    <xf numFmtId="1" fontId="12" fillId="37" borderId="28" xfId="0" applyNumberFormat="1" applyFont="1" applyFill="1" applyBorder="1" applyAlignment="1" applyProtection="1">
      <alignment horizontal="center" vertical="center"/>
      <protection hidden="1"/>
    </xf>
    <xf numFmtId="1" fontId="12" fillId="33" borderId="28" xfId="0" applyNumberFormat="1" applyFont="1" applyFill="1" applyBorder="1" applyAlignment="1" applyProtection="1">
      <alignment horizontal="center" vertical="center"/>
      <protection hidden="1"/>
    </xf>
    <xf numFmtId="1" fontId="8" fillId="0" borderId="36" xfId="0" applyNumberFormat="1" applyFont="1" applyFill="1" applyBorder="1" applyAlignment="1" applyProtection="1">
      <alignment horizontal="center" vertical="center"/>
      <protection hidden="1"/>
    </xf>
    <xf numFmtId="0" fontId="0" fillId="35" borderId="16" xfId="0" applyFont="1" applyFill="1" applyBorder="1" applyAlignment="1">
      <alignment vertical="center" wrapText="1"/>
    </xf>
    <xf numFmtId="0" fontId="0" fillId="0" borderId="37" xfId="0" applyBorder="1" applyAlignment="1" applyProtection="1">
      <alignment/>
      <protection hidden="1"/>
    </xf>
    <xf numFmtId="0" fontId="0" fillId="35" borderId="0" xfId="0" applyFont="1" applyFill="1" applyBorder="1" applyAlignment="1">
      <alignment vertical="center" wrapText="1"/>
    </xf>
    <xf numFmtId="0" fontId="4" fillId="35" borderId="38" xfId="0" applyFont="1" applyFill="1" applyBorder="1" applyAlignment="1" applyProtection="1">
      <alignment horizontal="center" vertical="center"/>
      <protection hidden="1"/>
    </xf>
    <xf numFmtId="0" fontId="4" fillId="35" borderId="39" xfId="0" applyFont="1" applyFill="1" applyBorder="1" applyAlignment="1" applyProtection="1">
      <alignment horizontal="center" vertical="center"/>
      <protection hidden="1"/>
    </xf>
    <xf numFmtId="0" fontId="4" fillId="35" borderId="28" xfId="0" applyFont="1" applyFill="1" applyBorder="1" applyAlignment="1" applyProtection="1">
      <alignment horizontal="center" vertical="center"/>
      <protection hidden="1"/>
    </xf>
    <xf numFmtId="3" fontId="4" fillId="0" borderId="17" xfId="0" applyNumberFormat="1" applyFont="1" applyFill="1" applyBorder="1" applyAlignment="1" applyProtection="1">
      <alignment horizontal="center" vertical="center"/>
      <protection locked="0"/>
    </xf>
    <xf numFmtId="0" fontId="12" fillId="36" borderId="40" xfId="0" applyFont="1" applyFill="1" applyBorder="1" applyAlignment="1">
      <alignment horizontal="center"/>
    </xf>
    <xf numFmtId="0" fontId="25" fillId="0" borderId="41" xfId="0" applyFont="1" applyBorder="1" applyAlignment="1" applyProtection="1">
      <alignment horizontal="center" vertical="center"/>
      <protection hidden="1"/>
    </xf>
    <xf numFmtId="0" fontId="25" fillId="0" borderId="42" xfId="0" applyFont="1" applyBorder="1" applyAlignment="1" applyProtection="1">
      <alignment horizontal="center" vertical="center"/>
      <protection hidden="1"/>
    </xf>
    <xf numFmtId="0" fontId="12" fillId="35" borderId="43" xfId="0" applyFont="1" applyFill="1" applyBorder="1" applyAlignment="1" applyProtection="1">
      <alignment horizontal="center"/>
      <protection hidden="1"/>
    </xf>
    <xf numFmtId="0" fontId="12" fillId="35" borderId="44" xfId="0" applyFont="1" applyFill="1" applyBorder="1" applyAlignment="1" applyProtection="1">
      <alignment horizontal="center"/>
      <protection hidden="1"/>
    </xf>
    <xf numFmtId="0" fontId="12" fillId="38" borderId="43" xfId="0" applyFont="1" applyFill="1" applyBorder="1" applyAlignment="1" applyProtection="1">
      <alignment horizontal="center"/>
      <protection hidden="1"/>
    </xf>
    <xf numFmtId="0" fontId="12" fillId="38" borderId="44" xfId="0" applyFont="1" applyFill="1" applyBorder="1" applyAlignment="1" applyProtection="1">
      <alignment horizontal="center"/>
      <protection hidden="1"/>
    </xf>
    <xf numFmtId="0" fontId="12" fillId="33" borderId="43" xfId="0" applyFont="1" applyFill="1" applyBorder="1" applyAlignment="1" applyProtection="1">
      <alignment horizontal="center"/>
      <protection hidden="1"/>
    </xf>
    <xf numFmtId="0" fontId="12" fillId="33" borderId="44" xfId="0" applyFont="1" applyFill="1" applyBorder="1" applyAlignment="1" applyProtection="1">
      <alignment horizontal="center"/>
      <protection hidden="1"/>
    </xf>
    <xf numFmtId="0" fontId="12" fillId="44" borderId="45" xfId="0" applyFont="1" applyFill="1" applyBorder="1" applyAlignment="1" applyProtection="1">
      <alignment horizontal="center"/>
      <protection hidden="1"/>
    </xf>
    <xf numFmtId="0" fontId="12" fillId="44" borderId="46" xfId="0" applyFont="1" applyFill="1" applyBorder="1" applyAlignment="1" applyProtection="1">
      <alignment horizontal="center"/>
      <protection hidden="1"/>
    </xf>
    <xf numFmtId="3" fontId="26" fillId="43" borderId="11" xfId="0" applyNumberFormat="1" applyFont="1" applyFill="1" applyBorder="1" applyAlignment="1" applyProtection="1">
      <alignment horizontal="center" vertical="center"/>
      <protection hidden="1"/>
    </xf>
    <xf numFmtId="0" fontId="26" fillId="40" borderId="11" xfId="0" applyFont="1" applyFill="1" applyBorder="1" applyAlignment="1" applyProtection="1">
      <alignment horizontal="center" vertical="center"/>
      <protection locked="0"/>
    </xf>
    <xf numFmtId="0" fontId="26" fillId="43" borderId="11" xfId="0" applyFont="1" applyFill="1" applyBorder="1" applyAlignment="1" applyProtection="1">
      <alignment horizontal="center" vertical="center"/>
      <protection locked="0"/>
    </xf>
    <xf numFmtId="3" fontId="26" fillId="0" borderId="11" xfId="0" applyNumberFormat="1" applyFont="1" applyFill="1" applyBorder="1" applyAlignment="1" applyProtection="1" quotePrefix="1">
      <alignment horizontal="center" vertical="center"/>
      <protection hidden="1"/>
    </xf>
    <xf numFmtId="0" fontId="26" fillId="0" borderId="11" xfId="0" applyFont="1" applyFill="1" applyBorder="1" applyAlignment="1" applyProtection="1" quotePrefix="1">
      <alignment horizontal="center" vertical="center"/>
      <protection locked="0"/>
    </xf>
    <xf numFmtId="0" fontId="26" fillId="43" borderId="11" xfId="0" applyFont="1" applyFill="1" applyBorder="1" applyAlignment="1" applyProtection="1" quotePrefix="1">
      <alignment horizontal="center" vertical="center"/>
      <protection locked="0"/>
    </xf>
    <xf numFmtId="0" fontId="1" fillId="0" borderId="11" xfId="0" applyFont="1" applyFill="1" applyBorder="1" applyAlignment="1" applyProtection="1" quotePrefix="1">
      <alignment horizontal="center" vertical="center"/>
      <protection locked="0"/>
    </xf>
    <xf numFmtId="0" fontId="29" fillId="37" borderId="11" xfId="0" applyNumberFormat="1" applyFont="1" applyFill="1" applyBorder="1" applyAlignment="1" applyProtection="1">
      <alignment horizontal="center" vertical="center" wrapText="1"/>
      <protection locked="0"/>
    </xf>
    <xf numFmtId="0" fontId="30" fillId="37" borderId="11" xfId="0" applyNumberFormat="1" applyFont="1" applyFill="1" applyBorder="1" applyAlignment="1" applyProtection="1">
      <alignment horizontal="center" vertical="center" wrapText="1"/>
      <protection locked="0"/>
    </xf>
    <xf numFmtId="1" fontId="30" fillId="37" borderId="11" xfId="0" applyNumberFormat="1" applyFont="1" applyFill="1" applyBorder="1" applyAlignment="1" applyProtection="1">
      <alignment horizontal="right" vertical="center" wrapText="1"/>
      <protection locked="0"/>
    </xf>
    <xf numFmtId="0" fontId="30" fillId="37" borderId="11" xfId="0" applyNumberFormat="1" applyFont="1" applyFill="1" applyBorder="1" applyAlignment="1" applyProtection="1">
      <alignment horizontal="right" vertical="center" wrapText="1"/>
      <protection locked="0"/>
    </xf>
    <xf numFmtId="0" fontId="30" fillId="38" borderId="11" xfId="0" applyNumberFormat="1" applyFont="1" applyFill="1" applyBorder="1" applyAlignment="1" applyProtection="1">
      <alignment horizontal="center" vertical="center" wrapText="1"/>
      <protection locked="0"/>
    </xf>
    <xf numFmtId="0" fontId="30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30" fillId="35" borderId="11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0" fillId="36" borderId="11" xfId="0" applyNumberFormat="1" applyFont="1" applyFill="1" applyBorder="1" applyAlignment="1" applyProtection="1">
      <alignment horizontal="center" vertical="center" wrapText="1"/>
      <protection locked="0"/>
    </xf>
    <xf numFmtId="0" fontId="30" fillId="44" borderId="11" xfId="0" applyNumberFormat="1" applyFont="1" applyFill="1" applyBorder="1" applyAlignment="1" applyProtection="1">
      <alignment horizontal="center" vertical="center" wrapText="1"/>
      <protection locked="0"/>
    </xf>
    <xf numFmtId="0" fontId="30" fillId="39" borderId="11" xfId="0" applyNumberFormat="1" applyFont="1" applyFill="1" applyBorder="1" applyAlignment="1" applyProtection="1">
      <alignment horizontal="center" vertical="center" wrapText="1"/>
      <protection/>
    </xf>
    <xf numFmtId="0" fontId="30" fillId="40" borderId="11" xfId="0" applyNumberFormat="1" applyFont="1" applyFill="1" applyBorder="1" applyAlignment="1" applyProtection="1">
      <alignment horizontal="center" vertical="center" wrapText="1"/>
      <protection/>
    </xf>
    <xf numFmtId="0" fontId="30" fillId="42" borderId="11" xfId="0" applyNumberFormat="1" applyFont="1" applyFill="1" applyBorder="1" applyAlignment="1" applyProtection="1">
      <alignment horizontal="center" vertical="center" wrapText="1"/>
      <protection/>
    </xf>
    <xf numFmtId="3" fontId="26" fillId="41" borderId="17" xfId="0" applyNumberFormat="1" applyFont="1" applyFill="1" applyBorder="1" applyAlignment="1" applyProtection="1">
      <alignment horizontal="center" vertical="center" wrapText="1"/>
      <protection locked="0"/>
    </xf>
    <xf numFmtId="3" fontId="26" fillId="0" borderId="11" xfId="0" applyNumberFormat="1" applyFont="1" applyFill="1" applyBorder="1" applyAlignment="1" applyProtection="1">
      <alignment horizontal="center" vertical="center" wrapText="1"/>
      <protection hidden="1"/>
    </xf>
    <xf numFmtId="3" fontId="26" fillId="0" borderId="47" xfId="0" applyNumberFormat="1" applyFont="1" applyFill="1" applyBorder="1" applyAlignment="1" applyProtection="1">
      <alignment horizontal="center" vertical="center" wrapText="1"/>
      <protection hidden="1"/>
    </xf>
    <xf numFmtId="3" fontId="26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26" fillId="0" borderId="0" xfId="0" applyFont="1" applyFill="1" applyBorder="1" applyAlignment="1" applyProtection="1">
      <alignment horizontal="center" vertical="center" wrapText="1"/>
      <protection locked="0"/>
    </xf>
    <xf numFmtId="49" fontId="29" fillId="37" borderId="11" xfId="0" applyNumberFormat="1" applyFont="1" applyFill="1" applyBorder="1" applyAlignment="1" applyProtection="1">
      <alignment horizontal="center" vertical="center"/>
      <protection locked="0"/>
    </xf>
    <xf numFmtId="167" fontId="26" fillId="46" borderId="11" xfId="0" applyNumberFormat="1" applyFont="1" applyFill="1" applyBorder="1" applyAlignment="1" applyProtection="1">
      <alignment horizontal="center" vertical="center"/>
      <protection locked="0"/>
    </xf>
    <xf numFmtId="49" fontId="26" fillId="47" borderId="11" xfId="0" applyNumberFormat="1" applyFont="1" applyFill="1" applyBorder="1" applyAlignment="1" applyProtection="1">
      <alignment horizontal="center" vertical="center"/>
      <protection locked="0"/>
    </xf>
    <xf numFmtId="0" fontId="26" fillId="47" borderId="11" xfId="0" applyFont="1" applyFill="1" applyBorder="1" applyAlignment="1" applyProtection="1">
      <alignment horizontal="center" vertical="center"/>
      <protection locked="0"/>
    </xf>
    <xf numFmtId="1" fontId="26" fillId="47" borderId="11" xfId="0" applyNumberFormat="1" applyFont="1" applyFill="1" applyBorder="1" applyAlignment="1" applyProtection="1">
      <alignment horizontal="right" vertical="center"/>
      <protection locked="0"/>
    </xf>
    <xf numFmtId="0" fontId="26" fillId="47" borderId="11" xfId="0" applyFont="1" applyFill="1" applyBorder="1" applyAlignment="1" applyProtection="1">
      <alignment horizontal="right" vertical="center"/>
      <protection locked="0"/>
    </xf>
    <xf numFmtId="0" fontId="26" fillId="48" borderId="11" xfId="0" applyFont="1" applyFill="1" applyBorder="1" applyAlignment="1" applyProtection="1">
      <alignment horizontal="center" vertical="center"/>
      <protection locked="0"/>
    </xf>
    <xf numFmtId="3" fontId="26" fillId="47" borderId="11" xfId="0" applyNumberFormat="1" applyFont="1" applyFill="1" applyBorder="1" applyAlignment="1" applyProtection="1">
      <alignment horizontal="center" vertical="center"/>
      <protection locked="0"/>
    </xf>
    <xf numFmtId="3" fontId="31" fillId="47" borderId="11" xfId="0" applyNumberFormat="1" applyFont="1" applyFill="1" applyBorder="1" applyAlignment="1" applyProtection="1">
      <alignment horizontal="center" vertical="center"/>
      <protection locked="0"/>
    </xf>
    <xf numFmtId="3" fontId="26" fillId="47" borderId="11" xfId="0" applyNumberFormat="1" applyFont="1" applyFill="1" applyBorder="1" applyAlignment="1" applyProtection="1">
      <alignment horizontal="center" vertical="center"/>
      <protection/>
    </xf>
    <xf numFmtId="167" fontId="26" fillId="47" borderId="11" xfId="0" applyNumberFormat="1" applyFont="1" applyFill="1" applyBorder="1" applyAlignment="1" applyProtection="1">
      <alignment horizontal="center" vertical="center"/>
      <protection/>
    </xf>
    <xf numFmtId="167" fontId="26" fillId="47" borderId="48" xfId="0" applyNumberFormat="1" applyFont="1" applyFill="1" applyBorder="1" applyAlignment="1" applyProtection="1">
      <alignment horizontal="center" vertical="center"/>
      <protection/>
    </xf>
    <xf numFmtId="3" fontId="32" fillId="47" borderId="16" xfId="0" applyNumberFormat="1" applyFont="1" applyFill="1" applyBorder="1" applyAlignment="1" applyProtection="1">
      <alignment horizontal="center" vertical="center"/>
      <protection locked="0"/>
    </xf>
    <xf numFmtId="3" fontId="26" fillId="47" borderId="11" xfId="0" applyNumberFormat="1" applyFont="1" applyFill="1" applyBorder="1" applyAlignment="1" applyProtection="1">
      <alignment horizontal="center" vertical="center"/>
      <protection hidden="1"/>
    </xf>
    <xf numFmtId="3" fontId="26" fillId="47" borderId="49" xfId="0" applyNumberFormat="1" applyFont="1" applyFill="1" applyBorder="1" applyAlignment="1" applyProtection="1">
      <alignment horizontal="center" vertical="center"/>
      <protection hidden="1"/>
    </xf>
    <xf numFmtId="3" fontId="32" fillId="0" borderId="0" xfId="0" applyNumberFormat="1" applyFont="1" applyFill="1" applyBorder="1" applyAlignment="1" applyProtection="1">
      <alignment horizontal="center" vertical="center"/>
      <protection hidden="1"/>
    </xf>
    <xf numFmtId="0" fontId="32" fillId="0" borderId="0" xfId="0" applyFont="1" applyFill="1" applyBorder="1" applyAlignment="1" applyProtection="1">
      <alignment horizontal="center" vertical="center"/>
      <protection locked="0"/>
    </xf>
    <xf numFmtId="167" fontId="26" fillId="37" borderId="11" xfId="0" applyNumberFormat="1" applyFont="1" applyFill="1" applyBorder="1" applyAlignment="1" applyProtection="1">
      <alignment horizontal="center" vertical="center"/>
      <protection locked="0"/>
    </xf>
    <xf numFmtId="49" fontId="26" fillId="37" borderId="11" xfId="0" applyNumberFormat="1" applyFont="1" applyFill="1" applyBorder="1" applyAlignment="1" applyProtection="1">
      <alignment horizontal="center" vertical="center"/>
      <protection locked="0"/>
    </xf>
    <xf numFmtId="0" fontId="26" fillId="37" borderId="11" xfId="0" applyFont="1" applyFill="1" applyBorder="1" applyAlignment="1" applyProtection="1">
      <alignment horizontal="center" vertical="center"/>
      <protection locked="0"/>
    </xf>
    <xf numFmtId="1" fontId="26" fillId="37" borderId="11" xfId="0" applyNumberFormat="1" applyFont="1" applyFill="1" applyBorder="1" applyAlignment="1" applyProtection="1">
      <alignment horizontal="right" vertical="center"/>
      <protection locked="0"/>
    </xf>
    <xf numFmtId="0" fontId="26" fillId="37" borderId="11" xfId="0" applyFont="1" applyFill="1" applyBorder="1" applyAlignment="1" applyProtection="1">
      <alignment horizontal="right" vertical="center"/>
      <protection locked="0"/>
    </xf>
    <xf numFmtId="3" fontId="26" fillId="38" borderId="11" xfId="0" applyNumberFormat="1" applyFont="1" applyFill="1" applyBorder="1" applyAlignment="1" applyProtection="1">
      <alignment horizontal="center" vertical="center"/>
      <protection locked="0"/>
    </xf>
    <xf numFmtId="3" fontId="26" fillId="37" borderId="11" xfId="0" applyNumberFormat="1" applyFont="1" applyFill="1" applyBorder="1" applyAlignment="1" applyProtection="1">
      <alignment horizontal="center" vertical="center"/>
      <protection locked="0"/>
    </xf>
    <xf numFmtId="3" fontId="31" fillId="34" borderId="11" xfId="0" applyNumberFormat="1" applyFont="1" applyFill="1" applyBorder="1" applyAlignment="1" applyProtection="1">
      <alignment horizontal="center" vertical="center"/>
      <protection locked="0"/>
    </xf>
    <xf numFmtId="3" fontId="26" fillId="35" borderId="11" xfId="0" applyNumberFormat="1" applyFont="1" applyFill="1" applyBorder="1" applyAlignment="1" applyProtection="1">
      <alignment horizontal="center" vertical="center"/>
      <protection locked="0"/>
    </xf>
    <xf numFmtId="3" fontId="26" fillId="0" borderId="11" xfId="0" applyNumberFormat="1" applyFont="1" applyFill="1" applyBorder="1" applyAlignment="1" applyProtection="1">
      <alignment horizontal="center" vertical="center"/>
      <protection locked="0"/>
    </xf>
    <xf numFmtId="3" fontId="31" fillId="36" borderId="11" xfId="0" applyNumberFormat="1" applyFont="1" applyFill="1" applyBorder="1" applyAlignment="1" applyProtection="1">
      <alignment horizontal="center" vertical="center"/>
      <protection locked="0"/>
    </xf>
    <xf numFmtId="3" fontId="31" fillId="44" borderId="11" xfId="0" applyNumberFormat="1" applyFont="1" applyFill="1" applyBorder="1" applyAlignment="1" applyProtection="1">
      <alignment horizontal="center" vertical="center"/>
      <protection locked="0"/>
    </xf>
    <xf numFmtId="3" fontId="26" fillId="39" borderId="11" xfId="0" applyNumberFormat="1" applyFont="1" applyFill="1" applyBorder="1" applyAlignment="1" applyProtection="1">
      <alignment horizontal="center" vertical="center"/>
      <protection/>
    </xf>
    <xf numFmtId="167" fontId="26" fillId="43" borderId="11" xfId="0" applyNumberFormat="1" applyFont="1" applyFill="1" applyBorder="1" applyAlignment="1" applyProtection="1">
      <alignment horizontal="center" vertical="center"/>
      <protection/>
    </xf>
    <xf numFmtId="167" fontId="26" fillId="0" borderId="11" xfId="0" applyNumberFormat="1" applyFont="1" applyFill="1" applyBorder="1" applyAlignment="1" applyProtection="1">
      <alignment horizontal="center" vertical="center"/>
      <protection/>
    </xf>
    <xf numFmtId="3" fontId="32" fillId="0" borderId="17" xfId="0" applyNumberFormat="1" applyFont="1" applyFill="1" applyBorder="1" applyAlignment="1" applyProtection="1">
      <alignment horizontal="center" vertical="center"/>
      <protection locked="0"/>
    </xf>
    <xf numFmtId="3" fontId="31" fillId="35" borderId="11" xfId="0" applyNumberFormat="1" applyFont="1" applyFill="1" applyBorder="1" applyAlignment="1" applyProtection="1">
      <alignment horizontal="center" vertical="center"/>
      <protection locked="0"/>
    </xf>
    <xf numFmtId="49" fontId="26" fillId="43" borderId="11" xfId="0" applyNumberFormat="1" applyFont="1" applyFill="1" applyBorder="1" applyAlignment="1" applyProtection="1">
      <alignment horizontal="center" vertical="center"/>
      <protection locked="0"/>
    </xf>
    <xf numFmtId="1" fontId="26" fillId="43" borderId="11" xfId="0" applyNumberFormat="1" applyFont="1" applyFill="1" applyBorder="1" applyAlignment="1" applyProtection="1">
      <alignment horizontal="right" vertical="center"/>
      <protection locked="0"/>
    </xf>
    <xf numFmtId="0" fontId="26" fillId="43" borderId="11" xfId="0" applyFont="1" applyFill="1" applyBorder="1" applyAlignment="1" applyProtection="1">
      <alignment horizontal="right" vertical="center"/>
      <protection locked="0"/>
    </xf>
    <xf numFmtId="3" fontId="26" fillId="43" borderId="11" xfId="0" applyNumberFormat="1" applyFont="1" applyFill="1" applyBorder="1" applyAlignment="1" applyProtection="1">
      <alignment horizontal="center" vertical="center"/>
      <protection locked="0"/>
    </xf>
    <xf numFmtId="3" fontId="31" fillId="43" borderId="11" xfId="0" applyNumberFormat="1" applyFont="1" applyFill="1" applyBorder="1" applyAlignment="1" applyProtection="1">
      <alignment horizontal="center" vertical="center"/>
      <protection locked="0"/>
    </xf>
    <xf numFmtId="3" fontId="26" fillId="43" borderId="11" xfId="0" applyNumberFormat="1" applyFont="1" applyFill="1" applyBorder="1" applyAlignment="1" applyProtection="1">
      <alignment horizontal="center" vertical="center"/>
      <protection/>
    </xf>
    <xf numFmtId="3" fontId="32" fillId="43" borderId="17" xfId="0" applyNumberFormat="1" applyFont="1" applyFill="1" applyBorder="1" applyAlignment="1" applyProtection="1">
      <alignment horizontal="center" vertical="center"/>
      <protection locked="0"/>
    </xf>
    <xf numFmtId="3" fontId="26" fillId="34" borderId="11" xfId="0" applyNumberFormat="1" applyFont="1" applyFill="1" applyBorder="1" applyAlignment="1" applyProtection="1">
      <alignment horizontal="center" vertical="center"/>
      <protection locked="0"/>
    </xf>
    <xf numFmtId="3" fontId="26" fillId="36" borderId="11" xfId="0" applyNumberFormat="1" applyFont="1" applyFill="1" applyBorder="1" applyAlignment="1" applyProtection="1">
      <alignment horizontal="center" vertical="center"/>
      <protection locked="0"/>
    </xf>
    <xf numFmtId="3" fontId="26" fillId="44" borderId="11" xfId="0" applyNumberFormat="1" applyFont="1" applyFill="1" applyBorder="1" applyAlignment="1" applyProtection="1">
      <alignment horizontal="center" vertical="center"/>
      <protection locked="0"/>
    </xf>
    <xf numFmtId="3" fontId="32" fillId="0" borderId="15" xfId="0" applyNumberFormat="1" applyFont="1" applyFill="1" applyBorder="1" applyAlignment="1" applyProtection="1">
      <alignment horizontal="center" vertical="center"/>
      <protection hidden="1"/>
    </xf>
    <xf numFmtId="3" fontId="32" fillId="0" borderId="11" xfId="0" applyNumberFormat="1" applyFont="1" applyFill="1" applyBorder="1" applyAlignment="1" applyProtection="1">
      <alignment horizontal="center" vertical="center"/>
      <protection hidden="1"/>
    </xf>
    <xf numFmtId="0" fontId="32" fillId="0" borderId="11" xfId="0" applyFont="1" applyFill="1" applyBorder="1" applyAlignment="1" applyProtection="1">
      <alignment horizontal="center" vertical="center"/>
      <protection locked="0"/>
    </xf>
    <xf numFmtId="0" fontId="32" fillId="0" borderId="15" xfId="0" applyFont="1" applyFill="1" applyBorder="1" applyAlignment="1" applyProtection="1">
      <alignment horizontal="center" vertical="center"/>
      <protection locked="0"/>
    </xf>
    <xf numFmtId="3" fontId="32" fillId="0" borderId="11" xfId="0" applyNumberFormat="1" applyFont="1" applyFill="1" applyBorder="1" applyAlignment="1" applyProtection="1">
      <alignment horizontal="center" vertical="center"/>
      <protection locked="0"/>
    </xf>
    <xf numFmtId="49" fontId="26" fillId="40" borderId="11" xfId="0" applyNumberFormat="1" applyFont="1" applyFill="1" applyBorder="1" applyAlignment="1" applyProtection="1">
      <alignment horizontal="center" vertical="center"/>
      <protection locked="0"/>
    </xf>
    <xf numFmtId="1" fontId="26" fillId="40" borderId="11" xfId="0" applyNumberFormat="1" applyFont="1" applyFill="1" applyBorder="1" applyAlignment="1" applyProtection="1">
      <alignment horizontal="right" vertical="center"/>
      <protection locked="0"/>
    </xf>
    <xf numFmtId="0" fontId="26" fillId="40" borderId="11" xfId="0" applyFont="1" applyFill="1" applyBorder="1" applyAlignment="1" applyProtection="1">
      <alignment horizontal="right" vertical="center"/>
      <protection locked="0"/>
    </xf>
    <xf numFmtId="3" fontId="26" fillId="40" borderId="11" xfId="0" applyNumberFormat="1" applyFont="1" applyFill="1" applyBorder="1" applyAlignment="1" applyProtection="1">
      <alignment horizontal="center" vertical="center"/>
      <protection locked="0"/>
    </xf>
    <xf numFmtId="3" fontId="26" fillId="40" borderId="11" xfId="0" applyNumberFormat="1" applyFont="1" applyFill="1" applyBorder="1" applyAlignment="1" applyProtection="1">
      <alignment horizontal="center" vertical="center"/>
      <protection/>
    </xf>
    <xf numFmtId="167" fontId="26" fillId="40" borderId="11" xfId="0" applyNumberFormat="1" applyFont="1" applyFill="1" applyBorder="1" applyAlignment="1" applyProtection="1">
      <alignment horizontal="center" vertical="center"/>
      <protection/>
    </xf>
    <xf numFmtId="3" fontId="32" fillId="40" borderId="17" xfId="0" applyNumberFormat="1" applyFont="1" applyFill="1" applyBorder="1" applyAlignment="1" applyProtection="1">
      <alignment horizontal="center" vertical="center"/>
      <protection locked="0"/>
    </xf>
    <xf numFmtId="3" fontId="26" fillId="40" borderId="11" xfId="0" applyNumberFormat="1" applyFont="1" applyFill="1" applyBorder="1" applyAlignment="1" applyProtection="1">
      <alignment horizontal="center" vertical="center"/>
      <protection hidden="1"/>
    </xf>
    <xf numFmtId="0" fontId="32" fillId="43" borderId="0" xfId="0" applyFont="1" applyFill="1" applyBorder="1" applyAlignment="1" applyProtection="1">
      <alignment horizontal="center" vertical="center"/>
      <protection locked="0"/>
    </xf>
    <xf numFmtId="0" fontId="32" fillId="44" borderId="11" xfId="0" applyFont="1" applyFill="1" applyBorder="1" applyAlignment="1" applyProtection="1">
      <alignment horizontal="center" vertical="center"/>
      <protection locked="0"/>
    </xf>
    <xf numFmtId="3" fontId="29" fillId="43" borderId="11" xfId="0" applyNumberFormat="1" applyFont="1" applyFill="1" applyBorder="1" applyAlignment="1" applyProtection="1">
      <alignment horizontal="center" vertical="center"/>
      <protection locked="0"/>
    </xf>
    <xf numFmtId="3" fontId="26" fillId="49" borderId="11" xfId="0" applyNumberFormat="1" applyFont="1" applyFill="1" applyBorder="1" applyAlignment="1" applyProtection="1">
      <alignment horizontal="center" vertical="center"/>
      <protection locked="0"/>
    </xf>
    <xf numFmtId="3" fontId="33" fillId="0" borderId="0" xfId="0" applyNumberFormat="1" applyFont="1" applyFill="1" applyBorder="1" applyAlignment="1" applyProtection="1">
      <alignment horizontal="center" vertical="center" wrapText="1"/>
      <protection hidden="1"/>
    </xf>
    <xf numFmtId="3" fontId="31" fillId="39" borderId="11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26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34" fillId="0" borderId="0" xfId="0" applyNumberFormat="1" applyFont="1" applyFill="1" applyBorder="1" applyAlignment="1" applyProtection="1">
      <alignment horizontal="center" vertical="center"/>
      <protection hidden="1"/>
    </xf>
    <xf numFmtId="3" fontId="35" fillId="0" borderId="0" xfId="0" applyNumberFormat="1" applyFont="1" applyFill="1" applyBorder="1" applyAlignment="1" applyProtection="1">
      <alignment vertical="center"/>
      <protection hidden="1"/>
    </xf>
    <xf numFmtId="0" fontId="26" fillId="37" borderId="17" xfId="0" applyFont="1" applyFill="1" applyBorder="1" applyAlignment="1" applyProtection="1">
      <alignment horizontal="center" vertical="center"/>
      <protection locked="0"/>
    </xf>
    <xf numFmtId="0" fontId="26" fillId="43" borderId="17" xfId="0" applyFont="1" applyFill="1" applyBorder="1" applyAlignment="1" applyProtection="1">
      <alignment horizontal="center" vertical="center"/>
      <protection locked="0"/>
    </xf>
    <xf numFmtId="3" fontId="33" fillId="0" borderId="0" xfId="0" applyNumberFormat="1" applyFont="1" applyFill="1" applyBorder="1" applyAlignment="1" applyProtection="1">
      <alignment vertical="center"/>
      <protection hidden="1"/>
    </xf>
    <xf numFmtId="0" fontId="33" fillId="0" borderId="0" xfId="0" applyFont="1" applyFill="1" applyBorder="1" applyAlignment="1" applyProtection="1">
      <alignment vertical="center"/>
      <protection locked="0"/>
    </xf>
    <xf numFmtId="3" fontId="26" fillId="0" borderId="0" xfId="0" applyNumberFormat="1" applyFont="1" applyFill="1" applyBorder="1" applyAlignment="1" applyProtection="1">
      <alignment vertical="center"/>
      <protection hidden="1"/>
    </xf>
    <xf numFmtId="3" fontId="26" fillId="0" borderId="0" xfId="0" applyNumberFormat="1" applyFont="1" applyFill="1" applyBorder="1" applyAlignment="1" applyProtection="1">
      <alignment horizontal="center" vertical="center"/>
      <protection hidden="1"/>
    </xf>
    <xf numFmtId="3" fontId="26" fillId="0" borderId="0" xfId="0" applyNumberFormat="1" applyFont="1" applyFill="1" applyBorder="1" applyAlignment="1" applyProtection="1">
      <alignment horizontal="right" vertical="center"/>
      <protection hidden="1"/>
    </xf>
    <xf numFmtId="1" fontId="26" fillId="0" borderId="0" xfId="0" applyNumberFormat="1" applyFont="1" applyFill="1" applyBorder="1" applyAlignment="1" applyProtection="1">
      <alignment horizontal="center" vertical="center"/>
      <protection locked="0"/>
    </xf>
    <xf numFmtId="0" fontId="33" fillId="0" borderId="0" xfId="0" applyFont="1" applyFill="1" applyBorder="1" applyAlignment="1" applyProtection="1">
      <alignment horizontal="right" vertical="center"/>
      <protection locked="0"/>
    </xf>
    <xf numFmtId="3" fontId="33" fillId="0" borderId="0" xfId="0" applyNumberFormat="1" applyFont="1" applyFill="1" applyBorder="1" applyAlignment="1" applyProtection="1">
      <alignment horizontal="center" vertical="center"/>
      <protection locked="0"/>
    </xf>
    <xf numFmtId="1" fontId="33" fillId="0" borderId="0" xfId="0" applyNumberFormat="1" applyFont="1" applyFill="1" applyBorder="1" applyAlignment="1" applyProtection="1">
      <alignment horizontal="center" vertical="center"/>
      <protection locked="0"/>
    </xf>
    <xf numFmtId="3" fontId="36" fillId="0" borderId="0" xfId="0" applyNumberFormat="1" applyFont="1" applyFill="1" applyBorder="1" applyAlignment="1" applyProtection="1">
      <alignment vertical="center"/>
      <protection hidden="1"/>
    </xf>
    <xf numFmtId="0" fontId="26" fillId="0" borderId="0" xfId="0" applyFont="1" applyFill="1" applyBorder="1" applyAlignment="1" applyProtection="1">
      <alignment vertical="center"/>
      <protection locked="0"/>
    </xf>
    <xf numFmtId="0" fontId="26" fillId="0" borderId="0" xfId="0" applyFont="1" applyFill="1" applyBorder="1" applyAlignment="1" applyProtection="1">
      <alignment horizontal="center" vertical="center"/>
      <protection locked="0"/>
    </xf>
    <xf numFmtId="0" fontId="32" fillId="36" borderId="0" xfId="0" applyFont="1" applyFill="1" applyBorder="1" applyAlignment="1" applyProtection="1">
      <alignment horizontal="center" vertical="center"/>
      <protection locked="0"/>
    </xf>
    <xf numFmtId="0" fontId="32" fillId="36" borderId="11" xfId="0" applyFont="1" applyFill="1" applyBorder="1" applyAlignment="1" applyProtection="1">
      <alignment horizontal="center" vertical="center"/>
      <protection locked="0"/>
    </xf>
    <xf numFmtId="0" fontId="31" fillId="0" borderId="0" xfId="0" applyFont="1" applyFill="1" applyBorder="1" applyAlignment="1" applyProtection="1">
      <alignment vertical="center"/>
      <protection locked="0"/>
    </xf>
    <xf numFmtId="0" fontId="33" fillId="0" borderId="0" xfId="0" applyFont="1" applyFill="1" applyBorder="1" applyAlignment="1" applyProtection="1">
      <alignment horizontal="center" vertical="center"/>
      <protection locked="0"/>
    </xf>
    <xf numFmtId="3" fontId="37" fillId="0" borderId="11" xfId="0" applyNumberFormat="1" applyFont="1" applyFill="1" applyBorder="1" applyAlignment="1" applyProtection="1">
      <alignment horizontal="center" vertical="center"/>
      <protection locked="0"/>
    </xf>
    <xf numFmtId="49" fontId="1" fillId="43" borderId="11" xfId="0" applyNumberFormat="1" applyFont="1" applyFill="1" applyBorder="1" applyAlignment="1" applyProtection="1">
      <alignment horizontal="center" vertical="center"/>
      <protection locked="0"/>
    </xf>
    <xf numFmtId="0" fontId="1" fillId="43" borderId="11" xfId="0" applyFont="1" applyFill="1" applyBorder="1" applyAlignment="1" applyProtection="1">
      <alignment horizontal="center" vertical="center"/>
      <protection locked="0"/>
    </xf>
    <xf numFmtId="1" fontId="1" fillId="43" borderId="11" xfId="0" applyNumberFormat="1" applyFont="1" applyFill="1" applyBorder="1" applyAlignment="1" applyProtection="1">
      <alignment horizontal="right" vertical="center"/>
      <protection locked="0"/>
    </xf>
    <xf numFmtId="0" fontId="1" fillId="43" borderId="11" xfId="0" applyFont="1" applyFill="1" applyBorder="1" applyAlignment="1" applyProtection="1">
      <alignment horizontal="right" vertical="center"/>
      <protection locked="0"/>
    </xf>
    <xf numFmtId="3" fontId="18" fillId="43" borderId="11" xfId="0" applyNumberFormat="1" applyFont="1" applyFill="1" applyBorder="1" applyAlignment="1" applyProtection="1">
      <alignment horizontal="center" vertical="center"/>
      <protection locked="0"/>
    </xf>
    <xf numFmtId="3" fontId="1" fillId="43" borderId="11" xfId="0" applyNumberFormat="1" applyFont="1" applyFill="1" applyBorder="1" applyAlignment="1" applyProtection="1">
      <alignment horizontal="center" vertical="center"/>
      <protection locked="0"/>
    </xf>
    <xf numFmtId="3" fontId="1" fillId="43" borderId="11" xfId="0" applyNumberFormat="1" applyFont="1" applyFill="1" applyBorder="1" applyAlignment="1" applyProtection="1">
      <alignment horizontal="center" vertical="center"/>
      <protection/>
    </xf>
    <xf numFmtId="3" fontId="4" fillId="43" borderId="17" xfId="0" applyNumberFormat="1" applyFont="1" applyFill="1" applyBorder="1" applyAlignment="1" applyProtection="1">
      <alignment horizontal="center" vertical="center"/>
      <protection locked="0"/>
    </xf>
    <xf numFmtId="3" fontId="1" fillId="43" borderId="11" xfId="0" applyNumberFormat="1" applyFont="1" applyFill="1" applyBorder="1" applyAlignment="1" applyProtection="1">
      <alignment horizontal="center" vertical="center"/>
      <protection hidden="1"/>
    </xf>
    <xf numFmtId="3" fontId="4" fillId="43" borderId="11" xfId="0" applyNumberFormat="1" applyFont="1" applyFill="1" applyBorder="1" applyAlignment="1" applyProtection="1">
      <alignment horizontal="center" vertical="center"/>
      <protection locked="0"/>
    </xf>
    <xf numFmtId="3" fontId="17" fillId="37" borderId="11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right" vertical="center"/>
      <protection hidden="1"/>
    </xf>
    <xf numFmtId="0" fontId="0" fillId="0" borderId="0" xfId="0" applyBorder="1" applyAlignment="1">
      <alignment horizontal="right" vertical="center"/>
    </xf>
    <xf numFmtId="3" fontId="8" fillId="0" borderId="0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 vertical="center"/>
    </xf>
    <xf numFmtId="0" fontId="8" fillId="0" borderId="0" xfId="0" applyNumberFormat="1" applyFont="1" applyBorder="1" applyAlignment="1" applyProtection="1">
      <alignment horizontal="center" vertical="center" wrapText="1"/>
      <protection hidden="1"/>
    </xf>
    <xf numFmtId="49" fontId="29" fillId="41" borderId="11" xfId="0" applyNumberFormat="1" applyFont="1" applyFill="1" applyBorder="1" applyAlignment="1" applyProtection="1">
      <alignment horizontal="center" vertical="center"/>
      <protection locked="0"/>
    </xf>
    <xf numFmtId="167" fontId="26" fillId="41" borderId="11" xfId="0" applyNumberFormat="1" applyFont="1" applyFill="1" applyBorder="1" applyAlignment="1" applyProtection="1">
      <alignment horizontal="center" vertical="center"/>
      <protection locked="0"/>
    </xf>
    <xf numFmtId="49" fontId="26" fillId="41" borderId="11" xfId="0" applyNumberFormat="1" applyFont="1" applyFill="1" applyBorder="1" applyAlignment="1" applyProtection="1">
      <alignment horizontal="center" vertical="center"/>
      <protection locked="0"/>
    </xf>
    <xf numFmtId="0" fontId="26" fillId="41" borderId="11" xfId="0" applyFont="1" applyFill="1" applyBorder="1" applyAlignment="1" applyProtection="1">
      <alignment horizontal="center" vertical="center"/>
      <protection locked="0"/>
    </xf>
    <xf numFmtId="1" fontId="26" fillId="41" borderId="11" xfId="0" applyNumberFormat="1" applyFont="1" applyFill="1" applyBorder="1" applyAlignment="1" applyProtection="1">
      <alignment horizontal="right" vertical="center"/>
      <protection locked="0"/>
    </xf>
    <xf numFmtId="0" fontId="26" fillId="41" borderId="11" xfId="0" applyFont="1" applyFill="1" applyBorder="1" applyAlignment="1" applyProtection="1">
      <alignment horizontal="right" vertical="center"/>
      <protection locked="0"/>
    </xf>
    <xf numFmtId="3" fontId="26" fillId="41" borderId="11" xfId="0" applyNumberFormat="1" applyFont="1" applyFill="1" applyBorder="1" applyAlignment="1" applyProtection="1">
      <alignment horizontal="center" vertical="center"/>
      <protection locked="0"/>
    </xf>
    <xf numFmtId="3" fontId="26" fillId="41" borderId="11" xfId="0" applyNumberFormat="1" applyFont="1" applyFill="1" applyBorder="1" applyAlignment="1" applyProtection="1">
      <alignment horizontal="center" vertical="center"/>
      <protection/>
    </xf>
    <xf numFmtId="167" fontId="26" fillId="41" borderId="11" xfId="0" applyNumberFormat="1" applyFont="1" applyFill="1" applyBorder="1" applyAlignment="1" applyProtection="1">
      <alignment horizontal="center" vertical="center"/>
      <protection/>
    </xf>
    <xf numFmtId="3" fontId="32" fillId="41" borderId="17" xfId="0" applyNumberFormat="1" applyFont="1" applyFill="1" applyBorder="1" applyAlignment="1" applyProtection="1">
      <alignment horizontal="center" vertical="center"/>
      <protection locked="0"/>
    </xf>
    <xf numFmtId="3" fontId="26" fillId="41" borderId="11" xfId="0" applyNumberFormat="1" applyFont="1" applyFill="1" applyBorder="1" applyAlignment="1" applyProtection="1">
      <alignment horizontal="center" vertical="center"/>
      <protection hidden="1"/>
    </xf>
    <xf numFmtId="0" fontId="26" fillId="41" borderId="11" xfId="0" applyFont="1" applyFill="1" applyBorder="1" applyAlignment="1" applyProtection="1" quotePrefix="1">
      <alignment horizontal="center" vertical="center"/>
      <protection locked="0"/>
    </xf>
    <xf numFmtId="49" fontId="18" fillId="41" borderId="11" xfId="0" applyNumberFormat="1" applyFont="1" applyFill="1" applyBorder="1" applyAlignment="1" applyProtection="1">
      <alignment horizontal="center" vertical="center"/>
      <protection locked="0"/>
    </xf>
    <xf numFmtId="167" fontId="1" fillId="41" borderId="11" xfId="0" applyNumberFormat="1" applyFont="1" applyFill="1" applyBorder="1" applyAlignment="1" applyProtection="1">
      <alignment horizontal="center" vertical="center"/>
      <protection locked="0"/>
    </xf>
    <xf numFmtId="49" fontId="1" fillId="41" borderId="11" xfId="0" applyNumberFormat="1" applyFont="1" applyFill="1" applyBorder="1" applyAlignment="1" applyProtection="1">
      <alignment horizontal="center" vertical="center"/>
      <protection locked="0"/>
    </xf>
    <xf numFmtId="0" fontId="1" fillId="41" borderId="11" xfId="0" applyFont="1" applyFill="1" applyBorder="1" applyAlignment="1" applyProtection="1">
      <alignment horizontal="center" vertical="center"/>
      <protection locked="0"/>
    </xf>
    <xf numFmtId="1" fontId="1" fillId="41" borderId="11" xfId="0" applyNumberFormat="1" applyFont="1" applyFill="1" applyBorder="1" applyAlignment="1" applyProtection="1">
      <alignment horizontal="right" vertical="center"/>
      <protection locked="0"/>
    </xf>
    <xf numFmtId="0" fontId="1" fillId="41" borderId="11" xfId="0" applyFont="1" applyFill="1" applyBorder="1" applyAlignment="1" applyProtection="1">
      <alignment horizontal="right" vertical="center"/>
      <protection locked="0"/>
    </xf>
    <xf numFmtId="3" fontId="1" fillId="41" borderId="11" xfId="0" applyNumberFormat="1" applyFont="1" applyFill="1" applyBorder="1" applyAlignment="1" applyProtection="1">
      <alignment horizontal="center" vertical="center"/>
      <protection locked="0"/>
    </xf>
    <xf numFmtId="3" fontId="1" fillId="41" borderId="11" xfId="0" applyNumberFormat="1" applyFont="1" applyFill="1" applyBorder="1" applyAlignment="1" applyProtection="1">
      <alignment horizontal="center" vertical="center"/>
      <protection/>
    </xf>
    <xf numFmtId="167" fontId="1" fillId="41" borderId="11" xfId="0" applyNumberFormat="1" applyFont="1" applyFill="1" applyBorder="1" applyAlignment="1" applyProtection="1">
      <alignment horizontal="center" vertical="center"/>
      <protection/>
    </xf>
    <xf numFmtId="3" fontId="4" fillId="41" borderId="17" xfId="0" applyNumberFormat="1" applyFont="1" applyFill="1" applyBorder="1" applyAlignment="1" applyProtection="1">
      <alignment horizontal="center" vertical="center"/>
      <protection locked="0"/>
    </xf>
    <xf numFmtId="3" fontId="1" fillId="41" borderId="11" xfId="0" applyNumberFormat="1" applyFont="1" applyFill="1" applyBorder="1" applyAlignment="1" applyProtection="1">
      <alignment horizontal="center" vertical="center"/>
      <protection hidden="1"/>
    </xf>
    <xf numFmtId="0" fontId="12" fillId="45" borderId="39" xfId="0" applyFont="1" applyFill="1" applyBorder="1" applyAlignment="1" applyProtection="1">
      <alignment horizontal="center" vertical="center"/>
      <protection hidden="1"/>
    </xf>
    <xf numFmtId="3" fontId="26" fillId="42" borderId="11" xfId="0" applyNumberFormat="1" applyFont="1" applyFill="1" applyBorder="1" applyAlignment="1" applyProtection="1">
      <alignment horizontal="center" vertical="center"/>
      <protection locked="0"/>
    </xf>
    <xf numFmtId="0" fontId="8" fillId="37" borderId="50" xfId="0" applyFont="1" applyFill="1" applyBorder="1" applyAlignment="1" applyProtection="1">
      <alignment horizontal="right" vertical="center" wrapText="1"/>
      <protection hidden="1"/>
    </xf>
    <xf numFmtId="0" fontId="38" fillId="37" borderId="51" xfId="0" applyFont="1" applyFill="1" applyBorder="1" applyAlignment="1">
      <alignment horizontal="right" wrapText="1"/>
    </xf>
    <xf numFmtId="0" fontId="0" fillId="0" borderId="51" xfId="0" applyBorder="1" applyAlignment="1">
      <alignment horizontal="right"/>
    </xf>
    <xf numFmtId="0" fontId="0" fillId="0" borderId="52" xfId="0" applyBorder="1" applyAlignment="1">
      <alignment horizontal="right"/>
    </xf>
    <xf numFmtId="0" fontId="0" fillId="37" borderId="53" xfId="0" applyFill="1" applyBorder="1" applyAlignment="1">
      <alignment horizontal="right" wrapText="1"/>
    </xf>
    <xf numFmtId="0" fontId="0" fillId="37" borderId="14" xfId="0" applyFill="1" applyBorder="1" applyAlignment="1">
      <alignment horizontal="right" wrapText="1"/>
    </xf>
    <xf numFmtId="0" fontId="0" fillId="0" borderId="14" xfId="0" applyBorder="1" applyAlignment="1">
      <alignment horizontal="right"/>
    </xf>
    <xf numFmtId="0" fontId="0" fillId="0" borderId="13" xfId="0" applyBorder="1" applyAlignment="1">
      <alignment horizontal="right"/>
    </xf>
    <xf numFmtId="0" fontId="8" fillId="37" borderId="54" xfId="0" applyNumberFormat="1" applyFont="1" applyFill="1" applyBorder="1" applyAlignment="1" applyProtection="1" quotePrefix="1">
      <alignment horizontal="center" vertical="center" wrapText="1"/>
      <protection hidden="1"/>
    </xf>
    <xf numFmtId="0" fontId="8" fillId="37" borderId="27" xfId="0" applyNumberFormat="1" applyFont="1" applyFill="1" applyBorder="1" applyAlignment="1" applyProtection="1">
      <alignment horizontal="center" vertical="center" wrapText="1"/>
      <protection hidden="1"/>
    </xf>
    <xf numFmtId="3" fontId="8" fillId="37" borderId="54" xfId="0" applyNumberFormat="1" applyFont="1" applyFill="1" applyBorder="1" applyAlignment="1" applyProtection="1">
      <alignment horizontal="center" vertical="center"/>
      <protection hidden="1"/>
    </xf>
    <xf numFmtId="0" fontId="0" fillId="37" borderId="54" xfId="0" applyFill="1" applyBorder="1" applyAlignment="1">
      <alignment horizontal="center" vertical="center"/>
    </xf>
    <xf numFmtId="0" fontId="0" fillId="37" borderId="27" xfId="0" applyFill="1" applyBorder="1" applyAlignment="1">
      <alignment horizontal="center" vertical="center"/>
    </xf>
    <xf numFmtId="0" fontId="8" fillId="37" borderId="54" xfId="0" applyFont="1" applyFill="1" applyBorder="1" applyAlignment="1">
      <alignment horizontal="center" vertical="center"/>
    </xf>
    <xf numFmtId="0" fontId="12" fillId="50" borderId="38" xfId="0" applyNumberFormat="1" applyFont="1" applyFill="1" applyBorder="1" applyAlignment="1" applyProtection="1" quotePrefix="1">
      <alignment horizontal="center" vertical="center" wrapText="1"/>
      <protection hidden="1"/>
    </xf>
    <xf numFmtId="0" fontId="0" fillId="50" borderId="28" xfId="0" applyFill="1" applyBorder="1" applyAlignment="1">
      <alignment horizontal="center" vertical="center" wrapText="1"/>
    </xf>
    <xf numFmtId="3" fontId="12" fillId="50" borderId="38" xfId="0" applyNumberFormat="1" applyFont="1" applyFill="1" applyBorder="1" applyAlignment="1" applyProtection="1">
      <alignment horizontal="center" vertical="center"/>
      <protection hidden="1"/>
    </xf>
    <xf numFmtId="0" fontId="0" fillId="0" borderId="3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5" fillId="0" borderId="41" xfId="0" applyFont="1" applyBorder="1" applyAlignment="1" applyProtection="1">
      <alignment horizontal="center" vertical="center"/>
      <protection hidden="1"/>
    </xf>
    <xf numFmtId="0" fontId="25" fillId="0" borderId="42" xfId="0" applyFont="1" applyBorder="1" applyAlignment="1" applyProtection="1">
      <alignment horizontal="center" vertical="center"/>
      <protection hidden="1"/>
    </xf>
    <xf numFmtId="0" fontId="15" fillId="0" borderId="37" xfId="0" applyFont="1" applyFill="1" applyBorder="1" applyAlignment="1" applyProtection="1">
      <alignment horizontal="center" vertical="center"/>
      <protection hidden="1"/>
    </xf>
    <xf numFmtId="0" fontId="0" fillId="0" borderId="37" xfId="0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12" fillId="35" borderId="56" xfId="0" applyFont="1" applyFill="1" applyBorder="1" applyAlignment="1">
      <alignment horizontal="right" vertical="center"/>
    </xf>
    <xf numFmtId="0" fontId="12" fillId="35" borderId="43" xfId="0" applyFont="1" applyFill="1" applyBorder="1" applyAlignment="1">
      <alignment horizontal="right" vertical="center"/>
    </xf>
    <xf numFmtId="0" fontId="12" fillId="38" borderId="56" xfId="0" applyFont="1" applyFill="1" applyBorder="1" applyAlignment="1">
      <alignment horizontal="right" vertical="center"/>
    </xf>
    <xf numFmtId="0" fontId="12" fillId="38" borderId="43" xfId="0" applyFont="1" applyFill="1" applyBorder="1" applyAlignment="1">
      <alignment horizontal="right" vertical="center"/>
    </xf>
    <xf numFmtId="0" fontId="12" fillId="33" borderId="56" xfId="0" applyFont="1" applyFill="1" applyBorder="1" applyAlignment="1">
      <alignment horizontal="right" vertical="center"/>
    </xf>
    <xf numFmtId="0" fontId="12" fillId="33" borderId="43" xfId="0" applyFont="1" applyFill="1" applyBorder="1" applyAlignment="1">
      <alignment horizontal="right" vertical="center"/>
    </xf>
    <xf numFmtId="0" fontId="12" fillId="44" borderId="57" xfId="0" applyFont="1" applyFill="1" applyBorder="1" applyAlignment="1">
      <alignment horizontal="right" vertical="center"/>
    </xf>
    <xf numFmtId="0" fontId="12" fillId="44" borderId="45" xfId="0" applyFont="1" applyFill="1" applyBorder="1" applyAlignment="1">
      <alignment horizontal="right" vertical="center"/>
    </xf>
    <xf numFmtId="0" fontId="12" fillId="37" borderId="43" xfId="0" applyFont="1" applyFill="1" applyBorder="1" applyAlignment="1" applyProtection="1">
      <alignment horizontal="center" vertical="center"/>
      <protection hidden="1"/>
    </xf>
    <xf numFmtId="0" fontId="12" fillId="37" borderId="44" xfId="0" applyFont="1" applyFill="1" applyBorder="1" applyAlignment="1" applyProtection="1">
      <alignment horizontal="center" vertical="center"/>
      <protection hidden="1"/>
    </xf>
    <xf numFmtId="0" fontId="12" fillId="40" borderId="43" xfId="0" applyFont="1" applyFill="1" applyBorder="1" applyAlignment="1" applyProtection="1">
      <alignment horizontal="center" vertical="center"/>
      <protection hidden="1"/>
    </xf>
    <xf numFmtId="0" fontId="12" fillId="40" borderId="44" xfId="0" applyFont="1" applyFill="1" applyBorder="1" applyAlignment="1" applyProtection="1">
      <alignment horizontal="center" vertical="center"/>
      <protection hidden="1"/>
    </xf>
    <xf numFmtId="0" fontId="12" fillId="36" borderId="43" xfId="0" applyFont="1" applyFill="1" applyBorder="1" applyAlignment="1" applyProtection="1">
      <alignment horizontal="center" vertical="center"/>
      <protection hidden="1"/>
    </xf>
    <xf numFmtId="0" fontId="12" fillId="36" borderId="44" xfId="0" applyFont="1" applyFill="1" applyBorder="1" applyAlignment="1" applyProtection="1">
      <alignment horizontal="center" vertical="center"/>
      <protection hidden="1"/>
    </xf>
    <xf numFmtId="0" fontId="12" fillId="51" borderId="43" xfId="0" applyFont="1" applyFill="1" applyBorder="1" applyAlignment="1" applyProtection="1">
      <alignment horizontal="center" vertical="center"/>
      <protection hidden="1"/>
    </xf>
    <xf numFmtId="0" fontId="12" fillId="51" borderId="44" xfId="0" applyFont="1" applyFill="1" applyBorder="1" applyAlignment="1" applyProtection="1">
      <alignment horizontal="center" vertical="center"/>
      <protection hidden="1"/>
    </xf>
    <xf numFmtId="0" fontId="12" fillId="44" borderId="43" xfId="0" applyFont="1" applyFill="1" applyBorder="1" applyAlignment="1" applyProtection="1">
      <alignment horizontal="center" vertical="center"/>
      <protection hidden="1"/>
    </xf>
    <xf numFmtId="0" fontId="12" fillId="44" borderId="44" xfId="0" applyFont="1" applyFill="1" applyBorder="1" applyAlignment="1" applyProtection="1">
      <alignment horizontal="center" vertical="center"/>
      <protection hidden="1"/>
    </xf>
    <xf numFmtId="0" fontId="12" fillId="50" borderId="43" xfId="0" applyFont="1" applyFill="1" applyBorder="1" applyAlignment="1" applyProtection="1">
      <alignment horizontal="center" vertical="center"/>
      <protection hidden="1"/>
    </xf>
    <xf numFmtId="0" fontId="12" fillId="50" borderId="44" xfId="0" applyFont="1" applyFill="1" applyBorder="1" applyAlignment="1" applyProtection="1">
      <alignment horizontal="center" vertical="center"/>
      <protection hidden="1"/>
    </xf>
    <xf numFmtId="0" fontId="12" fillId="43" borderId="45" xfId="0" applyFont="1" applyFill="1" applyBorder="1" applyAlignment="1" applyProtection="1">
      <alignment horizontal="center" vertical="center"/>
      <protection hidden="1"/>
    </xf>
    <xf numFmtId="0" fontId="12" fillId="43" borderId="46" xfId="0" applyFont="1" applyFill="1" applyBorder="1" applyAlignment="1" applyProtection="1">
      <alignment horizontal="center" vertical="center"/>
      <protection hidden="1"/>
    </xf>
    <xf numFmtId="0" fontId="12" fillId="52" borderId="43" xfId="0" applyFont="1" applyFill="1" applyBorder="1" applyAlignment="1" applyProtection="1">
      <alignment horizontal="center" vertical="center"/>
      <protection hidden="1"/>
    </xf>
    <xf numFmtId="0" fontId="12" fillId="52" borderId="44" xfId="0" applyFont="1" applyFill="1" applyBorder="1" applyAlignment="1" applyProtection="1">
      <alignment horizontal="center" vertical="center"/>
      <protection hidden="1"/>
    </xf>
    <xf numFmtId="0" fontId="12" fillId="53" borderId="43" xfId="0" applyFont="1" applyFill="1" applyBorder="1" applyAlignment="1" applyProtection="1">
      <alignment horizontal="center" vertical="center"/>
      <protection hidden="1"/>
    </xf>
    <xf numFmtId="0" fontId="12" fillId="53" borderId="44" xfId="0" applyFont="1" applyFill="1" applyBorder="1" applyAlignment="1" applyProtection="1">
      <alignment horizontal="center" vertical="center"/>
      <protection hidden="1"/>
    </xf>
    <xf numFmtId="0" fontId="12" fillId="54" borderId="43" xfId="0" applyFont="1" applyFill="1" applyBorder="1" applyAlignment="1" applyProtection="1">
      <alignment horizontal="center" vertical="center"/>
      <protection hidden="1"/>
    </xf>
    <xf numFmtId="0" fontId="12" fillId="54" borderId="44" xfId="0" applyFont="1" applyFill="1" applyBorder="1" applyAlignment="1" applyProtection="1">
      <alignment horizontal="center" vertical="center"/>
      <protection hidden="1"/>
    </xf>
    <xf numFmtId="0" fontId="12" fillId="49" borderId="43" xfId="0" applyFont="1" applyFill="1" applyBorder="1" applyAlignment="1" applyProtection="1">
      <alignment horizontal="center" vertical="center"/>
      <protection hidden="1"/>
    </xf>
    <xf numFmtId="0" fontId="12" fillId="49" borderId="44" xfId="0" applyFont="1" applyFill="1" applyBorder="1" applyAlignment="1" applyProtection="1">
      <alignment horizontal="center" vertical="center"/>
      <protection hidden="1"/>
    </xf>
    <xf numFmtId="0" fontId="12" fillId="33" borderId="43" xfId="0" applyFont="1" applyFill="1" applyBorder="1" applyAlignment="1" applyProtection="1">
      <alignment horizontal="center" vertical="center"/>
      <protection hidden="1"/>
    </xf>
    <xf numFmtId="0" fontId="12" fillId="33" borderId="44" xfId="0" applyFont="1" applyFill="1" applyBorder="1" applyAlignment="1" applyProtection="1">
      <alignment horizontal="center" vertical="center"/>
      <protection hidden="1"/>
    </xf>
    <xf numFmtId="0" fontId="12" fillId="35" borderId="43" xfId="0" applyFont="1" applyFill="1" applyBorder="1" applyAlignment="1" applyProtection="1">
      <alignment horizontal="center" vertical="center"/>
      <protection hidden="1"/>
    </xf>
    <xf numFmtId="0" fontId="12" fillId="35" borderId="44" xfId="0" applyFont="1" applyFill="1" applyBorder="1" applyAlignment="1" applyProtection="1">
      <alignment horizontal="center" vertical="center"/>
      <protection hidden="1"/>
    </xf>
    <xf numFmtId="0" fontId="12" fillId="35" borderId="56" xfId="0" applyFont="1" applyFill="1" applyBorder="1" applyAlignment="1" applyProtection="1">
      <alignment horizontal="right" vertical="center"/>
      <protection hidden="1"/>
    </xf>
    <xf numFmtId="0" fontId="12" fillId="35" borderId="43" xfId="0" applyFont="1" applyFill="1" applyBorder="1" applyAlignment="1" applyProtection="1">
      <alignment horizontal="right" vertical="center"/>
      <protection hidden="1"/>
    </xf>
    <xf numFmtId="0" fontId="0" fillId="35" borderId="43" xfId="0" applyFill="1" applyBorder="1" applyAlignment="1">
      <alignment horizontal="right" vertical="center"/>
    </xf>
    <xf numFmtId="0" fontId="12" fillId="37" borderId="56" xfId="0" applyFont="1" applyFill="1" applyBorder="1" applyAlignment="1" applyProtection="1">
      <alignment horizontal="right" vertical="center"/>
      <protection hidden="1"/>
    </xf>
    <xf numFmtId="0" fontId="12" fillId="37" borderId="43" xfId="0" applyFont="1" applyFill="1" applyBorder="1" applyAlignment="1" applyProtection="1">
      <alignment horizontal="right" vertical="center"/>
      <protection hidden="1"/>
    </xf>
    <xf numFmtId="0" fontId="12" fillId="37" borderId="43" xfId="0" applyFont="1" applyFill="1" applyBorder="1" applyAlignment="1">
      <alignment horizontal="right" vertical="center"/>
    </xf>
    <xf numFmtId="0" fontId="0" fillId="37" borderId="43" xfId="0" applyFill="1" applyBorder="1" applyAlignment="1">
      <alignment horizontal="right" vertical="center"/>
    </xf>
    <xf numFmtId="0" fontId="12" fillId="43" borderId="57" xfId="0" applyFont="1" applyFill="1" applyBorder="1" applyAlignment="1" applyProtection="1">
      <alignment horizontal="right" vertical="center"/>
      <protection hidden="1"/>
    </xf>
    <xf numFmtId="0" fontId="12" fillId="43" borderId="45" xfId="0" applyFont="1" applyFill="1" applyBorder="1" applyAlignment="1" applyProtection="1">
      <alignment horizontal="right" vertical="center"/>
      <protection hidden="1"/>
    </xf>
    <xf numFmtId="0" fontId="12" fillId="43" borderId="45" xfId="0" applyFont="1" applyFill="1" applyBorder="1" applyAlignment="1">
      <alignment horizontal="right" vertical="center"/>
    </xf>
    <xf numFmtId="0" fontId="0" fillId="43" borderId="45" xfId="0" applyFill="1" applyBorder="1" applyAlignment="1">
      <alignment horizontal="right" vertical="center"/>
    </xf>
    <xf numFmtId="0" fontId="8" fillId="0" borderId="55" xfId="0" applyFont="1" applyBorder="1" applyAlignment="1" applyProtection="1">
      <alignment horizontal="center" vertical="center"/>
      <protection hidden="1"/>
    </xf>
    <xf numFmtId="0" fontId="8" fillId="0" borderId="41" xfId="0" applyFont="1" applyBorder="1" applyAlignment="1" applyProtection="1">
      <alignment horizontal="center" vertical="center"/>
      <protection hidden="1"/>
    </xf>
    <xf numFmtId="0" fontId="0" fillId="0" borderId="41" xfId="0" applyBorder="1" applyAlignment="1">
      <alignment/>
    </xf>
    <xf numFmtId="0" fontId="12" fillId="44" borderId="56" xfId="0" applyFont="1" applyFill="1" applyBorder="1" applyAlignment="1" applyProtection="1">
      <alignment horizontal="right" vertical="center"/>
      <protection hidden="1"/>
    </xf>
    <xf numFmtId="0" fontId="12" fillId="44" borderId="43" xfId="0" applyFont="1" applyFill="1" applyBorder="1" applyAlignment="1" applyProtection="1">
      <alignment horizontal="right" vertical="center"/>
      <protection hidden="1"/>
    </xf>
    <xf numFmtId="0" fontId="12" fillId="44" borderId="43" xfId="0" applyFont="1" applyFill="1" applyBorder="1" applyAlignment="1">
      <alignment horizontal="right" vertical="center"/>
    </xf>
    <xf numFmtId="0" fontId="0" fillId="44" borderId="43" xfId="0" applyFill="1" applyBorder="1" applyAlignment="1">
      <alignment horizontal="right" vertical="center"/>
    </xf>
    <xf numFmtId="0" fontId="12" fillId="50" borderId="56" xfId="0" applyFont="1" applyFill="1" applyBorder="1" applyAlignment="1" applyProtection="1">
      <alignment horizontal="right" vertical="center"/>
      <protection hidden="1"/>
    </xf>
    <xf numFmtId="0" fontId="12" fillId="50" borderId="43" xfId="0" applyFont="1" applyFill="1" applyBorder="1" applyAlignment="1" applyProtection="1">
      <alignment horizontal="right" vertical="center"/>
      <protection hidden="1"/>
    </xf>
    <xf numFmtId="0" fontId="12" fillId="50" borderId="43" xfId="0" applyFont="1" applyFill="1" applyBorder="1" applyAlignment="1">
      <alignment horizontal="right" vertical="center"/>
    </xf>
    <xf numFmtId="0" fontId="0" fillId="50" borderId="43" xfId="0" applyFill="1" applyBorder="1" applyAlignment="1">
      <alignment horizontal="right" vertical="center"/>
    </xf>
    <xf numFmtId="0" fontId="12" fillId="33" borderId="56" xfId="0" applyFont="1" applyFill="1" applyBorder="1" applyAlignment="1" applyProtection="1">
      <alignment horizontal="right" vertical="center"/>
      <protection hidden="1"/>
    </xf>
    <xf numFmtId="0" fontId="12" fillId="33" borderId="43" xfId="0" applyFont="1" applyFill="1" applyBorder="1" applyAlignment="1" applyProtection="1">
      <alignment horizontal="right" vertical="center"/>
      <protection hidden="1"/>
    </xf>
    <xf numFmtId="0" fontId="0" fillId="33" borderId="43" xfId="0" applyFill="1" applyBorder="1" applyAlignment="1">
      <alignment horizontal="right" vertical="center"/>
    </xf>
    <xf numFmtId="0" fontId="12" fillId="40" borderId="56" xfId="0" applyFont="1" applyFill="1" applyBorder="1" applyAlignment="1" applyProtection="1">
      <alignment horizontal="right" vertical="center"/>
      <protection hidden="1"/>
    </xf>
    <xf numFmtId="0" fontId="12" fillId="40" borderId="43" xfId="0" applyFont="1" applyFill="1" applyBorder="1" applyAlignment="1" applyProtection="1">
      <alignment horizontal="right" vertical="center"/>
      <protection hidden="1"/>
    </xf>
    <xf numFmtId="0" fontId="12" fillId="40" borderId="43" xfId="0" applyFont="1" applyFill="1" applyBorder="1" applyAlignment="1">
      <alignment horizontal="right" vertical="center"/>
    </xf>
    <xf numFmtId="0" fontId="0" fillId="40" borderId="43" xfId="0" applyFill="1" applyBorder="1" applyAlignment="1">
      <alignment horizontal="right" vertical="center"/>
    </xf>
    <xf numFmtId="0" fontId="12" fillId="53" borderId="56" xfId="0" applyFont="1" applyFill="1" applyBorder="1" applyAlignment="1" applyProtection="1">
      <alignment horizontal="right" vertical="center"/>
      <protection hidden="1"/>
    </xf>
    <xf numFmtId="0" fontId="12" fillId="53" borderId="43" xfId="0" applyFont="1" applyFill="1" applyBorder="1" applyAlignment="1" applyProtection="1">
      <alignment horizontal="right" vertical="center"/>
      <protection hidden="1"/>
    </xf>
    <xf numFmtId="0" fontId="12" fillId="53" borderId="43" xfId="0" applyFont="1" applyFill="1" applyBorder="1" applyAlignment="1">
      <alignment horizontal="right" vertical="center"/>
    </xf>
    <xf numFmtId="0" fontId="0" fillId="53" borderId="43" xfId="0" applyFill="1" applyBorder="1" applyAlignment="1">
      <alignment horizontal="right" vertical="center"/>
    </xf>
    <xf numFmtId="0" fontId="12" fillId="54" borderId="56" xfId="0" applyFont="1" applyFill="1" applyBorder="1" applyAlignment="1" applyProtection="1">
      <alignment horizontal="right" vertical="center"/>
      <protection hidden="1"/>
    </xf>
    <xf numFmtId="0" fontId="12" fillId="54" borderId="43" xfId="0" applyFont="1" applyFill="1" applyBorder="1" applyAlignment="1" applyProtection="1">
      <alignment horizontal="right" vertical="center"/>
      <protection hidden="1"/>
    </xf>
    <xf numFmtId="0" fontId="12" fillId="54" borderId="43" xfId="0" applyFont="1" applyFill="1" applyBorder="1" applyAlignment="1">
      <alignment horizontal="right" vertical="center"/>
    </xf>
    <xf numFmtId="0" fontId="0" fillId="54" borderId="43" xfId="0" applyFill="1" applyBorder="1" applyAlignment="1">
      <alignment horizontal="right" vertical="center"/>
    </xf>
    <xf numFmtId="0" fontId="12" fillId="36" borderId="58" xfId="0" applyFont="1" applyFill="1" applyBorder="1" applyAlignment="1">
      <alignment horizontal="right" vertical="center"/>
    </xf>
    <xf numFmtId="0" fontId="12" fillId="36" borderId="59" xfId="0" applyFont="1" applyFill="1" applyBorder="1" applyAlignment="1">
      <alignment horizontal="right" vertical="center"/>
    </xf>
    <xf numFmtId="0" fontId="12" fillId="36" borderId="56" xfId="0" applyFont="1" applyFill="1" applyBorder="1" applyAlignment="1" applyProtection="1">
      <alignment horizontal="right" vertical="center"/>
      <protection hidden="1"/>
    </xf>
    <xf numFmtId="0" fontId="12" fillId="36" borderId="43" xfId="0" applyFont="1" applyFill="1" applyBorder="1" applyAlignment="1" applyProtection="1">
      <alignment horizontal="right" vertical="center"/>
      <protection hidden="1"/>
    </xf>
    <xf numFmtId="0" fontId="12" fillId="36" borderId="43" xfId="0" applyFont="1" applyFill="1" applyBorder="1" applyAlignment="1">
      <alignment horizontal="right" vertical="center"/>
    </xf>
    <xf numFmtId="0" fontId="0" fillId="36" borderId="43" xfId="0" applyFill="1" applyBorder="1" applyAlignment="1">
      <alignment horizontal="right" vertical="center"/>
    </xf>
    <xf numFmtId="0" fontId="12" fillId="51" borderId="56" xfId="0" applyFont="1" applyFill="1" applyBorder="1" applyAlignment="1" applyProtection="1">
      <alignment horizontal="right" vertical="center"/>
      <protection hidden="1"/>
    </xf>
    <xf numFmtId="0" fontId="12" fillId="51" borderId="43" xfId="0" applyFont="1" applyFill="1" applyBorder="1" applyAlignment="1" applyProtection="1">
      <alignment horizontal="right" vertical="center"/>
      <protection hidden="1"/>
    </xf>
    <xf numFmtId="0" fontId="12" fillId="51" borderId="43" xfId="0" applyFont="1" applyFill="1" applyBorder="1" applyAlignment="1">
      <alignment horizontal="right" vertical="center"/>
    </xf>
    <xf numFmtId="0" fontId="0" fillId="51" borderId="43" xfId="0" applyFill="1" applyBorder="1" applyAlignment="1">
      <alignment horizontal="right" vertical="center"/>
    </xf>
    <xf numFmtId="0" fontId="12" fillId="52" borderId="56" xfId="0" applyFont="1" applyFill="1" applyBorder="1" applyAlignment="1" applyProtection="1">
      <alignment horizontal="right" vertical="center"/>
      <protection hidden="1"/>
    </xf>
    <xf numFmtId="0" fontId="12" fillId="52" borderId="43" xfId="0" applyFont="1" applyFill="1" applyBorder="1" applyAlignment="1" applyProtection="1">
      <alignment horizontal="right" vertical="center"/>
      <protection hidden="1"/>
    </xf>
    <xf numFmtId="0" fontId="12" fillId="52" borderId="43" xfId="0" applyFont="1" applyFill="1" applyBorder="1" applyAlignment="1">
      <alignment horizontal="right" vertical="center"/>
    </xf>
    <xf numFmtId="0" fontId="0" fillId="52" borderId="43" xfId="0" applyFill="1" applyBorder="1" applyAlignment="1">
      <alignment horizontal="right" vertical="center"/>
    </xf>
    <xf numFmtId="0" fontId="12" fillId="49" borderId="56" xfId="0" applyFont="1" applyFill="1" applyBorder="1" applyAlignment="1" applyProtection="1">
      <alignment horizontal="right" vertical="center"/>
      <protection hidden="1"/>
    </xf>
    <xf numFmtId="0" fontId="12" fillId="49" borderId="43" xfId="0" applyFont="1" applyFill="1" applyBorder="1" applyAlignment="1" applyProtection="1">
      <alignment horizontal="right" vertical="center"/>
      <protection hidden="1"/>
    </xf>
    <xf numFmtId="0" fontId="12" fillId="49" borderId="43" xfId="0" applyFont="1" applyFill="1" applyBorder="1" applyAlignment="1">
      <alignment horizontal="right" vertical="center"/>
    </xf>
    <xf numFmtId="0" fontId="0" fillId="49" borderId="43" xfId="0" applyFill="1" applyBorder="1" applyAlignment="1">
      <alignment horizontal="right" vertical="center"/>
    </xf>
    <xf numFmtId="0" fontId="8" fillId="0" borderId="60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12" fillId="50" borderId="38" xfId="0" applyFont="1" applyFill="1" applyBorder="1" applyAlignment="1" applyProtection="1" quotePrefix="1">
      <alignment horizontal="center"/>
      <protection hidden="1"/>
    </xf>
    <xf numFmtId="0" fontId="12" fillId="50" borderId="39" xfId="0" applyFont="1" applyFill="1" applyBorder="1" applyAlignment="1">
      <alignment horizontal="center"/>
    </xf>
    <xf numFmtId="0" fontId="12" fillId="50" borderId="38" xfId="0" applyFont="1" applyFill="1" applyBorder="1" applyAlignment="1" applyProtection="1">
      <alignment horizontal="right" vertical="center"/>
      <protection hidden="1"/>
    </xf>
    <xf numFmtId="0" fontId="0" fillId="0" borderId="39" xfId="0" applyBorder="1" applyAlignment="1">
      <alignment horizontal="right" vertical="center"/>
    </xf>
    <xf numFmtId="0" fontId="12" fillId="45" borderId="62" xfId="0" applyFont="1" applyFill="1" applyBorder="1" applyAlignment="1">
      <alignment horizontal="right"/>
    </xf>
    <xf numFmtId="0" fontId="12" fillId="45" borderId="63" xfId="0" applyFont="1" applyFill="1" applyBorder="1" applyAlignment="1">
      <alignment horizontal="right"/>
    </xf>
    <xf numFmtId="0" fontId="12" fillId="45" borderId="64" xfId="0" applyFont="1" applyFill="1" applyBorder="1" applyAlignment="1">
      <alignment horizontal="right"/>
    </xf>
    <xf numFmtId="0" fontId="8" fillId="0" borderId="65" xfId="0" applyFont="1" applyBorder="1" applyAlignment="1">
      <alignment horizontal="center" vertical="center"/>
    </xf>
    <xf numFmtId="0" fontId="8" fillId="0" borderId="66" xfId="0" applyFont="1" applyBorder="1" applyAlignment="1">
      <alignment horizontal="center" vertical="center"/>
    </xf>
    <xf numFmtId="0" fontId="8" fillId="0" borderId="67" xfId="0" applyFont="1" applyBorder="1" applyAlignment="1">
      <alignment horizontal="center" vertical="center"/>
    </xf>
    <xf numFmtId="0" fontId="12" fillId="37" borderId="68" xfId="0" applyFont="1" applyFill="1" applyBorder="1" applyAlignment="1">
      <alignment horizontal="right"/>
    </xf>
    <xf numFmtId="0" fontId="12" fillId="37" borderId="10" xfId="0" applyFont="1" applyFill="1" applyBorder="1" applyAlignment="1">
      <alignment horizontal="right"/>
    </xf>
    <xf numFmtId="0" fontId="12" fillId="37" borderId="69" xfId="0" applyFont="1" applyFill="1" applyBorder="1" applyAlignment="1">
      <alignment horizontal="right"/>
    </xf>
    <xf numFmtId="0" fontId="12" fillId="33" borderId="70" xfId="0" applyFont="1" applyFill="1" applyBorder="1" applyAlignment="1">
      <alignment horizontal="right" vertical="center" wrapText="1"/>
    </xf>
    <xf numFmtId="0" fontId="12" fillId="33" borderId="39" xfId="0" applyFont="1" applyFill="1" applyBorder="1" applyAlignment="1">
      <alignment horizontal="right" vertical="center" wrapText="1"/>
    </xf>
    <xf numFmtId="0" fontId="12" fillId="33" borderId="71" xfId="0" applyFont="1" applyFill="1" applyBorder="1" applyAlignment="1">
      <alignment horizontal="right" vertical="center" wrapText="1"/>
    </xf>
    <xf numFmtId="0" fontId="12" fillId="35" borderId="70" xfId="0" applyFont="1" applyFill="1" applyBorder="1" applyAlignment="1">
      <alignment horizontal="right" vertical="center"/>
    </xf>
    <xf numFmtId="0" fontId="12" fillId="35" borderId="39" xfId="0" applyFont="1" applyFill="1" applyBorder="1" applyAlignment="1">
      <alignment horizontal="right" vertical="center"/>
    </xf>
    <xf numFmtId="0" fontId="12" fillId="35" borderId="71" xfId="0" applyFont="1" applyFill="1" applyBorder="1" applyAlignment="1">
      <alignment horizontal="right" vertical="center"/>
    </xf>
    <xf numFmtId="3" fontId="8" fillId="0" borderId="60" xfId="0" applyNumberFormat="1" applyFont="1" applyBorder="1" applyAlignment="1" applyProtection="1">
      <alignment horizontal="center" vertical="center"/>
      <protection hidden="1"/>
    </xf>
    <xf numFmtId="0" fontId="0" fillId="0" borderId="36" xfId="0" applyBorder="1" applyAlignment="1">
      <alignment/>
    </xf>
    <xf numFmtId="0" fontId="8" fillId="0" borderId="60" xfId="0" applyFont="1" applyBorder="1" applyAlignment="1" applyProtection="1">
      <alignment horizontal="right" vertical="center"/>
      <protection hidden="1"/>
    </xf>
    <xf numFmtId="0" fontId="0" fillId="0" borderId="61" xfId="0" applyBorder="1" applyAlignment="1">
      <alignment horizontal="right" vertical="center"/>
    </xf>
    <xf numFmtId="0" fontId="12" fillId="33" borderId="29" xfId="0" applyFont="1" applyFill="1" applyBorder="1" applyAlignment="1" applyProtection="1">
      <alignment horizontal="right" vertical="center"/>
      <protection hidden="1"/>
    </xf>
    <xf numFmtId="0" fontId="0" fillId="33" borderId="10" xfId="0" applyFill="1" applyBorder="1" applyAlignment="1">
      <alignment horizontal="right" vertical="center"/>
    </xf>
    <xf numFmtId="3" fontId="12" fillId="33" borderId="29" xfId="0" applyNumberFormat="1" applyFont="1" applyFill="1" applyBorder="1" applyAlignment="1" applyProtection="1">
      <alignment horizontal="center" vertical="center"/>
      <protection hidden="1"/>
    </xf>
    <xf numFmtId="0" fontId="0" fillId="33" borderId="12" xfId="0" applyFill="1" applyBorder="1" applyAlignment="1">
      <alignment/>
    </xf>
    <xf numFmtId="0" fontId="12" fillId="37" borderId="29" xfId="0" applyFont="1" applyFill="1" applyBorder="1" applyAlignment="1" applyProtection="1">
      <alignment horizontal="center"/>
      <protection hidden="1"/>
    </xf>
    <xf numFmtId="0" fontId="12" fillId="37" borderId="10" xfId="0" applyFont="1" applyFill="1" applyBorder="1" applyAlignment="1" applyProtection="1">
      <alignment horizontal="center"/>
      <protection hidden="1"/>
    </xf>
    <xf numFmtId="0" fontId="8" fillId="0" borderId="61" xfId="0" applyFont="1" applyBorder="1" applyAlignment="1" applyProtection="1">
      <alignment horizontal="right" vertical="center"/>
      <protection hidden="1"/>
    </xf>
    <xf numFmtId="0" fontId="12" fillId="37" borderId="29" xfId="0" applyFont="1" applyFill="1" applyBorder="1" applyAlignment="1" applyProtection="1">
      <alignment horizontal="right" vertical="center"/>
      <protection hidden="1"/>
    </xf>
    <xf numFmtId="0" fontId="0" fillId="37" borderId="10" xfId="0" applyFill="1" applyBorder="1" applyAlignment="1">
      <alignment horizontal="right" vertical="center"/>
    </xf>
    <xf numFmtId="3" fontId="12" fillId="33" borderId="38" xfId="0" applyNumberFormat="1" applyFont="1" applyFill="1" applyBorder="1" applyAlignment="1" applyProtection="1">
      <alignment horizontal="center"/>
      <protection hidden="1"/>
    </xf>
    <xf numFmtId="0" fontId="1" fillId="33" borderId="28" xfId="0" applyFont="1" applyFill="1" applyBorder="1" applyAlignment="1">
      <alignment horizontal="center"/>
    </xf>
    <xf numFmtId="3" fontId="12" fillId="44" borderId="29" xfId="0" applyNumberFormat="1" applyFont="1" applyFill="1" applyBorder="1" applyAlignment="1" applyProtection="1">
      <alignment horizontal="center"/>
      <protection hidden="1"/>
    </xf>
    <xf numFmtId="0" fontId="1" fillId="44" borderId="12" xfId="0" applyFont="1" applyFill="1" applyBorder="1" applyAlignment="1">
      <alignment horizontal="center"/>
    </xf>
    <xf numFmtId="0" fontId="12" fillId="35" borderId="38" xfId="0" applyFont="1" applyFill="1" applyBorder="1" applyAlignment="1" applyProtection="1">
      <alignment horizontal="right" vertical="center"/>
      <protection hidden="1"/>
    </xf>
    <xf numFmtId="0" fontId="12" fillId="44" borderId="38" xfId="0" applyFont="1" applyFill="1" applyBorder="1" applyAlignment="1" applyProtection="1">
      <alignment horizontal="right" vertical="center"/>
      <protection hidden="1"/>
    </xf>
    <xf numFmtId="3" fontId="12" fillId="0" borderId="38" xfId="0" applyNumberFormat="1" applyFont="1" applyFill="1" applyBorder="1" applyAlignment="1" applyProtection="1">
      <alignment horizontal="center" vertical="center"/>
      <protection hidden="1"/>
    </xf>
    <xf numFmtId="0" fontId="0" fillId="0" borderId="28" xfId="0" applyBorder="1" applyAlignment="1">
      <alignment/>
    </xf>
    <xf numFmtId="3" fontId="12" fillId="0" borderId="38" xfId="0" applyNumberFormat="1" applyFont="1" applyBorder="1" applyAlignment="1" applyProtection="1">
      <alignment horizontal="center"/>
      <protection hidden="1"/>
    </xf>
    <xf numFmtId="0" fontId="1" fillId="0" borderId="28" xfId="0" applyFont="1" applyBorder="1" applyAlignment="1">
      <alignment horizontal="center"/>
    </xf>
    <xf numFmtId="3" fontId="12" fillId="44" borderId="38" xfId="0" applyNumberFormat="1" applyFont="1" applyFill="1" applyBorder="1" applyAlignment="1" applyProtection="1">
      <alignment horizontal="center" vertical="center"/>
      <protection hidden="1"/>
    </xf>
    <xf numFmtId="0" fontId="12" fillId="0" borderId="38" xfId="0" applyFont="1" applyBorder="1" applyAlignment="1" applyProtection="1">
      <alignment horizontal="right" vertical="center"/>
      <protection hidden="1"/>
    </xf>
    <xf numFmtId="0" fontId="12" fillId="36" borderId="38" xfId="0" applyFont="1" applyFill="1" applyBorder="1" applyAlignment="1" applyProtection="1">
      <alignment horizontal="right" vertical="center"/>
      <protection hidden="1"/>
    </xf>
    <xf numFmtId="0" fontId="12" fillId="33" borderId="38" xfId="0" applyFont="1" applyFill="1" applyBorder="1" applyAlignment="1" applyProtection="1">
      <alignment horizontal="center"/>
      <protection hidden="1"/>
    </xf>
    <xf numFmtId="0" fontId="12" fillId="33" borderId="39" xfId="0" applyFont="1" applyFill="1" applyBorder="1" applyAlignment="1" applyProtection="1">
      <alignment horizontal="center"/>
      <protection hidden="1"/>
    </xf>
    <xf numFmtId="0" fontId="8" fillId="0" borderId="36" xfId="0" applyFont="1" applyBorder="1" applyAlignment="1">
      <alignment horizontal="center" vertical="center"/>
    </xf>
    <xf numFmtId="3" fontId="12" fillId="35" borderId="38" xfId="0" applyNumberFormat="1" applyFont="1" applyFill="1" applyBorder="1" applyAlignment="1" applyProtection="1">
      <alignment horizontal="center" vertical="center"/>
      <protection hidden="1"/>
    </xf>
    <xf numFmtId="3" fontId="12" fillId="36" borderId="38" xfId="0" applyNumberFormat="1" applyFont="1" applyFill="1" applyBorder="1" applyAlignment="1" applyProtection="1">
      <alignment horizontal="center" vertical="center"/>
      <protection hidden="1"/>
    </xf>
    <xf numFmtId="0" fontId="12" fillId="0" borderId="38" xfId="0" applyFont="1" applyBorder="1" applyAlignment="1" applyProtection="1">
      <alignment horizontal="center"/>
      <protection hidden="1"/>
    </xf>
    <xf numFmtId="0" fontId="12" fillId="0" borderId="39" xfId="0" applyFont="1" applyBorder="1" applyAlignment="1" applyProtection="1">
      <alignment horizontal="center"/>
      <protection hidden="1"/>
    </xf>
    <xf numFmtId="0" fontId="12" fillId="35" borderId="38" xfId="0" applyFont="1" applyFill="1" applyBorder="1" applyAlignment="1" applyProtection="1">
      <alignment horizontal="center"/>
      <protection hidden="1"/>
    </xf>
    <xf numFmtId="0" fontId="12" fillId="35" borderId="39" xfId="0" applyFont="1" applyFill="1" applyBorder="1" applyAlignment="1" applyProtection="1">
      <alignment horizontal="center"/>
      <protection hidden="1"/>
    </xf>
    <xf numFmtId="3" fontId="12" fillId="36" borderId="38" xfId="0" applyNumberFormat="1" applyFont="1" applyFill="1" applyBorder="1" applyAlignment="1" applyProtection="1">
      <alignment horizontal="center"/>
      <protection hidden="1"/>
    </xf>
    <xf numFmtId="0" fontId="1" fillId="36" borderId="28" xfId="0" applyFont="1" applyFill="1" applyBorder="1" applyAlignment="1">
      <alignment horizontal="center"/>
    </xf>
    <xf numFmtId="0" fontId="12" fillId="44" borderId="29" xfId="0" applyFont="1" applyFill="1" applyBorder="1" applyAlignment="1" applyProtection="1">
      <alignment horizontal="center"/>
      <protection hidden="1"/>
    </xf>
    <xf numFmtId="0" fontId="12" fillId="44" borderId="10" xfId="0" applyFont="1" applyFill="1" applyBorder="1" applyAlignment="1" applyProtection="1">
      <alignment horizontal="center"/>
      <protection hidden="1"/>
    </xf>
    <xf numFmtId="0" fontId="12" fillId="36" borderId="38" xfId="0" applyFont="1" applyFill="1" applyBorder="1" applyAlignment="1" applyProtection="1">
      <alignment horizontal="center"/>
      <protection hidden="1"/>
    </xf>
    <xf numFmtId="0" fontId="12" fillId="36" borderId="39" xfId="0" applyFont="1" applyFill="1" applyBorder="1" applyAlignment="1" applyProtection="1">
      <alignment horizontal="center"/>
      <protection hidden="1"/>
    </xf>
    <xf numFmtId="3" fontId="12" fillId="50" borderId="38" xfId="0" applyNumberFormat="1" applyFont="1" applyFill="1" applyBorder="1" applyAlignment="1" applyProtection="1">
      <alignment horizontal="center"/>
      <protection hidden="1"/>
    </xf>
    <xf numFmtId="0" fontId="12" fillId="0" borderId="28" xfId="0" applyFont="1" applyBorder="1" applyAlignment="1">
      <alignment horizontal="center"/>
    </xf>
    <xf numFmtId="3" fontId="12" fillId="35" borderId="38" xfId="0" applyNumberFormat="1" applyFont="1" applyFill="1" applyBorder="1" applyAlignment="1" applyProtection="1">
      <alignment horizontal="center"/>
      <protection hidden="1"/>
    </xf>
    <xf numFmtId="0" fontId="1" fillId="35" borderId="28" xfId="0" applyFont="1" applyFill="1" applyBorder="1" applyAlignment="1">
      <alignment horizontal="center"/>
    </xf>
    <xf numFmtId="0" fontId="8" fillId="45" borderId="50" xfId="0" applyFont="1" applyFill="1" applyBorder="1" applyAlignment="1" applyProtection="1">
      <alignment horizontal="center" vertical="center"/>
      <protection hidden="1"/>
    </xf>
    <xf numFmtId="0" fontId="28" fillId="45" borderId="51" xfId="0" applyFont="1" applyFill="1" applyBorder="1" applyAlignment="1">
      <alignment horizontal="center" vertical="center"/>
    </xf>
    <xf numFmtId="0" fontId="28" fillId="45" borderId="51" xfId="0" applyFont="1" applyFill="1" applyBorder="1" applyAlignment="1">
      <alignment vertical="center"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26" fillId="0" borderId="72" xfId="0" applyFont="1" applyBorder="1" applyAlignment="1" applyProtection="1">
      <alignment horizontal="center" vertical="center" wrapText="1"/>
      <protection hidden="1"/>
    </xf>
    <xf numFmtId="0" fontId="0" fillId="0" borderId="26" xfId="0" applyBorder="1" applyAlignment="1">
      <alignment horizontal="center" vertical="center"/>
    </xf>
    <xf numFmtId="0" fontId="26" fillId="0" borderId="31" xfId="0" applyFont="1" applyBorder="1" applyAlignment="1" applyProtection="1">
      <alignment horizontal="center" vertical="center" wrapText="1"/>
      <protection hidden="1"/>
    </xf>
    <xf numFmtId="0" fontId="0" fillId="0" borderId="7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0" fontId="25" fillId="0" borderId="31" xfId="0" applyFont="1" applyFill="1" applyBorder="1" applyAlignment="1">
      <alignment horizontal="center" vertical="center"/>
    </xf>
    <xf numFmtId="0" fontId="25" fillId="0" borderId="73" xfId="0" applyFont="1" applyFill="1" applyBorder="1" applyAlignment="1">
      <alignment horizontal="center" vertical="center"/>
    </xf>
    <xf numFmtId="0" fontId="0" fillId="0" borderId="73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2" xfId="0" applyBorder="1" applyAlignment="1">
      <alignment wrapText="1"/>
    </xf>
    <xf numFmtId="0" fontId="8" fillId="37" borderId="74" xfId="0" applyFont="1" applyFill="1" applyBorder="1" applyAlignment="1" applyProtection="1">
      <alignment horizontal="center" vertical="center"/>
      <protection hidden="1"/>
    </xf>
    <xf numFmtId="0" fontId="0" fillId="0" borderId="75" xfId="0" applyBorder="1" applyAlignment="1">
      <alignment/>
    </xf>
    <xf numFmtId="0" fontId="0" fillId="0" borderId="32" xfId="0" applyBorder="1" applyAlignment="1">
      <alignment/>
    </xf>
    <xf numFmtId="3" fontId="12" fillId="45" borderId="38" xfId="0" applyNumberFormat="1" applyFont="1" applyFill="1" applyBorder="1" applyAlignment="1" applyProtection="1">
      <alignment horizontal="right" vertical="center"/>
      <protection hidden="1"/>
    </xf>
    <xf numFmtId="0" fontId="0" fillId="0" borderId="39" xfId="0" applyBorder="1" applyAlignment="1">
      <alignment/>
    </xf>
    <xf numFmtId="0" fontId="25" fillId="0" borderId="55" xfId="0" applyFont="1" applyBorder="1" applyAlignment="1" applyProtection="1">
      <alignment horizontal="center" vertical="center" wrapText="1"/>
      <protection hidden="1"/>
    </xf>
    <xf numFmtId="0" fontId="25" fillId="0" borderId="76" xfId="0" applyFont="1" applyBorder="1" applyAlignment="1">
      <alignment horizontal="center" vertical="center" wrapText="1"/>
    </xf>
    <xf numFmtId="3" fontId="12" fillId="33" borderId="29" xfId="0" applyNumberFormat="1" applyFont="1" applyFill="1" applyBorder="1" applyAlignment="1" applyProtection="1">
      <alignment horizontal="right" vertical="center"/>
      <protection hidden="1"/>
    </xf>
    <xf numFmtId="3" fontId="12" fillId="33" borderId="10" xfId="0" applyNumberFormat="1" applyFont="1" applyFill="1" applyBorder="1" applyAlignment="1" applyProtection="1">
      <alignment horizontal="right" vertical="center"/>
      <protection hidden="1"/>
    </xf>
    <xf numFmtId="0" fontId="8" fillId="37" borderId="74" xfId="0" applyFont="1" applyFill="1" applyBorder="1" applyAlignment="1" applyProtection="1">
      <alignment horizontal="center"/>
      <protection hidden="1"/>
    </xf>
    <xf numFmtId="0" fontId="0" fillId="0" borderId="75" xfId="0" applyBorder="1" applyAlignment="1">
      <alignment horizontal="center"/>
    </xf>
    <xf numFmtId="0" fontId="0" fillId="0" borderId="32" xfId="0" applyBorder="1" applyAlignment="1">
      <alignment horizontal="center"/>
    </xf>
    <xf numFmtId="0" fontId="12" fillId="45" borderId="38" xfId="0" applyFont="1" applyFill="1" applyBorder="1" applyAlignment="1" applyProtection="1">
      <alignment horizontal="right" vertical="center"/>
      <protection hidden="1"/>
    </xf>
    <xf numFmtId="0" fontId="38" fillId="0" borderId="39" xfId="0" applyFont="1" applyBorder="1" applyAlignment="1">
      <alignment horizontal="right" vertical="center"/>
    </xf>
    <xf numFmtId="3" fontId="12" fillId="37" borderId="29" xfId="0" applyNumberFormat="1" applyFont="1" applyFill="1" applyBorder="1" applyAlignment="1" applyProtection="1">
      <alignment horizontal="center"/>
      <protection hidden="1"/>
    </xf>
    <xf numFmtId="0" fontId="1" fillId="37" borderId="12" xfId="0" applyFont="1" applyFill="1" applyBorder="1" applyAlignment="1">
      <alignment horizontal="center"/>
    </xf>
    <xf numFmtId="0" fontId="14" fillId="35" borderId="38" xfId="0" applyFont="1" applyFill="1" applyBorder="1" applyAlignment="1" applyProtection="1">
      <alignment horizontal="right"/>
      <protection hidden="1"/>
    </xf>
    <xf numFmtId="0" fontId="14" fillId="35" borderId="39" xfId="0" applyFont="1" applyFill="1" applyBorder="1" applyAlignment="1" applyProtection="1">
      <alignment horizontal="right"/>
      <protection hidden="1"/>
    </xf>
    <xf numFmtId="3" fontId="12" fillId="37" borderId="29" xfId="0" applyNumberFormat="1" applyFont="1" applyFill="1" applyBorder="1" applyAlignment="1" applyProtection="1">
      <alignment horizontal="right" vertical="center"/>
      <protection hidden="1"/>
    </xf>
    <xf numFmtId="3" fontId="12" fillId="37" borderId="10" xfId="0" applyNumberFormat="1" applyFont="1" applyFill="1" applyBorder="1" applyAlignment="1" applyProtection="1">
      <alignment horizontal="right" vertical="center"/>
      <protection hidden="1"/>
    </xf>
    <xf numFmtId="3" fontId="12" fillId="37" borderId="38" xfId="0" applyNumberFormat="1" applyFont="1" applyFill="1" applyBorder="1" applyAlignment="1" applyProtection="1">
      <alignment horizontal="right" vertical="center"/>
      <protection hidden="1"/>
    </xf>
    <xf numFmtId="3" fontId="12" fillId="33" borderId="38" xfId="0" applyNumberFormat="1" applyFont="1" applyFill="1" applyBorder="1" applyAlignment="1" applyProtection="1">
      <alignment horizontal="right" vertical="center"/>
      <protection hidden="1"/>
    </xf>
    <xf numFmtId="0" fontId="0" fillId="0" borderId="61" xfId="0" applyBorder="1" applyAlignment="1">
      <alignment/>
    </xf>
    <xf numFmtId="3" fontId="12" fillId="37" borderId="29" xfId="0" applyNumberFormat="1" applyFont="1" applyFill="1" applyBorder="1" applyAlignment="1" applyProtection="1">
      <alignment horizontal="center" vertical="center"/>
      <protection hidden="1"/>
    </xf>
    <xf numFmtId="0" fontId="0" fillId="37" borderId="12" xfId="0" applyFill="1" applyBorder="1" applyAlignment="1">
      <alignment horizontal="center" vertical="center"/>
    </xf>
    <xf numFmtId="0" fontId="19" fillId="35" borderId="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DDDDDD"/>
      <rgbColor rgb="0000FFFF"/>
      <rgbColor rgb="00800000"/>
      <rgbColor rgb="006ADA6A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CEFAE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DDDDDD"/>
      <rgbColor rgb="00969696"/>
      <rgbColor rgb="00003366"/>
      <rgbColor rgb="00339966"/>
      <rgbColor rgb="00CEA716"/>
      <rgbColor rgb="00D5A7FF"/>
      <rgbColor rgb="00FEBD82"/>
      <rgbColor rgb="00993366"/>
      <rgbColor rgb="00333399"/>
      <rgbColor rgb="00FCEFA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Wildfires Suppressed by BOD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175"/>
          <c:w val="0.49425"/>
          <c:h val="0.81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Charts!$B$37</c:f>
              <c:strCache>
                <c:ptCount val="1"/>
                <c:pt idx="0">
                  <c:v>Person</c:v>
                </c:pt>
              </c:strCache>
            </c:strRef>
          </c:tx>
          <c:spPr>
            <a:gradFill rotWithShape="1">
              <a:gsLst>
                <a:gs pos="0">
                  <a:srgbClr val="000000"/>
                </a:gs>
                <a:gs pos="50000">
                  <a:srgbClr val="FFCC00"/>
                </a:gs>
                <a:gs pos="100000">
                  <a:srgbClr val="0000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Stats!$G$6</c:f>
              <c:numCache>
                <c:ptCount val="1"/>
                <c:pt idx="0">
                  <c:v>87</c:v>
                </c:pt>
              </c:numCache>
            </c:numRef>
          </c:val>
        </c:ser>
        <c:ser>
          <c:idx val="1"/>
          <c:order val="1"/>
          <c:tx>
            <c:strRef>
              <c:f>Charts!$C$37</c:f>
              <c:strCache>
                <c:ptCount val="1"/>
                <c:pt idx="0">
                  <c:v>Lightning</c:v>
                </c:pt>
              </c:strCache>
            </c:strRef>
          </c:tx>
          <c:spPr>
            <a:gradFill rotWithShape="1">
              <a:gsLst>
                <a:gs pos="0">
                  <a:srgbClr val="000000"/>
                </a:gs>
                <a:gs pos="50000">
                  <a:srgbClr val="FF0000"/>
                </a:gs>
                <a:gs pos="100000">
                  <a:srgbClr val="0000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00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Stats!$G$7</c:f>
              <c:numCache>
                <c:ptCount val="1"/>
                <c:pt idx="0">
                  <c:v>35</c:v>
                </c:pt>
              </c:numCache>
            </c:numRef>
          </c:val>
        </c:ser>
        <c:ser>
          <c:idx val="2"/>
          <c:order val="2"/>
          <c:tx>
            <c:strRef>
              <c:f>Charts!$D$37</c:f>
              <c:strCache>
                <c:ptCount val="1"/>
                <c:pt idx="0">
                  <c:v>Combined Total</c:v>
                </c:pt>
              </c:strCache>
            </c:strRef>
          </c:tx>
          <c:spPr>
            <a:gradFill rotWithShape="1">
              <a:gsLst>
                <a:gs pos="0">
                  <a:srgbClr val="000000"/>
                </a:gs>
                <a:gs pos="50000">
                  <a:srgbClr val="FFFFFF"/>
                </a:gs>
                <a:gs pos="100000">
                  <a:srgbClr val="0000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Stats!$G$8</c:f>
              <c:numCache>
                <c:ptCount val="1"/>
                <c:pt idx="0">
                  <c:v>139</c:v>
                </c:pt>
              </c:numCache>
            </c:numRef>
          </c:val>
        </c:ser>
        <c:overlap val="-40"/>
        <c:gapWidth val="220"/>
        <c:axId val="20165179"/>
        <c:axId val="47268884"/>
      </c:barChart>
      <c:catAx>
        <c:axId val="201651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Fires by Cause</a:t>
                </a:r>
              </a:p>
            </c:rich>
          </c:tx>
          <c:layout>
            <c:manualLayout>
              <c:xMode val="factor"/>
              <c:yMode val="factor"/>
              <c:x val="0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47268884"/>
        <c:crosses val="autoZero"/>
        <c:auto val="1"/>
        <c:lblOffset val="100"/>
        <c:tickLblSkip val="1"/>
        <c:noMultiLvlLbl val="0"/>
      </c:catAx>
      <c:valAx>
        <c:axId val="47268884"/>
        <c:scaling>
          <c:orientation val="minMax"/>
        </c:scaling>
        <c:axPos val="l"/>
        <c:majorGridlines>
          <c:spPr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16517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5325"/>
          <c:y val="0.345"/>
          <c:w val="0.301"/>
          <c:h val="0.13275"/>
        </c:manualLayout>
      </c:layout>
      <c:overlay val="0"/>
      <c:spPr>
        <a:solidFill>
          <a:srgbClr val="DDDDDD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99CC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 Acres Suppressed by BOD (All Ownership)</a:t>
            </a:r>
          </a:p>
        </c:rich>
      </c:tx>
      <c:layout>
        <c:manualLayout>
          <c:xMode val="factor"/>
          <c:yMode val="factor"/>
          <c:x val="-0.00725"/>
          <c:y val="0.00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09325"/>
          <c:w val="0.69125"/>
          <c:h val="0.83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Charts!$B$37</c:f>
              <c:strCache>
                <c:ptCount val="1"/>
                <c:pt idx="0">
                  <c:v>Person</c:v>
                </c:pt>
              </c:strCache>
            </c:strRef>
          </c:tx>
          <c:spPr>
            <a:gradFill rotWithShape="1">
              <a:gsLst>
                <a:gs pos="0">
                  <a:srgbClr val="000000"/>
                </a:gs>
                <a:gs pos="50000">
                  <a:srgbClr val="CEA716"/>
                </a:gs>
                <a:gs pos="100000">
                  <a:srgbClr val="0000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CEA716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(Charts!$B$37,Charts!$C$37,Charts!$D$37)</c:f>
              <c:strCache/>
            </c:strRef>
          </c:cat>
          <c:val>
            <c:numRef>
              <c:f>Stats!$M$6</c:f>
              <c:numCache>
                <c:ptCount val="1"/>
                <c:pt idx="0">
                  <c:v>15793.950000000003</c:v>
                </c:pt>
              </c:numCache>
            </c:numRef>
          </c:val>
        </c:ser>
        <c:ser>
          <c:idx val="1"/>
          <c:order val="1"/>
          <c:tx>
            <c:strRef>
              <c:f>Charts!$C$37</c:f>
              <c:strCache>
                <c:ptCount val="1"/>
                <c:pt idx="0">
                  <c:v>Lightning</c:v>
                </c:pt>
              </c:strCache>
            </c:strRef>
          </c:tx>
          <c:spPr>
            <a:gradFill rotWithShape="1">
              <a:gsLst>
                <a:gs pos="0">
                  <a:srgbClr val="000000"/>
                </a:gs>
                <a:gs pos="50000">
                  <a:srgbClr val="FF0000"/>
                </a:gs>
                <a:gs pos="100000">
                  <a:srgbClr val="0000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(Charts!$B$37,Charts!$C$37,Charts!$D$37)</c:f>
              <c:strCache/>
            </c:strRef>
          </c:cat>
          <c:val>
            <c:numRef>
              <c:f>Stats!$M$7</c:f>
              <c:numCache>
                <c:ptCount val="1"/>
                <c:pt idx="0">
                  <c:v>79708.30000000003</c:v>
                </c:pt>
              </c:numCache>
            </c:numRef>
          </c:val>
        </c:ser>
        <c:ser>
          <c:idx val="2"/>
          <c:order val="2"/>
          <c:tx>
            <c:strRef>
              <c:f>Charts!$D$37</c:f>
              <c:strCache>
                <c:ptCount val="1"/>
                <c:pt idx="0">
                  <c:v>Combined Total</c:v>
                </c:pt>
              </c:strCache>
            </c:strRef>
          </c:tx>
          <c:spPr>
            <a:gradFill rotWithShape="1">
              <a:gsLst>
                <a:gs pos="0">
                  <a:srgbClr val="000000"/>
                </a:gs>
                <a:gs pos="50000">
                  <a:srgbClr val="FFFFFF"/>
                </a:gs>
                <a:gs pos="100000">
                  <a:srgbClr val="0000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(Charts!$B$37,Charts!$C$37,Charts!$D$37)</c:f>
              <c:strCache/>
            </c:strRef>
          </c:cat>
          <c:val>
            <c:numRef>
              <c:f>Stats!$M$8</c:f>
              <c:numCache>
                <c:ptCount val="1"/>
                <c:pt idx="0">
                  <c:v>96050.25000000003</c:v>
                </c:pt>
              </c:numCache>
            </c:numRef>
          </c:val>
        </c:ser>
        <c:overlap val="-30"/>
        <c:axId val="22766773"/>
        <c:axId val="3574366"/>
      </c:barChart>
      <c:catAx>
        <c:axId val="227667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Acres Burned by Cause</a:t>
                </a:r>
              </a:p>
            </c:rich>
          </c:tx>
          <c:layout>
            <c:manualLayout>
              <c:xMode val="factor"/>
              <c:yMode val="factor"/>
              <c:x val="0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3574366"/>
        <c:crosses val="autoZero"/>
        <c:auto val="1"/>
        <c:lblOffset val="100"/>
        <c:tickLblSkip val="1"/>
        <c:noMultiLvlLbl val="0"/>
      </c:catAx>
      <c:valAx>
        <c:axId val="3574366"/>
        <c:scaling>
          <c:orientation val="minMax"/>
        </c:scaling>
        <c:axPos val="l"/>
        <c:majorGridlines>
          <c:spPr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76677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05"/>
          <c:y val="0.4825"/>
          <c:w val="0.286"/>
          <c:h val="0.1405"/>
        </c:manualLayout>
      </c:layout>
      <c:overlay val="0"/>
      <c:spPr>
        <a:solidFill>
          <a:srgbClr val="DDDDDD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99CC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Wildfire Acres Suppressed by BOD (by Ownership)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5"/>
          <c:w val="0.73475"/>
          <c:h val="0.854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Charts!$B$39</c:f>
              <c:strCache>
                <c:ptCount val="1"/>
                <c:pt idx="0">
                  <c:v>BLM</c:v>
                </c:pt>
              </c:strCache>
            </c:strRef>
          </c:tx>
          <c:spPr>
            <a:gradFill rotWithShape="1">
              <a:gsLst>
                <a:gs pos="0">
                  <a:srgbClr val="000000"/>
                </a:gs>
                <a:gs pos="50000">
                  <a:srgbClr val="FFFF99"/>
                </a:gs>
                <a:gs pos="100000">
                  <a:srgbClr val="0000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Stats!#REF!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Charts!$B$40</c:f>
              <c:strCache>
                <c:ptCount val="1"/>
                <c:pt idx="0">
                  <c:v>USFS</c:v>
                </c:pt>
              </c:strCache>
            </c:strRef>
          </c:tx>
          <c:spPr>
            <a:gradFill rotWithShape="1">
              <a:gsLst>
                <a:gs pos="0">
                  <a:srgbClr val="000000"/>
                </a:gs>
                <a:gs pos="50000">
                  <a:srgbClr val="CCFFCC"/>
                </a:gs>
                <a:gs pos="100000">
                  <a:srgbClr val="0000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Stats!$G$15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2"/>
          <c:tx>
            <c:strRef>
              <c:f>Charts!$B$41</c:f>
              <c:strCache>
                <c:ptCount val="1"/>
                <c:pt idx="0">
                  <c:v>IDL</c:v>
                </c:pt>
              </c:strCache>
            </c:strRef>
          </c:tx>
          <c:spPr>
            <a:gradFill rotWithShape="1">
              <a:gsLst>
                <a:gs pos="0">
                  <a:srgbClr val="000000"/>
                </a:gs>
                <a:gs pos="50000">
                  <a:srgbClr val="99CCFF"/>
                </a:gs>
                <a:gs pos="100000">
                  <a:srgbClr val="0000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Stats!$G$16</c:f>
              <c:numCache>
                <c:ptCount val="1"/>
                <c:pt idx="0">
                  <c:v>658.1</c:v>
                </c:pt>
              </c:numCache>
            </c:numRef>
          </c:val>
        </c:ser>
        <c:ser>
          <c:idx val="3"/>
          <c:order val="3"/>
          <c:tx>
            <c:strRef>
              <c:f>Charts!$B$42</c:f>
              <c:strCache>
                <c:ptCount val="1"/>
                <c:pt idx="0">
                  <c:v>Private</c:v>
                </c:pt>
              </c:strCache>
            </c:strRef>
          </c:tx>
          <c:spPr>
            <a:gradFill rotWithShape="1">
              <a:gsLst>
                <a:gs pos="0">
                  <a:srgbClr val="000000"/>
                </a:gs>
                <a:gs pos="50000">
                  <a:srgbClr val="FFFFFF"/>
                </a:gs>
                <a:gs pos="100000">
                  <a:srgbClr val="0000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FFFF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Stats!$G$17</c:f>
              <c:numCache>
                <c:ptCount val="1"/>
                <c:pt idx="0">
                  <c:v>4418.650000000001</c:v>
                </c:pt>
              </c:numCache>
            </c:numRef>
          </c:val>
        </c:ser>
        <c:ser>
          <c:idx val="4"/>
          <c:order val="4"/>
          <c:tx>
            <c:strRef>
              <c:f>Charts!$B$43</c:f>
              <c:strCache>
                <c:ptCount val="1"/>
                <c:pt idx="0">
                  <c:v>Other Federal</c:v>
                </c:pt>
              </c:strCache>
            </c:strRef>
          </c:tx>
          <c:spPr>
            <a:gradFill rotWithShape="1">
              <a:gsLst>
                <a:gs pos="0">
                  <a:srgbClr val="000000"/>
                </a:gs>
                <a:gs pos="50000">
                  <a:srgbClr val="CC99FF"/>
                </a:gs>
                <a:gs pos="100000">
                  <a:srgbClr val="0000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Stats!$G$18</c:f>
              <c:numCache>
                <c:ptCount val="1"/>
                <c:pt idx="0">
                  <c:v>5</c:v>
                </c:pt>
              </c:numCache>
            </c:numRef>
          </c:val>
        </c:ser>
        <c:ser>
          <c:idx val="5"/>
          <c:order val="5"/>
          <c:tx>
            <c:strRef>
              <c:f>Charts!$B$44</c:f>
              <c:strCache>
                <c:ptCount val="1"/>
                <c:pt idx="0">
                  <c:v>All Other</c:v>
                </c:pt>
              </c:strCache>
            </c:strRef>
          </c:tx>
          <c:spPr>
            <a:gradFill rotWithShape="1">
              <a:gsLst>
                <a:gs pos="0">
                  <a:srgbClr val="000000"/>
                </a:gs>
                <a:gs pos="50000">
                  <a:srgbClr val="FF8080"/>
                </a:gs>
                <a:gs pos="100000">
                  <a:srgbClr val="0000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Stats!$G$19</c:f>
              <c:numCache>
                <c:ptCount val="1"/>
                <c:pt idx="0">
                  <c:v>0.5</c:v>
                </c:pt>
              </c:numCache>
            </c:numRef>
          </c:val>
        </c:ser>
        <c:overlap val="-40"/>
        <c:gapWidth val="220"/>
        <c:axId val="32169295"/>
        <c:axId val="21088200"/>
      </c:barChart>
      <c:catAx>
        <c:axId val="321692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Acres Burned by Land Ownership</a:t>
                </a:r>
              </a:p>
            </c:rich>
          </c:tx>
          <c:layout>
            <c:manualLayout>
              <c:xMode val="factor"/>
              <c:yMode val="factor"/>
              <c:x val="0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21088200"/>
        <c:crosses val="autoZero"/>
        <c:auto val="1"/>
        <c:lblOffset val="100"/>
        <c:tickLblSkip val="1"/>
        <c:noMultiLvlLbl val="0"/>
      </c:catAx>
      <c:valAx>
        <c:axId val="210882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Acres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16929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3"/>
          <c:y val="0.374"/>
          <c:w val="0.19225"/>
          <c:h val="0.23425"/>
        </c:manualLayout>
      </c:layout>
      <c:overlay val="0"/>
      <c:spPr>
        <a:solidFill>
          <a:srgbClr val="DDDDDD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99CC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2</xdr:row>
      <xdr:rowOff>0</xdr:rowOff>
    </xdr:from>
    <xdr:to>
      <xdr:col>9</xdr:col>
      <xdr:colOff>361950</xdr:colOff>
      <xdr:row>34</xdr:row>
      <xdr:rowOff>66675</xdr:rowOff>
    </xdr:to>
    <xdr:graphicFrame>
      <xdr:nvGraphicFramePr>
        <xdr:cNvPr id="1" name="Chart 12"/>
        <xdr:cNvGraphicFramePr/>
      </xdr:nvGraphicFramePr>
      <xdr:xfrm>
        <a:off x="304800" y="523875"/>
        <a:ext cx="537210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257175</xdr:colOff>
      <xdr:row>2</xdr:row>
      <xdr:rowOff>0</xdr:rowOff>
    </xdr:from>
    <xdr:to>
      <xdr:col>19</xdr:col>
      <xdr:colOff>323850</xdr:colOff>
      <xdr:row>34</xdr:row>
      <xdr:rowOff>57150</xdr:rowOff>
    </xdr:to>
    <xdr:graphicFrame>
      <xdr:nvGraphicFramePr>
        <xdr:cNvPr id="2" name="Chart 15"/>
        <xdr:cNvGraphicFramePr/>
      </xdr:nvGraphicFramePr>
      <xdr:xfrm>
        <a:off x="6162675" y="523875"/>
        <a:ext cx="5381625" cy="5238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314325</xdr:colOff>
      <xdr:row>35</xdr:row>
      <xdr:rowOff>152400</xdr:rowOff>
    </xdr:from>
    <xdr:to>
      <xdr:col>14</xdr:col>
      <xdr:colOff>504825</xdr:colOff>
      <xdr:row>68</xdr:row>
      <xdr:rowOff>57150</xdr:rowOff>
    </xdr:to>
    <xdr:graphicFrame>
      <xdr:nvGraphicFramePr>
        <xdr:cNvPr id="3" name="Chart 16"/>
        <xdr:cNvGraphicFramePr/>
      </xdr:nvGraphicFramePr>
      <xdr:xfrm>
        <a:off x="314325" y="6019800"/>
        <a:ext cx="8458200" cy="5410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AZ1276"/>
  <sheetViews>
    <sheetView showGridLines="0" tabSelected="1" zoomScale="75" zoomScaleNormal="75" zoomScalePageLayoutView="0" workbookViewId="0" topLeftCell="A1">
      <pane xSplit="1" ySplit="2" topLeftCell="B9" activePane="bottomRight" state="frozen"/>
      <selection pane="topLeft" activeCell="A1" sqref="A1"/>
      <selection pane="topRight" activeCell="B1" sqref="B1"/>
      <selection pane="bottomLeft" activeCell="A3" sqref="A3"/>
      <selection pane="bottomRight" activeCell="C22" sqref="C22"/>
    </sheetView>
  </sheetViews>
  <sheetFormatPr defaultColWidth="8.8515625" defaultRowHeight="12.75"/>
  <cols>
    <col min="1" max="1" width="9.8515625" style="17" customWidth="1"/>
    <col min="2" max="2" width="11.57421875" style="18" customWidth="1"/>
    <col min="3" max="3" width="8.7109375" style="18" customWidth="1"/>
    <col min="4" max="4" width="12.28125" style="3" customWidth="1"/>
    <col min="5" max="5" width="11.00390625" style="63" customWidth="1"/>
    <col min="6" max="6" width="11.421875" style="63" customWidth="1"/>
    <col min="7" max="7" width="10.421875" style="43" customWidth="1"/>
    <col min="8" max="8" width="12.7109375" style="43" customWidth="1"/>
    <col min="9" max="9" width="29.28125" style="3" customWidth="1"/>
    <col min="10" max="10" width="23.7109375" style="3" customWidth="1"/>
    <col min="11" max="11" width="10.28125" style="3" customWidth="1"/>
    <col min="12" max="12" width="12.421875" style="9" customWidth="1"/>
    <col min="13" max="13" width="11.28125" style="9" customWidth="1"/>
    <col min="14" max="14" width="8.8515625" style="9" customWidth="1"/>
    <col min="15" max="15" width="10.7109375" style="9" customWidth="1"/>
    <col min="16" max="16" width="10.28125" style="9" customWidth="1"/>
    <col min="17" max="17" width="13.28125" style="9" customWidth="1"/>
    <col min="18" max="18" width="10.00390625" style="9" customWidth="1"/>
    <col min="19" max="19" width="10.28125" style="10" customWidth="1"/>
    <col min="20" max="20" width="12.57421875" style="10" customWidth="1"/>
    <col min="21" max="21" width="16.57421875" style="83" customWidth="1"/>
    <col min="22" max="22" width="0.2890625" style="9" customWidth="1"/>
    <col min="23" max="23" width="18.8515625" style="72" customWidth="1"/>
    <col min="24" max="24" width="13.421875" style="72" customWidth="1"/>
    <col min="25" max="25" width="12.140625" style="72" customWidth="1"/>
    <col min="26" max="26" width="10.7109375" style="72" customWidth="1"/>
    <col min="27" max="27" width="10.140625" style="72" customWidth="1"/>
    <col min="28" max="28" width="11.28125" style="72" customWidth="1"/>
    <col min="29" max="29" width="12.140625" style="2" customWidth="1"/>
    <col min="30" max="30" width="14.421875" style="3" customWidth="1"/>
    <col min="31" max="32" width="13.00390625" style="3" customWidth="1"/>
    <col min="33" max="33" width="11.8515625" style="3" customWidth="1"/>
    <col min="34" max="35" width="8.8515625" style="3" customWidth="1"/>
    <col min="36" max="36" width="9.7109375" style="3" customWidth="1"/>
    <col min="37" max="37" width="8.8515625" style="3" customWidth="1"/>
    <col min="38" max="51" width="2.8515625" style="3" bestFit="1" customWidth="1"/>
    <col min="52" max="16384" width="8.8515625" style="3" customWidth="1"/>
  </cols>
  <sheetData>
    <row r="1" spans="1:28" ht="20.25">
      <c r="A1" s="66" t="s">
        <v>76</v>
      </c>
      <c r="B1" s="67"/>
      <c r="C1" s="67"/>
      <c r="D1" s="67"/>
      <c r="E1" s="67"/>
      <c r="F1" s="67"/>
      <c r="G1" s="67"/>
      <c r="H1" s="67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5"/>
      <c r="U1" s="65"/>
      <c r="V1" s="65"/>
      <c r="W1" s="122"/>
      <c r="X1" s="124"/>
      <c r="Y1" s="124"/>
      <c r="Z1" s="124"/>
      <c r="AA1" s="124"/>
      <c r="AB1" s="124"/>
    </row>
    <row r="2" spans="1:32" s="164" customFormat="1" ht="37.5" customHeight="1">
      <c r="A2" s="147" t="s">
        <v>29</v>
      </c>
      <c r="B2" s="148" t="s">
        <v>28</v>
      </c>
      <c r="C2" s="148" t="s">
        <v>30</v>
      </c>
      <c r="D2" s="148" t="s">
        <v>31</v>
      </c>
      <c r="E2" s="149" t="s">
        <v>32</v>
      </c>
      <c r="F2" s="149" t="s">
        <v>33</v>
      </c>
      <c r="G2" s="150" t="s">
        <v>34</v>
      </c>
      <c r="H2" s="150" t="s">
        <v>35</v>
      </c>
      <c r="I2" s="148" t="s">
        <v>36</v>
      </c>
      <c r="J2" s="148" t="s">
        <v>0</v>
      </c>
      <c r="K2" s="148" t="s">
        <v>37</v>
      </c>
      <c r="L2" s="151" t="s">
        <v>38</v>
      </c>
      <c r="M2" s="148" t="s">
        <v>39</v>
      </c>
      <c r="N2" s="152" t="s">
        <v>40</v>
      </c>
      <c r="O2" s="153" t="s">
        <v>41</v>
      </c>
      <c r="P2" s="154" t="s">
        <v>42</v>
      </c>
      <c r="Q2" s="155" t="s">
        <v>53</v>
      </c>
      <c r="R2" s="156" t="s">
        <v>54</v>
      </c>
      <c r="S2" s="157" t="s">
        <v>846</v>
      </c>
      <c r="T2" s="158" t="s">
        <v>43</v>
      </c>
      <c r="U2" s="159" t="s">
        <v>52</v>
      </c>
      <c r="V2" s="160" t="s">
        <v>51</v>
      </c>
      <c r="W2" s="161" t="s">
        <v>47</v>
      </c>
      <c r="X2" s="161" t="s">
        <v>82</v>
      </c>
      <c r="Y2" s="161" t="s">
        <v>81</v>
      </c>
      <c r="Z2" s="161" t="s">
        <v>75</v>
      </c>
      <c r="AA2" s="162" t="s">
        <v>390</v>
      </c>
      <c r="AB2" s="162" t="s">
        <v>410</v>
      </c>
      <c r="AC2" s="163"/>
      <c r="AD2" s="163"/>
      <c r="AE2" s="163"/>
      <c r="AF2" s="163"/>
    </row>
    <row r="3" spans="1:51" s="181" customFormat="1" ht="15" customHeight="1">
      <c r="A3" s="165" t="s">
        <v>77</v>
      </c>
      <c r="B3" s="166">
        <v>39083</v>
      </c>
      <c r="C3" s="167"/>
      <c r="D3" s="168"/>
      <c r="E3" s="169"/>
      <c r="F3" s="169"/>
      <c r="G3" s="170"/>
      <c r="H3" s="170"/>
      <c r="I3" s="171" t="s">
        <v>73</v>
      </c>
      <c r="J3" s="168"/>
      <c r="K3" s="168"/>
      <c r="L3" s="172"/>
      <c r="M3" s="172"/>
      <c r="N3" s="173"/>
      <c r="O3" s="173"/>
      <c r="P3" s="173"/>
      <c r="Q3" s="173"/>
      <c r="R3" s="173"/>
      <c r="S3" s="174"/>
      <c r="T3" s="175"/>
      <c r="U3" s="176"/>
      <c r="V3" s="177" t="e">
        <f>DATEDIF(B3,(T3+1),"d")</f>
        <v>#NUM!</v>
      </c>
      <c r="W3" s="178"/>
      <c r="X3" s="178"/>
      <c r="Y3" s="178"/>
      <c r="Z3" s="178"/>
      <c r="AA3" s="179"/>
      <c r="AB3" s="179"/>
      <c r="AC3" s="180"/>
      <c r="AL3" s="181">
        <f>IF(AND($U3="BLM",$K3="L"),1,0)</f>
        <v>0</v>
      </c>
      <c r="AM3" s="181">
        <f>IF(AND($U3="BLM",$K3="P"),1,0)</f>
        <v>0</v>
      </c>
      <c r="AN3" s="181">
        <f>IF(AND($U3="FS",$K3="L"),1,0)</f>
        <v>0</v>
      </c>
      <c r="AO3" s="181">
        <f>IF(AND($U3="FS",$K3="P"),1,0)</f>
        <v>0</v>
      </c>
      <c r="AP3" s="181">
        <f>IF(AND($U3="STATE",$K3="L"),1,0)</f>
        <v>0</v>
      </c>
      <c r="AQ3" s="181">
        <f>IF(AND($U3="STATE",$K3="P"),1,0)</f>
        <v>0</v>
      </c>
      <c r="AR3" s="181">
        <f>IF(AND($U3="PRIVATE",$K3="L"),1,0)</f>
        <v>0</v>
      </c>
      <c r="AS3" s="181">
        <f>IF(AND($U3="PRIVATE",$K3="P"),1,0)</f>
        <v>0</v>
      </c>
      <c r="AT3" s="181">
        <f>IF(AND($U3="MILITARY",$K3="L"),1,0)</f>
        <v>0</v>
      </c>
      <c r="AU3" s="181">
        <f>IF(AND($U3="MILITARY",$K3="P"),1,0)</f>
        <v>0</v>
      </c>
      <c r="AV3" s="181">
        <f>IF(AND($U3="FWS",$K3="L"),1,0)</f>
        <v>0</v>
      </c>
      <c r="AW3" s="181">
        <f>IF(AND($U3="FWS",$K3="P"),1,0)</f>
        <v>0</v>
      </c>
      <c r="AX3" s="181">
        <f>IF(AND($U3="OTHER",$K3="L"),1,0)</f>
        <v>0</v>
      </c>
      <c r="AY3" s="181">
        <f>IF(AND($U3="OTHER",$K3="P"),1,0)</f>
        <v>0</v>
      </c>
    </row>
    <row r="4" spans="1:51" s="181" customFormat="1" ht="12.75" customHeight="1">
      <c r="A4" s="165" t="s">
        <v>107</v>
      </c>
      <c r="B4" s="182">
        <v>39171</v>
      </c>
      <c r="C4" s="183" t="s">
        <v>108</v>
      </c>
      <c r="D4" s="184" t="s">
        <v>109</v>
      </c>
      <c r="E4" s="185" t="s">
        <v>110</v>
      </c>
      <c r="F4" s="185" t="s">
        <v>111</v>
      </c>
      <c r="G4" s="186">
        <v>616615</v>
      </c>
      <c r="H4" s="186">
        <v>4750047</v>
      </c>
      <c r="I4" s="184" t="s">
        <v>112</v>
      </c>
      <c r="J4" s="184" t="s">
        <v>113</v>
      </c>
      <c r="K4" s="184" t="s">
        <v>114</v>
      </c>
      <c r="L4" s="187">
        <v>133</v>
      </c>
      <c r="M4" s="188">
        <v>131</v>
      </c>
      <c r="N4" s="189"/>
      <c r="O4" s="190"/>
      <c r="P4" s="191">
        <v>2</v>
      </c>
      <c r="Q4" s="192"/>
      <c r="R4" s="193"/>
      <c r="S4" s="194"/>
      <c r="T4" s="195">
        <v>39174</v>
      </c>
      <c r="U4" s="196" t="s">
        <v>11</v>
      </c>
      <c r="V4" s="197" t="s">
        <v>11</v>
      </c>
      <c r="W4" s="69" t="s">
        <v>115</v>
      </c>
      <c r="X4" s="69" t="s">
        <v>116</v>
      </c>
      <c r="Y4" s="69" t="s">
        <v>114</v>
      </c>
      <c r="Z4" s="69" t="s">
        <v>142</v>
      </c>
      <c r="AA4" s="69" t="s">
        <v>118</v>
      </c>
      <c r="AB4" s="69" t="s">
        <v>142</v>
      </c>
      <c r="AC4" s="180"/>
      <c r="AL4" s="181">
        <f aca="true" t="shared" si="0" ref="AL4:AL67">IF(AND($U4="BLM",$K4="L"),1,0)</f>
        <v>0</v>
      </c>
      <c r="AM4" s="181">
        <f aca="true" t="shared" si="1" ref="AM4:AM67">IF(AND($U4="BLM",$K4="P"),1,0)</f>
        <v>1</v>
      </c>
      <c r="AN4" s="181">
        <f aca="true" t="shared" si="2" ref="AN4:AN67">IF(AND($U4="FS",$K4="L"),1,0)</f>
        <v>0</v>
      </c>
      <c r="AO4" s="181">
        <f aca="true" t="shared" si="3" ref="AO4:AO67">IF(AND($U4="FS",$K4="P"),1,0)</f>
        <v>0</v>
      </c>
      <c r="AP4" s="181">
        <f aca="true" t="shared" si="4" ref="AP4:AP67">IF(AND($U4="STATE",$K4="L"),1,0)</f>
        <v>0</v>
      </c>
      <c r="AQ4" s="181">
        <f aca="true" t="shared" si="5" ref="AQ4:AQ67">IF(AND($U4="STATE",$K4="P"),1,0)</f>
        <v>0</v>
      </c>
      <c r="AR4" s="181">
        <f aca="true" t="shared" si="6" ref="AR4:AR67">IF(AND($U4="PRIVATE",$K4="L"),1,0)</f>
        <v>0</v>
      </c>
      <c r="AS4" s="181">
        <f aca="true" t="shared" si="7" ref="AS4:AS67">IF(AND($U4="PRIVATE",$K4="P"),1,0)</f>
        <v>0</v>
      </c>
      <c r="AT4" s="181">
        <f aca="true" t="shared" si="8" ref="AT4:AT67">IF(AND($U4="MILITARY",$K4="L"),1,0)</f>
        <v>0</v>
      </c>
      <c r="AU4" s="181">
        <f aca="true" t="shared" si="9" ref="AU4:AU67">IF(AND($U4="MILITARY",$K4="P"),1,0)</f>
        <v>0</v>
      </c>
      <c r="AV4" s="181">
        <f aca="true" t="shared" si="10" ref="AV4:AV67">IF(AND($U4="FWS",$K4="L"),1,0)</f>
        <v>0</v>
      </c>
      <c r="AW4" s="181">
        <f aca="true" t="shared" si="11" ref="AW4:AW67">IF(AND($U4="FWS",$K4="P"),1,0)</f>
        <v>0</v>
      </c>
      <c r="AX4" s="181">
        <f aca="true" t="shared" si="12" ref="AX4:AX67">IF(AND($U4="OTHER",$K4="L"),1,0)</f>
        <v>0</v>
      </c>
      <c r="AY4" s="181">
        <f aca="true" t="shared" si="13" ref="AY4:AY67">IF(AND($U4="OTHER",$K4="P"),1,0)</f>
        <v>0</v>
      </c>
    </row>
    <row r="5" spans="1:51" s="181" customFormat="1" ht="12.75" customHeight="1">
      <c r="A5" s="165" t="s">
        <v>119</v>
      </c>
      <c r="B5" s="182">
        <v>39201</v>
      </c>
      <c r="C5" s="183" t="s">
        <v>108</v>
      </c>
      <c r="D5" s="184" t="s">
        <v>120</v>
      </c>
      <c r="E5" s="185" t="s">
        <v>121</v>
      </c>
      <c r="F5" s="185" t="s">
        <v>122</v>
      </c>
      <c r="G5" s="186">
        <v>601362</v>
      </c>
      <c r="H5" s="186">
        <v>4760190</v>
      </c>
      <c r="I5" s="184" t="s">
        <v>123</v>
      </c>
      <c r="J5" s="184" t="s">
        <v>124</v>
      </c>
      <c r="K5" s="184" t="s">
        <v>114</v>
      </c>
      <c r="L5" s="187">
        <v>1</v>
      </c>
      <c r="M5" s="188"/>
      <c r="N5" s="189"/>
      <c r="O5" s="198"/>
      <c r="P5" s="191">
        <v>1</v>
      </c>
      <c r="Q5" s="192"/>
      <c r="R5" s="193"/>
      <c r="S5" s="194"/>
      <c r="T5" s="195">
        <v>39201</v>
      </c>
      <c r="U5" s="196" t="s">
        <v>116</v>
      </c>
      <c r="V5" s="197"/>
      <c r="W5" s="69" t="s">
        <v>125</v>
      </c>
      <c r="X5" s="69" t="s">
        <v>116</v>
      </c>
      <c r="Y5" s="69" t="s">
        <v>117</v>
      </c>
      <c r="Z5" s="69" t="s">
        <v>118</v>
      </c>
      <c r="AA5" s="69" t="s">
        <v>118</v>
      </c>
      <c r="AB5" s="143" t="s">
        <v>391</v>
      </c>
      <c r="AC5" s="180"/>
      <c r="AL5" s="181">
        <f t="shared" si="0"/>
        <v>0</v>
      </c>
      <c r="AM5" s="181">
        <f t="shared" si="1"/>
        <v>0</v>
      </c>
      <c r="AN5" s="181">
        <f t="shared" si="2"/>
        <v>0</v>
      </c>
      <c r="AO5" s="181">
        <f t="shared" si="3"/>
        <v>0</v>
      </c>
      <c r="AP5" s="181">
        <f t="shared" si="4"/>
        <v>0</v>
      </c>
      <c r="AQ5" s="181">
        <f t="shared" si="5"/>
        <v>0</v>
      </c>
      <c r="AR5" s="181">
        <f t="shared" si="6"/>
        <v>0</v>
      </c>
      <c r="AS5" s="181">
        <f t="shared" si="7"/>
        <v>1</v>
      </c>
      <c r="AT5" s="181">
        <f t="shared" si="8"/>
        <v>0</v>
      </c>
      <c r="AU5" s="181">
        <f t="shared" si="9"/>
        <v>0</v>
      </c>
      <c r="AV5" s="181">
        <f t="shared" si="10"/>
        <v>0</v>
      </c>
      <c r="AW5" s="181">
        <f t="shared" si="11"/>
        <v>0</v>
      </c>
      <c r="AX5" s="181">
        <f t="shared" si="12"/>
        <v>0</v>
      </c>
      <c r="AY5" s="181">
        <f t="shared" si="13"/>
        <v>0</v>
      </c>
    </row>
    <row r="6" spans="1:51" s="181" customFormat="1" ht="12.75" customHeight="1">
      <c r="A6" s="165" t="s">
        <v>126</v>
      </c>
      <c r="B6" s="182">
        <v>39203</v>
      </c>
      <c r="C6" s="199"/>
      <c r="D6" s="142"/>
      <c r="E6" s="200"/>
      <c r="F6" s="200"/>
      <c r="G6" s="201"/>
      <c r="H6" s="201"/>
      <c r="I6" s="184" t="s">
        <v>127</v>
      </c>
      <c r="J6" s="142"/>
      <c r="K6" s="142" t="s">
        <v>236</v>
      </c>
      <c r="L6" s="202">
        <v>3</v>
      </c>
      <c r="M6" s="202"/>
      <c r="N6" s="203"/>
      <c r="O6" s="203"/>
      <c r="P6" s="202"/>
      <c r="Q6" s="203"/>
      <c r="R6" s="203"/>
      <c r="S6" s="204" t="s">
        <v>44</v>
      </c>
      <c r="T6" s="195"/>
      <c r="U6" s="195"/>
      <c r="V6" s="205"/>
      <c r="W6" s="140"/>
      <c r="X6" s="140"/>
      <c r="Y6" s="140"/>
      <c r="Z6" s="140"/>
      <c r="AA6" s="140"/>
      <c r="AB6" s="140"/>
      <c r="AC6" s="180"/>
      <c r="AL6" s="181">
        <f t="shared" si="0"/>
        <v>0</v>
      </c>
      <c r="AM6" s="181">
        <f t="shared" si="1"/>
        <v>0</v>
      </c>
      <c r="AN6" s="181">
        <f t="shared" si="2"/>
        <v>0</v>
      </c>
      <c r="AO6" s="181">
        <f t="shared" si="3"/>
        <v>0</v>
      </c>
      <c r="AP6" s="181">
        <f t="shared" si="4"/>
        <v>0</v>
      </c>
      <c r="AQ6" s="181">
        <f t="shared" si="5"/>
        <v>0</v>
      </c>
      <c r="AR6" s="181">
        <f t="shared" si="6"/>
        <v>0</v>
      </c>
      <c r="AS6" s="181">
        <f t="shared" si="7"/>
        <v>0</v>
      </c>
      <c r="AT6" s="181">
        <f t="shared" si="8"/>
        <v>0</v>
      </c>
      <c r="AU6" s="181">
        <f t="shared" si="9"/>
        <v>0</v>
      </c>
      <c r="AV6" s="181">
        <f t="shared" si="10"/>
        <v>0</v>
      </c>
      <c r="AW6" s="181">
        <f t="shared" si="11"/>
        <v>0</v>
      </c>
      <c r="AX6" s="181">
        <f t="shared" si="12"/>
        <v>0</v>
      </c>
      <c r="AY6" s="181">
        <f t="shared" si="13"/>
        <v>0</v>
      </c>
    </row>
    <row r="7" spans="1:51" s="181" customFormat="1" ht="12.75" customHeight="1">
      <c r="A7" s="165" t="s">
        <v>128</v>
      </c>
      <c r="B7" s="182">
        <v>39207</v>
      </c>
      <c r="C7" s="183" t="s">
        <v>108</v>
      </c>
      <c r="D7" s="184" t="s">
        <v>129</v>
      </c>
      <c r="E7" s="185" t="s">
        <v>133</v>
      </c>
      <c r="F7" s="185" t="s">
        <v>134</v>
      </c>
      <c r="G7" s="186">
        <v>609629</v>
      </c>
      <c r="H7" s="186">
        <v>4754675</v>
      </c>
      <c r="I7" s="184" t="s">
        <v>132</v>
      </c>
      <c r="J7" s="184" t="s">
        <v>130</v>
      </c>
      <c r="K7" s="184" t="s">
        <v>114</v>
      </c>
      <c r="L7" s="187">
        <v>235</v>
      </c>
      <c r="M7" s="188">
        <v>213</v>
      </c>
      <c r="N7" s="189"/>
      <c r="O7" s="198"/>
      <c r="P7" s="191">
        <v>22</v>
      </c>
      <c r="Q7" s="192"/>
      <c r="R7" s="193"/>
      <c r="S7" s="194"/>
      <c r="T7" s="195">
        <v>39207</v>
      </c>
      <c r="U7" s="196" t="s">
        <v>11</v>
      </c>
      <c r="V7" s="197"/>
      <c r="W7" s="69" t="s">
        <v>131</v>
      </c>
      <c r="X7" s="69" t="s">
        <v>116</v>
      </c>
      <c r="Y7" s="69" t="s">
        <v>117</v>
      </c>
      <c r="Z7" s="69" t="s">
        <v>118</v>
      </c>
      <c r="AA7" s="69" t="s">
        <v>118</v>
      </c>
      <c r="AB7" s="69" t="s">
        <v>142</v>
      </c>
      <c r="AC7" s="180"/>
      <c r="AL7" s="181">
        <f t="shared" si="0"/>
        <v>0</v>
      </c>
      <c r="AM7" s="181">
        <f t="shared" si="1"/>
        <v>1</v>
      </c>
      <c r="AN7" s="181">
        <f t="shared" si="2"/>
        <v>0</v>
      </c>
      <c r="AO7" s="181">
        <f t="shared" si="3"/>
        <v>0</v>
      </c>
      <c r="AP7" s="181">
        <f t="shared" si="4"/>
        <v>0</v>
      </c>
      <c r="AQ7" s="181">
        <f t="shared" si="5"/>
        <v>0</v>
      </c>
      <c r="AR7" s="181">
        <f t="shared" si="6"/>
        <v>0</v>
      </c>
      <c r="AS7" s="181">
        <f t="shared" si="7"/>
        <v>0</v>
      </c>
      <c r="AT7" s="181">
        <f t="shared" si="8"/>
        <v>0</v>
      </c>
      <c r="AU7" s="181">
        <f t="shared" si="9"/>
        <v>0</v>
      </c>
      <c r="AV7" s="181">
        <f t="shared" si="10"/>
        <v>0</v>
      </c>
      <c r="AW7" s="181">
        <f t="shared" si="11"/>
        <v>0</v>
      </c>
      <c r="AX7" s="181">
        <f t="shared" si="12"/>
        <v>0</v>
      </c>
      <c r="AY7" s="181">
        <f t="shared" si="13"/>
        <v>0</v>
      </c>
    </row>
    <row r="8" spans="1:51" s="181" customFormat="1" ht="12.75" customHeight="1">
      <c r="A8" s="165" t="s">
        <v>77</v>
      </c>
      <c r="B8" s="182">
        <v>39212</v>
      </c>
      <c r="C8" s="199"/>
      <c r="D8" s="142"/>
      <c r="E8" s="200"/>
      <c r="F8" s="200"/>
      <c r="G8" s="201"/>
      <c r="H8" s="201"/>
      <c r="I8" s="184" t="s">
        <v>237</v>
      </c>
      <c r="J8" s="142"/>
      <c r="K8" s="142" t="s">
        <v>235</v>
      </c>
      <c r="L8" s="202"/>
      <c r="M8" s="202"/>
      <c r="N8" s="203"/>
      <c r="O8" s="203"/>
      <c r="P8" s="202"/>
      <c r="Q8" s="203"/>
      <c r="R8" s="203"/>
      <c r="S8" s="204"/>
      <c r="T8" s="195"/>
      <c r="U8" s="195"/>
      <c r="V8" s="205"/>
      <c r="W8" s="140"/>
      <c r="X8" s="140"/>
      <c r="Y8" s="140"/>
      <c r="Z8" s="140"/>
      <c r="AA8" s="140"/>
      <c r="AB8" s="140"/>
      <c r="AC8" s="180"/>
      <c r="AL8" s="181">
        <f t="shared" si="0"/>
        <v>0</v>
      </c>
      <c r="AM8" s="181">
        <f t="shared" si="1"/>
        <v>0</v>
      </c>
      <c r="AN8" s="181">
        <f t="shared" si="2"/>
        <v>0</v>
      </c>
      <c r="AO8" s="181">
        <f t="shared" si="3"/>
        <v>0</v>
      </c>
      <c r="AP8" s="181">
        <f t="shared" si="4"/>
        <v>0</v>
      </c>
      <c r="AQ8" s="181">
        <f t="shared" si="5"/>
        <v>0</v>
      </c>
      <c r="AR8" s="181">
        <f t="shared" si="6"/>
        <v>0</v>
      </c>
      <c r="AS8" s="181">
        <f t="shared" si="7"/>
        <v>0</v>
      </c>
      <c r="AT8" s="181">
        <f t="shared" si="8"/>
        <v>0</v>
      </c>
      <c r="AU8" s="181">
        <f t="shared" si="9"/>
        <v>0</v>
      </c>
      <c r="AV8" s="181">
        <f t="shared" si="10"/>
        <v>0</v>
      </c>
      <c r="AW8" s="181">
        <f t="shared" si="11"/>
        <v>0</v>
      </c>
      <c r="AX8" s="181">
        <f t="shared" si="12"/>
        <v>0</v>
      </c>
      <c r="AY8" s="181">
        <f t="shared" si="13"/>
        <v>0</v>
      </c>
    </row>
    <row r="9" spans="1:51" s="181" customFormat="1" ht="12.75" customHeight="1">
      <c r="A9" s="165" t="s">
        <v>135</v>
      </c>
      <c r="B9" s="182">
        <v>39218</v>
      </c>
      <c r="C9" s="183" t="s">
        <v>136</v>
      </c>
      <c r="D9" s="184" t="s">
        <v>137</v>
      </c>
      <c r="E9" s="185" t="s">
        <v>138</v>
      </c>
      <c r="F9" s="185" t="s">
        <v>139</v>
      </c>
      <c r="G9" s="186">
        <v>553916</v>
      </c>
      <c r="H9" s="186">
        <v>4805022</v>
      </c>
      <c r="I9" s="184" t="s">
        <v>140</v>
      </c>
      <c r="J9" s="184" t="s">
        <v>141</v>
      </c>
      <c r="K9" s="184" t="s">
        <v>114</v>
      </c>
      <c r="L9" s="187">
        <v>3</v>
      </c>
      <c r="M9" s="188">
        <v>3</v>
      </c>
      <c r="N9" s="206"/>
      <c r="O9" s="190"/>
      <c r="P9" s="191"/>
      <c r="Q9" s="207"/>
      <c r="R9" s="208"/>
      <c r="S9" s="194"/>
      <c r="T9" s="195">
        <v>39218</v>
      </c>
      <c r="U9" s="196" t="s">
        <v>11</v>
      </c>
      <c r="V9" s="197"/>
      <c r="W9" s="69" t="s">
        <v>149</v>
      </c>
      <c r="X9" s="69" t="s">
        <v>116</v>
      </c>
      <c r="Y9" s="69" t="s">
        <v>117</v>
      </c>
      <c r="Z9" s="69" t="s">
        <v>142</v>
      </c>
      <c r="AA9" s="69" t="s">
        <v>118</v>
      </c>
      <c r="AB9" s="143" t="s">
        <v>391</v>
      </c>
      <c r="AC9" s="209"/>
      <c r="AD9" s="210" t="s">
        <v>20</v>
      </c>
      <c r="AE9" s="210" t="s">
        <v>21</v>
      </c>
      <c r="AF9" s="210" t="s">
        <v>22</v>
      </c>
      <c r="AG9" s="211" t="s">
        <v>80</v>
      </c>
      <c r="AL9" s="181">
        <f t="shared" si="0"/>
        <v>0</v>
      </c>
      <c r="AM9" s="181">
        <f t="shared" si="1"/>
        <v>1</v>
      </c>
      <c r="AN9" s="181">
        <f t="shared" si="2"/>
        <v>0</v>
      </c>
      <c r="AO9" s="181">
        <f t="shared" si="3"/>
        <v>0</v>
      </c>
      <c r="AP9" s="181">
        <f t="shared" si="4"/>
        <v>0</v>
      </c>
      <c r="AQ9" s="181">
        <f t="shared" si="5"/>
        <v>0</v>
      </c>
      <c r="AR9" s="181">
        <f t="shared" si="6"/>
        <v>0</v>
      </c>
      <c r="AS9" s="181">
        <f t="shared" si="7"/>
        <v>0</v>
      </c>
      <c r="AT9" s="181">
        <f t="shared" si="8"/>
        <v>0</v>
      </c>
      <c r="AU9" s="181">
        <f t="shared" si="9"/>
        <v>0</v>
      </c>
      <c r="AV9" s="181">
        <f t="shared" si="10"/>
        <v>0</v>
      </c>
      <c r="AW9" s="181">
        <f t="shared" si="11"/>
        <v>0</v>
      </c>
      <c r="AX9" s="181">
        <f t="shared" si="12"/>
        <v>0</v>
      </c>
      <c r="AY9" s="181">
        <f t="shared" si="13"/>
        <v>0</v>
      </c>
    </row>
    <row r="10" spans="1:51" s="181" customFormat="1" ht="12.75" customHeight="1">
      <c r="A10" s="165" t="s">
        <v>77</v>
      </c>
      <c r="B10" s="182">
        <v>39219</v>
      </c>
      <c r="C10" s="199"/>
      <c r="D10" s="142"/>
      <c r="E10" s="200"/>
      <c r="F10" s="200"/>
      <c r="G10" s="201"/>
      <c r="H10" s="201"/>
      <c r="I10" s="184" t="s">
        <v>238</v>
      </c>
      <c r="J10" s="142"/>
      <c r="K10" s="142" t="s">
        <v>235</v>
      </c>
      <c r="L10" s="202"/>
      <c r="M10" s="202"/>
      <c r="N10" s="202"/>
      <c r="O10" s="202"/>
      <c r="P10" s="202"/>
      <c r="Q10" s="202"/>
      <c r="R10" s="202"/>
      <c r="S10" s="204"/>
      <c r="T10" s="195"/>
      <c r="U10" s="195"/>
      <c r="V10" s="205"/>
      <c r="W10" s="140"/>
      <c r="X10" s="140"/>
      <c r="Y10" s="140"/>
      <c r="Z10" s="140"/>
      <c r="AA10" s="140"/>
      <c r="AB10" s="140"/>
      <c r="AC10" s="209"/>
      <c r="AD10" s="210"/>
      <c r="AE10" s="210"/>
      <c r="AF10" s="210"/>
      <c r="AG10" s="211"/>
      <c r="AL10" s="181">
        <f t="shared" si="0"/>
        <v>0</v>
      </c>
      <c r="AM10" s="181">
        <f t="shared" si="1"/>
        <v>0</v>
      </c>
      <c r="AN10" s="181">
        <f t="shared" si="2"/>
        <v>0</v>
      </c>
      <c r="AO10" s="181">
        <f t="shared" si="3"/>
        <v>0</v>
      </c>
      <c r="AP10" s="181">
        <f t="shared" si="4"/>
        <v>0</v>
      </c>
      <c r="AQ10" s="181">
        <f t="shared" si="5"/>
        <v>0</v>
      </c>
      <c r="AR10" s="181">
        <f t="shared" si="6"/>
        <v>0</v>
      </c>
      <c r="AS10" s="181">
        <f t="shared" si="7"/>
        <v>0</v>
      </c>
      <c r="AT10" s="181">
        <f t="shared" si="8"/>
        <v>0</v>
      </c>
      <c r="AU10" s="181">
        <f t="shared" si="9"/>
        <v>0</v>
      </c>
      <c r="AV10" s="181">
        <f t="shared" si="10"/>
        <v>0</v>
      </c>
      <c r="AW10" s="181">
        <f t="shared" si="11"/>
        <v>0</v>
      </c>
      <c r="AX10" s="181">
        <f t="shared" si="12"/>
        <v>0</v>
      </c>
      <c r="AY10" s="181">
        <f t="shared" si="13"/>
        <v>0</v>
      </c>
    </row>
    <row r="11" spans="1:51" s="181" customFormat="1" ht="12.75" customHeight="1">
      <c r="A11" s="165" t="s">
        <v>143</v>
      </c>
      <c r="B11" s="182">
        <v>39225</v>
      </c>
      <c r="C11" s="183" t="s">
        <v>136</v>
      </c>
      <c r="D11" s="184" t="s">
        <v>144</v>
      </c>
      <c r="E11" s="185" t="s">
        <v>145</v>
      </c>
      <c r="F11" s="185" t="s">
        <v>146</v>
      </c>
      <c r="G11" s="186">
        <v>534966</v>
      </c>
      <c r="H11" s="186">
        <v>4865382</v>
      </c>
      <c r="I11" s="184" t="s">
        <v>147</v>
      </c>
      <c r="J11" s="184" t="s">
        <v>148</v>
      </c>
      <c r="K11" s="184" t="s">
        <v>114</v>
      </c>
      <c r="L11" s="187">
        <v>9</v>
      </c>
      <c r="M11" s="188">
        <v>9</v>
      </c>
      <c r="N11" s="206"/>
      <c r="O11" s="190"/>
      <c r="P11" s="191"/>
      <c r="Q11" s="207"/>
      <c r="R11" s="208"/>
      <c r="S11" s="194"/>
      <c r="T11" s="195">
        <v>39225</v>
      </c>
      <c r="U11" s="196" t="s">
        <v>11</v>
      </c>
      <c r="V11" s="197"/>
      <c r="W11" s="70" t="s">
        <v>150</v>
      </c>
      <c r="X11" s="69" t="s">
        <v>116</v>
      </c>
      <c r="Y11" s="69" t="s">
        <v>117</v>
      </c>
      <c r="Z11" s="70" t="s">
        <v>142</v>
      </c>
      <c r="AA11" s="70" t="s">
        <v>118</v>
      </c>
      <c r="AB11" s="144" t="s">
        <v>391</v>
      </c>
      <c r="AC11" s="212" t="s">
        <v>19</v>
      </c>
      <c r="AD11" s="211">
        <f>COUNTIF(K3:K12,"P")</f>
        <v>5</v>
      </c>
      <c r="AE11" s="211">
        <f>COUNTIF(K3:K12,"L")</f>
        <v>0</v>
      </c>
      <c r="AF11" s="210">
        <f>SUM(M3:M12)</f>
        <v>356</v>
      </c>
      <c r="AG11" s="213">
        <f>SUM(L3:L17)</f>
        <v>631.7</v>
      </c>
      <c r="AL11" s="181">
        <f t="shared" si="0"/>
        <v>0</v>
      </c>
      <c r="AM11" s="181">
        <f t="shared" si="1"/>
        <v>1</v>
      </c>
      <c r="AN11" s="181">
        <f t="shared" si="2"/>
        <v>0</v>
      </c>
      <c r="AO11" s="181">
        <f t="shared" si="3"/>
        <v>0</v>
      </c>
      <c r="AP11" s="181">
        <f t="shared" si="4"/>
        <v>0</v>
      </c>
      <c r="AQ11" s="181">
        <f t="shared" si="5"/>
        <v>0</v>
      </c>
      <c r="AR11" s="181">
        <f t="shared" si="6"/>
        <v>0</v>
      </c>
      <c r="AS11" s="181">
        <f t="shared" si="7"/>
        <v>0</v>
      </c>
      <c r="AT11" s="181">
        <f t="shared" si="8"/>
        <v>0</v>
      </c>
      <c r="AU11" s="181">
        <f t="shared" si="9"/>
        <v>0</v>
      </c>
      <c r="AV11" s="181">
        <f t="shared" si="10"/>
        <v>0</v>
      </c>
      <c r="AW11" s="181">
        <f t="shared" si="11"/>
        <v>0</v>
      </c>
      <c r="AX11" s="181">
        <f t="shared" si="12"/>
        <v>0</v>
      </c>
      <c r="AY11" s="181">
        <f t="shared" si="13"/>
        <v>0</v>
      </c>
    </row>
    <row r="12" spans="1:51" s="181" customFormat="1" ht="12.75" customHeight="1">
      <c r="A12" s="165" t="s">
        <v>151</v>
      </c>
      <c r="B12" s="182">
        <v>39227</v>
      </c>
      <c r="C12" s="214"/>
      <c r="D12" s="141"/>
      <c r="E12" s="215"/>
      <c r="F12" s="215"/>
      <c r="G12" s="216"/>
      <c r="H12" s="216"/>
      <c r="I12" s="184" t="s">
        <v>152</v>
      </c>
      <c r="J12" s="141"/>
      <c r="K12" s="141" t="s">
        <v>236</v>
      </c>
      <c r="L12" s="217">
        <v>1</v>
      </c>
      <c r="M12" s="217"/>
      <c r="N12" s="217"/>
      <c r="O12" s="217"/>
      <c r="P12" s="217"/>
      <c r="Q12" s="217"/>
      <c r="R12" s="217"/>
      <c r="S12" s="218">
        <v>1</v>
      </c>
      <c r="T12" s="219"/>
      <c r="U12" s="219"/>
      <c r="V12" s="220"/>
      <c r="W12" s="141"/>
      <c r="X12" s="221"/>
      <c r="Y12" s="221"/>
      <c r="Z12" s="141"/>
      <c r="AA12" s="141"/>
      <c r="AB12" s="142"/>
      <c r="AC12" s="180"/>
      <c r="AD12" s="180"/>
      <c r="AE12" s="180"/>
      <c r="AF12" s="180"/>
      <c r="AL12" s="181">
        <f t="shared" si="0"/>
        <v>0</v>
      </c>
      <c r="AM12" s="181">
        <f t="shared" si="1"/>
        <v>0</v>
      </c>
      <c r="AN12" s="181">
        <f t="shared" si="2"/>
        <v>0</v>
      </c>
      <c r="AO12" s="181">
        <f t="shared" si="3"/>
        <v>0</v>
      </c>
      <c r="AP12" s="181">
        <f t="shared" si="4"/>
        <v>0</v>
      </c>
      <c r="AQ12" s="181">
        <f t="shared" si="5"/>
        <v>0</v>
      </c>
      <c r="AR12" s="181">
        <f t="shared" si="6"/>
        <v>0</v>
      </c>
      <c r="AS12" s="181">
        <f t="shared" si="7"/>
        <v>0</v>
      </c>
      <c r="AT12" s="181">
        <f t="shared" si="8"/>
        <v>0</v>
      </c>
      <c r="AU12" s="181">
        <f t="shared" si="9"/>
        <v>0</v>
      </c>
      <c r="AV12" s="181">
        <f t="shared" si="10"/>
        <v>0</v>
      </c>
      <c r="AW12" s="181">
        <f t="shared" si="11"/>
        <v>0</v>
      </c>
      <c r="AX12" s="181">
        <f t="shared" si="12"/>
        <v>0</v>
      </c>
      <c r="AY12" s="181">
        <f t="shared" si="13"/>
        <v>0</v>
      </c>
    </row>
    <row r="13" spans="1:51" s="181" customFormat="1" ht="12.75" customHeight="1">
      <c r="A13" s="165" t="s">
        <v>153</v>
      </c>
      <c r="B13" s="182">
        <v>39228</v>
      </c>
      <c r="C13" s="183" t="s">
        <v>136</v>
      </c>
      <c r="D13" s="184" t="s">
        <v>154</v>
      </c>
      <c r="E13" s="185" t="s">
        <v>155</v>
      </c>
      <c r="F13" s="185" t="s">
        <v>156</v>
      </c>
      <c r="G13" s="186">
        <v>589436</v>
      </c>
      <c r="H13" s="186">
        <v>4793898</v>
      </c>
      <c r="I13" s="184" t="s">
        <v>250</v>
      </c>
      <c r="J13" s="184" t="s">
        <v>157</v>
      </c>
      <c r="K13" s="184" t="s">
        <v>114</v>
      </c>
      <c r="L13" s="187">
        <v>0.25</v>
      </c>
      <c r="M13" s="188">
        <v>0.25</v>
      </c>
      <c r="N13" s="206"/>
      <c r="O13" s="190"/>
      <c r="P13" s="191"/>
      <c r="Q13" s="207"/>
      <c r="R13" s="208"/>
      <c r="S13" s="194"/>
      <c r="T13" s="195">
        <v>39228</v>
      </c>
      <c r="U13" s="196" t="s">
        <v>11</v>
      </c>
      <c r="V13" s="197"/>
      <c r="W13" s="70" t="s">
        <v>158</v>
      </c>
      <c r="X13" s="69" t="s">
        <v>116</v>
      </c>
      <c r="Y13" s="69" t="s">
        <v>117</v>
      </c>
      <c r="Z13" s="70" t="s">
        <v>118</v>
      </c>
      <c r="AA13" s="70" t="s">
        <v>142</v>
      </c>
      <c r="AB13" s="144" t="s">
        <v>391</v>
      </c>
      <c r="AC13" s="180"/>
      <c r="AD13" s="180"/>
      <c r="AE13" s="180"/>
      <c r="AF13" s="180"/>
      <c r="AL13" s="181">
        <f t="shared" si="0"/>
        <v>0</v>
      </c>
      <c r="AM13" s="181">
        <f t="shared" si="1"/>
        <v>1</v>
      </c>
      <c r="AN13" s="181">
        <f t="shared" si="2"/>
        <v>0</v>
      </c>
      <c r="AO13" s="181">
        <f t="shared" si="3"/>
        <v>0</v>
      </c>
      <c r="AP13" s="181">
        <f t="shared" si="4"/>
        <v>0</v>
      </c>
      <c r="AQ13" s="181">
        <f t="shared" si="5"/>
        <v>0</v>
      </c>
      <c r="AR13" s="181">
        <f t="shared" si="6"/>
        <v>0</v>
      </c>
      <c r="AS13" s="181">
        <f t="shared" si="7"/>
        <v>0</v>
      </c>
      <c r="AT13" s="181">
        <f t="shared" si="8"/>
        <v>0</v>
      </c>
      <c r="AU13" s="181">
        <f t="shared" si="9"/>
        <v>0</v>
      </c>
      <c r="AV13" s="181">
        <f t="shared" si="10"/>
        <v>0</v>
      </c>
      <c r="AW13" s="181">
        <f t="shared" si="11"/>
        <v>0</v>
      </c>
      <c r="AX13" s="181">
        <f t="shared" si="12"/>
        <v>0</v>
      </c>
      <c r="AY13" s="181">
        <f t="shared" si="13"/>
        <v>0</v>
      </c>
    </row>
    <row r="14" spans="1:51" s="181" customFormat="1" ht="12.75" customHeight="1">
      <c r="A14" s="165" t="s">
        <v>159</v>
      </c>
      <c r="B14" s="182">
        <v>39229</v>
      </c>
      <c r="C14" s="183" t="s">
        <v>136</v>
      </c>
      <c r="D14" s="184" t="s">
        <v>160</v>
      </c>
      <c r="E14" s="185" t="s">
        <v>161</v>
      </c>
      <c r="F14" s="185" t="s">
        <v>162</v>
      </c>
      <c r="G14" s="186">
        <v>528673</v>
      </c>
      <c r="H14" s="186">
        <v>4822626</v>
      </c>
      <c r="I14" s="184" t="s">
        <v>163</v>
      </c>
      <c r="J14" s="184" t="s">
        <v>164</v>
      </c>
      <c r="K14" s="184" t="s">
        <v>114</v>
      </c>
      <c r="L14" s="187">
        <v>0.25</v>
      </c>
      <c r="M14" s="188"/>
      <c r="N14" s="206"/>
      <c r="O14" s="190"/>
      <c r="P14" s="191"/>
      <c r="Q14" s="207"/>
      <c r="R14" s="208">
        <v>0.25</v>
      </c>
      <c r="S14" s="194"/>
      <c r="T14" s="195">
        <v>39229</v>
      </c>
      <c r="U14" s="196" t="s">
        <v>165</v>
      </c>
      <c r="V14" s="197"/>
      <c r="W14" s="70" t="s">
        <v>166</v>
      </c>
      <c r="X14" s="69" t="s">
        <v>167</v>
      </c>
      <c r="Y14" s="69" t="s">
        <v>117</v>
      </c>
      <c r="Z14" s="70" t="s">
        <v>118</v>
      </c>
      <c r="AA14" s="70" t="s">
        <v>118</v>
      </c>
      <c r="AB14" s="144" t="s">
        <v>391</v>
      </c>
      <c r="AC14" s="180"/>
      <c r="AD14" s="180"/>
      <c r="AE14" s="180"/>
      <c r="AF14" s="180"/>
      <c r="AL14" s="181">
        <f t="shared" si="0"/>
        <v>0</v>
      </c>
      <c r="AM14" s="181">
        <f t="shared" si="1"/>
        <v>0</v>
      </c>
      <c r="AN14" s="181">
        <f t="shared" si="2"/>
        <v>0</v>
      </c>
      <c r="AO14" s="181">
        <f t="shared" si="3"/>
        <v>0</v>
      </c>
      <c r="AP14" s="181">
        <f t="shared" si="4"/>
        <v>0</v>
      </c>
      <c r="AQ14" s="181">
        <f t="shared" si="5"/>
        <v>0</v>
      </c>
      <c r="AR14" s="181">
        <f t="shared" si="6"/>
        <v>0</v>
      </c>
      <c r="AS14" s="181">
        <f t="shared" si="7"/>
        <v>0</v>
      </c>
      <c r="AT14" s="181">
        <f t="shared" si="8"/>
        <v>0</v>
      </c>
      <c r="AU14" s="181">
        <f t="shared" si="9"/>
        <v>0</v>
      </c>
      <c r="AV14" s="181">
        <f t="shared" si="10"/>
        <v>0</v>
      </c>
      <c r="AW14" s="181">
        <f t="shared" si="11"/>
        <v>1</v>
      </c>
      <c r="AX14" s="181">
        <f t="shared" si="12"/>
        <v>0</v>
      </c>
      <c r="AY14" s="181">
        <f t="shared" si="13"/>
        <v>0</v>
      </c>
    </row>
    <row r="15" spans="1:51" s="181" customFormat="1" ht="12.75" customHeight="1">
      <c r="A15" s="165" t="s">
        <v>168</v>
      </c>
      <c r="B15" s="182">
        <v>39230</v>
      </c>
      <c r="C15" s="183" t="s">
        <v>108</v>
      </c>
      <c r="D15" s="184" t="s">
        <v>169</v>
      </c>
      <c r="E15" s="185" t="s">
        <v>170</v>
      </c>
      <c r="F15" s="185" t="s">
        <v>171</v>
      </c>
      <c r="G15" s="186">
        <v>549100</v>
      </c>
      <c r="H15" s="186">
        <v>4791616</v>
      </c>
      <c r="I15" s="184" t="s">
        <v>172</v>
      </c>
      <c r="J15" s="184" t="s">
        <v>173</v>
      </c>
      <c r="K15" s="184" t="s">
        <v>114</v>
      </c>
      <c r="L15" s="187">
        <v>0.1</v>
      </c>
      <c r="M15" s="188">
        <v>0.1</v>
      </c>
      <c r="N15" s="206"/>
      <c r="O15" s="190"/>
      <c r="P15" s="191"/>
      <c r="Q15" s="207"/>
      <c r="R15" s="208"/>
      <c r="S15" s="194"/>
      <c r="T15" s="195">
        <v>39231</v>
      </c>
      <c r="U15" s="196" t="s">
        <v>11</v>
      </c>
      <c r="V15" s="197"/>
      <c r="W15" s="70" t="s">
        <v>174</v>
      </c>
      <c r="X15" s="69" t="s">
        <v>116</v>
      </c>
      <c r="Y15" s="69" t="s">
        <v>117</v>
      </c>
      <c r="Z15" s="70" t="s">
        <v>118</v>
      </c>
      <c r="AA15" s="70" t="s">
        <v>118</v>
      </c>
      <c r="AB15" s="144" t="s">
        <v>391</v>
      </c>
      <c r="AC15" s="180"/>
      <c r="AD15" s="180"/>
      <c r="AE15" s="180"/>
      <c r="AF15" s="180"/>
      <c r="AL15" s="181">
        <f t="shared" si="0"/>
        <v>0</v>
      </c>
      <c r="AM15" s="181">
        <f t="shared" si="1"/>
        <v>1</v>
      </c>
      <c r="AN15" s="181">
        <f t="shared" si="2"/>
        <v>0</v>
      </c>
      <c r="AO15" s="181">
        <f t="shared" si="3"/>
        <v>0</v>
      </c>
      <c r="AP15" s="181">
        <f t="shared" si="4"/>
        <v>0</v>
      </c>
      <c r="AQ15" s="181">
        <f t="shared" si="5"/>
        <v>0</v>
      </c>
      <c r="AR15" s="181">
        <f t="shared" si="6"/>
        <v>0</v>
      </c>
      <c r="AS15" s="181">
        <f t="shared" si="7"/>
        <v>0</v>
      </c>
      <c r="AT15" s="181">
        <f t="shared" si="8"/>
        <v>0</v>
      </c>
      <c r="AU15" s="181">
        <f t="shared" si="9"/>
        <v>0</v>
      </c>
      <c r="AV15" s="181">
        <f t="shared" si="10"/>
        <v>0</v>
      </c>
      <c r="AW15" s="181">
        <f t="shared" si="11"/>
        <v>0</v>
      </c>
      <c r="AX15" s="181">
        <f t="shared" si="12"/>
        <v>0</v>
      </c>
      <c r="AY15" s="181">
        <f t="shared" si="13"/>
        <v>0</v>
      </c>
    </row>
    <row r="16" spans="1:51" s="181" customFormat="1" ht="12.75" customHeight="1">
      <c r="A16" s="165" t="s">
        <v>175</v>
      </c>
      <c r="B16" s="182">
        <v>39231</v>
      </c>
      <c r="C16" s="183" t="s">
        <v>176</v>
      </c>
      <c r="D16" s="184" t="s">
        <v>177</v>
      </c>
      <c r="E16" s="185" t="s">
        <v>178</v>
      </c>
      <c r="F16" s="185" t="s">
        <v>179</v>
      </c>
      <c r="G16" s="186">
        <v>552386</v>
      </c>
      <c r="H16" s="186">
        <v>4737648</v>
      </c>
      <c r="I16" s="184" t="s">
        <v>180</v>
      </c>
      <c r="J16" s="184" t="s">
        <v>124</v>
      </c>
      <c r="K16" s="184" t="s">
        <v>114</v>
      </c>
      <c r="L16" s="187">
        <v>246</v>
      </c>
      <c r="M16" s="188">
        <v>181</v>
      </c>
      <c r="N16" s="206"/>
      <c r="O16" s="190"/>
      <c r="P16" s="191">
        <v>65</v>
      </c>
      <c r="Q16" s="207"/>
      <c r="R16" s="208"/>
      <c r="S16" s="194"/>
      <c r="T16" s="195">
        <v>39232</v>
      </c>
      <c r="U16" s="196" t="s">
        <v>11</v>
      </c>
      <c r="V16" s="197"/>
      <c r="W16" s="70" t="s">
        <v>181</v>
      </c>
      <c r="X16" s="69" t="s">
        <v>116</v>
      </c>
      <c r="Y16" s="69" t="s">
        <v>117</v>
      </c>
      <c r="Z16" s="70" t="s">
        <v>118</v>
      </c>
      <c r="AA16" s="70" t="s">
        <v>118</v>
      </c>
      <c r="AB16" s="70" t="s">
        <v>142</v>
      </c>
      <c r="AC16" s="180"/>
      <c r="AD16" s="180"/>
      <c r="AE16" s="180"/>
      <c r="AF16" s="180"/>
      <c r="AL16" s="181">
        <f t="shared" si="0"/>
        <v>0</v>
      </c>
      <c r="AM16" s="181">
        <f t="shared" si="1"/>
        <v>1</v>
      </c>
      <c r="AN16" s="181">
        <f t="shared" si="2"/>
        <v>0</v>
      </c>
      <c r="AO16" s="181">
        <f t="shared" si="3"/>
        <v>0</v>
      </c>
      <c r="AP16" s="181">
        <f t="shared" si="4"/>
        <v>0</v>
      </c>
      <c r="AQ16" s="181">
        <f t="shared" si="5"/>
        <v>0</v>
      </c>
      <c r="AR16" s="181">
        <f t="shared" si="6"/>
        <v>0</v>
      </c>
      <c r="AS16" s="181">
        <f t="shared" si="7"/>
        <v>0</v>
      </c>
      <c r="AT16" s="181">
        <f t="shared" si="8"/>
        <v>0</v>
      </c>
      <c r="AU16" s="181">
        <f t="shared" si="9"/>
        <v>0</v>
      </c>
      <c r="AV16" s="181">
        <f t="shared" si="10"/>
        <v>0</v>
      </c>
      <c r="AW16" s="181">
        <f t="shared" si="11"/>
        <v>0</v>
      </c>
      <c r="AX16" s="181">
        <f t="shared" si="12"/>
        <v>0</v>
      </c>
      <c r="AY16" s="181">
        <f t="shared" si="13"/>
        <v>0</v>
      </c>
    </row>
    <row r="17" spans="1:51" s="181" customFormat="1" ht="12.75" customHeight="1">
      <c r="A17" s="165" t="s">
        <v>182</v>
      </c>
      <c r="B17" s="182">
        <v>39233</v>
      </c>
      <c r="C17" s="183" t="s">
        <v>108</v>
      </c>
      <c r="D17" s="184" t="s">
        <v>183</v>
      </c>
      <c r="E17" s="185" t="s">
        <v>184</v>
      </c>
      <c r="F17" s="185" t="s">
        <v>185</v>
      </c>
      <c r="G17" s="186">
        <v>580358</v>
      </c>
      <c r="H17" s="186">
        <v>4765880</v>
      </c>
      <c r="I17" s="184" t="s">
        <v>186</v>
      </c>
      <c r="J17" s="184" t="s">
        <v>188</v>
      </c>
      <c r="K17" s="184" t="s">
        <v>114</v>
      </c>
      <c r="L17" s="187">
        <v>0.1</v>
      </c>
      <c r="M17" s="188">
        <v>0.1</v>
      </c>
      <c r="N17" s="206"/>
      <c r="O17" s="190"/>
      <c r="P17" s="191"/>
      <c r="Q17" s="207"/>
      <c r="R17" s="208"/>
      <c r="S17" s="194"/>
      <c r="T17" s="195">
        <v>39233</v>
      </c>
      <c r="U17" s="196" t="s">
        <v>11</v>
      </c>
      <c r="V17" s="197"/>
      <c r="W17" s="70" t="s">
        <v>187</v>
      </c>
      <c r="X17" s="69" t="s">
        <v>116</v>
      </c>
      <c r="Y17" s="69" t="s">
        <v>117</v>
      </c>
      <c r="Z17" s="70" t="s">
        <v>118</v>
      </c>
      <c r="AA17" s="70" t="s">
        <v>118</v>
      </c>
      <c r="AB17" s="144" t="s">
        <v>391</v>
      </c>
      <c r="AC17" s="180"/>
      <c r="AD17" s="180"/>
      <c r="AE17" s="180"/>
      <c r="AF17" s="180"/>
      <c r="AL17" s="181">
        <f t="shared" si="0"/>
        <v>0</v>
      </c>
      <c r="AM17" s="181">
        <f t="shared" si="1"/>
        <v>1</v>
      </c>
      <c r="AN17" s="181">
        <f t="shared" si="2"/>
        <v>0</v>
      </c>
      <c r="AO17" s="181">
        <f t="shared" si="3"/>
        <v>0</v>
      </c>
      <c r="AP17" s="181">
        <f t="shared" si="4"/>
        <v>0</v>
      </c>
      <c r="AQ17" s="181">
        <f t="shared" si="5"/>
        <v>0</v>
      </c>
      <c r="AR17" s="181">
        <f t="shared" si="6"/>
        <v>0</v>
      </c>
      <c r="AS17" s="181">
        <f t="shared" si="7"/>
        <v>0</v>
      </c>
      <c r="AT17" s="181">
        <f t="shared" si="8"/>
        <v>0</v>
      </c>
      <c r="AU17" s="181">
        <f t="shared" si="9"/>
        <v>0</v>
      </c>
      <c r="AV17" s="181">
        <f t="shared" si="10"/>
        <v>0</v>
      </c>
      <c r="AW17" s="181">
        <f t="shared" si="11"/>
        <v>0</v>
      </c>
      <c r="AX17" s="181">
        <f t="shared" si="12"/>
        <v>0</v>
      </c>
      <c r="AY17" s="181">
        <f t="shared" si="13"/>
        <v>0</v>
      </c>
    </row>
    <row r="18" spans="1:51" s="181" customFormat="1" ht="12.75" customHeight="1">
      <c r="A18" s="165" t="s">
        <v>77</v>
      </c>
      <c r="B18" s="182">
        <v>39247</v>
      </c>
      <c r="C18" s="199"/>
      <c r="D18" s="142"/>
      <c r="E18" s="200"/>
      <c r="F18" s="200"/>
      <c r="G18" s="201"/>
      <c r="H18" s="201"/>
      <c r="I18" s="184" t="s">
        <v>239</v>
      </c>
      <c r="J18" s="142"/>
      <c r="K18" s="142" t="s">
        <v>235</v>
      </c>
      <c r="L18" s="202"/>
      <c r="M18" s="202"/>
      <c r="N18" s="202"/>
      <c r="O18" s="202"/>
      <c r="P18" s="202"/>
      <c r="Q18" s="202"/>
      <c r="R18" s="202"/>
      <c r="S18" s="204"/>
      <c r="T18" s="195"/>
      <c r="U18" s="195"/>
      <c r="V18" s="205"/>
      <c r="W18" s="142"/>
      <c r="X18" s="140"/>
      <c r="Y18" s="140"/>
      <c r="Z18" s="142"/>
      <c r="AA18" s="142"/>
      <c r="AB18" s="142"/>
      <c r="AC18" s="180"/>
      <c r="AD18" s="180"/>
      <c r="AE18" s="180"/>
      <c r="AF18" s="180"/>
      <c r="AL18" s="181">
        <f t="shared" si="0"/>
        <v>0</v>
      </c>
      <c r="AM18" s="181">
        <f t="shared" si="1"/>
        <v>0</v>
      </c>
      <c r="AN18" s="181">
        <f t="shared" si="2"/>
        <v>0</v>
      </c>
      <c r="AO18" s="181">
        <f t="shared" si="3"/>
        <v>0</v>
      </c>
      <c r="AP18" s="181">
        <f t="shared" si="4"/>
        <v>0</v>
      </c>
      <c r="AQ18" s="181">
        <f t="shared" si="5"/>
        <v>0</v>
      </c>
      <c r="AR18" s="181">
        <f t="shared" si="6"/>
        <v>0</v>
      </c>
      <c r="AS18" s="181">
        <f t="shared" si="7"/>
        <v>0</v>
      </c>
      <c r="AT18" s="181">
        <f t="shared" si="8"/>
        <v>0</v>
      </c>
      <c r="AU18" s="181">
        <f t="shared" si="9"/>
        <v>0</v>
      </c>
      <c r="AV18" s="181">
        <f t="shared" si="10"/>
        <v>0</v>
      </c>
      <c r="AW18" s="181">
        <f t="shared" si="11"/>
        <v>0</v>
      </c>
      <c r="AX18" s="181">
        <f t="shared" si="12"/>
        <v>0</v>
      </c>
      <c r="AY18" s="181">
        <f t="shared" si="13"/>
        <v>0</v>
      </c>
    </row>
    <row r="19" spans="1:51" s="181" customFormat="1" ht="12.75" customHeight="1">
      <c r="A19" s="165" t="s">
        <v>189</v>
      </c>
      <c r="B19" s="182">
        <v>39235</v>
      </c>
      <c r="C19" s="183" t="s">
        <v>136</v>
      </c>
      <c r="D19" s="184" t="s">
        <v>190</v>
      </c>
      <c r="E19" s="185" t="s">
        <v>191</v>
      </c>
      <c r="F19" s="185" t="s">
        <v>192</v>
      </c>
      <c r="G19" s="186">
        <v>531648</v>
      </c>
      <c r="H19" s="186">
        <v>4846831</v>
      </c>
      <c r="I19" s="184" t="s">
        <v>193</v>
      </c>
      <c r="J19" s="184" t="s">
        <v>194</v>
      </c>
      <c r="K19" s="184" t="s">
        <v>114</v>
      </c>
      <c r="L19" s="187">
        <v>6</v>
      </c>
      <c r="M19" s="188">
        <v>6</v>
      </c>
      <c r="N19" s="206"/>
      <c r="O19" s="190"/>
      <c r="P19" s="191"/>
      <c r="Q19" s="207"/>
      <c r="R19" s="208"/>
      <c r="S19" s="194"/>
      <c r="T19" s="195">
        <v>39235</v>
      </c>
      <c r="U19" s="196" t="s">
        <v>11</v>
      </c>
      <c r="V19" s="197"/>
      <c r="W19" s="70" t="s">
        <v>195</v>
      </c>
      <c r="X19" s="69" t="s">
        <v>116</v>
      </c>
      <c r="Y19" s="69" t="s">
        <v>117</v>
      </c>
      <c r="Z19" s="70" t="s">
        <v>142</v>
      </c>
      <c r="AA19" s="70" t="s">
        <v>118</v>
      </c>
      <c r="AB19" s="144" t="s">
        <v>391</v>
      </c>
      <c r="AC19" s="180"/>
      <c r="AD19" s="180"/>
      <c r="AE19" s="180"/>
      <c r="AF19" s="180"/>
      <c r="AL19" s="181">
        <f t="shared" si="0"/>
        <v>0</v>
      </c>
      <c r="AM19" s="181">
        <f t="shared" si="1"/>
        <v>1</v>
      </c>
      <c r="AN19" s="181">
        <f t="shared" si="2"/>
        <v>0</v>
      </c>
      <c r="AO19" s="181">
        <f t="shared" si="3"/>
        <v>0</v>
      </c>
      <c r="AP19" s="181">
        <f t="shared" si="4"/>
        <v>0</v>
      </c>
      <c r="AQ19" s="181">
        <f t="shared" si="5"/>
        <v>0</v>
      </c>
      <c r="AR19" s="181">
        <f t="shared" si="6"/>
        <v>0</v>
      </c>
      <c r="AS19" s="181">
        <f t="shared" si="7"/>
        <v>0</v>
      </c>
      <c r="AT19" s="181">
        <f t="shared" si="8"/>
        <v>0</v>
      </c>
      <c r="AU19" s="181">
        <f t="shared" si="9"/>
        <v>0</v>
      </c>
      <c r="AV19" s="181">
        <f t="shared" si="10"/>
        <v>0</v>
      </c>
      <c r="AW19" s="181">
        <f t="shared" si="11"/>
        <v>0</v>
      </c>
      <c r="AX19" s="181">
        <f t="shared" si="12"/>
        <v>0</v>
      </c>
      <c r="AY19" s="181">
        <f t="shared" si="13"/>
        <v>0</v>
      </c>
    </row>
    <row r="20" spans="1:51" s="181" customFormat="1" ht="12.75" customHeight="1">
      <c r="A20" s="165" t="s">
        <v>196</v>
      </c>
      <c r="B20" s="182">
        <v>39235</v>
      </c>
      <c r="C20" s="183" t="s">
        <v>136</v>
      </c>
      <c r="D20" s="184" t="s">
        <v>197</v>
      </c>
      <c r="E20" s="185" t="s">
        <v>198</v>
      </c>
      <c r="F20" s="185" t="s">
        <v>199</v>
      </c>
      <c r="G20" s="186">
        <v>557977</v>
      </c>
      <c r="H20" s="186">
        <v>4870429</v>
      </c>
      <c r="I20" s="184" t="s">
        <v>200</v>
      </c>
      <c r="J20" s="184" t="s">
        <v>201</v>
      </c>
      <c r="K20" s="184" t="s">
        <v>114</v>
      </c>
      <c r="L20" s="187">
        <v>56</v>
      </c>
      <c r="M20" s="188"/>
      <c r="N20" s="206"/>
      <c r="O20" s="190">
        <v>56</v>
      </c>
      <c r="P20" s="191"/>
      <c r="Q20" s="207"/>
      <c r="R20" s="208"/>
      <c r="S20" s="194"/>
      <c r="T20" s="195">
        <v>39236</v>
      </c>
      <c r="U20" s="196" t="s">
        <v>202</v>
      </c>
      <c r="V20" s="197"/>
      <c r="W20" s="70" t="s">
        <v>203</v>
      </c>
      <c r="X20" s="69" t="s">
        <v>116</v>
      </c>
      <c r="Y20" s="69" t="s">
        <v>117</v>
      </c>
      <c r="Z20" s="70" t="s">
        <v>118</v>
      </c>
      <c r="AA20" s="70" t="s">
        <v>118</v>
      </c>
      <c r="AB20" s="70" t="s">
        <v>142</v>
      </c>
      <c r="AC20" s="180"/>
      <c r="AD20" s="180"/>
      <c r="AE20" s="180"/>
      <c r="AF20" s="180"/>
      <c r="AL20" s="181">
        <f t="shared" si="0"/>
        <v>0</v>
      </c>
      <c r="AM20" s="181">
        <f t="shared" si="1"/>
        <v>0</v>
      </c>
      <c r="AN20" s="181">
        <f t="shared" si="2"/>
        <v>0</v>
      </c>
      <c r="AO20" s="181">
        <f t="shared" si="3"/>
        <v>0</v>
      </c>
      <c r="AP20" s="181">
        <f t="shared" si="4"/>
        <v>0</v>
      </c>
      <c r="AQ20" s="181">
        <f t="shared" si="5"/>
        <v>1</v>
      </c>
      <c r="AR20" s="181">
        <f t="shared" si="6"/>
        <v>0</v>
      </c>
      <c r="AS20" s="181">
        <f t="shared" si="7"/>
        <v>0</v>
      </c>
      <c r="AT20" s="181">
        <f t="shared" si="8"/>
        <v>0</v>
      </c>
      <c r="AU20" s="181">
        <f t="shared" si="9"/>
        <v>0</v>
      </c>
      <c r="AV20" s="181">
        <f t="shared" si="10"/>
        <v>0</v>
      </c>
      <c r="AW20" s="181">
        <f t="shared" si="11"/>
        <v>0</v>
      </c>
      <c r="AX20" s="181">
        <f t="shared" si="12"/>
        <v>0</v>
      </c>
      <c r="AY20" s="181">
        <f t="shared" si="13"/>
        <v>0</v>
      </c>
    </row>
    <row r="21" spans="1:51" s="181" customFormat="1" ht="12.75" customHeight="1">
      <c r="A21" s="165" t="s">
        <v>204</v>
      </c>
      <c r="B21" s="182">
        <v>39235</v>
      </c>
      <c r="C21" s="183" t="s">
        <v>136</v>
      </c>
      <c r="D21" s="184" t="s">
        <v>205</v>
      </c>
      <c r="E21" s="185" t="s">
        <v>206</v>
      </c>
      <c r="F21" s="185" t="s">
        <v>207</v>
      </c>
      <c r="G21" s="186">
        <v>568777</v>
      </c>
      <c r="H21" s="186">
        <v>4809870</v>
      </c>
      <c r="I21" s="184" t="s">
        <v>208</v>
      </c>
      <c r="J21" s="184" t="s">
        <v>157</v>
      </c>
      <c r="K21" s="184" t="s">
        <v>114</v>
      </c>
      <c r="L21" s="187">
        <v>2695</v>
      </c>
      <c r="M21" s="188">
        <v>2439</v>
      </c>
      <c r="N21" s="206"/>
      <c r="O21" s="190"/>
      <c r="P21" s="191">
        <v>256</v>
      </c>
      <c r="Q21" s="207"/>
      <c r="R21" s="208"/>
      <c r="S21" s="194"/>
      <c r="T21" s="195">
        <v>39236</v>
      </c>
      <c r="U21" s="196" t="s">
        <v>11</v>
      </c>
      <c r="V21" s="197"/>
      <c r="W21" s="70" t="s">
        <v>209</v>
      </c>
      <c r="X21" s="69" t="s">
        <v>116</v>
      </c>
      <c r="Y21" s="69" t="s">
        <v>117</v>
      </c>
      <c r="Z21" s="70" t="s">
        <v>118</v>
      </c>
      <c r="AA21" s="70" t="s">
        <v>118</v>
      </c>
      <c r="AB21" s="70" t="s">
        <v>142</v>
      </c>
      <c r="AC21" s="180"/>
      <c r="AD21" s="180"/>
      <c r="AE21" s="180"/>
      <c r="AF21" s="180"/>
      <c r="AL21" s="181">
        <f t="shared" si="0"/>
        <v>0</v>
      </c>
      <c r="AM21" s="181">
        <f t="shared" si="1"/>
        <v>1</v>
      </c>
      <c r="AN21" s="181">
        <f t="shared" si="2"/>
        <v>0</v>
      </c>
      <c r="AO21" s="181">
        <f t="shared" si="3"/>
        <v>0</v>
      </c>
      <c r="AP21" s="181">
        <f t="shared" si="4"/>
        <v>0</v>
      </c>
      <c r="AQ21" s="181">
        <f t="shared" si="5"/>
        <v>0</v>
      </c>
      <c r="AR21" s="181">
        <f t="shared" si="6"/>
        <v>0</v>
      </c>
      <c r="AS21" s="181">
        <f t="shared" si="7"/>
        <v>0</v>
      </c>
      <c r="AT21" s="181">
        <f t="shared" si="8"/>
        <v>0</v>
      </c>
      <c r="AU21" s="181">
        <f t="shared" si="9"/>
        <v>0</v>
      </c>
      <c r="AV21" s="181">
        <f t="shared" si="10"/>
        <v>0</v>
      </c>
      <c r="AW21" s="181">
        <f t="shared" si="11"/>
        <v>0</v>
      </c>
      <c r="AX21" s="181">
        <f t="shared" si="12"/>
        <v>0</v>
      </c>
      <c r="AY21" s="181">
        <f t="shared" si="13"/>
        <v>0</v>
      </c>
    </row>
    <row r="22" spans="1:51" s="181" customFormat="1" ht="12.75" customHeight="1">
      <c r="A22" s="165" t="s">
        <v>210</v>
      </c>
      <c r="B22" s="182">
        <v>39235</v>
      </c>
      <c r="C22" s="183" t="s">
        <v>108</v>
      </c>
      <c r="D22" s="184" t="s">
        <v>211</v>
      </c>
      <c r="E22" s="185" t="s">
        <v>212</v>
      </c>
      <c r="F22" s="185" t="s">
        <v>213</v>
      </c>
      <c r="G22" s="186">
        <v>586453</v>
      </c>
      <c r="H22" s="186">
        <v>4770309</v>
      </c>
      <c r="I22" s="184" t="s">
        <v>214</v>
      </c>
      <c r="J22" s="184" t="s">
        <v>215</v>
      </c>
      <c r="K22" s="184" t="s">
        <v>114</v>
      </c>
      <c r="L22" s="187">
        <v>1</v>
      </c>
      <c r="M22" s="188">
        <v>1</v>
      </c>
      <c r="N22" s="206"/>
      <c r="O22" s="190"/>
      <c r="P22" s="191"/>
      <c r="Q22" s="207"/>
      <c r="R22" s="208"/>
      <c r="S22" s="194"/>
      <c r="T22" s="195">
        <v>39235</v>
      </c>
      <c r="U22" s="196" t="s">
        <v>11</v>
      </c>
      <c r="V22" s="197"/>
      <c r="W22" s="70" t="s">
        <v>216</v>
      </c>
      <c r="X22" s="69" t="s">
        <v>116</v>
      </c>
      <c r="Y22" s="69" t="s">
        <v>117</v>
      </c>
      <c r="Z22" s="70" t="s">
        <v>118</v>
      </c>
      <c r="AA22" s="70" t="s">
        <v>118</v>
      </c>
      <c r="AB22" s="144" t="s">
        <v>391</v>
      </c>
      <c r="AC22" s="180"/>
      <c r="AD22" s="180"/>
      <c r="AE22" s="180"/>
      <c r="AF22" s="180"/>
      <c r="AL22" s="181">
        <f t="shared" si="0"/>
        <v>0</v>
      </c>
      <c r="AM22" s="181">
        <f t="shared" si="1"/>
        <v>1</v>
      </c>
      <c r="AN22" s="181">
        <f t="shared" si="2"/>
        <v>0</v>
      </c>
      <c r="AO22" s="181">
        <f t="shared" si="3"/>
        <v>0</v>
      </c>
      <c r="AP22" s="181">
        <f t="shared" si="4"/>
        <v>0</v>
      </c>
      <c r="AQ22" s="181">
        <f t="shared" si="5"/>
        <v>0</v>
      </c>
      <c r="AR22" s="181">
        <f t="shared" si="6"/>
        <v>0</v>
      </c>
      <c r="AS22" s="181">
        <f t="shared" si="7"/>
        <v>0</v>
      </c>
      <c r="AT22" s="181">
        <f t="shared" si="8"/>
        <v>0</v>
      </c>
      <c r="AU22" s="181">
        <f t="shared" si="9"/>
        <v>0</v>
      </c>
      <c r="AV22" s="181">
        <f t="shared" si="10"/>
        <v>0</v>
      </c>
      <c r="AW22" s="181">
        <f t="shared" si="11"/>
        <v>0</v>
      </c>
      <c r="AX22" s="181">
        <f t="shared" si="12"/>
        <v>0</v>
      </c>
      <c r="AY22" s="181">
        <f t="shared" si="13"/>
        <v>0</v>
      </c>
    </row>
    <row r="23" spans="1:51" s="181" customFormat="1" ht="12.75" customHeight="1">
      <c r="A23" s="165" t="s">
        <v>217</v>
      </c>
      <c r="B23" s="182">
        <v>39236</v>
      </c>
      <c r="C23" s="183" t="s">
        <v>108</v>
      </c>
      <c r="D23" s="184" t="s">
        <v>218</v>
      </c>
      <c r="E23" s="185" t="s">
        <v>222</v>
      </c>
      <c r="F23" s="185" t="s">
        <v>223</v>
      </c>
      <c r="G23" s="186">
        <v>546894</v>
      </c>
      <c r="H23" s="186">
        <v>4793579</v>
      </c>
      <c r="I23" s="184" t="s">
        <v>219</v>
      </c>
      <c r="J23" s="184" t="s">
        <v>220</v>
      </c>
      <c r="K23" s="184" t="s">
        <v>114</v>
      </c>
      <c r="L23" s="187">
        <v>3</v>
      </c>
      <c r="M23" s="188">
        <v>3</v>
      </c>
      <c r="N23" s="206"/>
      <c r="O23" s="190"/>
      <c r="P23" s="191"/>
      <c r="Q23" s="207"/>
      <c r="R23" s="208"/>
      <c r="S23" s="194"/>
      <c r="T23" s="195">
        <v>39236</v>
      </c>
      <c r="U23" s="196" t="s">
        <v>11</v>
      </c>
      <c r="V23" s="197"/>
      <c r="W23" s="70" t="s">
        <v>221</v>
      </c>
      <c r="X23" s="69" t="s">
        <v>116</v>
      </c>
      <c r="Y23" s="69" t="s">
        <v>117</v>
      </c>
      <c r="Z23" s="70" t="s">
        <v>118</v>
      </c>
      <c r="AA23" s="70" t="s">
        <v>118</v>
      </c>
      <c r="AB23" s="144" t="s">
        <v>391</v>
      </c>
      <c r="AC23" s="180"/>
      <c r="AD23" s="180"/>
      <c r="AE23" s="180"/>
      <c r="AF23" s="180"/>
      <c r="AL23" s="181">
        <f t="shared" si="0"/>
        <v>0</v>
      </c>
      <c r="AM23" s="181">
        <f t="shared" si="1"/>
        <v>1</v>
      </c>
      <c r="AN23" s="181">
        <f t="shared" si="2"/>
        <v>0</v>
      </c>
      <c r="AO23" s="181">
        <f t="shared" si="3"/>
        <v>0</v>
      </c>
      <c r="AP23" s="181">
        <f t="shared" si="4"/>
        <v>0</v>
      </c>
      <c r="AQ23" s="181">
        <f t="shared" si="5"/>
        <v>0</v>
      </c>
      <c r="AR23" s="181">
        <f t="shared" si="6"/>
        <v>0</v>
      </c>
      <c r="AS23" s="181">
        <f t="shared" si="7"/>
        <v>0</v>
      </c>
      <c r="AT23" s="181">
        <f t="shared" si="8"/>
        <v>0</v>
      </c>
      <c r="AU23" s="181">
        <f t="shared" si="9"/>
        <v>0</v>
      </c>
      <c r="AV23" s="181">
        <f t="shared" si="10"/>
        <v>0</v>
      </c>
      <c r="AW23" s="181">
        <f t="shared" si="11"/>
        <v>0</v>
      </c>
      <c r="AX23" s="181">
        <f t="shared" si="12"/>
        <v>0</v>
      </c>
      <c r="AY23" s="181">
        <f t="shared" si="13"/>
        <v>0</v>
      </c>
    </row>
    <row r="24" spans="1:51" s="181" customFormat="1" ht="12.75" customHeight="1">
      <c r="A24" s="165" t="s">
        <v>224</v>
      </c>
      <c r="B24" s="182">
        <v>39244</v>
      </c>
      <c r="C24" s="183" t="s">
        <v>136</v>
      </c>
      <c r="D24" s="184" t="s">
        <v>225</v>
      </c>
      <c r="E24" s="185" t="s">
        <v>226</v>
      </c>
      <c r="F24" s="185" t="s">
        <v>227</v>
      </c>
      <c r="G24" s="186">
        <v>612065</v>
      </c>
      <c r="H24" s="186">
        <v>4781777</v>
      </c>
      <c r="I24" s="184" t="s">
        <v>228</v>
      </c>
      <c r="J24" s="184" t="s">
        <v>229</v>
      </c>
      <c r="K24" s="184" t="s">
        <v>114</v>
      </c>
      <c r="L24" s="187">
        <v>3</v>
      </c>
      <c r="M24" s="188">
        <v>3</v>
      </c>
      <c r="N24" s="206"/>
      <c r="O24" s="190"/>
      <c r="P24" s="191"/>
      <c r="Q24" s="207"/>
      <c r="R24" s="208"/>
      <c r="S24" s="194"/>
      <c r="T24" s="195">
        <v>39244</v>
      </c>
      <c r="U24" s="196" t="s">
        <v>11</v>
      </c>
      <c r="V24" s="197"/>
      <c r="W24" s="70" t="s">
        <v>230</v>
      </c>
      <c r="X24" s="69" t="s">
        <v>116</v>
      </c>
      <c r="Y24" s="69" t="s">
        <v>117</v>
      </c>
      <c r="Z24" s="70" t="s">
        <v>118</v>
      </c>
      <c r="AA24" s="70" t="s">
        <v>118</v>
      </c>
      <c r="AB24" s="144" t="s">
        <v>391</v>
      </c>
      <c r="AE24" s="180"/>
      <c r="AF24" s="180"/>
      <c r="AL24" s="181">
        <f t="shared" si="0"/>
        <v>0</v>
      </c>
      <c r="AM24" s="181">
        <f t="shared" si="1"/>
        <v>1</v>
      </c>
      <c r="AN24" s="181">
        <f t="shared" si="2"/>
        <v>0</v>
      </c>
      <c r="AO24" s="181">
        <f t="shared" si="3"/>
        <v>0</v>
      </c>
      <c r="AP24" s="181">
        <f t="shared" si="4"/>
        <v>0</v>
      </c>
      <c r="AQ24" s="181">
        <f t="shared" si="5"/>
        <v>0</v>
      </c>
      <c r="AR24" s="181">
        <f t="shared" si="6"/>
        <v>0</v>
      </c>
      <c r="AS24" s="181">
        <f t="shared" si="7"/>
        <v>0</v>
      </c>
      <c r="AT24" s="181">
        <f t="shared" si="8"/>
        <v>0</v>
      </c>
      <c r="AU24" s="181">
        <f t="shared" si="9"/>
        <v>0</v>
      </c>
      <c r="AV24" s="181">
        <f t="shared" si="10"/>
        <v>0</v>
      </c>
      <c r="AW24" s="181">
        <f t="shared" si="11"/>
        <v>0</v>
      </c>
      <c r="AX24" s="181">
        <f t="shared" si="12"/>
        <v>0</v>
      </c>
      <c r="AY24" s="181">
        <f t="shared" si="13"/>
        <v>0</v>
      </c>
    </row>
    <row r="25" spans="1:51" s="181" customFormat="1" ht="12.75" customHeight="1">
      <c r="A25" s="165" t="s">
        <v>231</v>
      </c>
      <c r="B25" s="182">
        <v>39245</v>
      </c>
      <c r="C25" s="183" t="s">
        <v>136</v>
      </c>
      <c r="D25" s="184" t="s">
        <v>274</v>
      </c>
      <c r="E25" s="185" t="s">
        <v>275</v>
      </c>
      <c r="F25" s="185" t="s">
        <v>276</v>
      </c>
      <c r="G25" s="186">
        <v>522394</v>
      </c>
      <c r="H25" s="186">
        <v>4814747</v>
      </c>
      <c r="I25" s="184" t="s">
        <v>232</v>
      </c>
      <c r="J25" s="184" t="s">
        <v>233</v>
      </c>
      <c r="K25" s="184" t="s">
        <v>114</v>
      </c>
      <c r="L25" s="187">
        <v>56</v>
      </c>
      <c r="M25" s="188">
        <v>32</v>
      </c>
      <c r="N25" s="206"/>
      <c r="O25" s="190"/>
      <c r="P25" s="191">
        <v>24</v>
      </c>
      <c r="Q25" s="207"/>
      <c r="R25" s="208"/>
      <c r="S25" s="194"/>
      <c r="T25" s="195">
        <v>39245</v>
      </c>
      <c r="U25" s="196" t="s">
        <v>116</v>
      </c>
      <c r="V25" s="197"/>
      <c r="W25" s="70" t="s">
        <v>234</v>
      </c>
      <c r="X25" s="69" t="s">
        <v>116</v>
      </c>
      <c r="Y25" s="69" t="s">
        <v>117</v>
      </c>
      <c r="Z25" s="70" t="s">
        <v>118</v>
      </c>
      <c r="AA25" s="70" t="s">
        <v>118</v>
      </c>
      <c r="AB25" s="70" t="s">
        <v>142</v>
      </c>
      <c r="AC25" s="180"/>
      <c r="AD25" s="180"/>
      <c r="AE25" s="180"/>
      <c r="AF25" s="180"/>
      <c r="AL25" s="181">
        <f t="shared" si="0"/>
        <v>0</v>
      </c>
      <c r="AM25" s="181">
        <f t="shared" si="1"/>
        <v>0</v>
      </c>
      <c r="AN25" s="181">
        <f t="shared" si="2"/>
        <v>0</v>
      </c>
      <c r="AO25" s="181">
        <f t="shared" si="3"/>
        <v>0</v>
      </c>
      <c r="AP25" s="181">
        <f t="shared" si="4"/>
        <v>0</v>
      </c>
      <c r="AQ25" s="181">
        <f t="shared" si="5"/>
        <v>0</v>
      </c>
      <c r="AR25" s="181">
        <f t="shared" si="6"/>
        <v>0</v>
      </c>
      <c r="AS25" s="181">
        <f t="shared" si="7"/>
        <v>1</v>
      </c>
      <c r="AT25" s="181">
        <f t="shared" si="8"/>
        <v>0</v>
      </c>
      <c r="AU25" s="181">
        <f t="shared" si="9"/>
        <v>0</v>
      </c>
      <c r="AV25" s="181">
        <f t="shared" si="10"/>
        <v>0</v>
      </c>
      <c r="AW25" s="181">
        <f t="shared" si="11"/>
        <v>0</v>
      </c>
      <c r="AX25" s="181">
        <f t="shared" si="12"/>
        <v>0</v>
      </c>
      <c r="AY25" s="181">
        <f t="shared" si="13"/>
        <v>0</v>
      </c>
    </row>
    <row r="26" spans="1:51" s="181" customFormat="1" ht="12.75" customHeight="1">
      <c r="A26" s="165" t="s">
        <v>240</v>
      </c>
      <c r="B26" s="182">
        <v>39247</v>
      </c>
      <c r="C26" s="183" t="s">
        <v>108</v>
      </c>
      <c r="D26" s="184" t="s">
        <v>241</v>
      </c>
      <c r="E26" s="185" t="s">
        <v>242</v>
      </c>
      <c r="F26" s="185" t="s">
        <v>243</v>
      </c>
      <c r="G26" s="186">
        <v>593036</v>
      </c>
      <c r="H26" s="186">
        <v>4772674</v>
      </c>
      <c r="I26" s="184" t="s">
        <v>244</v>
      </c>
      <c r="J26" s="184" t="s">
        <v>245</v>
      </c>
      <c r="K26" s="184" t="s">
        <v>114</v>
      </c>
      <c r="L26" s="187">
        <v>5</v>
      </c>
      <c r="M26" s="188"/>
      <c r="N26" s="206"/>
      <c r="O26" s="190"/>
      <c r="P26" s="191"/>
      <c r="Q26" s="207">
        <v>5</v>
      </c>
      <c r="R26" s="208"/>
      <c r="S26" s="194"/>
      <c r="T26" s="195">
        <v>39247</v>
      </c>
      <c r="U26" s="196" t="s">
        <v>246</v>
      </c>
      <c r="V26" s="197"/>
      <c r="W26" s="70" t="s">
        <v>247</v>
      </c>
      <c r="X26" s="69" t="s">
        <v>116</v>
      </c>
      <c r="Y26" s="69" t="s">
        <v>117</v>
      </c>
      <c r="Z26" s="70" t="s">
        <v>118</v>
      </c>
      <c r="AA26" s="70" t="s">
        <v>118</v>
      </c>
      <c r="AB26" s="144" t="s">
        <v>391</v>
      </c>
      <c r="AC26" s="210"/>
      <c r="AD26" s="210" t="s">
        <v>20</v>
      </c>
      <c r="AE26" s="210" t="s">
        <v>21</v>
      </c>
      <c r="AF26" s="210" t="s">
        <v>22</v>
      </c>
      <c r="AG26" s="211" t="s">
        <v>80</v>
      </c>
      <c r="AL26" s="181">
        <f t="shared" si="0"/>
        <v>0</v>
      </c>
      <c r="AM26" s="181">
        <f t="shared" si="1"/>
        <v>0</v>
      </c>
      <c r="AN26" s="181">
        <f t="shared" si="2"/>
        <v>0</v>
      </c>
      <c r="AO26" s="181">
        <f t="shared" si="3"/>
        <v>0</v>
      </c>
      <c r="AP26" s="181">
        <f t="shared" si="4"/>
        <v>0</v>
      </c>
      <c r="AQ26" s="181">
        <f t="shared" si="5"/>
        <v>0</v>
      </c>
      <c r="AR26" s="181">
        <f t="shared" si="6"/>
        <v>0</v>
      </c>
      <c r="AS26" s="181">
        <f t="shared" si="7"/>
        <v>0</v>
      </c>
      <c r="AT26" s="181">
        <f t="shared" si="8"/>
        <v>0</v>
      </c>
      <c r="AU26" s="181">
        <f t="shared" si="9"/>
        <v>1</v>
      </c>
      <c r="AV26" s="181">
        <f t="shared" si="10"/>
        <v>0</v>
      </c>
      <c r="AW26" s="181">
        <f t="shared" si="11"/>
        <v>0</v>
      </c>
      <c r="AX26" s="181">
        <f t="shared" si="12"/>
        <v>0</v>
      </c>
      <c r="AY26" s="181">
        <f t="shared" si="13"/>
        <v>0</v>
      </c>
    </row>
    <row r="27" spans="1:51" s="181" customFormat="1" ht="12.75" customHeight="1">
      <c r="A27" s="165" t="s">
        <v>248</v>
      </c>
      <c r="B27" s="182">
        <v>39248</v>
      </c>
      <c r="C27" s="183" t="s">
        <v>108</v>
      </c>
      <c r="D27" s="184" t="s">
        <v>253</v>
      </c>
      <c r="E27" s="185" t="s">
        <v>258</v>
      </c>
      <c r="F27" s="185" t="s">
        <v>259</v>
      </c>
      <c r="G27" s="186">
        <v>621366</v>
      </c>
      <c r="H27" s="186">
        <v>4759726</v>
      </c>
      <c r="I27" s="184" t="s">
        <v>249</v>
      </c>
      <c r="J27" s="184" t="s">
        <v>251</v>
      </c>
      <c r="K27" s="184" t="s">
        <v>114</v>
      </c>
      <c r="L27" s="187">
        <v>0.1</v>
      </c>
      <c r="M27" s="188">
        <v>0.1</v>
      </c>
      <c r="N27" s="206"/>
      <c r="O27" s="190"/>
      <c r="P27" s="191"/>
      <c r="Q27" s="207"/>
      <c r="R27" s="208"/>
      <c r="S27" s="194"/>
      <c r="T27" s="195">
        <v>39248</v>
      </c>
      <c r="U27" s="196" t="s">
        <v>11</v>
      </c>
      <c r="V27" s="197"/>
      <c r="W27" s="70" t="s">
        <v>252</v>
      </c>
      <c r="X27" s="69" t="s">
        <v>116</v>
      </c>
      <c r="Y27" s="69" t="s">
        <v>117</v>
      </c>
      <c r="Z27" s="70" t="s">
        <v>118</v>
      </c>
      <c r="AA27" s="70" t="s">
        <v>118</v>
      </c>
      <c r="AB27" s="144" t="s">
        <v>391</v>
      </c>
      <c r="AC27" s="210"/>
      <c r="AD27" s="210"/>
      <c r="AE27" s="210"/>
      <c r="AF27" s="210"/>
      <c r="AG27" s="211"/>
      <c r="AL27" s="181">
        <f t="shared" si="0"/>
        <v>0</v>
      </c>
      <c r="AM27" s="181">
        <f t="shared" si="1"/>
        <v>1</v>
      </c>
      <c r="AN27" s="181">
        <f t="shared" si="2"/>
        <v>0</v>
      </c>
      <c r="AO27" s="181">
        <f t="shared" si="3"/>
        <v>0</v>
      </c>
      <c r="AP27" s="181">
        <f t="shared" si="4"/>
        <v>0</v>
      </c>
      <c r="AQ27" s="181">
        <f t="shared" si="5"/>
        <v>0</v>
      </c>
      <c r="AR27" s="181">
        <f t="shared" si="6"/>
        <v>0</v>
      </c>
      <c r="AS27" s="181">
        <f t="shared" si="7"/>
        <v>0</v>
      </c>
      <c r="AT27" s="181">
        <f t="shared" si="8"/>
        <v>0</v>
      </c>
      <c r="AU27" s="181">
        <f t="shared" si="9"/>
        <v>0</v>
      </c>
      <c r="AV27" s="181">
        <f t="shared" si="10"/>
        <v>0</v>
      </c>
      <c r="AW27" s="181">
        <f t="shared" si="11"/>
        <v>0</v>
      </c>
      <c r="AX27" s="181">
        <f t="shared" si="12"/>
        <v>0</v>
      </c>
      <c r="AY27" s="181">
        <f t="shared" si="13"/>
        <v>0</v>
      </c>
    </row>
    <row r="28" spans="1:51" s="181" customFormat="1" ht="12.75" customHeight="1">
      <c r="A28" s="165" t="s">
        <v>254</v>
      </c>
      <c r="B28" s="182">
        <v>39248</v>
      </c>
      <c r="C28" s="183" t="s">
        <v>108</v>
      </c>
      <c r="D28" s="184" t="s">
        <v>255</v>
      </c>
      <c r="E28" s="185" t="s">
        <v>260</v>
      </c>
      <c r="F28" s="185" t="s">
        <v>261</v>
      </c>
      <c r="G28" s="186">
        <v>550178</v>
      </c>
      <c r="H28" s="186">
        <v>4784260</v>
      </c>
      <c r="I28" s="184" t="s">
        <v>256</v>
      </c>
      <c r="J28" s="184" t="s">
        <v>148</v>
      </c>
      <c r="K28" s="184" t="s">
        <v>114</v>
      </c>
      <c r="L28" s="187">
        <v>639</v>
      </c>
      <c r="M28" s="188">
        <v>571</v>
      </c>
      <c r="N28" s="206"/>
      <c r="O28" s="190"/>
      <c r="P28" s="191">
        <v>68</v>
      </c>
      <c r="Q28" s="207"/>
      <c r="R28" s="208"/>
      <c r="S28" s="194"/>
      <c r="T28" s="195">
        <v>39250</v>
      </c>
      <c r="U28" s="196" t="s">
        <v>11</v>
      </c>
      <c r="V28" s="197"/>
      <c r="W28" s="70" t="s">
        <v>257</v>
      </c>
      <c r="X28" s="69" t="s">
        <v>116</v>
      </c>
      <c r="Y28" s="69" t="s">
        <v>117</v>
      </c>
      <c r="Z28" s="70" t="s">
        <v>118</v>
      </c>
      <c r="AA28" s="70" t="s">
        <v>118</v>
      </c>
      <c r="AB28" s="70" t="s">
        <v>142</v>
      </c>
      <c r="AC28" s="210" t="s">
        <v>1002</v>
      </c>
      <c r="AD28" s="211">
        <f>COUNTIF(K3:K28,"P")</f>
        <v>20</v>
      </c>
      <c r="AE28" s="211">
        <f>COUNTIF(K3:K28,"L")</f>
        <v>0</v>
      </c>
      <c r="AF28" s="210">
        <f>SUM(M3:M28)</f>
        <v>3592.5499999999997</v>
      </c>
      <c r="AG28" s="213">
        <f>SUM(L3:L28)</f>
        <v>4095.7999999999997</v>
      </c>
      <c r="AL28" s="181">
        <f t="shared" si="0"/>
        <v>0</v>
      </c>
      <c r="AM28" s="181">
        <f t="shared" si="1"/>
        <v>1</v>
      </c>
      <c r="AN28" s="181">
        <f t="shared" si="2"/>
        <v>0</v>
      </c>
      <c r="AO28" s="181">
        <f t="shared" si="3"/>
        <v>0</v>
      </c>
      <c r="AP28" s="181">
        <f t="shared" si="4"/>
        <v>0</v>
      </c>
      <c r="AQ28" s="181">
        <f t="shared" si="5"/>
        <v>0</v>
      </c>
      <c r="AR28" s="181">
        <f t="shared" si="6"/>
        <v>0</v>
      </c>
      <c r="AS28" s="181">
        <f t="shared" si="7"/>
        <v>0</v>
      </c>
      <c r="AT28" s="181">
        <f t="shared" si="8"/>
        <v>0</v>
      </c>
      <c r="AU28" s="181">
        <f t="shared" si="9"/>
        <v>0</v>
      </c>
      <c r="AV28" s="181">
        <f t="shared" si="10"/>
        <v>0</v>
      </c>
      <c r="AW28" s="181">
        <f t="shared" si="11"/>
        <v>0</v>
      </c>
      <c r="AX28" s="181">
        <f t="shared" si="12"/>
        <v>0</v>
      </c>
      <c r="AY28" s="181">
        <f t="shared" si="13"/>
        <v>0</v>
      </c>
    </row>
    <row r="29" spans="1:51" s="181" customFormat="1" ht="12.75" customHeight="1">
      <c r="A29" s="165" t="s">
        <v>262</v>
      </c>
      <c r="B29" s="182">
        <v>39250</v>
      </c>
      <c r="C29" s="183" t="s">
        <v>136</v>
      </c>
      <c r="D29" s="184" t="s">
        <v>263</v>
      </c>
      <c r="E29" s="185" t="s">
        <v>264</v>
      </c>
      <c r="F29" s="185" t="s">
        <v>265</v>
      </c>
      <c r="G29" s="186">
        <v>557832</v>
      </c>
      <c r="H29" s="186">
        <v>4809667</v>
      </c>
      <c r="I29" s="184" t="s">
        <v>266</v>
      </c>
      <c r="J29" s="184" t="s">
        <v>267</v>
      </c>
      <c r="K29" s="184" t="s">
        <v>114</v>
      </c>
      <c r="L29" s="187">
        <v>0.25</v>
      </c>
      <c r="M29" s="188"/>
      <c r="N29" s="206"/>
      <c r="O29" s="190"/>
      <c r="P29" s="191">
        <v>0.25</v>
      </c>
      <c r="Q29" s="207"/>
      <c r="R29" s="208"/>
      <c r="S29" s="194"/>
      <c r="T29" s="195">
        <v>39250</v>
      </c>
      <c r="U29" s="196" t="s">
        <v>116</v>
      </c>
      <c r="V29" s="197"/>
      <c r="W29" s="70" t="s">
        <v>268</v>
      </c>
      <c r="X29" s="69" t="s">
        <v>116</v>
      </c>
      <c r="Y29" s="69" t="s">
        <v>117</v>
      </c>
      <c r="Z29" s="70" t="s">
        <v>118</v>
      </c>
      <c r="AA29" s="70" t="s">
        <v>118</v>
      </c>
      <c r="AB29" s="144" t="s">
        <v>391</v>
      </c>
      <c r="AC29" s="180"/>
      <c r="AD29" s="180"/>
      <c r="AE29" s="180"/>
      <c r="AF29" s="180"/>
      <c r="AL29" s="181">
        <f t="shared" si="0"/>
        <v>0</v>
      </c>
      <c r="AM29" s="181">
        <f t="shared" si="1"/>
        <v>0</v>
      </c>
      <c r="AN29" s="181">
        <f t="shared" si="2"/>
        <v>0</v>
      </c>
      <c r="AO29" s="181">
        <f t="shared" si="3"/>
        <v>0</v>
      </c>
      <c r="AP29" s="181">
        <f t="shared" si="4"/>
        <v>0</v>
      </c>
      <c r="AQ29" s="181">
        <f t="shared" si="5"/>
        <v>0</v>
      </c>
      <c r="AR29" s="181">
        <f t="shared" si="6"/>
        <v>0</v>
      </c>
      <c r="AS29" s="181">
        <f t="shared" si="7"/>
        <v>1</v>
      </c>
      <c r="AT29" s="181">
        <f t="shared" si="8"/>
        <v>0</v>
      </c>
      <c r="AU29" s="181">
        <f t="shared" si="9"/>
        <v>0</v>
      </c>
      <c r="AV29" s="181">
        <f t="shared" si="10"/>
        <v>0</v>
      </c>
      <c r="AW29" s="181">
        <f t="shared" si="11"/>
        <v>0</v>
      </c>
      <c r="AX29" s="181">
        <f t="shared" si="12"/>
        <v>0</v>
      </c>
      <c r="AY29" s="181">
        <f t="shared" si="13"/>
        <v>0</v>
      </c>
    </row>
    <row r="30" spans="1:51" s="181" customFormat="1" ht="12.75" customHeight="1">
      <c r="A30" s="165" t="s">
        <v>269</v>
      </c>
      <c r="B30" s="182">
        <v>39250</v>
      </c>
      <c r="C30" s="183" t="s">
        <v>108</v>
      </c>
      <c r="D30" s="184" t="s">
        <v>270</v>
      </c>
      <c r="E30" s="185" t="s">
        <v>277</v>
      </c>
      <c r="F30" s="185" t="s">
        <v>278</v>
      </c>
      <c r="G30" s="186">
        <v>559828</v>
      </c>
      <c r="H30" s="186">
        <v>4801421</v>
      </c>
      <c r="I30" s="184" t="s">
        <v>271</v>
      </c>
      <c r="J30" s="184" t="s">
        <v>233</v>
      </c>
      <c r="K30" s="184" t="s">
        <v>114</v>
      </c>
      <c r="L30" s="187">
        <v>0.25</v>
      </c>
      <c r="M30" s="188">
        <v>0.25</v>
      </c>
      <c r="N30" s="206"/>
      <c r="O30" s="190"/>
      <c r="P30" s="191"/>
      <c r="Q30" s="207"/>
      <c r="R30" s="208"/>
      <c r="S30" s="194"/>
      <c r="T30" s="195">
        <v>39250</v>
      </c>
      <c r="U30" s="196" t="s">
        <v>11</v>
      </c>
      <c r="V30" s="197"/>
      <c r="W30" s="70" t="s">
        <v>272</v>
      </c>
      <c r="X30" s="69" t="s">
        <v>116</v>
      </c>
      <c r="Y30" s="69" t="s">
        <v>117</v>
      </c>
      <c r="Z30" s="70" t="s">
        <v>118</v>
      </c>
      <c r="AA30" s="70" t="s">
        <v>118</v>
      </c>
      <c r="AB30" s="144" t="s">
        <v>391</v>
      </c>
      <c r="AC30" s="180"/>
      <c r="AD30" s="180"/>
      <c r="AE30" s="180"/>
      <c r="AF30" s="180"/>
      <c r="AL30" s="181">
        <f t="shared" si="0"/>
        <v>0</v>
      </c>
      <c r="AM30" s="181">
        <f t="shared" si="1"/>
        <v>1</v>
      </c>
      <c r="AN30" s="181">
        <f t="shared" si="2"/>
        <v>0</v>
      </c>
      <c r="AO30" s="181">
        <f t="shared" si="3"/>
        <v>0</v>
      </c>
      <c r="AP30" s="181">
        <f t="shared" si="4"/>
        <v>0</v>
      </c>
      <c r="AQ30" s="181">
        <f t="shared" si="5"/>
        <v>0</v>
      </c>
      <c r="AR30" s="181">
        <f t="shared" si="6"/>
        <v>0</v>
      </c>
      <c r="AS30" s="181">
        <f t="shared" si="7"/>
        <v>0</v>
      </c>
      <c r="AT30" s="181">
        <f t="shared" si="8"/>
        <v>0</v>
      </c>
      <c r="AU30" s="181">
        <f t="shared" si="9"/>
        <v>0</v>
      </c>
      <c r="AV30" s="181">
        <f t="shared" si="10"/>
        <v>0</v>
      </c>
      <c r="AW30" s="181">
        <f t="shared" si="11"/>
        <v>0</v>
      </c>
      <c r="AX30" s="181">
        <f t="shared" si="12"/>
        <v>0</v>
      </c>
      <c r="AY30" s="181">
        <f t="shared" si="13"/>
        <v>0</v>
      </c>
    </row>
    <row r="31" spans="1:51" s="181" customFormat="1" ht="12.75" customHeight="1">
      <c r="A31" s="165" t="s">
        <v>77</v>
      </c>
      <c r="B31" s="182">
        <v>39250</v>
      </c>
      <c r="C31" s="199"/>
      <c r="D31" s="142"/>
      <c r="E31" s="200"/>
      <c r="F31" s="200"/>
      <c r="G31" s="201"/>
      <c r="H31" s="201"/>
      <c r="I31" s="184" t="s">
        <v>273</v>
      </c>
      <c r="J31" s="142"/>
      <c r="K31" s="142" t="s">
        <v>235</v>
      </c>
      <c r="L31" s="202"/>
      <c r="M31" s="202"/>
      <c r="N31" s="202"/>
      <c r="O31" s="202"/>
      <c r="P31" s="202"/>
      <c r="Q31" s="202"/>
      <c r="R31" s="202"/>
      <c r="S31" s="204"/>
      <c r="T31" s="195"/>
      <c r="U31" s="195"/>
      <c r="V31" s="205"/>
      <c r="W31" s="142"/>
      <c r="X31" s="140"/>
      <c r="Y31" s="140"/>
      <c r="Z31" s="142"/>
      <c r="AA31" s="142"/>
      <c r="AB31" s="142"/>
      <c r="AC31" s="180"/>
      <c r="AD31" s="180"/>
      <c r="AE31" s="180"/>
      <c r="AF31" s="180"/>
      <c r="AL31" s="181">
        <f t="shared" si="0"/>
        <v>0</v>
      </c>
      <c r="AM31" s="181">
        <f t="shared" si="1"/>
        <v>0</v>
      </c>
      <c r="AN31" s="181">
        <f t="shared" si="2"/>
        <v>0</v>
      </c>
      <c r="AO31" s="181">
        <f t="shared" si="3"/>
        <v>0</v>
      </c>
      <c r="AP31" s="181">
        <f t="shared" si="4"/>
        <v>0</v>
      </c>
      <c r="AQ31" s="181">
        <f t="shared" si="5"/>
        <v>0</v>
      </c>
      <c r="AR31" s="181">
        <f t="shared" si="6"/>
        <v>0</v>
      </c>
      <c r="AS31" s="181">
        <f t="shared" si="7"/>
        <v>0</v>
      </c>
      <c r="AT31" s="181">
        <f t="shared" si="8"/>
        <v>0</v>
      </c>
      <c r="AU31" s="181">
        <f t="shared" si="9"/>
        <v>0</v>
      </c>
      <c r="AV31" s="181">
        <f t="shared" si="10"/>
        <v>0</v>
      </c>
      <c r="AW31" s="181">
        <f t="shared" si="11"/>
        <v>0</v>
      </c>
      <c r="AX31" s="181">
        <f t="shared" si="12"/>
        <v>0</v>
      </c>
      <c r="AY31" s="181">
        <f t="shared" si="13"/>
        <v>0</v>
      </c>
    </row>
    <row r="32" spans="1:51" s="181" customFormat="1" ht="12.75" customHeight="1">
      <c r="A32" s="165" t="s">
        <v>279</v>
      </c>
      <c r="B32" s="182">
        <v>39252</v>
      </c>
      <c r="C32" s="183" t="s">
        <v>136</v>
      </c>
      <c r="D32" s="184" t="s">
        <v>280</v>
      </c>
      <c r="E32" s="185" t="s">
        <v>281</v>
      </c>
      <c r="F32" s="185" t="s">
        <v>282</v>
      </c>
      <c r="G32" s="186">
        <v>602309</v>
      </c>
      <c r="H32" s="186">
        <v>4783252</v>
      </c>
      <c r="I32" s="184" t="s">
        <v>283</v>
      </c>
      <c r="J32" s="184" t="s">
        <v>284</v>
      </c>
      <c r="K32" s="184" t="s">
        <v>114</v>
      </c>
      <c r="L32" s="187">
        <v>4</v>
      </c>
      <c r="M32" s="188">
        <v>4</v>
      </c>
      <c r="N32" s="206"/>
      <c r="O32" s="190"/>
      <c r="P32" s="191"/>
      <c r="Q32" s="207"/>
      <c r="R32" s="208"/>
      <c r="S32" s="194"/>
      <c r="T32" s="195">
        <v>39252</v>
      </c>
      <c r="U32" s="196" t="s">
        <v>11</v>
      </c>
      <c r="V32" s="197"/>
      <c r="W32" s="70" t="s">
        <v>285</v>
      </c>
      <c r="X32" s="69" t="s">
        <v>116</v>
      </c>
      <c r="Y32" s="69" t="s">
        <v>114</v>
      </c>
      <c r="Z32" s="70" t="s">
        <v>118</v>
      </c>
      <c r="AA32" s="70" t="s">
        <v>118</v>
      </c>
      <c r="AB32" s="144" t="s">
        <v>391</v>
      </c>
      <c r="AC32" s="209"/>
      <c r="AD32" s="210" t="s">
        <v>20</v>
      </c>
      <c r="AE32" s="210" t="s">
        <v>21</v>
      </c>
      <c r="AF32" s="210" t="s">
        <v>22</v>
      </c>
      <c r="AG32" s="211" t="s">
        <v>80</v>
      </c>
      <c r="AL32" s="181">
        <f t="shared" si="0"/>
        <v>0</v>
      </c>
      <c r="AM32" s="181">
        <f t="shared" si="1"/>
        <v>1</v>
      </c>
      <c r="AN32" s="181">
        <f t="shared" si="2"/>
        <v>0</v>
      </c>
      <c r="AO32" s="181">
        <f t="shared" si="3"/>
        <v>0</v>
      </c>
      <c r="AP32" s="181">
        <f t="shared" si="4"/>
        <v>0</v>
      </c>
      <c r="AQ32" s="181">
        <f t="shared" si="5"/>
        <v>0</v>
      </c>
      <c r="AR32" s="181">
        <f t="shared" si="6"/>
        <v>0</v>
      </c>
      <c r="AS32" s="181">
        <f t="shared" si="7"/>
        <v>0</v>
      </c>
      <c r="AT32" s="181">
        <f t="shared" si="8"/>
        <v>0</v>
      </c>
      <c r="AU32" s="181">
        <f t="shared" si="9"/>
        <v>0</v>
      </c>
      <c r="AV32" s="181">
        <f t="shared" si="10"/>
        <v>0</v>
      </c>
      <c r="AW32" s="181">
        <f t="shared" si="11"/>
        <v>0</v>
      </c>
      <c r="AX32" s="181">
        <f t="shared" si="12"/>
        <v>0</v>
      </c>
      <c r="AY32" s="181">
        <f t="shared" si="13"/>
        <v>0</v>
      </c>
    </row>
    <row r="33" spans="1:51" s="181" customFormat="1" ht="12.75" customHeight="1">
      <c r="A33" s="165" t="s">
        <v>286</v>
      </c>
      <c r="B33" s="182">
        <v>39253</v>
      </c>
      <c r="C33" s="183" t="s">
        <v>136</v>
      </c>
      <c r="D33" s="184" t="s">
        <v>287</v>
      </c>
      <c r="E33" s="185" t="s">
        <v>288</v>
      </c>
      <c r="F33" s="185" t="s">
        <v>289</v>
      </c>
      <c r="G33" s="186">
        <v>592219</v>
      </c>
      <c r="H33" s="186">
        <v>4788619</v>
      </c>
      <c r="I33" s="184" t="s">
        <v>290</v>
      </c>
      <c r="J33" s="184" t="s">
        <v>233</v>
      </c>
      <c r="K33" s="184" t="s">
        <v>114</v>
      </c>
      <c r="L33" s="187">
        <v>0.1</v>
      </c>
      <c r="M33" s="188"/>
      <c r="N33" s="206"/>
      <c r="O33" s="190">
        <v>0.1</v>
      </c>
      <c r="P33" s="191"/>
      <c r="Q33" s="207"/>
      <c r="R33" s="208"/>
      <c r="S33" s="194"/>
      <c r="T33" s="195">
        <v>39253</v>
      </c>
      <c r="U33" s="196" t="s">
        <v>202</v>
      </c>
      <c r="V33" s="197"/>
      <c r="W33" s="70" t="s">
        <v>291</v>
      </c>
      <c r="X33" s="69" t="s">
        <v>116</v>
      </c>
      <c r="Y33" s="69" t="s">
        <v>114</v>
      </c>
      <c r="Z33" s="70" t="s">
        <v>118</v>
      </c>
      <c r="AA33" s="70" t="s">
        <v>118</v>
      </c>
      <c r="AB33" s="144" t="s">
        <v>391</v>
      </c>
      <c r="AC33" s="212" t="s">
        <v>23</v>
      </c>
      <c r="AD33" s="211">
        <f>COUNTIF(K3:K46,"P")</f>
        <v>32</v>
      </c>
      <c r="AE33" s="211">
        <f>COUNTIF(K3:K46,"L")</f>
        <v>0</v>
      </c>
      <c r="AF33" s="210">
        <f>SUM(M3:M46)</f>
        <v>3623.2999999999997</v>
      </c>
      <c r="AG33" s="213">
        <f>SUM(L3:L46)</f>
        <v>4267.9</v>
      </c>
      <c r="AL33" s="181">
        <f t="shared" si="0"/>
        <v>0</v>
      </c>
      <c r="AM33" s="181">
        <f t="shared" si="1"/>
        <v>0</v>
      </c>
      <c r="AN33" s="181">
        <f t="shared" si="2"/>
        <v>0</v>
      </c>
      <c r="AO33" s="181">
        <f t="shared" si="3"/>
        <v>0</v>
      </c>
      <c r="AP33" s="181">
        <f t="shared" si="4"/>
        <v>0</v>
      </c>
      <c r="AQ33" s="181">
        <f t="shared" si="5"/>
        <v>1</v>
      </c>
      <c r="AR33" s="181">
        <f t="shared" si="6"/>
        <v>0</v>
      </c>
      <c r="AS33" s="181">
        <f t="shared" si="7"/>
        <v>0</v>
      </c>
      <c r="AT33" s="181">
        <f t="shared" si="8"/>
        <v>0</v>
      </c>
      <c r="AU33" s="181">
        <f t="shared" si="9"/>
        <v>0</v>
      </c>
      <c r="AV33" s="181">
        <f t="shared" si="10"/>
        <v>0</v>
      </c>
      <c r="AW33" s="181">
        <f t="shared" si="11"/>
        <v>0</v>
      </c>
      <c r="AX33" s="181">
        <f t="shared" si="12"/>
        <v>0</v>
      </c>
      <c r="AY33" s="181">
        <f t="shared" si="13"/>
        <v>0</v>
      </c>
    </row>
    <row r="34" spans="1:51" s="181" customFormat="1" ht="12.75" customHeight="1">
      <c r="A34" s="165" t="s">
        <v>292</v>
      </c>
      <c r="B34" s="182">
        <v>39254</v>
      </c>
      <c r="C34" s="199"/>
      <c r="D34" s="142"/>
      <c r="E34" s="200"/>
      <c r="F34" s="200"/>
      <c r="G34" s="201"/>
      <c r="H34" s="201"/>
      <c r="I34" s="184" t="s">
        <v>293</v>
      </c>
      <c r="J34" s="142"/>
      <c r="K34" s="142" t="s">
        <v>236</v>
      </c>
      <c r="L34" s="202">
        <v>8</v>
      </c>
      <c r="M34" s="202"/>
      <c r="N34" s="202"/>
      <c r="O34" s="202"/>
      <c r="P34" s="202"/>
      <c r="Q34" s="202"/>
      <c r="R34" s="202"/>
      <c r="S34" s="204">
        <v>8</v>
      </c>
      <c r="T34" s="195"/>
      <c r="U34" s="195"/>
      <c r="V34" s="205"/>
      <c r="W34" s="142"/>
      <c r="X34" s="140"/>
      <c r="Y34" s="140"/>
      <c r="Z34" s="142"/>
      <c r="AA34" s="142"/>
      <c r="AB34" s="142"/>
      <c r="AC34" s="180"/>
      <c r="AD34" s="180"/>
      <c r="AE34" s="180"/>
      <c r="AF34" s="180"/>
      <c r="AL34" s="181">
        <f t="shared" si="0"/>
        <v>0</v>
      </c>
      <c r="AM34" s="181">
        <f t="shared" si="1"/>
        <v>0</v>
      </c>
      <c r="AN34" s="181">
        <f t="shared" si="2"/>
        <v>0</v>
      </c>
      <c r="AO34" s="181">
        <f t="shared" si="3"/>
        <v>0</v>
      </c>
      <c r="AP34" s="181">
        <f t="shared" si="4"/>
        <v>0</v>
      </c>
      <c r="AQ34" s="181">
        <f t="shared" si="5"/>
        <v>0</v>
      </c>
      <c r="AR34" s="181">
        <f t="shared" si="6"/>
        <v>0</v>
      </c>
      <c r="AS34" s="181">
        <f t="shared" si="7"/>
        <v>0</v>
      </c>
      <c r="AT34" s="181">
        <f t="shared" si="8"/>
        <v>0</v>
      </c>
      <c r="AU34" s="181">
        <f t="shared" si="9"/>
        <v>0</v>
      </c>
      <c r="AV34" s="181">
        <f t="shared" si="10"/>
        <v>0</v>
      </c>
      <c r="AW34" s="181">
        <f t="shared" si="11"/>
        <v>0</v>
      </c>
      <c r="AX34" s="181">
        <f t="shared" si="12"/>
        <v>0</v>
      </c>
      <c r="AY34" s="181">
        <f t="shared" si="13"/>
        <v>0</v>
      </c>
    </row>
    <row r="35" spans="1:51" s="181" customFormat="1" ht="12.75" customHeight="1">
      <c r="A35" s="165" t="s">
        <v>294</v>
      </c>
      <c r="B35" s="182">
        <v>39254</v>
      </c>
      <c r="C35" s="183" t="s">
        <v>136</v>
      </c>
      <c r="D35" s="184" t="s">
        <v>295</v>
      </c>
      <c r="E35" s="185" t="s">
        <v>296</v>
      </c>
      <c r="F35" s="185" t="s">
        <v>297</v>
      </c>
      <c r="G35" s="186">
        <v>523337</v>
      </c>
      <c r="H35" s="186">
        <v>4822843</v>
      </c>
      <c r="I35" s="184" t="s">
        <v>298</v>
      </c>
      <c r="J35" s="184" t="s">
        <v>233</v>
      </c>
      <c r="K35" s="184" t="s">
        <v>114</v>
      </c>
      <c r="L35" s="187">
        <v>0.25</v>
      </c>
      <c r="M35" s="188" t="s">
        <v>44</v>
      </c>
      <c r="N35" s="206"/>
      <c r="O35" s="190"/>
      <c r="P35" s="191"/>
      <c r="Q35" s="207"/>
      <c r="R35" s="208">
        <v>0.25</v>
      </c>
      <c r="S35" s="194"/>
      <c r="T35" s="195">
        <v>39256</v>
      </c>
      <c r="U35" s="196" t="s">
        <v>165</v>
      </c>
      <c r="V35" s="197"/>
      <c r="W35" s="70" t="s">
        <v>299</v>
      </c>
      <c r="X35" s="69" t="s">
        <v>167</v>
      </c>
      <c r="Y35" s="69" t="s">
        <v>114</v>
      </c>
      <c r="Z35" s="70" t="s">
        <v>118</v>
      </c>
      <c r="AA35" s="70" t="s">
        <v>118</v>
      </c>
      <c r="AB35" s="144" t="s">
        <v>391</v>
      </c>
      <c r="AC35" s="180"/>
      <c r="AD35" s="180"/>
      <c r="AE35" s="180"/>
      <c r="AF35" s="180"/>
      <c r="AL35" s="181">
        <f t="shared" si="0"/>
        <v>0</v>
      </c>
      <c r="AM35" s="181">
        <f t="shared" si="1"/>
        <v>0</v>
      </c>
      <c r="AN35" s="181">
        <f t="shared" si="2"/>
        <v>0</v>
      </c>
      <c r="AO35" s="181">
        <f t="shared" si="3"/>
        <v>0</v>
      </c>
      <c r="AP35" s="181">
        <f t="shared" si="4"/>
        <v>0</v>
      </c>
      <c r="AQ35" s="181">
        <f t="shared" si="5"/>
        <v>0</v>
      </c>
      <c r="AR35" s="181">
        <f t="shared" si="6"/>
        <v>0</v>
      </c>
      <c r="AS35" s="181">
        <f t="shared" si="7"/>
        <v>0</v>
      </c>
      <c r="AT35" s="181">
        <f t="shared" si="8"/>
        <v>0</v>
      </c>
      <c r="AU35" s="181">
        <f t="shared" si="9"/>
        <v>0</v>
      </c>
      <c r="AV35" s="181">
        <f t="shared" si="10"/>
        <v>0</v>
      </c>
      <c r="AW35" s="181">
        <f t="shared" si="11"/>
        <v>1</v>
      </c>
      <c r="AX35" s="181">
        <f t="shared" si="12"/>
        <v>0</v>
      </c>
      <c r="AY35" s="181">
        <f t="shared" si="13"/>
        <v>0</v>
      </c>
    </row>
    <row r="36" spans="1:51" s="181" customFormat="1" ht="12.75" customHeight="1">
      <c r="A36" s="165" t="s">
        <v>300</v>
      </c>
      <c r="B36" s="182">
        <v>39255</v>
      </c>
      <c r="C36" s="183" t="s">
        <v>136</v>
      </c>
      <c r="D36" s="184" t="s">
        <v>301</v>
      </c>
      <c r="E36" s="185" t="s">
        <v>302</v>
      </c>
      <c r="F36" s="185" t="s">
        <v>303</v>
      </c>
      <c r="G36" s="186">
        <v>570957</v>
      </c>
      <c r="H36" s="186">
        <v>4830019</v>
      </c>
      <c r="I36" s="184" t="s">
        <v>304</v>
      </c>
      <c r="J36" s="184" t="s">
        <v>305</v>
      </c>
      <c r="K36" s="184" t="s">
        <v>114</v>
      </c>
      <c r="L36" s="187">
        <v>37</v>
      </c>
      <c r="M36" s="188">
        <v>2</v>
      </c>
      <c r="N36" s="206"/>
      <c r="O36" s="190">
        <v>15</v>
      </c>
      <c r="P36" s="191">
        <v>20</v>
      </c>
      <c r="Q36" s="207"/>
      <c r="R36" s="208"/>
      <c r="S36" s="194"/>
      <c r="T36" s="195">
        <v>39256</v>
      </c>
      <c r="U36" s="196" t="s">
        <v>11</v>
      </c>
      <c r="V36" s="197"/>
      <c r="W36" s="70" t="s">
        <v>306</v>
      </c>
      <c r="X36" s="69" t="s">
        <v>116</v>
      </c>
      <c r="Y36" s="69" t="s">
        <v>307</v>
      </c>
      <c r="Z36" s="70" t="s">
        <v>118</v>
      </c>
      <c r="AA36" s="70" t="s">
        <v>118</v>
      </c>
      <c r="AB36" s="70" t="s">
        <v>142</v>
      </c>
      <c r="AC36" s="180"/>
      <c r="AD36" s="180"/>
      <c r="AE36" s="180"/>
      <c r="AF36" s="180"/>
      <c r="AL36" s="181">
        <f t="shared" si="0"/>
        <v>0</v>
      </c>
      <c r="AM36" s="181">
        <f t="shared" si="1"/>
        <v>1</v>
      </c>
      <c r="AN36" s="181">
        <f t="shared" si="2"/>
        <v>0</v>
      </c>
      <c r="AO36" s="181">
        <f t="shared" si="3"/>
        <v>0</v>
      </c>
      <c r="AP36" s="181">
        <f t="shared" si="4"/>
        <v>0</v>
      </c>
      <c r="AQ36" s="181">
        <f t="shared" si="5"/>
        <v>0</v>
      </c>
      <c r="AR36" s="181">
        <f t="shared" si="6"/>
        <v>0</v>
      </c>
      <c r="AS36" s="181">
        <f t="shared" si="7"/>
        <v>0</v>
      </c>
      <c r="AT36" s="181">
        <f t="shared" si="8"/>
        <v>0</v>
      </c>
      <c r="AU36" s="181">
        <f t="shared" si="9"/>
        <v>0</v>
      </c>
      <c r="AV36" s="181">
        <f t="shared" si="10"/>
        <v>0</v>
      </c>
      <c r="AW36" s="181">
        <f t="shared" si="11"/>
        <v>0</v>
      </c>
      <c r="AX36" s="181">
        <f t="shared" si="12"/>
        <v>0</v>
      </c>
      <c r="AY36" s="181">
        <f t="shared" si="13"/>
        <v>0</v>
      </c>
    </row>
    <row r="37" spans="1:51" s="181" customFormat="1" ht="12.75" customHeight="1">
      <c r="A37" s="165" t="s">
        <v>308</v>
      </c>
      <c r="B37" s="182">
        <v>39256</v>
      </c>
      <c r="C37" s="183" t="s">
        <v>136</v>
      </c>
      <c r="D37" s="184" t="s">
        <v>309</v>
      </c>
      <c r="E37" s="185" t="s">
        <v>316</v>
      </c>
      <c r="F37" s="185" t="s">
        <v>317</v>
      </c>
      <c r="G37" s="186">
        <v>575727</v>
      </c>
      <c r="H37" s="186">
        <v>4809737</v>
      </c>
      <c r="I37" s="184" t="s">
        <v>310</v>
      </c>
      <c r="J37" s="184" t="s">
        <v>141</v>
      </c>
      <c r="K37" s="184" t="s">
        <v>114</v>
      </c>
      <c r="L37" s="187">
        <v>0.25</v>
      </c>
      <c r="M37" s="188"/>
      <c r="N37" s="206"/>
      <c r="O37" s="190"/>
      <c r="P37" s="191">
        <v>0.25</v>
      </c>
      <c r="Q37" s="207"/>
      <c r="R37" s="208"/>
      <c r="S37" s="194"/>
      <c r="T37" s="195">
        <v>39256</v>
      </c>
      <c r="U37" s="196" t="s">
        <v>116</v>
      </c>
      <c r="V37" s="197"/>
      <c r="W37" s="70" t="s">
        <v>311</v>
      </c>
      <c r="X37" s="69" t="s">
        <v>116</v>
      </c>
      <c r="Y37" s="69" t="s">
        <v>117</v>
      </c>
      <c r="Z37" s="70" t="s">
        <v>118</v>
      </c>
      <c r="AA37" s="70" t="s">
        <v>118</v>
      </c>
      <c r="AB37" s="144" t="s">
        <v>391</v>
      </c>
      <c r="AC37" s="180"/>
      <c r="AD37" s="180"/>
      <c r="AE37" s="180"/>
      <c r="AF37" s="180"/>
      <c r="AL37" s="181">
        <f t="shared" si="0"/>
        <v>0</v>
      </c>
      <c r="AM37" s="181">
        <f t="shared" si="1"/>
        <v>0</v>
      </c>
      <c r="AN37" s="181">
        <f t="shared" si="2"/>
        <v>0</v>
      </c>
      <c r="AO37" s="181">
        <f t="shared" si="3"/>
        <v>0</v>
      </c>
      <c r="AP37" s="181">
        <f t="shared" si="4"/>
        <v>0</v>
      </c>
      <c r="AQ37" s="181">
        <f t="shared" si="5"/>
        <v>0</v>
      </c>
      <c r="AR37" s="181">
        <f t="shared" si="6"/>
        <v>0</v>
      </c>
      <c r="AS37" s="181">
        <f t="shared" si="7"/>
        <v>1</v>
      </c>
      <c r="AT37" s="181">
        <f t="shared" si="8"/>
        <v>0</v>
      </c>
      <c r="AU37" s="181">
        <f t="shared" si="9"/>
        <v>0</v>
      </c>
      <c r="AV37" s="181">
        <f t="shared" si="10"/>
        <v>0</v>
      </c>
      <c r="AW37" s="181">
        <f t="shared" si="11"/>
        <v>0</v>
      </c>
      <c r="AX37" s="181">
        <f t="shared" si="12"/>
        <v>0</v>
      </c>
      <c r="AY37" s="181">
        <f t="shared" si="13"/>
        <v>0</v>
      </c>
    </row>
    <row r="38" spans="1:51" s="181" customFormat="1" ht="12.75" customHeight="1">
      <c r="A38" s="165" t="s">
        <v>312</v>
      </c>
      <c r="B38" s="182">
        <v>39257</v>
      </c>
      <c r="C38" s="183" t="s">
        <v>136</v>
      </c>
      <c r="D38" s="184" t="s">
        <v>313</v>
      </c>
      <c r="E38" s="185" t="s">
        <v>324</v>
      </c>
      <c r="F38" s="185" t="s">
        <v>325</v>
      </c>
      <c r="G38" s="186">
        <v>530861</v>
      </c>
      <c r="H38" s="186">
        <v>4854808</v>
      </c>
      <c r="I38" s="184" t="s">
        <v>314</v>
      </c>
      <c r="J38" s="184" t="s">
        <v>157</v>
      </c>
      <c r="K38" s="184" t="s">
        <v>114</v>
      </c>
      <c r="L38" s="187">
        <v>0.5</v>
      </c>
      <c r="M38" s="188"/>
      <c r="N38" s="206"/>
      <c r="O38" s="190"/>
      <c r="P38" s="191">
        <v>0.5</v>
      </c>
      <c r="Q38" s="207"/>
      <c r="R38" s="208"/>
      <c r="S38" s="194"/>
      <c r="T38" s="195">
        <v>39257</v>
      </c>
      <c r="U38" s="196" t="s">
        <v>116</v>
      </c>
      <c r="V38" s="197"/>
      <c r="W38" s="70" t="s">
        <v>315</v>
      </c>
      <c r="X38" s="69" t="s">
        <v>116</v>
      </c>
      <c r="Y38" s="69" t="s">
        <v>117</v>
      </c>
      <c r="Z38" s="70" t="s">
        <v>118</v>
      </c>
      <c r="AA38" s="70" t="s">
        <v>118</v>
      </c>
      <c r="AB38" s="144" t="s">
        <v>391</v>
      </c>
      <c r="AC38" s="180"/>
      <c r="AD38" s="180"/>
      <c r="AE38" s="180"/>
      <c r="AF38" s="180"/>
      <c r="AL38" s="181">
        <f t="shared" si="0"/>
        <v>0</v>
      </c>
      <c r="AM38" s="181">
        <f t="shared" si="1"/>
        <v>0</v>
      </c>
      <c r="AN38" s="181">
        <f t="shared" si="2"/>
        <v>0</v>
      </c>
      <c r="AO38" s="181">
        <f t="shared" si="3"/>
        <v>0</v>
      </c>
      <c r="AP38" s="181">
        <f t="shared" si="4"/>
        <v>0</v>
      </c>
      <c r="AQ38" s="181">
        <f t="shared" si="5"/>
        <v>0</v>
      </c>
      <c r="AR38" s="181">
        <f t="shared" si="6"/>
        <v>0</v>
      </c>
      <c r="AS38" s="181">
        <f t="shared" si="7"/>
        <v>1</v>
      </c>
      <c r="AT38" s="181">
        <f t="shared" si="8"/>
        <v>0</v>
      </c>
      <c r="AU38" s="181">
        <f t="shared" si="9"/>
        <v>0</v>
      </c>
      <c r="AV38" s="181">
        <f t="shared" si="10"/>
        <v>0</v>
      </c>
      <c r="AW38" s="181">
        <f t="shared" si="11"/>
        <v>0</v>
      </c>
      <c r="AX38" s="181">
        <f t="shared" si="12"/>
        <v>0</v>
      </c>
      <c r="AY38" s="181">
        <f t="shared" si="13"/>
        <v>0</v>
      </c>
    </row>
    <row r="39" spans="1:51" s="181" customFormat="1" ht="12.75" customHeight="1">
      <c r="A39" s="165" t="s">
        <v>318</v>
      </c>
      <c r="B39" s="182">
        <v>39258</v>
      </c>
      <c r="C39" s="183" t="s">
        <v>108</v>
      </c>
      <c r="D39" s="184" t="s">
        <v>319</v>
      </c>
      <c r="E39" s="185" t="s">
        <v>326</v>
      </c>
      <c r="F39" s="185" t="s">
        <v>327</v>
      </c>
      <c r="G39" s="186">
        <v>605592</v>
      </c>
      <c r="H39" s="186">
        <v>4751547</v>
      </c>
      <c r="I39" s="184" t="s">
        <v>320</v>
      </c>
      <c r="J39" s="184" t="s">
        <v>215</v>
      </c>
      <c r="K39" s="184" t="s">
        <v>114</v>
      </c>
      <c r="L39" s="187">
        <v>2</v>
      </c>
      <c r="M39" s="188"/>
      <c r="N39" s="206"/>
      <c r="O39" s="190">
        <v>2</v>
      </c>
      <c r="P39" s="191"/>
      <c r="Q39" s="207"/>
      <c r="R39" s="208"/>
      <c r="S39" s="194"/>
      <c r="T39" s="195">
        <v>39258</v>
      </c>
      <c r="U39" s="196" t="s">
        <v>202</v>
      </c>
      <c r="V39" s="197"/>
      <c r="W39" s="70" t="s">
        <v>321</v>
      </c>
      <c r="X39" s="69" t="s">
        <v>116</v>
      </c>
      <c r="Y39" s="69" t="s">
        <v>117</v>
      </c>
      <c r="Z39" s="70" t="s">
        <v>118</v>
      </c>
      <c r="AA39" s="70" t="s">
        <v>118</v>
      </c>
      <c r="AB39" s="144" t="s">
        <v>391</v>
      </c>
      <c r="AC39" s="180"/>
      <c r="AD39" s="180"/>
      <c r="AE39" s="180"/>
      <c r="AF39" s="180"/>
      <c r="AL39" s="181">
        <f t="shared" si="0"/>
        <v>0</v>
      </c>
      <c r="AM39" s="181">
        <f t="shared" si="1"/>
        <v>0</v>
      </c>
      <c r="AN39" s="181">
        <f t="shared" si="2"/>
        <v>0</v>
      </c>
      <c r="AO39" s="181">
        <f t="shared" si="3"/>
        <v>0</v>
      </c>
      <c r="AP39" s="181">
        <f t="shared" si="4"/>
        <v>0</v>
      </c>
      <c r="AQ39" s="181">
        <f t="shared" si="5"/>
        <v>1</v>
      </c>
      <c r="AR39" s="181">
        <f t="shared" si="6"/>
        <v>0</v>
      </c>
      <c r="AS39" s="181">
        <f t="shared" si="7"/>
        <v>0</v>
      </c>
      <c r="AT39" s="181">
        <f t="shared" si="8"/>
        <v>0</v>
      </c>
      <c r="AU39" s="181">
        <f t="shared" si="9"/>
        <v>0</v>
      </c>
      <c r="AV39" s="181">
        <f t="shared" si="10"/>
        <v>0</v>
      </c>
      <c r="AW39" s="181">
        <f t="shared" si="11"/>
        <v>0</v>
      </c>
      <c r="AX39" s="181">
        <f t="shared" si="12"/>
        <v>0</v>
      </c>
      <c r="AY39" s="181">
        <f t="shared" si="13"/>
        <v>0</v>
      </c>
    </row>
    <row r="40" spans="1:51" s="181" customFormat="1" ht="12.75" customHeight="1">
      <c r="A40" s="165" t="s">
        <v>322</v>
      </c>
      <c r="B40" s="182">
        <v>39259</v>
      </c>
      <c r="C40" s="199"/>
      <c r="D40" s="142"/>
      <c r="E40" s="200"/>
      <c r="F40" s="200"/>
      <c r="G40" s="201"/>
      <c r="H40" s="201"/>
      <c r="I40" s="184" t="s">
        <v>323</v>
      </c>
      <c r="J40" s="142"/>
      <c r="K40" s="142" t="s">
        <v>236</v>
      </c>
      <c r="L40" s="202">
        <v>1</v>
      </c>
      <c r="M40" s="202"/>
      <c r="N40" s="202"/>
      <c r="O40" s="202"/>
      <c r="P40" s="202"/>
      <c r="Q40" s="202"/>
      <c r="R40" s="222"/>
      <c r="S40" s="204">
        <v>1</v>
      </c>
      <c r="T40" s="195"/>
      <c r="U40" s="195"/>
      <c r="V40" s="205"/>
      <c r="W40" s="142"/>
      <c r="X40" s="140"/>
      <c r="Y40" s="140"/>
      <c r="Z40" s="142"/>
      <c r="AA40" s="142"/>
      <c r="AB40" s="142"/>
      <c r="AC40" s="180"/>
      <c r="AD40" s="180"/>
      <c r="AE40" s="180"/>
      <c r="AF40" s="180"/>
      <c r="AL40" s="181">
        <f t="shared" si="0"/>
        <v>0</v>
      </c>
      <c r="AM40" s="181">
        <f t="shared" si="1"/>
        <v>0</v>
      </c>
      <c r="AN40" s="181">
        <f t="shared" si="2"/>
        <v>0</v>
      </c>
      <c r="AO40" s="181">
        <f t="shared" si="3"/>
        <v>0</v>
      </c>
      <c r="AP40" s="181">
        <f t="shared" si="4"/>
        <v>0</v>
      </c>
      <c r="AQ40" s="181">
        <f t="shared" si="5"/>
        <v>0</v>
      </c>
      <c r="AR40" s="181">
        <f t="shared" si="6"/>
        <v>0</v>
      </c>
      <c r="AS40" s="181">
        <f t="shared" si="7"/>
        <v>0</v>
      </c>
      <c r="AT40" s="181">
        <f t="shared" si="8"/>
        <v>0</v>
      </c>
      <c r="AU40" s="181">
        <f t="shared" si="9"/>
        <v>0</v>
      </c>
      <c r="AV40" s="181">
        <f t="shared" si="10"/>
        <v>0</v>
      </c>
      <c r="AW40" s="181">
        <f t="shared" si="11"/>
        <v>0</v>
      </c>
      <c r="AX40" s="181">
        <f t="shared" si="12"/>
        <v>0</v>
      </c>
      <c r="AY40" s="181">
        <f t="shared" si="13"/>
        <v>0</v>
      </c>
    </row>
    <row r="41" spans="1:51" s="181" customFormat="1" ht="12.75" customHeight="1">
      <c r="A41" s="165" t="s">
        <v>330</v>
      </c>
      <c r="B41" s="182">
        <v>39259</v>
      </c>
      <c r="C41" s="183" t="s">
        <v>136</v>
      </c>
      <c r="D41" s="184" t="s">
        <v>329</v>
      </c>
      <c r="E41" s="185" t="s">
        <v>331</v>
      </c>
      <c r="F41" s="185" t="s">
        <v>332</v>
      </c>
      <c r="G41" s="186">
        <v>624191</v>
      </c>
      <c r="H41" s="186">
        <v>4757334</v>
      </c>
      <c r="I41" s="184" t="s">
        <v>333</v>
      </c>
      <c r="J41" s="184" t="s">
        <v>334</v>
      </c>
      <c r="K41" s="184" t="s">
        <v>114</v>
      </c>
      <c r="L41" s="187">
        <v>0.5</v>
      </c>
      <c r="M41" s="188">
        <v>0.5</v>
      </c>
      <c r="N41" s="206"/>
      <c r="O41" s="190"/>
      <c r="P41" s="191"/>
      <c r="Q41" s="207"/>
      <c r="R41" s="223"/>
      <c r="S41" s="194"/>
      <c r="T41" s="195">
        <v>39259</v>
      </c>
      <c r="U41" s="196" t="s">
        <v>11</v>
      </c>
      <c r="V41" s="197"/>
      <c r="W41" s="70" t="s">
        <v>335</v>
      </c>
      <c r="X41" s="69" t="s">
        <v>116</v>
      </c>
      <c r="Y41" s="69" t="s">
        <v>117</v>
      </c>
      <c r="Z41" s="70" t="s">
        <v>118</v>
      </c>
      <c r="AA41" s="70" t="s">
        <v>118</v>
      </c>
      <c r="AB41" s="144" t="s">
        <v>391</v>
      </c>
      <c r="AC41" s="180"/>
      <c r="AD41" s="180"/>
      <c r="AE41" s="180"/>
      <c r="AF41" s="180"/>
      <c r="AL41" s="181">
        <f t="shared" si="0"/>
        <v>0</v>
      </c>
      <c r="AM41" s="181">
        <f t="shared" si="1"/>
        <v>1</v>
      </c>
      <c r="AN41" s="181">
        <f t="shared" si="2"/>
        <v>0</v>
      </c>
      <c r="AO41" s="181">
        <f t="shared" si="3"/>
        <v>0</v>
      </c>
      <c r="AP41" s="181">
        <f t="shared" si="4"/>
        <v>0</v>
      </c>
      <c r="AQ41" s="181">
        <f t="shared" si="5"/>
        <v>0</v>
      </c>
      <c r="AR41" s="181">
        <f t="shared" si="6"/>
        <v>0</v>
      </c>
      <c r="AS41" s="181">
        <f t="shared" si="7"/>
        <v>0</v>
      </c>
      <c r="AT41" s="181">
        <f t="shared" si="8"/>
        <v>0</v>
      </c>
      <c r="AU41" s="181">
        <f t="shared" si="9"/>
        <v>0</v>
      </c>
      <c r="AV41" s="181">
        <f t="shared" si="10"/>
        <v>0</v>
      </c>
      <c r="AW41" s="181">
        <f t="shared" si="11"/>
        <v>0</v>
      </c>
      <c r="AX41" s="181">
        <f t="shared" si="12"/>
        <v>0</v>
      </c>
      <c r="AY41" s="181">
        <f t="shared" si="13"/>
        <v>0</v>
      </c>
    </row>
    <row r="42" spans="1:51" s="181" customFormat="1" ht="12.75" customHeight="1">
      <c r="A42" s="165" t="s">
        <v>328</v>
      </c>
      <c r="B42" s="182">
        <v>39259</v>
      </c>
      <c r="C42" s="183" t="s">
        <v>136</v>
      </c>
      <c r="D42" s="184" t="s">
        <v>336</v>
      </c>
      <c r="E42" s="185" t="s">
        <v>337</v>
      </c>
      <c r="F42" s="185" t="s">
        <v>338</v>
      </c>
      <c r="G42" s="186">
        <v>590777</v>
      </c>
      <c r="H42" s="186">
        <v>4792260</v>
      </c>
      <c r="I42" s="188" t="s">
        <v>339</v>
      </c>
      <c r="J42" s="188" t="s">
        <v>340</v>
      </c>
      <c r="K42" s="184" t="s">
        <v>114</v>
      </c>
      <c r="L42" s="187">
        <v>93</v>
      </c>
      <c r="M42" s="188">
        <v>4</v>
      </c>
      <c r="N42" s="206"/>
      <c r="O42" s="190"/>
      <c r="P42" s="191">
        <v>89</v>
      </c>
      <c r="Q42" s="207"/>
      <c r="R42" s="208"/>
      <c r="S42" s="194"/>
      <c r="T42" s="195">
        <v>39260</v>
      </c>
      <c r="U42" s="196" t="s">
        <v>116</v>
      </c>
      <c r="V42" s="197"/>
      <c r="W42" s="70" t="s">
        <v>341</v>
      </c>
      <c r="X42" s="69" t="s">
        <v>116</v>
      </c>
      <c r="Y42" s="69" t="s">
        <v>117</v>
      </c>
      <c r="Z42" s="70" t="s">
        <v>118</v>
      </c>
      <c r="AA42" s="70" t="s">
        <v>118</v>
      </c>
      <c r="AB42" s="70" t="s">
        <v>142</v>
      </c>
      <c r="AC42" s="180"/>
      <c r="AD42" s="180"/>
      <c r="AE42" s="180"/>
      <c r="AF42" s="180"/>
      <c r="AL42" s="181">
        <f t="shared" si="0"/>
        <v>0</v>
      </c>
      <c r="AM42" s="181">
        <f t="shared" si="1"/>
        <v>0</v>
      </c>
      <c r="AN42" s="181">
        <f t="shared" si="2"/>
        <v>0</v>
      </c>
      <c r="AO42" s="181">
        <f t="shared" si="3"/>
        <v>0</v>
      </c>
      <c r="AP42" s="181">
        <f t="shared" si="4"/>
        <v>0</v>
      </c>
      <c r="AQ42" s="181">
        <f t="shared" si="5"/>
        <v>0</v>
      </c>
      <c r="AR42" s="181">
        <f t="shared" si="6"/>
        <v>0</v>
      </c>
      <c r="AS42" s="181">
        <f t="shared" si="7"/>
        <v>1</v>
      </c>
      <c r="AT42" s="181">
        <f t="shared" si="8"/>
        <v>0</v>
      </c>
      <c r="AU42" s="181">
        <f t="shared" si="9"/>
        <v>0</v>
      </c>
      <c r="AV42" s="181">
        <f t="shared" si="10"/>
        <v>0</v>
      </c>
      <c r="AW42" s="181">
        <f t="shared" si="11"/>
        <v>0</v>
      </c>
      <c r="AX42" s="181">
        <f t="shared" si="12"/>
        <v>0</v>
      </c>
      <c r="AY42" s="181">
        <f t="shared" si="13"/>
        <v>0</v>
      </c>
    </row>
    <row r="43" spans="1:51" s="181" customFormat="1" ht="12.75" customHeight="1">
      <c r="A43" s="165" t="s">
        <v>349</v>
      </c>
      <c r="B43" s="182">
        <v>39259</v>
      </c>
      <c r="C43" s="199" t="s">
        <v>44</v>
      </c>
      <c r="D43" s="142" t="s">
        <v>44</v>
      </c>
      <c r="E43" s="200" t="s">
        <v>44</v>
      </c>
      <c r="F43" s="200" t="s">
        <v>44</v>
      </c>
      <c r="G43" s="201" t="s">
        <v>44</v>
      </c>
      <c r="H43" s="201" t="s">
        <v>44</v>
      </c>
      <c r="I43" s="184" t="s">
        <v>350</v>
      </c>
      <c r="J43" s="142" t="s">
        <v>44</v>
      </c>
      <c r="K43" s="142" t="s">
        <v>236</v>
      </c>
      <c r="L43" s="202" t="s">
        <v>44</v>
      </c>
      <c r="M43" s="202"/>
      <c r="N43" s="202"/>
      <c r="O43" s="202"/>
      <c r="P43" s="202" t="s">
        <v>44</v>
      </c>
      <c r="Q43" s="202"/>
      <c r="R43" s="202"/>
      <c r="S43" s="204"/>
      <c r="T43" s="195">
        <v>39261</v>
      </c>
      <c r="U43" s="195"/>
      <c r="V43" s="205"/>
      <c r="W43" s="142" t="s">
        <v>44</v>
      </c>
      <c r="X43" s="140"/>
      <c r="Y43" s="140"/>
      <c r="Z43" s="142" t="s">
        <v>44</v>
      </c>
      <c r="AA43" s="142"/>
      <c r="AB43" s="142"/>
      <c r="AC43" s="180"/>
      <c r="AD43" s="180"/>
      <c r="AE43" s="180"/>
      <c r="AF43" s="180"/>
      <c r="AL43" s="181">
        <f t="shared" si="0"/>
        <v>0</v>
      </c>
      <c r="AM43" s="181">
        <f t="shared" si="1"/>
        <v>0</v>
      </c>
      <c r="AN43" s="181">
        <f t="shared" si="2"/>
        <v>0</v>
      </c>
      <c r="AO43" s="181">
        <f t="shared" si="3"/>
        <v>0</v>
      </c>
      <c r="AP43" s="181">
        <f t="shared" si="4"/>
        <v>0</v>
      </c>
      <c r="AQ43" s="181">
        <f t="shared" si="5"/>
        <v>0</v>
      </c>
      <c r="AR43" s="181">
        <f t="shared" si="6"/>
        <v>0</v>
      </c>
      <c r="AS43" s="181">
        <f t="shared" si="7"/>
        <v>0</v>
      </c>
      <c r="AT43" s="181">
        <f t="shared" si="8"/>
        <v>0</v>
      </c>
      <c r="AU43" s="181">
        <f t="shared" si="9"/>
        <v>0</v>
      </c>
      <c r="AV43" s="181">
        <f t="shared" si="10"/>
        <v>0</v>
      </c>
      <c r="AW43" s="181">
        <f t="shared" si="11"/>
        <v>0</v>
      </c>
      <c r="AX43" s="181">
        <f t="shared" si="12"/>
        <v>0</v>
      </c>
      <c r="AY43" s="181">
        <f t="shared" si="13"/>
        <v>0</v>
      </c>
    </row>
    <row r="44" spans="1:51" s="181" customFormat="1" ht="12.75" customHeight="1">
      <c r="A44" s="165" t="s">
        <v>342</v>
      </c>
      <c r="B44" s="182">
        <v>39260</v>
      </c>
      <c r="C44" s="183" t="s">
        <v>136</v>
      </c>
      <c r="D44" s="184" t="s">
        <v>343</v>
      </c>
      <c r="E44" s="185" t="s">
        <v>344</v>
      </c>
      <c r="F44" s="185" t="s">
        <v>345</v>
      </c>
      <c r="G44" s="186">
        <v>570083</v>
      </c>
      <c r="H44" s="186">
        <v>4815817</v>
      </c>
      <c r="I44" s="184" t="s">
        <v>346</v>
      </c>
      <c r="J44" s="184" t="s">
        <v>347</v>
      </c>
      <c r="K44" s="184" t="s">
        <v>114</v>
      </c>
      <c r="L44" s="187">
        <v>5</v>
      </c>
      <c r="M44" s="188"/>
      <c r="N44" s="206"/>
      <c r="O44" s="190"/>
      <c r="P44" s="191">
        <v>5</v>
      </c>
      <c r="Q44" s="207"/>
      <c r="R44" s="208"/>
      <c r="S44" s="194"/>
      <c r="T44" s="195">
        <v>39261</v>
      </c>
      <c r="U44" s="196" t="s">
        <v>116</v>
      </c>
      <c r="V44" s="197"/>
      <c r="W44" s="70" t="s">
        <v>348</v>
      </c>
      <c r="X44" s="69" t="s">
        <v>116</v>
      </c>
      <c r="Y44" s="69" t="s">
        <v>307</v>
      </c>
      <c r="Z44" s="70" t="s">
        <v>118</v>
      </c>
      <c r="AA44" s="70" t="s">
        <v>118</v>
      </c>
      <c r="AB44" s="144" t="s">
        <v>391</v>
      </c>
      <c r="AC44" s="180"/>
      <c r="AD44" s="180"/>
      <c r="AE44" s="180"/>
      <c r="AF44" s="180"/>
      <c r="AL44" s="181">
        <f t="shared" si="0"/>
        <v>0</v>
      </c>
      <c r="AM44" s="181">
        <f t="shared" si="1"/>
        <v>0</v>
      </c>
      <c r="AN44" s="181">
        <f t="shared" si="2"/>
        <v>0</v>
      </c>
      <c r="AO44" s="181">
        <f t="shared" si="3"/>
        <v>0</v>
      </c>
      <c r="AP44" s="181">
        <f t="shared" si="4"/>
        <v>0</v>
      </c>
      <c r="AQ44" s="181">
        <f t="shared" si="5"/>
        <v>0</v>
      </c>
      <c r="AR44" s="181">
        <f t="shared" si="6"/>
        <v>0</v>
      </c>
      <c r="AS44" s="181">
        <f t="shared" si="7"/>
        <v>1</v>
      </c>
      <c r="AT44" s="181">
        <f t="shared" si="8"/>
        <v>0</v>
      </c>
      <c r="AU44" s="181">
        <f t="shared" si="9"/>
        <v>0</v>
      </c>
      <c r="AV44" s="181">
        <f t="shared" si="10"/>
        <v>0</v>
      </c>
      <c r="AW44" s="181">
        <f t="shared" si="11"/>
        <v>0</v>
      </c>
      <c r="AX44" s="181">
        <f t="shared" si="12"/>
        <v>0</v>
      </c>
      <c r="AY44" s="181">
        <f t="shared" si="13"/>
        <v>0</v>
      </c>
    </row>
    <row r="45" spans="1:51" s="181" customFormat="1" ht="12.75" customHeight="1">
      <c r="A45" s="165" t="s">
        <v>77</v>
      </c>
      <c r="B45" s="182">
        <v>39263</v>
      </c>
      <c r="C45" s="199" t="s">
        <v>44</v>
      </c>
      <c r="D45" s="142" t="s">
        <v>44</v>
      </c>
      <c r="E45" s="200"/>
      <c r="F45" s="200"/>
      <c r="G45" s="201"/>
      <c r="H45" s="201"/>
      <c r="I45" s="184" t="s">
        <v>351</v>
      </c>
      <c r="J45" s="142"/>
      <c r="K45" s="142" t="s">
        <v>235</v>
      </c>
      <c r="L45" s="224"/>
      <c r="M45" s="202"/>
      <c r="N45" s="202"/>
      <c r="O45" s="202"/>
      <c r="P45" s="202"/>
      <c r="Q45" s="202"/>
      <c r="R45" s="202"/>
      <c r="S45" s="204"/>
      <c r="T45" s="195"/>
      <c r="U45" s="195"/>
      <c r="V45" s="205"/>
      <c r="W45" s="142"/>
      <c r="X45" s="140"/>
      <c r="Y45" s="140"/>
      <c r="Z45" s="142"/>
      <c r="AA45" s="142"/>
      <c r="AB45" s="142"/>
      <c r="AC45" s="180"/>
      <c r="AD45" s="180"/>
      <c r="AE45" s="180"/>
      <c r="AF45" s="180"/>
      <c r="AL45" s="181">
        <f t="shared" si="0"/>
        <v>0</v>
      </c>
      <c r="AM45" s="181">
        <f t="shared" si="1"/>
        <v>0</v>
      </c>
      <c r="AN45" s="181">
        <f t="shared" si="2"/>
        <v>0</v>
      </c>
      <c r="AO45" s="181">
        <f t="shared" si="3"/>
        <v>0</v>
      </c>
      <c r="AP45" s="181">
        <f t="shared" si="4"/>
        <v>0</v>
      </c>
      <c r="AQ45" s="181">
        <f t="shared" si="5"/>
        <v>0</v>
      </c>
      <c r="AR45" s="181">
        <f t="shared" si="6"/>
        <v>0</v>
      </c>
      <c r="AS45" s="181">
        <f t="shared" si="7"/>
        <v>0</v>
      </c>
      <c r="AT45" s="181">
        <f t="shared" si="8"/>
        <v>0</v>
      </c>
      <c r="AU45" s="181">
        <f t="shared" si="9"/>
        <v>0</v>
      </c>
      <c r="AV45" s="181">
        <f t="shared" si="10"/>
        <v>0</v>
      </c>
      <c r="AW45" s="181">
        <f t="shared" si="11"/>
        <v>0</v>
      </c>
      <c r="AX45" s="181">
        <f t="shared" si="12"/>
        <v>0</v>
      </c>
      <c r="AY45" s="181">
        <f t="shared" si="13"/>
        <v>0</v>
      </c>
    </row>
    <row r="46" spans="1:51" s="181" customFormat="1" ht="12.75" customHeight="1">
      <c r="A46" s="268" t="s">
        <v>940</v>
      </c>
      <c r="B46" s="269">
        <v>39263</v>
      </c>
      <c r="C46" s="270" t="s">
        <v>136</v>
      </c>
      <c r="D46" s="271" t="s">
        <v>941</v>
      </c>
      <c r="E46" s="272" t="s">
        <v>942</v>
      </c>
      <c r="F46" s="272" t="s">
        <v>943</v>
      </c>
      <c r="G46" s="273">
        <v>507904</v>
      </c>
      <c r="H46" s="273">
        <v>4964780</v>
      </c>
      <c r="I46" s="271" t="s">
        <v>965</v>
      </c>
      <c r="J46" s="271" t="s">
        <v>944</v>
      </c>
      <c r="K46" s="271" t="s">
        <v>919</v>
      </c>
      <c r="L46" s="274">
        <v>20</v>
      </c>
      <c r="M46" s="274">
        <v>20</v>
      </c>
      <c r="N46" s="274"/>
      <c r="O46" s="274"/>
      <c r="P46" s="274"/>
      <c r="Q46" s="274"/>
      <c r="R46" s="274"/>
      <c r="S46" s="275"/>
      <c r="T46" s="276">
        <v>39265</v>
      </c>
      <c r="U46" s="276"/>
      <c r="V46" s="277"/>
      <c r="W46" s="271" t="s">
        <v>973</v>
      </c>
      <c r="X46" s="278" t="s">
        <v>116</v>
      </c>
      <c r="Y46" s="278" t="s">
        <v>117</v>
      </c>
      <c r="Z46" s="271" t="s">
        <v>118</v>
      </c>
      <c r="AA46" s="271" t="s">
        <v>118</v>
      </c>
      <c r="AB46" s="271" t="s">
        <v>972</v>
      </c>
      <c r="AC46" s="180"/>
      <c r="AD46" s="180"/>
      <c r="AE46" s="180"/>
      <c r="AF46" s="180"/>
      <c r="AL46" s="181">
        <f t="shared" si="0"/>
        <v>0</v>
      </c>
      <c r="AM46" s="181">
        <f t="shared" si="1"/>
        <v>0</v>
      </c>
      <c r="AN46" s="181">
        <f t="shared" si="2"/>
        <v>0</v>
      </c>
      <c r="AO46" s="181">
        <f t="shared" si="3"/>
        <v>0</v>
      </c>
      <c r="AP46" s="181">
        <f t="shared" si="4"/>
        <v>0</v>
      </c>
      <c r="AQ46" s="181">
        <f t="shared" si="5"/>
        <v>0</v>
      </c>
      <c r="AR46" s="181">
        <f t="shared" si="6"/>
        <v>0</v>
      </c>
      <c r="AS46" s="181">
        <f t="shared" si="7"/>
        <v>0</v>
      </c>
      <c r="AT46" s="181">
        <f t="shared" si="8"/>
        <v>0</v>
      </c>
      <c r="AU46" s="181">
        <f t="shared" si="9"/>
        <v>0</v>
      </c>
      <c r="AV46" s="181">
        <f t="shared" si="10"/>
        <v>0</v>
      </c>
      <c r="AW46" s="181">
        <f t="shared" si="11"/>
        <v>0</v>
      </c>
      <c r="AX46" s="181">
        <f t="shared" si="12"/>
        <v>0</v>
      </c>
      <c r="AY46" s="181">
        <f t="shared" si="13"/>
        <v>0</v>
      </c>
    </row>
    <row r="47" spans="1:51" s="181" customFormat="1" ht="12.75" customHeight="1">
      <c r="A47" s="165" t="s">
        <v>352</v>
      </c>
      <c r="B47" s="182">
        <v>39264</v>
      </c>
      <c r="C47" s="183" t="s">
        <v>136</v>
      </c>
      <c r="D47" s="184" t="s">
        <v>353</v>
      </c>
      <c r="E47" s="185" t="s">
        <v>361</v>
      </c>
      <c r="F47" s="185" t="s">
        <v>362</v>
      </c>
      <c r="G47" s="186">
        <v>511655</v>
      </c>
      <c r="H47" s="186">
        <v>4850512</v>
      </c>
      <c r="I47" s="184" t="s">
        <v>354</v>
      </c>
      <c r="J47" s="184" t="s">
        <v>157</v>
      </c>
      <c r="K47" s="184" t="s">
        <v>114</v>
      </c>
      <c r="L47" s="187">
        <v>6</v>
      </c>
      <c r="M47" s="188">
        <v>6</v>
      </c>
      <c r="N47" s="206"/>
      <c r="O47" s="190"/>
      <c r="P47" s="191"/>
      <c r="Q47" s="225"/>
      <c r="R47" s="208"/>
      <c r="S47" s="194"/>
      <c r="T47" s="195">
        <v>39264</v>
      </c>
      <c r="U47" s="196" t="s">
        <v>11</v>
      </c>
      <c r="V47" s="205"/>
      <c r="W47" s="70" t="s">
        <v>355</v>
      </c>
      <c r="X47" s="69" t="s">
        <v>116</v>
      </c>
      <c r="Y47" s="69" t="s">
        <v>117</v>
      </c>
      <c r="Z47" s="70" t="s">
        <v>118</v>
      </c>
      <c r="AA47" s="70" t="s">
        <v>118</v>
      </c>
      <c r="AB47" s="144" t="s">
        <v>391</v>
      </c>
      <c r="AC47" s="180"/>
      <c r="AD47" s="180"/>
      <c r="AE47" s="180"/>
      <c r="AF47" s="180"/>
      <c r="AL47" s="181">
        <f t="shared" si="0"/>
        <v>0</v>
      </c>
      <c r="AM47" s="181">
        <f t="shared" si="1"/>
        <v>1</v>
      </c>
      <c r="AN47" s="181">
        <f t="shared" si="2"/>
        <v>0</v>
      </c>
      <c r="AO47" s="181">
        <f t="shared" si="3"/>
        <v>0</v>
      </c>
      <c r="AP47" s="181">
        <f t="shared" si="4"/>
        <v>0</v>
      </c>
      <c r="AQ47" s="181">
        <f t="shared" si="5"/>
        <v>0</v>
      </c>
      <c r="AR47" s="181">
        <f t="shared" si="6"/>
        <v>0</v>
      </c>
      <c r="AS47" s="181">
        <f t="shared" si="7"/>
        <v>0</v>
      </c>
      <c r="AT47" s="181">
        <f t="shared" si="8"/>
        <v>0</v>
      </c>
      <c r="AU47" s="181">
        <f t="shared" si="9"/>
        <v>0</v>
      </c>
      <c r="AV47" s="181">
        <f t="shared" si="10"/>
        <v>0</v>
      </c>
      <c r="AW47" s="181">
        <f t="shared" si="11"/>
        <v>0</v>
      </c>
      <c r="AX47" s="181">
        <f t="shared" si="12"/>
        <v>0</v>
      </c>
      <c r="AY47" s="181">
        <f t="shared" si="13"/>
        <v>0</v>
      </c>
    </row>
    <row r="48" spans="1:51" s="181" customFormat="1" ht="12.75" customHeight="1">
      <c r="A48" s="165" t="s">
        <v>356</v>
      </c>
      <c r="B48" s="182">
        <v>39264</v>
      </c>
      <c r="C48" s="183" t="s">
        <v>108</v>
      </c>
      <c r="D48" s="184" t="s">
        <v>357</v>
      </c>
      <c r="E48" s="185" t="s">
        <v>363</v>
      </c>
      <c r="F48" s="185" t="s">
        <v>364</v>
      </c>
      <c r="G48" s="186">
        <v>549257</v>
      </c>
      <c r="H48" s="186">
        <v>4802233</v>
      </c>
      <c r="I48" s="184" t="s">
        <v>358</v>
      </c>
      <c r="J48" s="184" t="s">
        <v>359</v>
      </c>
      <c r="K48" s="184" t="s">
        <v>114</v>
      </c>
      <c r="L48" s="187">
        <v>0.1</v>
      </c>
      <c r="M48" s="188">
        <v>0.1</v>
      </c>
      <c r="N48" s="206"/>
      <c r="O48" s="190"/>
      <c r="P48" s="191"/>
      <c r="Q48" s="207"/>
      <c r="R48" s="208"/>
      <c r="S48" s="194"/>
      <c r="T48" s="195">
        <v>39264</v>
      </c>
      <c r="U48" s="196" t="s">
        <v>11</v>
      </c>
      <c r="V48" s="197"/>
      <c r="W48" s="70" t="s">
        <v>360</v>
      </c>
      <c r="X48" s="69" t="s">
        <v>167</v>
      </c>
      <c r="Y48" s="69" t="s">
        <v>117</v>
      </c>
      <c r="Z48" s="70" t="s">
        <v>118</v>
      </c>
      <c r="AA48" s="70" t="s">
        <v>142</v>
      </c>
      <c r="AB48" s="144" t="s">
        <v>391</v>
      </c>
      <c r="AC48" s="180"/>
      <c r="AD48" s="180"/>
      <c r="AE48" s="180"/>
      <c r="AF48" s="180"/>
      <c r="AL48" s="181">
        <f t="shared" si="0"/>
        <v>0</v>
      </c>
      <c r="AM48" s="181">
        <f t="shared" si="1"/>
        <v>1</v>
      </c>
      <c r="AN48" s="181">
        <f t="shared" si="2"/>
        <v>0</v>
      </c>
      <c r="AO48" s="181">
        <f t="shared" si="3"/>
        <v>0</v>
      </c>
      <c r="AP48" s="181">
        <f t="shared" si="4"/>
        <v>0</v>
      </c>
      <c r="AQ48" s="181">
        <f t="shared" si="5"/>
        <v>0</v>
      </c>
      <c r="AR48" s="181">
        <f t="shared" si="6"/>
        <v>0</v>
      </c>
      <c r="AS48" s="181">
        <f t="shared" si="7"/>
        <v>0</v>
      </c>
      <c r="AT48" s="181">
        <f t="shared" si="8"/>
        <v>0</v>
      </c>
      <c r="AU48" s="181">
        <f t="shared" si="9"/>
        <v>0</v>
      </c>
      <c r="AV48" s="181">
        <f t="shared" si="10"/>
        <v>0</v>
      </c>
      <c r="AW48" s="181">
        <f t="shared" si="11"/>
        <v>0</v>
      </c>
      <c r="AX48" s="181">
        <f t="shared" si="12"/>
        <v>0</v>
      </c>
      <c r="AY48" s="181">
        <f t="shared" si="13"/>
        <v>0</v>
      </c>
    </row>
    <row r="49" spans="1:51" s="181" customFormat="1" ht="12.75" customHeight="1">
      <c r="A49" s="165" t="s">
        <v>365</v>
      </c>
      <c r="B49" s="182">
        <v>39264</v>
      </c>
      <c r="C49" s="183" t="s">
        <v>136</v>
      </c>
      <c r="D49" s="184" t="s">
        <v>366</v>
      </c>
      <c r="E49" s="185" t="s">
        <v>367</v>
      </c>
      <c r="F49" s="185" t="s">
        <v>368</v>
      </c>
      <c r="G49" s="186">
        <v>557063</v>
      </c>
      <c r="H49" s="186">
        <v>4817091</v>
      </c>
      <c r="I49" s="184" t="s">
        <v>369</v>
      </c>
      <c r="J49" s="184" t="s">
        <v>148</v>
      </c>
      <c r="K49" s="184" t="s">
        <v>114</v>
      </c>
      <c r="L49" s="187">
        <v>2</v>
      </c>
      <c r="M49" s="188">
        <v>2</v>
      </c>
      <c r="N49" s="206"/>
      <c r="O49" s="190"/>
      <c r="P49" s="191"/>
      <c r="Q49" s="207"/>
      <c r="R49" s="208"/>
      <c r="S49" s="194"/>
      <c r="T49" s="195">
        <v>39264</v>
      </c>
      <c r="U49" s="196" t="s">
        <v>11</v>
      </c>
      <c r="V49" s="197"/>
      <c r="W49" s="70" t="s">
        <v>370</v>
      </c>
      <c r="X49" s="69" t="s">
        <v>116</v>
      </c>
      <c r="Y49" s="69" t="s">
        <v>117</v>
      </c>
      <c r="Z49" s="70" t="s">
        <v>118</v>
      </c>
      <c r="AA49" s="70" t="s">
        <v>142</v>
      </c>
      <c r="AB49" s="144" t="s">
        <v>391</v>
      </c>
      <c r="AC49" s="180"/>
      <c r="AD49" s="180"/>
      <c r="AE49" s="180"/>
      <c r="AF49" s="180"/>
      <c r="AL49" s="181">
        <f t="shared" si="0"/>
        <v>0</v>
      </c>
      <c r="AM49" s="181">
        <f t="shared" si="1"/>
        <v>1</v>
      </c>
      <c r="AN49" s="181">
        <f t="shared" si="2"/>
        <v>0</v>
      </c>
      <c r="AO49" s="181">
        <f t="shared" si="3"/>
        <v>0</v>
      </c>
      <c r="AP49" s="181">
        <f t="shared" si="4"/>
        <v>0</v>
      </c>
      <c r="AQ49" s="181">
        <f t="shared" si="5"/>
        <v>0</v>
      </c>
      <c r="AR49" s="181">
        <f t="shared" si="6"/>
        <v>0</v>
      </c>
      <c r="AS49" s="181">
        <f t="shared" si="7"/>
        <v>0</v>
      </c>
      <c r="AT49" s="181">
        <f t="shared" si="8"/>
        <v>0</v>
      </c>
      <c r="AU49" s="181">
        <f t="shared" si="9"/>
        <v>0</v>
      </c>
      <c r="AV49" s="181">
        <f t="shared" si="10"/>
        <v>0</v>
      </c>
      <c r="AW49" s="181">
        <f t="shared" si="11"/>
        <v>0</v>
      </c>
      <c r="AX49" s="181">
        <f t="shared" si="12"/>
        <v>0</v>
      </c>
      <c r="AY49" s="181">
        <f t="shared" si="13"/>
        <v>0</v>
      </c>
    </row>
    <row r="50" spans="1:51" s="181" customFormat="1" ht="12.75" customHeight="1">
      <c r="A50" s="165" t="s">
        <v>371</v>
      </c>
      <c r="B50" s="182">
        <v>39265</v>
      </c>
      <c r="C50" s="183" t="s">
        <v>108</v>
      </c>
      <c r="D50" s="184" t="s">
        <v>372</v>
      </c>
      <c r="E50" s="185" t="s">
        <v>388</v>
      </c>
      <c r="F50" s="185" t="s">
        <v>389</v>
      </c>
      <c r="G50" s="186">
        <v>598566</v>
      </c>
      <c r="H50" s="186">
        <v>4751597</v>
      </c>
      <c r="I50" s="184" t="s">
        <v>373</v>
      </c>
      <c r="J50" s="184" t="s">
        <v>229</v>
      </c>
      <c r="K50" s="184" t="s">
        <v>114</v>
      </c>
      <c r="L50" s="187">
        <v>18</v>
      </c>
      <c r="M50" s="188">
        <v>18</v>
      </c>
      <c r="N50" s="206"/>
      <c r="O50" s="190"/>
      <c r="P50" s="191"/>
      <c r="Q50" s="207"/>
      <c r="R50" s="208"/>
      <c r="S50" s="194"/>
      <c r="T50" s="195">
        <v>39265</v>
      </c>
      <c r="U50" s="196" t="s">
        <v>11</v>
      </c>
      <c r="V50" s="197"/>
      <c r="W50" s="70" t="s">
        <v>374</v>
      </c>
      <c r="X50" s="69" t="s">
        <v>116</v>
      </c>
      <c r="Y50" s="69" t="s">
        <v>117</v>
      </c>
      <c r="Z50" s="70" t="s">
        <v>118</v>
      </c>
      <c r="AA50" s="70" t="s">
        <v>118</v>
      </c>
      <c r="AB50" s="70" t="s">
        <v>142</v>
      </c>
      <c r="AC50" s="180"/>
      <c r="AD50" s="180"/>
      <c r="AE50" s="180"/>
      <c r="AF50" s="180"/>
      <c r="AL50" s="181">
        <f t="shared" si="0"/>
        <v>0</v>
      </c>
      <c r="AM50" s="181">
        <f t="shared" si="1"/>
        <v>1</v>
      </c>
      <c r="AN50" s="181">
        <f t="shared" si="2"/>
        <v>0</v>
      </c>
      <c r="AO50" s="181">
        <f t="shared" si="3"/>
        <v>0</v>
      </c>
      <c r="AP50" s="181">
        <f t="shared" si="4"/>
        <v>0</v>
      </c>
      <c r="AQ50" s="181">
        <f t="shared" si="5"/>
        <v>0</v>
      </c>
      <c r="AR50" s="181">
        <f t="shared" si="6"/>
        <v>0</v>
      </c>
      <c r="AS50" s="181">
        <f t="shared" si="7"/>
        <v>0</v>
      </c>
      <c r="AT50" s="181">
        <f t="shared" si="8"/>
        <v>0</v>
      </c>
      <c r="AU50" s="181">
        <f t="shared" si="9"/>
        <v>0</v>
      </c>
      <c r="AV50" s="181">
        <f t="shared" si="10"/>
        <v>0</v>
      </c>
      <c r="AW50" s="181">
        <f t="shared" si="11"/>
        <v>0</v>
      </c>
      <c r="AX50" s="181">
        <f t="shared" si="12"/>
        <v>0</v>
      </c>
      <c r="AY50" s="181">
        <f t="shared" si="13"/>
        <v>0</v>
      </c>
    </row>
    <row r="51" spans="1:51" s="181" customFormat="1" ht="12.75" customHeight="1">
      <c r="A51" s="165" t="s">
        <v>375</v>
      </c>
      <c r="B51" s="182">
        <v>39265</v>
      </c>
      <c r="C51" s="183" t="s">
        <v>108</v>
      </c>
      <c r="D51" s="184" t="s">
        <v>376</v>
      </c>
      <c r="E51" s="185" t="s">
        <v>377</v>
      </c>
      <c r="F51" s="185" t="s">
        <v>378</v>
      </c>
      <c r="G51" s="186">
        <v>558679</v>
      </c>
      <c r="H51" s="186">
        <v>4814864</v>
      </c>
      <c r="I51" s="184" t="s">
        <v>379</v>
      </c>
      <c r="J51" s="184" t="s">
        <v>148</v>
      </c>
      <c r="K51" s="184" t="s">
        <v>114</v>
      </c>
      <c r="L51" s="187">
        <v>1</v>
      </c>
      <c r="M51" s="188">
        <v>1</v>
      </c>
      <c r="N51" s="206"/>
      <c r="O51" s="190"/>
      <c r="P51" s="191"/>
      <c r="Q51" s="207"/>
      <c r="R51" s="208"/>
      <c r="S51" s="194"/>
      <c r="T51" s="195">
        <v>39265</v>
      </c>
      <c r="U51" s="196" t="s">
        <v>11</v>
      </c>
      <c r="V51" s="197"/>
      <c r="W51" s="70" t="s">
        <v>380</v>
      </c>
      <c r="X51" s="69" t="s">
        <v>116</v>
      </c>
      <c r="Y51" s="69" t="s">
        <v>117</v>
      </c>
      <c r="Z51" s="70" t="s">
        <v>118</v>
      </c>
      <c r="AA51" s="70" t="s">
        <v>142</v>
      </c>
      <c r="AB51" s="144" t="s">
        <v>391</v>
      </c>
      <c r="AC51" s="180"/>
      <c r="AD51" s="180"/>
      <c r="AE51" s="180"/>
      <c r="AF51" s="180"/>
      <c r="AL51" s="181">
        <f t="shared" si="0"/>
        <v>0</v>
      </c>
      <c r="AM51" s="181">
        <f t="shared" si="1"/>
        <v>1</v>
      </c>
      <c r="AN51" s="181">
        <f t="shared" si="2"/>
        <v>0</v>
      </c>
      <c r="AO51" s="181">
        <f t="shared" si="3"/>
        <v>0</v>
      </c>
      <c r="AP51" s="181">
        <f t="shared" si="4"/>
        <v>0</v>
      </c>
      <c r="AQ51" s="181">
        <f t="shared" si="5"/>
        <v>0</v>
      </c>
      <c r="AR51" s="181">
        <f t="shared" si="6"/>
        <v>0</v>
      </c>
      <c r="AS51" s="181">
        <f t="shared" si="7"/>
        <v>0</v>
      </c>
      <c r="AT51" s="181">
        <f t="shared" si="8"/>
        <v>0</v>
      </c>
      <c r="AU51" s="181">
        <f t="shared" si="9"/>
        <v>0</v>
      </c>
      <c r="AV51" s="181">
        <f t="shared" si="10"/>
        <v>0</v>
      </c>
      <c r="AW51" s="181">
        <f t="shared" si="11"/>
        <v>0</v>
      </c>
      <c r="AX51" s="181">
        <f t="shared" si="12"/>
        <v>0</v>
      </c>
      <c r="AY51" s="181">
        <f t="shared" si="13"/>
        <v>0</v>
      </c>
    </row>
    <row r="52" spans="1:51" s="181" customFormat="1" ht="12.75" customHeight="1">
      <c r="A52" s="165" t="s">
        <v>381</v>
      </c>
      <c r="B52" s="182">
        <v>39265</v>
      </c>
      <c r="C52" s="183" t="s">
        <v>108</v>
      </c>
      <c r="D52" s="184" t="s">
        <v>382</v>
      </c>
      <c r="E52" s="185" t="s">
        <v>386</v>
      </c>
      <c r="F52" s="185" t="s">
        <v>387</v>
      </c>
      <c r="G52" s="186">
        <v>537577</v>
      </c>
      <c r="H52" s="186">
        <v>4795180</v>
      </c>
      <c r="I52" s="184" t="s">
        <v>383</v>
      </c>
      <c r="J52" s="184" t="s">
        <v>384</v>
      </c>
      <c r="K52" s="184" t="s">
        <v>114</v>
      </c>
      <c r="L52" s="187">
        <v>135</v>
      </c>
      <c r="M52" s="188">
        <v>95</v>
      </c>
      <c r="N52" s="206"/>
      <c r="O52" s="190"/>
      <c r="P52" s="191">
        <v>40</v>
      </c>
      <c r="Q52" s="207"/>
      <c r="R52" s="208"/>
      <c r="S52" s="194"/>
      <c r="T52" s="195">
        <v>39266</v>
      </c>
      <c r="U52" s="196" t="s">
        <v>116</v>
      </c>
      <c r="V52" s="197"/>
      <c r="W52" s="70" t="s">
        <v>385</v>
      </c>
      <c r="X52" s="69" t="s">
        <v>116</v>
      </c>
      <c r="Y52" s="69" t="s">
        <v>307</v>
      </c>
      <c r="Z52" s="70" t="s">
        <v>118</v>
      </c>
      <c r="AA52" s="70" t="s">
        <v>118</v>
      </c>
      <c r="AB52" s="70" t="s">
        <v>142</v>
      </c>
      <c r="AC52" s="180"/>
      <c r="AD52" s="180"/>
      <c r="AE52" s="180"/>
      <c r="AF52" s="180"/>
      <c r="AL52" s="181">
        <f t="shared" si="0"/>
        <v>0</v>
      </c>
      <c r="AM52" s="181">
        <f t="shared" si="1"/>
        <v>0</v>
      </c>
      <c r="AN52" s="181">
        <f t="shared" si="2"/>
        <v>0</v>
      </c>
      <c r="AO52" s="181">
        <f t="shared" si="3"/>
        <v>0</v>
      </c>
      <c r="AP52" s="181">
        <f t="shared" si="4"/>
        <v>0</v>
      </c>
      <c r="AQ52" s="181">
        <f t="shared" si="5"/>
        <v>0</v>
      </c>
      <c r="AR52" s="181">
        <f t="shared" si="6"/>
        <v>0</v>
      </c>
      <c r="AS52" s="181">
        <f t="shared" si="7"/>
        <v>1</v>
      </c>
      <c r="AT52" s="181">
        <f t="shared" si="8"/>
        <v>0</v>
      </c>
      <c r="AU52" s="181">
        <f t="shared" si="9"/>
        <v>0</v>
      </c>
      <c r="AV52" s="181">
        <f t="shared" si="10"/>
        <v>0</v>
      </c>
      <c r="AW52" s="181">
        <f t="shared" si="11"/>
        <v>0</v>
      </c>
      <c r="AX52" s="181">
        <f t="shared" si="12"/>
        <v>0</v>
      </c>
      <c r="AY52" s="181">
        <f t="shared" si="13"/>
        <v>0</v>
      </c>
    </row>
    <row r="53" spans="1:51" s="181" customFormat="1" ht="12.75" customHeight="1">
      <c r="A53" s="165" t="s">
        <v>392</v>
      </c>
      <c r="B53" s="182">
        <v>39265</v>
      </c>
      <c r="C53" s="183" t="s">
        <v>136</v>
      </c>
      <c r="D53" s="184" t="s">
        <v>393</v>
      </c>
      <c r="E53" s="185" t="s">
        <v>408</v>
      </c>
      <c r="F53" s="185" t="s">
        <v>409</v>
      </c>
      <c r="G53" s="186">
        <v>617801</v>
      </c>
      <c r="H53" s="186">
        <v>4784952</v>
      </c>
      <c r="I53" s="184" t="s">
        <v>394</v>
      </c>
      <c r="J53" s="184" t="s">
        <v>233</v>
      </c>
      <c r="K53" s="184" t="s">
        <v>114</v>
      </c>
      <c r="L53" s="187">
        <v>15</v>
      </c>
      <c r="M53" s="188">
        <v>15</v>
      </c>
      <c r="N53" s="206"/>
      <c r="O53" s="190"/>
      <c r="P53" s="191"/>
      <c r="Q53" s="207"/>
      <c r="R53" s="208"/>
      <c r="S53" s="194"/>
      <c r="T53" s="195">
        <v>39266</v>
      </c>
      <c r="U53" s="196" t="s">
        <v>11</v>
      </c>
      <c r="V53" s="197"/>
      <c r="W53" s="70" t="s">
        <v>395</v>
      </c>
      <c r="X53" s="69" t="s">
        <v>116</v>
      </c>
      <c r="Y53" s="69" t="s">
        <v>117</v>
      </c>
      <c r="Z53" s="70" t="s">
        <v>118</v>
      </c>
      <c r="AA53" s="70" t="s">
        <v>118</v>
      </c>
      <c r="AB53" s="144" t="s">
        <v>391</v>
      </c>
      <c r="AC53" s="180"/>
      <c r="AD53" s="180"/>
      <c r="AE53" s="180"/>
      <c r="AF53" s="180"/>
      <c r="AL53" s="181">
        <f t="shared" si="0"/>
        <v>0</v>
      </c>
      <c r="AM53" s="181">
        <f t="shared" si="1"/>
        <v>1</v>
      </c>
      <c r="AN53" s="181">
        <f t="shared" si="2"/>
        <v>0</v>
      </c>
      <c r="AO53" s="181">
        <f t="shared" si="3"/>
        <v>0</v>
      </c>
      <c r="AP53" s="181">
        <f t="shared" si="4"/>
        <v>0</v>
      </c>
      <c r="AQ53" s="181">
        <f t="shared" si="5"/>
        <v>0</v>
      </c>
      <c r="AR53" s="181">
        <f t="shared" si="6"/>
        <v>0</v>
      </c>
      <c r="AS53" s="181">
        <f t="shared" si="7"/>
        <v>0</v>
      </c>
      <c r="AT53" s="181">
        <f t="shared" si="8"/>
        <v>0</v>
      </c>
      <c r="AU53" s="181">
        <f t="shared" si="9"/>
        <v>0</v>
      </c>
      <c r="AV53" s="181">
        <f t="shared" si="10"/>
        <v>0</v>
      </c>
      <c r="AW53" s="181">
        <f t="shared" si="11"/>
        <v>0</v>
      </c>
      <c r="AX53" s="181">
        <f t="shared" si="12"/>
        <v>0</v>
      </c>
      <c r="AY53" s="181">
        <f t="shared" si="13"/>
        <v>0</v>
      </c>
    </row>
    <row r="54" spans="1:51" s="181" customFormat="1" ht="12.75" customHeight="1">
      <c r="A54" s="165" t="s">
        <v>397</v>
      </c>
      <c r="B54" s="182">
        <v>39266</v>
      </c>
      <c r="C54" s="183" t="s">
        <v>136</v>
      </c>
      <c r="D54" s="184" t="s">
        <v>398</v>
      </c>
      <c r="E54" s="185" t="s">
        <v>399</v>
      </c>
      <c r="F54" s="185" t="s">
        <v>400</v>
      </c>
      <c r="G54" s="186">
        <v>560377</v>
      </c>
      <c r="H54" s="186">
        <v>4808649</v>
      </c>
      <c r="I54" s="184" t="s">
        <v>401</v>
      </c>
      <c r="J54" s="184" t="s">
        <v>164</v>
      </c>
      <c r="K54" s="184" t="s">
        <v>114</v>
      </c>
      <c r="L54" s="187">
        <v>4</v>
      </c>
      <c r="M54" s="188"/>
      <c r="N54" s="206"/>
      <c r="O54" s="190"/>
      <c r="P54" s="191">
        <v>4</v>
      </c>
      <c r="Q54" s="207"/>
      <c r="R54" s="208"/>
      <c r="S54" s="194"/>
      <c r="T54" s="195">
        <v>39266</v>
      </c>
      <c r="U54" s="196" t="s">
        <v>116</v>
      </c>
      <c r="V54" s="197"/>
      <c r="W54" s="70" t="s">
        <v>402</v>
      </c>
      <c r="X54" s="69" t="s">
        <v>116</v>
      </c>
      <c r="Y54" s="69" t="s">
        <v>117</v>
      </c>
      <c r="Z54" s="70" t="s">
        <v>118</v>
      </c>
      <c r="AA54" s="70" t="s">
        <v>118</v>
      </c>
      <c r="AB54" s="144" t="s">
        <v>391</v>
      </c>
      <c r="AC54" s="180"/>
      <c r="AD54" s="180"/>
      <c r="AE54" s="180"/>
      <c r="AF54" s="180"/>
      <c r="AL54" s="181">
        <f t="shared" si="0"/>
        <v>0</v>
      </c>
      <c r="AM54" s="181">
        <f t="shared" si="1"/>
        <v>0</v>
      </c>
      <c r="AN54" s="181">
        <f t="shared" si="2"/>
        <v>0</v>
      </c>
      <c r="AO54" s="181">
        <f t="shared" si="3"/>
        <v>0</v>
      </c>
      <c r="AP54" s="181">
        <f t="shared" si="4"/>
        <v>0</v>
      </c>
      <c r="AQ54" s="181">
        <f t="shared" si="5"/>
        <v>0</v>
      </c>
      <c r="AR54" s="181">
        <f t="shared" si="6"/>
        <v>0</v>
      </c>
      <c r="AS54" s="181">
        <f t="shared" si="7"/>
        <v>1</v>
      </c>
      <c r="AT54" s="181">
        <f t="shared" si="8"/>
        <v>0</v>
      </c>
      <c r="AU54" s="181">
        <f t="shared" si="9"/>
        <v>0</v>
      </c>
      <c r="AV54" s="181">
        <f t="shared" si="10"/>
        <v>0</v>
      </c>
      <c r="AW54" s="181">
        <f t="shared" si="11"/>
        <v>0</v>
      </c>
      <c r="AX54" s="181">
        <f t="shared" si="12"/>
        <v>0</v>
      </c>
      <c r="AY54" s="181">
        <f t="shared" si="13"/>
        <v>0</v>
      </c>
    </row>
    <row r="55" spans="1:51" s="181" customFormat="1" ht="12.75" customHeight="1">
      <c r="A55" s="165" t="s">
        <v>396</v>
      </c>
      <c r="B55" s="182">
        <v>39266</v>
      </c>
      <c r="C55" s="183" t="s">
        <v>108</v>
      </c>
      <c r="D55" s="184" t="s">
        <v>405</v>
      </c>
      <c r="E55" s="185" t="s">
        <v>406</v>
      </c>
      <c r="F55" s="185" t="s">
        <v>407</v>
      </c>
      <c r="G55" s="186">
        <v>611647</v>
      </c>
      <c r="H55" s="186">
        <v>4756974</v>
      </c>
      <c r="I55" s="184" t="s">
        <v>403</v>
      </c>
      <c r="J55" s="184" t="s">
        <v>233</v>
      </c>
      <c r="K55" s="184" t="s">
        <v>114</v>
      </c>
      <c r="L55" s="187">
        <v>878</v>
      </c>
      <c r="M55" s="188">
        <v>833</v>
      </c>
      <c r="N55" s="206"/>
      <c r="O55" s="190"/>
      <c r="P55" s="191">
        <v>45</v>
      </c>
      <c r="Q55" s="207"/>
      <c r="R55" s="208"/>
      <c r="S55" s="194"/>
      <c r="T55" s="195">
        <v>39277</v>
      </c>
      <c r="U55" s="196" t="s">
        <v>11</v>
      </c>
      <c r="V55" s="197"/>
      <c r="W55" s="70" t="s">
        <v>404</v>
      </c>
      <c r="X55" s="69" t="s">
        <v>116</v>
      </c>
      <c r="Y55" s="69" t="s">
        <v>117</v>
      </c>
      <c r="Z55" s="70" t="s">
        <v>118</v>
      </c>
      <c r="AA55" s="70" t="s">
        <v>118</v>
      </c>
      <c r="AB55" s="70" t="s">
        <v>142</v>
      </c>
      <c r="AE55" s="180"/>
      <c r="AF55" s="180"/>
      <c r="AL55" s="181">
        <f t="shared" si="0"/>
        <v>0</v>
      </c>
      <c r="AM55" s="181">
        <f t="shared" si="1"/>
        <v>1</v>
      </c>
      <c r="AN55" s="181">
        <f t="shared" si="2"/>
        <v>0</v>
      </c>
      <c r="AO55" s="181">
        <f t="shared" si="3"/>
        <v>0</v>
      </c>
      <c r="AP55" s="181">
        <f t="shared" si="4"/>
        <v>0</v>
      </c>
      <c r="AQ55" s="181">
        <f t="shared" si="5"/>
        <v>0</v>
      </c>
      <c r="AR55" s="181">
        <f t="shared" si="6"/>
        <v>0</v>
      </c>
      <c r="AS55" s="181">
        <f t="shared" si="7"/>
        <v>0</v>
      </c>
      <c r="AT55" s="181">
        <f t="shared" si="8"/>
        <v>0</v>
      </c>
      <c r="AU55" s="181">
        <f t="shared" si="9"/>
        <v>0</v>
      </c>
      <c r="AV55" s="181">
        <f t="shared" si="10"/>
        <v>0</v>
      </c>
      <c r="AW55" s="181">
        <f t="shared" si="11"/>
        <v>0</v>
      </c>
      <c r="AX55" s="181">
        <f t="shared" si="12"/>
        <v>0</v>
      </c>
      <c r="AY55" s="181">
        <f t="shared" si="13"/>
        <v>0</v>
      </c>
    </row>
    <row r="56" spans="1:51" s="181" customFormat="1" ht="12.75" customHeight="1">
      <c r="A56" s="165" t="s">
        <v>411</v>
      </c>
      <c r="B56" s="182">
        <v>39267</v>
      </c>
      <c r="C56" s="183" t="s">
        <v>108</v>
      </c>
      <c r="D56" s="184" t="s">
        <v>412</v>
      </c>
      <c r="E56" s="185" t="s">
        <v>413</v>
      </c>
      <c r="F56" s="185" t="s">
        <v>414</v>
      </c>
      <c r="G56" s="186">
        <v>597015</v>
      </c>
      <c r="H56" s="186">
        <v>4758679</v>
      </c>
      <c r="I56" s="184" t="s">
        <v>415</v>
      </c>
      <c r="J56" s="184" t="s">
        <v>141</v>
      </c>
      <c r="K56" s="184" t="s">
        <v>114</v>
      </c>
      <c r="L56" s="187">
        <v>8</v>
      </c>
      <c r="M56" s="188">
        <v>8</v>
      </c>
      <c r="N56" s="206"/>
      <c r="O56" s="190"/>
      <c r="P56" s="191"/>
      <c r="Q56" s="207"/>
      <c r="R56" s="208"/>
      <c r="S56" s="194"/>
      <c r="T56" s="195">
        <v>39267</v>
      </c>
      <c r="U56" s="196" t="s">
        <v>11</v>
      </c>
      <c r="V56" s="197"/>
      <c r="W56" s="70" t="s">
        <v>416</v>
      </c>
      <c r="X56" s="69" t="s">
        <v>116</v>
      </c>
      <c r="Y56" s="69" t="s">
        <v>117</v>
      </c>
      <c r="Z56" s="70" t="s">
        <v>118</v>
      </c>
      <c r="AA56" s="70" t="s">
        <v>118</v>
      </c>
      <c r="AB56" s="144" t="s">
        <v>391</v>
      </c>
      <c r="AE56" s="180"/>
      <c r="AF56" s="180"/>
      <c r="AL56" s="181">
        <f t="shared" si="0"/>
        <v>0</v>
      </c>
      <c r="AM56" s="181">
        <f t="shared" si="1"/>
        <v>1</v>
      </c>
      <c r="AN56" s="181">
        <f t="shared" si="2"/>
        <v>0</v>
      </c>
      <c r="AO56" s="181">
        <f t="shared" si="3"/>
        <v>0</v>
      </c>
      <c r="AP56" s="181">
        <f t="shared" si="4"/>
        <v>0</v>
      </c>
      <c r="AQ56" s="181">
        <f t="shared" si="5"/>
        <v>0</v>
      </c>
      <c r="AR56" s="181">
        <f t="shared" si="6"/>
        <v>0</v>
      </c>
      <c r="AS56" s="181">
        <f t="shared" si="7"/>
        <v>0</v>
      </c>
      <c r="AT56" s="181">
        <f t="shared" si="8"/>
        <v>0</v>
      </c>
      <c r="AU56" s="181">
        <f t="shared" si="9"/>
        <v>0</v>
      </c>
      <c r="AV56" s="181">
        <f t="shared" si="10"/>
        <v>0</v>
      </c>
      <c r="AW56" s="181">
        <f t="shared" si="11"/>
        <v>0</v>
      </c>
      <c r="AX56" s="181">
        <f t="shared" si="12"/>
        <v>0</v>
      </c>
      <c r="AY56" s="181">
        <f t="shared" si="13"/>
        <v>0</v>
      </c>
    </row>
    <row r="57" spans="1:51" s="181" customFormat="1" ht="12.75" customHeight="1">
      <c r="A57" s="165" t="s">
        <v>417</v>
      </c>
      <c r="B57" s="182">
        <v>39267</v>
      </c>
      <c r="C57" s="183" t="s">
        <v>136</v>
      </c>
      <c r="D57" s="184" t="s">
        <v>418</v>
      </c>
      <c r="E57" s="185" t="s">
        <v>419</v>
      </c>
      <c r="F57" s="185" t="s">
        <v>420</v>
      </c>
      <c r="G57" s="186">
        <v>511104</v>
      </c>
      <c r="H57" s="186">
        <v>4854850</v>
      </c>
      <c r="I57" s="184" t="s">
        <v>421</v>
      </c>
      <c r="J57" s="184" t="s">
        <v>157</v>
      </c>
      <c r="K57" s="184" t="s">
        <v>114</v>
      </c>
      <c r="L57" s="187">
        <v>8</v>
      </c>
      <c r="M57" s="188">
        <v>8</v>
      </c>
      <c r="N57" s="206"/>
      <c r="O57" s="190"/>
      <c r="P57" s="191"/>
      <c r="Q57" s="207"/>
      <c r="R57" s="208"/>
      <c r="S57" s="194"/>
      <c r="T57" s="195">
        <v>39267</v>
      </c>
      <c r="U57" s="196" t="s">
        <v>11</v>
      </c>
      <c r="V57" s="197"/>
      <c r="W57" s="70" t="s">
        <v>422</v>
      </c>
      <c r="X57" s="69" t="s">
        <v>423</v>
      </c>
      <c r="Y57" s="69" t="s">
        <v>117</v>
      </c>
      <c r="Z57" s="70" t="s">
        <v>118</v>
      </c>
      <c r="AA57" s="70" t="s">
        <v>118</v>
      </c>
      <c r="AB57" s="144" t="s">
        <v>391</v>
      </c>
      <c r="AC57" s="180"/>
      <c r="AD57" s="180"/>
      <c r="AE57" s="180"/>
      <c r="AF57" s="180"/>
      <c r="AL57" s="181">
        <f t="shared" si="0"/>
        <v>0</v>
      </c>
      <c r="AM57" s="181">
        <f t="shared" si="1"/>
        <v>1</v>
      </c>
      <c r="AN57" s="181">
        <f t="shared" si="2"/>
        <v>0</v>
      </c>
      <c r="AO57" s="181">
        <f t="shared" si="3"/>
        <v>0</v>
      </c>
      <c r="AP57" s="181">
        <f t="shared" si="4"/>
        <v>0</v>
      </c>
      <c r="AQ57" s="181">
        <f t="shared" si="5"/>
        <v>0</v>
      </c>
      <c r="AR57" s="181">
        <f t="shared" si="6"/>
        <v>0</v>
      </c>
      <c r="AS57" s="181">
        <f t="shared" si="7"/>
        <v>0</v>
      </c>
      <c r="AT57" s="181">
        <f t="shared" si="8"/>
        <v>0</v>
      </c>
      <c r="AU57" s="181">
        <f t="shared" si="9"/>
        <v>0</v>
      </c>
      <c r="AV57" s="181">
        <f t="shared" si="10"/>
        <v>0</v>
      </c>
      <c r="AW57" s="181">
        <f t="shared" si="11"/>
        <v>0</v>
      </c>
      <c r="AX57" s="181">
        <f t="shared" si="12"/>
        <v>0</v>
      </c>
      <c r="AY57" s="181">
        <f t="shared" si="13"/>
        <v>0</v>
      </c>
    </row>
    <row r="58" spans="1:51" s="181" customFormat="1" ht="12.75" customHeight="1">
      <c r="A58" s="165" t="s">
        <v>424</v>
      </c>
      <c r="B58" s="182">
        <v>39267</v>
      </c>
      <c r="C58" s="183" t="s">
        <v>108</v>
      </c>
      <c r="D58" s="184" t="s">
        <v>425</v>
      </c>
      <c r="E58" s="185" t="s">
        <v>426</v>
      </c>
      <c r="F58" s="185" t="s">
        <v>427</v>
      </c>
      <c r="G58" s="186">
        <v>594092</v>
      </c>
      <c r="H58" s="186">
        <v>4757469</v>
      </c>
      <c r="I58" s="184" t="s">
        <v>428</v>
      </c>
      <c r="J58" s="184" t="s">
        <v>429</v>
      </c>
      <c r="K58" s="184" t="s">
        <v>114</v>
      </c>
      <c r="L58" s="187">
        <v>84</v>
      </c>
      <c r="M58" s="188">
        <v>83</v>
      </c>
      <c r="N58" s="206"/>
      <c r="O58" s="190">
        <v>1</v>
      </c>
      <c r="P58" s="191"/>
      <c r="Q58" s="207"/>
      <c r="R58" s="208"/>
      <c r="S58" s="194"/>
      <c r="T58" s="195">
        <v>39268</v>
      </c>
      <c r="U58" s="196" t="s">
        <v>11</v>
      </c>
      <c r="V58" s="197"/>
      <c r="W58" s="70" t="s">
        <v>430</v>
      </c>
      <c r="X58" s="69" t="s">
        <v>116</v>
      </c>
      <c r="Y58" s="69" t="s">
        <v>431</v>
      </c>
      <c r="Z58" s="70" t="s">
        <v>118</v>
      </c>
      <c r="AA58" s="70" t="s">
        <v>118</v>
      </c>
      <c r="AB58" s="70" t="s">
        <v>142</v>
      </c>
      <c r="AC58" s="180"/>
      <c r="AD58" s="180"/>
      <c r="AE58" s="180"/>
      <c r="AF58" s="180"/>
      <c r="AL58" s="181">
        <f t="shared" si="0"/>
        <v>0</v>
      </c>
      <c r="AM58" s="181">
        <f t="shared" si="1"/>
        <v>1</v>
      </c>
      <c r="AN58" s="181">
        <f t="shared" si="2"/>
        <v>0</v>
      </c>
      <c r="AO58" s="181">
        <f t="shared" si="3"/>
        <v>0</v>
      </c>
      <c r="AP58" s="181">
        <f t="shared" si="4"/>
        <v>0</v>
      </c>
      <c r="AQ58" s="181">
        <f t="shared" si="5"/>
        <v>0</v>
      </c>
      <c r="AR58" s="181">
        <f t="shared" si="6"/>
        <v>0</v>
      </c>
      <c r="AS58" s="181">
        <f t="shared" si="7"/>
        <v>0</v>
      </c>
      <c r="AT58" s="181">
        <f t="shared" si="8"/>
        <v>0</v>
      </c>
      <c r="AU58" s="181">
        <f t="shared" si="9"/>
        <v>0</v>
      </c>
      <c r="AV58" s="181">
        <f t="shared" si="10"/>
        <v>0</v>
      </c>
      <c r="AW58" s="181">
        <f t="shared" si="11"/>
        <v>0</v>
      </c>
      <c r="AX58" s="181">
        <f t="shared" si="12"/>
        <v>0</v>
      </c>
      <c r="AY58" s="181">
        <f t="shared" si="13"/>
        <v>0</v>
      </c>
    </row>
    <row r="59" spans="1:51" s="181" customFormat="1" ht="12.75" customHeight="1">
      <c r="A59" s="165" t="s">
        <v>77</v>
      </c>
      <c r="B59" s="182">
        <v>39267</v>
      </c>
      <c r="C59" s="199"/>
      <c r="D59" s="142"/>
      <c r="E59" s="200"/>
      <c r="F59" s="200"/>
      <c r="G59" s="201"/>
      <c r="H59" s="201"/>
      <c r="I59" s="184" t="s">
        <v>586</v>
      </c>
      <c r="J59" s="142"/>
      <c r="K59" s="142" t="s">
        <v>235</v>
      </c>
      <c r="L59" s="224"/>
      <c r="M59" s="224"/>
      <c r="N59" s="202"/>
      <c r="O59" s="202"/>
      <c r="P59" s="202"/>
      <c r="Q59" s="202"/>
      <c r="R59" s="202"/>
      <c r="S59" s="204"/>
      <c r="T59" s="195"/>
      <c r="U59" s="195"/>
      <c r="V59" s="205"/>
      <c r="W59" s="142"/>
      <c r="X59" s="140"/>
      <c r="Y59" s="140"/>
      <c r="Z59" s="142"/>
      <c r="AA59" s="142"/>
      <c r="AB59" s="142"/>
      <c r="AC59" s="180"/>
      <c r="AD59" s="180"/>
      <c r="AE59" s="180"/>
      <c r="AF59" s="180"/>
      <c r="AL59" s="181">
        <f t="shared" si="0"/>
        <v>0</v>
      </c>
      <c r="AM59" s="181">
        <f t="shared" si="1"/>
        <v>0</v>
      </c>
      <c r="AN59" s="181">
        <f t="shared" si="2"/>
        <v>0</v>
      </c>
      <c r="AO59" s="181">
        <f t="shared" si="3"/>
        <v>0</v>
      </c>
      <c r="AP59" s="181">
        <f t="shared" si="4"/>
        <v>0</v>
      </c>
      <c r="AQ59" s="181">
        <f t="shared" si="5"/>
        <v>0</v>
      </c>
      <c r="AR59" s="181">
        <f t="shared" si="6"/>
        <v>0</v>
      </c>
      <c r="AS59" s="181">
        <f t="shared" si="7"/>
        <v>0</v>
      </c>
      <c r="AT59" s="181">
        <f t="shared" si="8"/>
        <v>0</v>
      </c>
      <c r="AU59" s="181">
        <f t="shared" si="9"/>
        <v>0</v>
      </c>
      <c r="AV59" s="181">
        <f t="shared" si="10"/>
        <v>0</v>
      </c>
      <c r="AW59" s="181">
        <f t="shared" si="11"/>
        <v>0</v>
      </c>
      <c r="AX59" s="181">
        <f t="shared" si="12"/>
        <v>0</v>
      </c>
      <c r="AY59" s="181">
        <f t="shared" si="13"/>
        <v>0</v>
      </c>
    </row>
    <row r="60" spans="1:51" s="181" customFormat="1" ht="12.75" customHeight="1">
      <c r="A60" s="165" t="s">
        <v>77</v>
      </c>
      <c r="B60" s="182">
        <v>39267</v>
      </c>
      <c r="C60" s="199"/>
      <c r="D60" s="142"/>
      <c r="E60" s="200"/>
      <c r="F60" s="200"/>
      <c r="G60" s="201"/>
      <c r="H60" s="201"/>
      <c r="I60" s="184" t="s">
        <v>587</v>
      </c>
      <c r="J60" s="142"/>
      <c r="K60" s="142" t="s">
        <v>235</v>
      </c>
      <c r="L60" s="224"/>
      <c r="M60" s="224"/>
      <c r="N60" s="202"/>
      <c r="O60" s="202"/>
      <c r="P60" s="202"/>
      <c r="Q60" s="202"/>
      <c r="R60" s="202"/>
      <c r="S60" s="204"/>
      <c r="T60" s="195"/>
      <c r="U60" s="195"/>
      <c r="V60" s="205"/>
      <c r="W60" s="142"/>
      <c r="X60" s="140"/>
      <c r="Y60" s="140"/>
      <c r="Z60" s="142"/>
      <c r="AA60" s="142"/>
      <c r="AB60" s="142"/>
      <c r="AC60" s="180"/>
      <c r="AD60" s="180"/>
      <c r="AE60" s="180"/>
      <c r="AF60" s="180"/>
      <c r="AL60" s="181">
        <f t="shared" si="0"/>
        <v>0</v>
      </c>
      <c r="AM60" s="181">
        <f t="shared" si="1"/>
        <v>0</v>
      </c>
      <c r="AN60" s="181">
        <f t="shared" si="2"/>
        <v>0</v>
      </c>
      <c r="AO60" s="181">
        <f t="shared" si="3"/>
        <v>0</v>
      </c>
      <c r="AP60" s="181">
        <f t="shared" si="4"/>
        <v>0</v>
      </c>
      <c r="AQ60" s="181">
        <f t="shared" si="5"/>
        <v>0</v>
      </c>
      <c r="AR60" s="181">
        <f t="shared" si="6"/>
        <v>0</v>
      </c>
      <c r="AS60" s="181">
        <f t="shared" si="7"/>
        <v>0</v>
      </c>
      <c r="AT60" s="181">
        <f t="shared" si="8"/>
        <v>0</v>
      </c>
      <c r="AU60" s="181">
        <f t="shared" si="9"/>
        <v>0</v>
      </c>
      <c r="AV60" s="181">
        <f t="shared" si="10"/>
        <v>0</v>
      </c>
      <c r="AW60" s="181">
        <f t="shared" si="11"/>
        <v>0</v>
      </c>
      <c r="AX60" s="181">
        <f t="shared" si="12"/>
        <v>0</v>
      </c>
      <c r="AY60" s="181">
        <f t="shared" si="13"/>
        <v>0</v>
      </c>
    </row>
    <row r="61" spans="1:51" s="181" customFormat="1" ht="12.75" customHeight="1">
      <c r="A61" s="165" t="s">
        <v>77</v>
      </c>
      <c r="B61" s="182">
        <v>39267</v>
      </c>
      <c r="C61" s="199"/>
      <c r="D61" s="142"/>
      <c r="E61" s="200"/>
      <c r="F61" s="200"/>
      <c r="G61" s="201"/>
      <c r="H61" s="201"/>
      <c r="I61" s="184" t="s">
        <v>588</v>
      </c>
      <c r="J61" s="142"/>
      <c r="K61" s="142" t="s">
        <v>235</v>
      </c>
      <c r="L61" s="224"/>
      <c r="M61" s="224"/>
      <c r="N61" s="202"/>
      <c r="O61" s="202"/>
      <c r="P61" s="202"/>
      <c r="Q61" s="202"/>
      <c r="R61" s="202"/>
      <c r="S61" s="204"/>
      <c r="T61" s="195"/>
      <c r="U61" s="195"/>
      <c r="V61" s="205"/>
      <c r="W61" s="142"/>
      <c r="X61" s="140"/>
      <c r="Y61" s="140"/>
      <c r="Z61" s="142"/>
      <c r="AA61" s="142"/>
      <c r="AB61" s="142"/>
      <c r="AE61" s="180"/>
      <c r="AF61" s="180"/>
      <c r="AL61" s="181">
        <f t="shared" si="0"/>
        <v>0</v>
      </c>
      <c r="AM61" s="181">
        <f t="shared" si="1"/>
        <v>0</v>
      </c>
      <c r="AN61" s="181">
        <f t="shared" si="2"/>
        <v>0</v>
      </c>
      <c r="AO61" s="181">
        <f t="shared" si="3"/>
        <v>0</v>
      </c>
      <c r="AP61" s="181">
        <f t="shared" si="4"/>
        <v>0</v>
      </c>
      <c r="AQ61" s="181">
        <f t="shared" si="5"/>
        <v>0</v>
      </c>
      <c r="AR61" s="181">
        <f t="shared" si="6"/>
        <v>0</v>
      </c>
      <c r="AS61" s="181">
        <f t="shared" si="7"/>
        <v>0</v>
      </c>
      <c r="AT61" s="181">
        <f t="shared" si="8"/>
        <v>0</v>
      </c>
      <c r="AU61" s="181">
        <f t="shared" si="9"/>
        <v>0</v>
      </c>
      <c r="AV61" s="181">
        <f t="shared" si="10"/>
        <v>0</v>
      </c>
      <c r="AW61" s="181">
        <f t="shared" si="11"/>
        <v>0</v>
      </c>
      <c r="AX61" s="181">
        <f t="shared" si="12"/>
        <v>0</v>
      </c>
      <c r="AY61" s="181">
        <f t="shared" si="13"/>
        <v>0</v>
      </c>
    </row>
    <row r="62" spans="1:51" s="181" customFormat="1" ht="12.75" customHeight="1">
      <c r="A62" s="165" t="s">
        <v>432</v>
      </c>
      <c r="B62" s="182">
        <v>39269</v>
      </c>
      <c r="C62" s="183" t="s">
        <v>136</v>
      </c>
      <c r="D62" s="184" t="s">
        <v>433</v>
      </c>
      <c r="E62" s="185" t="s">
        <v>434</v>
      </c>
      <c r="F62" s="185" t="s">
        <v>435</v>
      </c>
      <c r="G62" s="186">
        <v>586033</v>
      </c>
      <c r="H62" s="186">
        <v>4798240</v>
      </c>
      <c r="I62" s="184" t="s">
        <v>436</v>
      </c>
      <c r="J62" s="184" t="s">
        <v>437</v>
      </c>
      <c r="K62" s="184" t="s">
        <v>114</v>
      </c>
      <c r="L62" s="187">
        <v>0.5</v>
      </c>
      <c r="M62" s="188">
        <v>0.5</v>
      </c>
      <c r="N62" s="206"/>
      <c r="O62" s="190"/>
      <c r="P62" s="191"/>
      <c r="Q62" s="207"/>
      <c r="R62" s="208"/>
      <c r="S62" s="194"/>
      <c r="T62" s="195">
        <v>39269</v>
      </c>
      <c r="U62" s="196" t="s">
        <v>11</v>
      </c>
      <c r="V62" s="197"/>
      <c r="W62" s="70" t="s">
        <v>438</v>
      </c>
      <c r="X62" s="69" t="s">
        <v>116</v>
      </c>
      <c r="Y62" s="69" t="s">
        <v>117</v>
      </c>
      <c r="Z62" s="70" t="s">
        <v>118</v>
      </c>
      <c r="AA62" s="70" t="s">
        <v>142</v>
      </c>
      <c r="AB62" s="144" t="s">
        <v>391</v>
      </c>
      <c r="AC62" s="180"/>
      <c r="AD62" s="180"/>
      <c r="AE62" s="180"/>
      <c r="AF62" s="180"/>
      <c r="AL62" s="181">
        <f t="shared" si="0"/>
        <v>0</v>
      </c>
      <c r="AM62" s="181">
        <f t="shared" si="1"/>
        <v>1</v>
      </c>
      <c r="AN62" s="181">
        <f t="shared" si="2"/>
        <v>0</v>
      </c>
      <c r="AO62" s="181">
        <f t="shared" si="3"/>
        <v>0</v>
      </c>
      <c r="AP62" s="181">
        <f t="shared" si="4"/>
        <v>0</v>
      </c>
      <c r="AQ62" s="181">
        <f t="shared" si="5"/>
        <v>0</v>
      </c>
      <c r="AR62" s="181">
        <f t="shared" si="6"/>
        <v>0</v>
      </c>
      <c r="AS62" s="181">
        <f t="shared" si="7"/>
        <v>0</v>
      </c>
      <c r="AT62" s="181">
        <f t="shared" si="8"/>
        <v>0</v>
      </c>
      <c r="AU62" s="181">
        <f t="shared" si="9"/>
        <v>0</v>
      </c>
      <c r="AV62" s="181">
        <f t="shared" si="10"/>
        <v>0</v>
      </c>
      <c r="AW62" s="181">
        <f t="shared" si="11"/>
        <v>0</v>
      </c>
      <c r="AX62" s="181">
        <f t="shared" si="12"/>
        <v>0</v>
      </c>
      <c r="AY62" s="181">
        <f t="shared" si="13"/>
        <v>0</v>
      </c>
    </row>
    <row r="63" spans="1:51" s="181" customFormat="1" ht="12.75" customHeight="1">
      <c r="A63" s="165" t="s">
        <v>439</v>
      </c>
      <c r="B63" s="182">
        <v>39269</v>
      </c>
      <c r="C63" s="183" t="s">
        <v>440</v>
      </c>
      <c r="D63" s="184" t="s">
        <v>441</v>
      </c>
      <c r="E63" s="185" t="s">
        <v>442</v>
      </c>
      <c r="F63" s="185" t="s">
        <v>443</v>
      </c>
      <c r="G63" s="186">
        <v>528729</v>
      </c>
      <c r="H63" s="186">
        <v>4766762</v>
      </c>
      <c r="I63" s="184" t="s">
        <v>444</v>
      </c>
      <c r="J63" s="184" t="s">
        <v>445</v>
      </c>
      <c r="K63" s="184" t="s">
        <v>446</v>
      </c>
      <c r="L63" s="187">
        <v>1</v>
      </c>
      <c r="M63" s="188">
        <v>1</v>
      </c>
      <c r="N63" s="206"/>
      <c r="O63" s="190"/>
      <c r="P63" s="191"/>
      <c r="Q63" s="207"/>
      <c r="R63" s="208"/>
      <c r="S63" s="194"/>
      <c r="T63" s="195">
        <v>39274</v>
      </c>
      <c r="U63" s="196" t="s">
        <v>11</v>
      </c>
      <c r="V63" s="197"/>
      <c r="W63" s="70" t="s">
        <v>447</v>
      </c>
      <c r="X63" s="69" t="s">
        <v>167</v>
      </c>
      <c r="Y63" s="69" t="s">
        <v>445</v>
      </c>
      <c r="Z63" s="70" t="s">
        <v>118</v>
      </c>
      <c r="AA63" s="70" t="s">
        <v>118</v>
      </c>
      <c r="AB63" s="144" t="s">
        <v>391</v>
      </c>
      <c r="AC63" s="180"/>
      <c r="AD63" s="180"/>
      <c r="AE63" s="180"/>
      <c r="AF63" s="180"/>
      <c r="AL63" s="181">
        <f t="shared" si="0"/>
        <v>1</v>
      </c>
      <c r="AM63" s="181">
        <f t="shared" si="1"/>
        <v>0</v>
      </c>
      <c r="AN63" s="181">
        <f t="shared" si="2"/>
        <v>0</v>
      </c>
      <c r="AO63" s="181">
        <f t="shared" si="3"/>
        <v>0</v>
      </c>
      <c r="AP63" s="181">
        <f t="shared" si="4"/>
        <v>0</v>
      </c>
      <c r="AQ63" s="181">
        <f t="shared" si="5"/>
        <v>0</v>
      </c>
      <c r="AR63" s="181">
        <f t="shared" si="6"/>
        <v>0</v>
      </c>
      <c r="AS63" s="181">
        <f t="shared" si="7"/>
        <v>0</v>
      </c>
      <c r="AT63" s="181">
        <f t="shared" si="8"/>
        <v>0</v>
      </c>
      <c r="AU63" s="181">
        <f t="shared" si="9"/>
        <v>0</v>
      </c>
      <c r="AV63" s="181">
        <f t="shared" si="10"/>
        <v>0</v>
      </c>
      <c r="AW63" s="181">
        <f t="shared" si="11"/>
        <v>0</v>
      </c>
      <c r="AX63" s="181">
        <f t="shared" si="12"/>
        <v>0</v>
      </c>
      <c r="AY63" s="181">
        <f t="shared" si="13"/>
        <v>0</v>
      </c>
    </row>
    <row r="64" spans="1:51" s="181" customFormat="1" ht="12.75" customHeight="1">
      <c r="A64" s="165" t="s">
        <v>448</v>
      </c>
      <c r="B64" s="182">
        <v>39269</v>
      </c>
      <c r="C64" s="183" t="s">
        <v>440</v>
      </c>
      <c r="D64" s="184" t="s">
        <v>449</v>
      </c>
      <c r="E64" s="185" t="s">
        <v>450</v>
      </c>
      <c r="F64" s="185" t="s">
        <v>451</v>
      </c>
      <c r="G64" s="186">
        <v>503983</v>
      </c>
      <c r="H64" s="186">
        <v>4683983</v>
      </c>
      <c r="I64" s="184" t="s">
        <v>452</v>
      </c>
      <c r="J64" s="184" t="s">
        <v>453</v>
      </c>
      <c r="K64" s="184" t="s">
        <v>446</v>
      </c>
      <c r="L64" s="187">
        <v>7010</v>
      </c>
      <c r="M64" s="188">
        <v>7010</v>
      </c>
      <c r="N64" s="206"/>
      <c r="O64" s="190"/>
      <c r="P64" s="191"/>
      <c r="Q64" s="207"/>
      <c r="R64" s="208"/>
      <c r="S64" s="194"/>
      <c r="T64" s="195">
        <v>39273</v>
      </c>
      <c r="U64" s="196" t="s">
        <v>11</v>
      </c>
      <c r="V64" s="197"/>
      <c r="W64" s="70" t="s">
        <v>454</v>
      </c>
      <c r="X64" s="69" t="s">
        <v>167</v>
      </c>
      <c r="Y64" s="69" t="s">
        <v>445</v>
      </c>
      <c r="Z64" s="70" t="s">
        <v>118</v>
      </c>
      <c r="AA64" s="70" t="s">
        <v>118</v>
      </c>
      <c r="AB64" s="70" t="s">
        <v>142</v>
      </c>
      <c r="AC64" s="180"/>
      <c r="AD64" s="226"/>
      <c r="AE64" s="180"/>
      <c r="AF64" s="180"/>
      <c r="AL64" s="181">
        <f t="shared" si="0"/>
        <v>1</v>
      </c>
      <c r="AM64" s="181">
        <f t="shared" si="1"/>
        <v>0</v>
      </c>
      <c r="AN64" s="181">
        <f t="shared" si="2"/>
        <v>0</v>
      </c>
      <c r="AO64" s="181">
        <f t="shared" si="3"/>
        <v>0</v>
      </c>
      <c r="AP64" s="181">
        <f t="shared" si="4"/>
        <v>0</v>
      </c>
      <c r="AQ64" s="181">
        <f t="shared" si="5"/>
        <v>0</v>
      </c>
      <c r="AR64" s="181">
        <f t="shared" si="6"/>
        <v>0</v>
      </c>
      <c r="AS64" s="181">
        <f t="shared" si="7"/>
        <v>0</v>
      </c>
      <c r="AT64" s="181">
        <f t="shared" si="8"/>
        <v>0</v>
      </c>
      <c r="AU64" s="181">
        <f t="shared" si="9"/>
        <v>0</v>
      </c>
      <c r="AV64" s="181">
        <f t="shared" si="10"/>
        <v>0</v>
      </c>
      <c r="AW64" s="181">
        <f t="shared" si="11"/>
        <v>0</v>
      </c>
      <c r="AX64" s="181">
        <f t="shared" si="12"/>
        <v>0</v>
      </c>
      <c r="AY64" s="181">
        <f t="shared" si="13"/>
        <v>0</v>
      </c>
    </row>
    <row r="65" spans="1:51" s="181" customFormat="1" ht="12.75" customHeight="1">
      <c r="A65" s="165" t="s">
        <v>455</v>
      </c>
      <c r="B65" s="182">
        <v>39269</v>
      </c>
      <c r="C65" s="183" t="s">
        <v>440</v>
      </c>
      <c r="D65" s="184" t="s">
        <v>449</v>
      </c>
      <c r="E65" s="185" t="s">
        <v>456</v>
      </c>
      <c r="F65" s="185" t="s">
        <v>457</v>
      </c>
      <c r="G65" s="186">
        <v>510355</v>
      </c>
      <c r="H65" s="186">
        <v>4678962</v>
      </c>
      <c r="I65" s="184" t="s">
        <v>985</v>
      </c>
      <c r="J65" s="184" t="s">
        <v>453</v>
      </c>
      <c r="K65" s="184" t="s">
        <v>446</v>
      </c>
      <c r="L65" s="187">
        <v>39624</v>
      </c>
      <c r="M65" s="188">
        <v>39473</v>
      </c>
      <c r="N65" s="206"/>
      <c r="O65" s="190"/>
      <c r="P65" s="191">
        <v>151</v>
      </c>
      <c r="Q65" s="207"/>
      <c r="R65" s="208"/>
      <c r="S65" s="194"/>
      <c r="T65" s="195">
        <v>39292</v>
      </c>
      <c r="U65" s="196" t="s">
        <v>11</v>
      </c>
      <c r="V65" s="197"/>
      <c r="W65" s="70" t="s">
        <v>458</v>
      </c>
      <c r="X65" s="69" t="s">
        <v>167</v>
      </c>
      <c r="Y65" s="69" t="s">
        <v>445</v>
      </c>
      <c r="Z65" s="70" t="s">
        <v>118</v>
      </c>
      <c r="AA65" s="70" t="s">
        <v>118</v>
      </c>
      <c r="AB65" s="70" t="s">
        <v>142</v>
      </c>
      <c r="AC65" s="180"/>
      <c r="AD65" s="226"/>
      <c r="AE65" s="180"/>
      <c r="AF65" s="180"/>
      <c r="AL65" s="181">
        <f t="shared" si="0"/>
        <v>1</v>
      </c>
      <c r="AM65" s="181">
        <f t="shared" si="1"/>
        <v>0</v>
      </c>
      <c r="AN65" s="181">
        <f t="shared" si="2"/>
        <v>0</v>
      </c>
      <c r="AO65" s="181">
        <f t="shared" si="3"/>
        <v>0</v>
      </c>
      <c r="AP65" s="181">
        <f t="shared" si="4"/>
        <v>0</v>
      </c>
      <c r="AQ65" s="181">
        <f t="shared" si="5"/>
        <v>0</v>
      </c>
      <c r="AR65" s="181">
        <f t="shared" si="6"/>
        <v>0</v>
      </c>
      <c r="AS65" s="181">
        <f t="shared" si="7"/>
        <v>0</v>
      </c>
      <c r="AT65" s="181">
        <f t="shared" si="8"/>
        <v>0</v>
      </c>
      <c r="AU65" s="181">
        <f t="shared" si="9"/>
        <v>0</v>
      </c>
      <c r="AV65" s="181">
        <f t="shared" si="10"/>
        <v>0</v>
      </c>
      <c r="AW65" s="181">
        <f t="shared" si="11"/>
        <v>0</v>
      </c>
      <c r="AX65" s="181">
        <f t="shared" si="12"/>
        <v>0</v>
      </c>
      <c r="AY65" s="181">
        <f t="shared" si="13"/>
        <v>0</v>
      </c>
    </row>
    <row r="66" spans="1:51" s="181" customFormat="1" ht="12.75" customHeight="1">
      <c r="A66" s="165" t="s">
        <v>459</v>
      </c>
      <c r="B66" s="182">
        <v>39269</v>
      </c>
      <c r="C66" s="183" t="s">
        <v>440</v>
      </c>
      <c r="D66" s="184" t="s">
        <v>460</v>
      </c>
      <c r="E66" s="185" t="s">
        <v>461</v>
      </c>
      <c r="F66" s="185" t="s">
        <v>462</v>
      </c>
      <c r="G66" s="186">
        <v>511627</v>
      </c>
      <c r="H66" s="186">
        <v>4685626</v>
      </c>
      <c r="I66" s="184" t="s">
        <v>463</v>
      </c>
      <c r="J66" s="184" t="s">
        <v>453</v>
      </c>
      <c r="K66" s="184" t="s">
        <v>446</v>
      </c>
      <c r="L66" s="187">
        <v>0.1</v>
      </c>
      <c r="M66" s="188">
        <v>0.1</v>
      </c>
      <c r="N66" s="206"/>
      <c r="O66" s="190"/>
      <c r="P66" s="191"/>
      <c r="Q66" s="207"/>
      <c r="R66" s="208"/>
      <c r="S66" s="194"/>
      <c r="T66" s="195">
        <v>39292</v>
      </c>
      <c r="U66" s="196" t="s">
        <v>11</v>
      </c>
      <c r="V66" s="197"/>
      <c r="W66" s="70" t="s">
        <v>464</v>
      </c>
      <c r="X66" s="69" t="s">
        <v>167</v>
      </c>
      <c r="Y66" s="69" t="s">
        <v>445</v>
      </c>
      <c r="Z66" s="70" t="s">
        <v>118</v>
      </c>
      <c r="AA66" s="70" t="s">
        <v>118</v>
      </c>
      <c r="AB66" s="144" t="s">
        <v>391</v>
      </c>
      <c r="AC66" s="180"/>
      <c r="AD66" s="228"/>
      <c r="AE66" s="180"/>
      <c r="AF66" s="228"/>
      <c r="AL66" s="181">
        <f t="shared" si="0"/>
        <v>1</v>
      </c>
      <c r="AM66" s="181">
        <f t="shared" si="1"/>
        <v>0</v>
      </c>
      <c r="AN66" s="181">
        <f t="shared" si="2"/>
        <v>0</v>
      </c>
      <c r="AO66" s="181">
        <f t="shared" si="3"/>
        <v>0</v>
      </c>
      <c r="AP66" s="181">
        <f t="shared" si="4"/>
        <v>0</v>
      </c>
      <c r="AQ66" s="181">
        <f t="shared" si="5"/>
        <v>0</v>
      </c>
      <c r="AR66" s="181">
        <f t="shared" si="6"/>
        <v>0</v>
      </c>
      <c r="AS66" s="181">
        <f t="shared" si="7"/>
        <v>0</v>
      </c>
      <c r="AT66" s="181">
        <f t="shared" si="8"/>
        <v>0</v>
      </c>
      <c r="AU66" s="181">
        <f t="shared" si="9"/>
        <v>0</v>
      </c>
      <c r="AV66" s="181">
        <f t="shared" si="10"/>
        <v>0</v>
      </c>
      <c r="AW66" s="181">
        <f t="shared" si="11"/>
        <v>0</v>
      </c>
      <c r="AX66" s="181">
        <f t="shared" si="12"/>
        <v>0</v>
      </c>
      <c r="AY66" s="181">
        <f t="shared" si="13"/>
        <v>0</v>
      </c>
    </row>
    <row r="67" spans="1:51" s="181" customFormat="1" ht="12.75" customHeight="1">
      <c r="A67" s="165" t="s">
        <v>465</v>
      </c>
      <c r="B67" s="182">
        <v>39269</v>
      </c>
      <c r="C67" s="183" t="s">
        <v>108</v>
      </c>
      <c r="D67" s="184" t="s">
        <v>466</v>
      </c>
      <c r="E67" s="185" t="s">
        <v>467</v>
      </c>
      <c r="F67" s="185" t="s">
        <v>468</v>
      </c>
      <c r="G67" s="186">
        <v>600521</v>
      </c>
      <c r="H67" s="186">
        <v>4750897</v>
      </c>
      <c r="I67" s="184" t="s">
        <v>469</v>
      </c>
      <c r="J67" s="184" t="s">
        <v>245</v>
      </c>
      <c r="K67" s="184" t="s">
        <v>446</v>
      </c>
      <c r="L67" s="187">
        <v>441</v>
      </c>
      <c r="M67" s="188">
        <v>419</v>
      </c>
      <c r="N67" s="206"/>
      <c r="O67" s="190"/>
      <c r="P67" s="191">
        <v>22</v>
      </c>
      <c r="Q67" s="207"/>
      <c r="R67" s="208"/>
      <c r="S67" s="227"/>
      <c r="T67" s="195">
        <v>39270</v>
      </c>
      <c r="U67" s="196" t="s">
        <v>11</v>
      </c>
      <c r="V67" s="197"/>
      <c r="W67" s="70" t="s">
        <v>470</v>
      </c>
      <c r="X67" s="69" t="s">
        <v>167</v>
      </c>
      <c r="Y67" s="69" t="s">
        <v>431</v>
      </c>
      <c r="Z67" s="70" t="s">
        <v>118</v>
      </c>
      <c r="AA67" s="70" t="s">
        <v>118</v>
      </c>
      <c r="AB67" s="70" t="s">
        <v>142</v>
      </c>
      <c r="AC67" s="180"/>
      <c r="AD67" s="180"/>
      <c r="AE67" s="180"/>
      <c r="AF67" s="180"/>
      <c r="AL67" s="181">
        <f t="shared" si="0"/>
        <v>1</v>
      </c>
      <c r="AM67" s="181">
        <f t="shared" si="1"/>
        <v>0</v>
      </c>
      <c r="AN67" s="181">
        <f t="shared" si="2"/>
        <v>0</v>
      </c>
      <c r="AO67" s="181">
        <f t="shared" si="3"/>
        <v>0</v>
      </c>
      <c r="AP67" s="181">
        <f t="shared" si="4"/>
        <v>0</v>
      </c>
      <c r="AQ67" s="181">
        <f t="shared" si="5"/>
        <v>0</v>
      </c>
      <c r="AR67" s="181">
        <f t="shared" si="6"/>
        <v>0</v>
      </c>
      <c r="AS67" s="181">
        <f t="shared" si="7"/>
        <v>0</v>
      </c>
      <c r="AT67" s="181">
        <f t="shared" si="8"/>
        <v>0</v>
      </c>
      <c r="AU67" s="181">
        <f t="shared" si="9"/>
        <v>0</v>
      </c>
      <c r="AV67" s="181">
        <f t="shared" si="10"/>
        <v>0</v>
      </c>
      <c r="AW67" s="181">
        <f t="shared" si="11"/>
        <v>0</v>
      </c>
      <c r="AX67" s="181">
        <f t="shared" si="12"/>
        <v>0</v>
      </c>
      <c r="AY67" s="181">
        <f t="shared" si="13"/>
        <v>0</v>
      </c>
    </row>
    <row r="68" spans="1:51" s="181" customFormat="1" ht="12.75" customHeight="1">
      <c r="A68" s="165" t="s">
        <v>471</v>
      </c>
      <c r="B68" s="182">
        <v>39269</v>
      </c>
      <c r="C68" s="183" t="s">
        <v>440</v>
      </c>
      <c r="D68" s="184" t="s">
        <v>472</v>
      </c>
      <c r="E68" s="185" t="s">
        <v>473</v>
      </c>
      <c r="F68" s="185" t="s">
        <v>474</v>
      </c>
      <c r="G68" s="186">
        <v>526406</v>
      </c>
      <c r="H68" s="186">
        <v>4741372</v>
      </c>
      <c r="I68" s="184" t="s">
        <v>475</v>
      </c>
      <c r="J68" s="184" t="s">
        <v>445</v>
      </c>
      <c r="K68" s="184" t="s">
        <v>446</v>
      </c>
      <c r="L68" s="187">
        <v>1</v>
      </c>
      <c r="M68" s="188">
        <v>1</v>
      </c>
      <c r="N68" s="206"/>
      <c r="O68" s="190"/>
      <c r="P68" s="191"/>
      <c r="Q68" s="207"/>
      <c r="R68" s="208"/>
      <c r="S68" s="227"/>
      <c r="T68" s="195">
        <v>39274</v>
      </c>
      <c r="U68" s="196" t="s">
        <v>11</v>
      </c>
      <c r="V68" s="197"/>
      <c r="W68" s="70" t="s">
        <v>476</v>
      </c>
      <c r="X68" s="69" t="s">
        <v>167</v>
      </c>
      <c r="Y68" s="69" t="s">
        <v>445</v>
      </c>
      <c r="Z68" s="70" t="s">
        <v>118</v>
      </c>
      <c r="AA68" s="70" t="s">
        <v>118</v>
      </c>
      <c r="AB68" s="144" t="s">
        <v>391</v>
      </c>
      <c r="AE68" s="180"/>
      <c r="AF68" s="228"/>
      <c r="AL68" s="181">
        <f aca="true" t="shared" si="14" ref="AL68:AL131">IF(AND($U68="BLM",$K68="L"),1,0)</f>
        <v>1</v>
      </c>
      <c r="AM68" s="181">
        <f aca="true" t="shared" si="15" ref="AM68:AM131">IF(AND($U68="BLM",$K68="P"),1,0)</f>
        <v>0</v>
      </c>
      <c r="AN68" s="181">
        <f aca="true" t="shared" si="16" ref="AN68:AN131">IF(AND($U68="FS",$K68="L"),1,0)</f>
        <v>0</v>
      </c>
      <c r="AO68" s="181">
        <f aca="true" t="shared" si="17" ref="AO68:AO131">IF(AND($U68="FS",$K68="P"),1,0)</f>
        <v>0</v>
      </c>
      <c r="AP68" s="181">
        <f aca="true" t="shared" si="18" ref="AP68:AP131">IF(AND($U68="STATE",$K68="L"),1,0)</f>
        <v>0</v>
      </c>
      <c r="AQ68" s="181">
        <f aca="true" t="shared" si="19" ref="AQ68:AQ131">IF(AND($U68="STATE",$K68="P"),1,0)</f>
        <v>0</v>
      </c>
      <c r="AR68" s="181">
        <f aca="true" t="shared" si="20" ref="AR68:AR131">IF(AND($U68="PRIVATE",$K68="L"),1,0)</f>
        <v>0</v>
      </c>
      <c r="AS68" s="181">
        <f aca="true" t="shared" si="21" ref="AS68:AS131">IF(AND($U68="PRIVATE",$K68="P"),1,0)</f>
        <v>0</v>
      </c>
      <c r="AT68" s="181">
        <f aca="true" t="shared" si="22" ref="AT68:AT131">IF(AND($U68="MILITARY",$K68="L"),1,0)</f>
        <v>0</v>
      </c>
      <c r="AU68" s="181">
        <f aca="true" t="shared" si="23" ref="AU68:AU131">IF(AND($U68="MILITARY",$K68="P"),1,0)</f>
        <v>0</v>
      </c>
      <c r="AV68" s="181">
        <f aca="true" t="shared" si="24" ref="AV68:AV131">IF(AND($U68="FWS",$K68="L"),1,0)</f>
        <v>0</v>
      </c>
      <c r="AW68" s="181">
        <f aca="true" t="shared" si="25" ref="AW68:AW131">IF(AND($U68="FWS",$K68="P"),1,0)</f>
        <v>0</v>
      </c>
      <c r="AX68" s="181">
        <f aca="true" t="shared" si="26" ref="AX68:AX131">IF(AND($U68="OTHER",$K68="L"),1,0)</f>
        <v>0</v>
      </c>
      <c r="AY68" s="181">
        <f aca="true" t="shared" si="27" ref="AY68:AY131">IF(AND($U68="OTHER",$K68="P"),1,0)</f>
        <v>0</v>
      </c>
    </row>
    <row r="69" spans="1:51" s="181" customFormat="1" ht="12.75" customHeight="1">
      <c r="A69" s="165" t="s">
        <v>477</v>
      </c>
      <c r="B69" s="182">
        <v>39269</v>
      </c>
      <c r="C69" s="183" t="s">
        <v>440</v>
      </c>
      <c r="D69" s="184" t="s">
        <v>478</v>
      </c>
      <c r="E69" s="185" t="s">
        <v>479</v>
      </c>
      <c r="F69" s="185" t="s">
        <v>480</v>
      </c>
      <c r="G69" s="186">
        <v>524567</v>
      </c>
      <c r="H69" s="186">
        <v>4748036</v>
      </c>
      <c r="I69" s="184" t="s">
        <v>481</v>
      </c>
      <c r="J69" s="184" t="s">
        <v>482</v>
      </c>
      <c r="K69" s="184" t="s">
        <v>446</v>
      </c>
      <c r="L69" s="187">
        <v>4333</v>
      </c>
      <c r="M69" s="188">
        <v>663</v>
      </c>
      <c r="N69" s="206"/>
      <c r="O69" s="190">
        <v>351</v>
      </c>
      <c r="P69" s="191">
        <v>3319</v>
      </c>
      <c r="Q69" s="207"/>
      <c r="R69" s="208"/>
      <c r="S69" s="227"/>
      <c r="T69" s="195">
        <v>39272</v>
      </c>
      <c r="U69" s="196" t="s">
        <v>116</v>
      </c>
      <c r="V69" s="197"/>
      <c r="W69" s="70" t="s">
        <v>483</v>
      </c>
      <c r="X69" s="69" t="s">
        <v>167</v>
      </c>
      <c r="Y69" s="69" t="s">
        <v>484</v>
      </c>
      <c r="Z69" s="70" t="s">
        <v>118</v>
      </c>
      <c r="AA69" s="70" t="s">
        <v>118</v>
      </c>
      <c r="AB69" s="70" t="s">
        <v>142</v>
      </c>
      <c r="AC69" s="180"/>
      <c r="AD69" s="180"/>
      <c r="AE69" s="180"/>
      <c r="AF69" s="180"/>
      <c r="AL69" s="181">
        <f t="shared" si="14"/>
        <v>0</v>
      </c>
      <c r="AM69" s="181">
        <f t="shared" si="15"/>
        <v>0</v>
      </c>
      <c r="AN69" s="181">
        <f t="shared" si="16"/>
        <v>0</v>
      </c>
      <c r="AO69" s="181">
        <f t="shared" si="17"/>
        <v>0</v>
      </c>
      <c r="AP69" s="181">
        <f t="shared" si="18"/>
        <v>0</v>
      </c>
      <c r="AQ69" s="181">
        <f t="shared" si="19"/>
        <v>0</v>
      </c>
      <c r="AR69" s="181">
        <f t="shared" si="20"/>
        <v>1</v>
      </c>
      <c r="AS69" s="181">
        <f t="shared" si="21"/>
        <v>0</v>
      </c>
      <c r="AT69" s="181">
        <f t="shared" si="22"/>
        <v>0</v>
      </c>
      <c r="AU69" s="181">
        <f t="shared" si="23"/>
        <v>0</v>
      </c>
      <c r="AV69" s="181">
        <f t="shared" si="24"/>
        <v>0</v>
      </c>
      <c r="AW69" s="181">
        <f t="shared" si="25"/>
        <v>0</v>
      </c>
      <c r="AX69" s="181">
        <f t="shared" si="26"/>
        <v>0</v>
      </c>
      <c r="AY69" s="181">
        <f t="shared" si="27"/>
        <v>0</v>
      </c>
    </row>
    <row r="70" spans="1:51" s="181" customFormat="1" ht="12.75" customHeight="1">
      <c r="A70" s="165" t="s">
        <v>485</v>
      </c>
      <c r="B70" s="182">
        <v>39269</v>
      </c>
      <c r="C70" s="183" t="s">
        <v>440</v>
      </c>
      <c r="D70" s="184" t="s">
        <v>486</v>
      </c>
      <c r="E70" s="185" t="s">
        <v>488</v>
      </c>
      <c r="F70" s="185" t="s">
        <v>489</v>
      </c>
      <c r="G70" s="186">
        <v>521406</v>
      </c>
      <c r="H70" s="186">
        <v>4747474</v>
      </c>
      <c r="I70" s="184" t="s">
        <v>487</v>
      </c>
      <c r="J70" s="184" t="s">
        <v>482</v>
      </c>
      <c r="K70" s="184" t="s">
        <v>446</v>
      </c>
      <c r="L70" s="187">
        <v>0.1</v>
      </c>
      <c r="M70" s="188">
        <v>0.1</v>
      </c>
      <c r="N70" s="206"/>
      <c r="O70" s="190"/>
      <c r="P70" s="191"/>
      <c r="Q70" s="207"/>
      <c r="R70" s="208"/>
      <c r="S70" s="194"/>
      <c r="T70" s="195">
        <v>39269</v>
      </c>
      <c r="U70" s="196" t="s">
        <v>116</v>
      </c>
      <c r="V70" s="197"/>
      <c r="W70" s="70" t="s">
        <v>490</v>
      </c>
      <c r="X70" s="69" t="s">
        <v>167</v>
      </c>
      <c r="Y70" s="69" t="s">
        <v>307</v>
      </c>
      <c r="Z70" s="70" t="s">
        <v>118</v>
      </c>
      <c r="AA70" s="70" t="s">
        <v>118</v>
      </c>
      <c r="AB70" s="144" t="s">
        <v>391</v>
      </c>
      <c r="AC70" s="180"/>
      <c r="AD70" s="180"/>
      <c r="AE70" s="180"/>
      <c r="AF70" s="180"/>
      <c r="AL70" s="181">
        <f t="shared" si="14"/>
        <v>0</v>
      </c>
      <c r="AM70" s="181">
        <f t="shared" si="15"/>
        <v>0</v>
      </c>
      <c r="AN70" s="181">
        <f t="shared" si="16"/>
        <v>0</v>
      </c>
      <c r="AO70" s="181">
        <f t="shared" si="17"/>
        <v>0</v>
      </c>
      <c r="AP70" s="181">
        <f t="shared" si="18"/>
        <v>0</v>
      </c>
      <c r="AQ70" s="181">
        <f t="shared" si="19"/>
        <v>0</v>
      </c>
      <c r="AR70" s="181">
        <f t="shared" si="20"/>
        <v>1</v>
      </c>
      <c r="AS70" s="181">
        <f t="shared" si="21"/>
        <v>0</v>
      </c>
      <c r="AT70" s="181">
        <f t="shared" si="22"/>
        <v>0</v>
      </c>
      <c r="AU70" s="181">
        <f t="shared" si="23"/>
        <v>0</v>
      </c>
      <c r="AV70" s="181">
        <f t="shared" si="24"/>
        <v>0</v>
      </c>
      <c r="AW70" s="181">
        <f t="shared" si="25"/>
        <v>0</v>
      </c>
      <c r="AX70" s="181">
        <f t="shared" si="26"/>
        <v>0</v>
      </c>
      <c r="AY70" s="181">
        <f t="shared" si="27"/>
        <v>0</v>
      </c>
    </row>
    <row r="71" spans="1:51" s="181" customFormat="1" ht="12.75" customHeight="1">
      <c r="A71" s="165" t="s">
        <v>717</v>
      </c>
      <c r="B71" s="182">
        <v>39269</v>
      </c>
      <c r="C71" s="183" t="s">
        <v>108</v>
      </c>
      <c r="D71" s="184" t="s">
        <v>491</v>
      </c>
      <c r="E71" s="185" t="s">
        <v>492</v>
      </c>
      <c r="F71" s="185" t="s">
        <v>493</v>
      </c>
      <c r="G71" s="186">
        <v>589931</v>
      </c>
      <c r="H71" s="186">
        <v>4769277</v>
      </c>
      <c r="I71" s="184" t="s">
        <v>494</v>
      </c>
      <c r="J71" s="184" t="s">
        <v>495</v>
      </c>
      <c r="K71" s="184" t="s">
        <v>446</v>
      </c>
      <c r="L71" s="187">
        <v>368</v>
      </c>
      <c r="M71" s="188">
        <v>367</v>
      </c>
      <c r="N71" s="206"/>
      <c r="O71" s="190"/>
      <c r="P71" s="191"/>
      <c r="Q71" s="207">
        <v>1</v>
      </c>
      <c r="R71" s="208"/>
      <c r="S71" s="194"/>
      <c r="T71" s="195">
        <v>39270</v>
      </c>
      <c r="U71" s="196" t="s">
        <v>11</v>
      </c>
      <c r="V71" s="197"/>
      <c r="W71" s="70" t="s">
        <v>496</v>
      </c>
      <c r="X71" s="69" t="s">
        <v>116</v>
      </c>
      <c r="Y71" s="69" t="s">
        <v>117</v>
      </c>
      <c r="Z71" s="70" t="s">
        <v>118</v>
      </c>
      <c r="AA71" s="70" t="s">
        <v>118</v>
      </c>
      <c r="AB71" s="70" t="s">
        <v>142</v>
      </c>
      <c r="AC71" s="180"/>
      <c r="AD71" s="229"/>
      <c r="AE71" s="180"/>
      <c r="AL71" s="181">
        <f t="shared" si="14"/>
        <v>1</v>
      </c>
      <c r="AM71" s="181">
        <f t="shared" si="15"/>
        <v>0</v>
      </c>
      <c r="AN71" s="181">
        <f t="shared" si="16"/>
        <v>0</v>
      </c>
      <c r="AO71" s="181">
        <f t="shared" si="17"/>
        <v>0</v>
      </c>
      <c r="AP71" s="181">
        <f t="shared" si="18"/>
        <v>0</v>
      </c>
      <c r="AQ71" s="181">
        <f t="shared" si="19"/>
        <v>0</v>
      </c>
      <c r="AR71" s="181">
        <f t="shared" si="20"/>
        <v>0</v>
      </c>
      <c r="AS71" s="181">
        <f t="shared" si="21"/>
        <v>0</v>
      </c>
      <c r="AT71" s="181">
        <f t="shared" si="22"/>
        <v>0</v>
      </c>
      <c r="AU71" s="181">
        <f t="shared" si="23"/>
        <v>0</v>
      </c>
      <c r="AV71" s="181">
        <f t="shared" si="24"/>
        <v>0</v>
      </c>
      <c r="AW71" s="181">
        <f t="shared" si="25"/>
        <v>0</v>
      </c>
      <c r="AX71" s="181">
        <f t="shared" si="26"/>
        <v>0</v>
      </c>
      <c r="AY71" s="181">
        <f t="shared" si="27"/>
        <v>0</v>
      </c>
    </row>
    <row r="72" spans="1:51" s="181" customFormat="1" ht="12.75" customHeight="1">
      <c r="A72" s="165" t="s">
        <v>497</v>
      </c>
      <c r="B72" s="182">
        <v>39269</v>
      </c>
      <c r="C72" s="183" t="s">
        <v>108</v>
      </c>
      <c r="D72" s="184" t="s">
        <v>498</v>
      </c>
      <c r="E72" s="185" t="s">
        <v>499</v>
      </c>
      <c r="F72" s="185" t="s">
        <v>500</v>
      </c>
      <c r="G72" s="186">
        <v>592648</v>
      </c>
      <c r="H72" s="186">
        <v>4774026</v>
      </c>
      <c r="I72" s="184" t="s">
        <v>501</v>
      </c>
      <c r="J72" s="184" t="s">
        <v>229</v>
      </c>
      <c r="K72" s="184" t="s">
        <v>446</v>
      </c>
      <c r="L72" s="187">
        <v>436</v>
      </c>
      <c r="M72" s="188">
        <v>24</v>
      </c>
      <c r="N72" s="206"/>
      <c r="O72" s="190" t="s">
        <v>44</v>
      </c>
      <c r="P72" s="191"/>
      <c r="Q72" s="207">
        <v>412</v>
      </c>
      <c r="R72" s="208"/>
      <c r="S72" s="194"/>
      <c r="T72" s="195">
        <v>39269</v>
      </c>
      <c r="U72" s="196" t="s">
        <v>246</v>
      </c>
      <c r="V72" s="197"/>
      <c r="W72" s="70" t="s">
        <v>502</v>
      </c>
      <c r="X72" s="69" t="s">
        <v>116</v>
      </c>
      <c r="Y72" s="69" t="s">
        <v>117</v>
      </c>
      <c r="Z72" s="70" t="s">
        <v>118</v>
      </c>
      <c r="AA72" s="70" t="s">
        <v>118</v>
      </c>
      <c r="AB72" s="70" t="s">
        <v>142</v>
      </c>
      <c r="AC72" s="180"/>
      <c r="AD72" s="229"/>
      <c r="AE72" s="180"/>
      <c r="AL72" s="181">
        <f t="shared" si="14"/>
        <v>0</v>
      </c>
      <c r="AM72" s="181">
        <f t="shared" si="15"/>
        <v>0</v>
      </c>
      <c r="AN72" s="181">
        <f t="shared" si="16"/>
        <v>0</v>
      </c>
      <c r="AO72" s="181">
        <f t="shared" si="17"/>
        <v>0</v>
      </c>
      <c r="AP72" s="181">
        <f t="shared" si="18"/>
        <v>0</v>
      </c>
      <c r="AQ72" s="181">
        <f t="shared" si="19"/>
        <v>0</v>
      </c>
      <c r="AR72" s="181">
        <f t="shared" si="20"/>
        <v>0</v>
      </c>
      <c r="AS72" s="181">
        <f t="shared" si="21"/>
        <v>0</v>
      </c>
      <c r="AT72" s="181">
        <f t="shared" si="22"/>
        <v>1</v>
      </c>
      <c r="AU72" s="181">
        <f t="shared" si="23"/>
        <v>0</v>
      </c>
      <c r="AV72" s="181">
        <f t="shared" si="24"/>
        <v>0</v>
      </c>
      <c r="AW72" s="181">
        <f t="shared" si="25"/>
        <v>0</v>
      </c>
      <c r="AX72" s="181">
        <f t="shared" si="26"/>
        <v>0</v>
      </c>
      <c r="AY72" s="181">
        <f t="shared" si="27"/>
        <v>0</v>
      </c>
    </row>
    <row r="73" spans="1:51" s="181" customFormat="1" ht="12.75" customHeight="1">
      <c r="A73" s="165" t="s">
        <v>503</v>
      </c>
      <c r="B73" s="182">
        <v>39269</v>
      </c>
      <c r="C73" s="183" t="s">
        <v>136</v>
      </c>
      <c r="D73" s="184" t="s">
        <v>504</v>
      </c>
      <c r="E73" s="185" t="s">
        <v>505</v>
      </c>
      <c r="F73" s="185" t="s">
        <v>506</v>
      </c>
      <c r="G73" s="186">
        <v>603732</v>
      </c>
      <c r="H73" s="186">
        <v>4818314</v>
      </c>
      <c r="I73" s="184" t="s">
        <v>507</v>
      </c>
      <c r="J73" s="184" t="s">
        <v>508</v>
      </c>
      <c r="K73" s="184" t="s">
        <v>446</v>
      </c>
      <c r="L73" s="187">
        <v>1</v>
      </c>
      <c r="M73" s="188"/>
      <c r="N73" s="206">
        <v>1</v>
      </c>
      <c r="O73" s="190"/>
      <c r="P73" s="191"/>
      <c r="Q73" s="207"/>
      <c r="R73" s="208"/>
      <c r="S73" s="194"/>
      <c r="T73" s="195">
        <v>39271</v>
      </c>
      <c r="U73" s="196" t="s">
        <v>509</v>
      </c>
      <c r="V73" s="197"/>
      <c r="W73" s="70" t="s">
        <v>510</v>
      </c>
      <c r="X73" s="69" t="s">
        <v>116</v>
      </c>
      <c r="Y73" s="69" t="s">
        <v>511</v>
      </c>
      <c r="Z73" s="70" t="s">
        <v>118</v>
      </c>
      <c r="AA73" s="70" t="s">
        <v>118</v>
      </c>
      <c r="AB73" s="144" t="s">
        <v>391</v>
      </c>
      <c r="AC73" s="180"/>
      <c r="AE73" s="180"/>
      <c r="AL73" s="181">
        <f t="shared" si="14"/>
        <v>0</v>
      </c>
      <c r="AM73" s="181">
        <f t="shared" si="15"/>
        <v>0</v>
      </c>
      <c r="AN73" s="181">
        <f t="shared" si="16"/>
        <v>1</v>
      </c>
      <c r="AO73" s="181">
        <f t="shared" si="17"/>
        <v>0</v>
      </c>
      <c r="AP73" s="181">
        <f t="shared" si="18"/>
        <v>0</v>
      </c>
      <c r="AQ73" s="181">
        <f t="shared" si="19"/>
        <v>0</v>
      </c>
      <c r="AR73" s="181">
        <f t="shared" si="20"/>
        <v>0</v>
      </c>
      <c r="AS73" s="181">
        <f t="shared" si="21"/>
        <v>0</v>
      </c>
      <c r="AT73" s="181">
        <f t="shared" si="22"/>
        <v>0</v>
      </c>
      <c r="AU73" s="181">
        <f t="shared" si="23"/>
        <v>0</v>
      </c>
      <c r="AV73" s="181">
        <f t="shared" si="24"/>
        <v>0</v>
      </c>
      <c r="AW73" s="181">
        <f t="shared" si="25"/>
        <v>0</v>
      </c>
      <c r="AX73" s="181">
        <f t="shared" si="26"/>
        <v>0</v>
      </c>
      <c r="AY73" s="181">
        <f t="shared" si="27"/>
        <v>0</v>
      </c>
    </row>
    <row r="74" spans="1:51" s="181" customFormat="1" ht="12.75" customHeight="1">
      <c r="A74" s="165" t="s">
        <v>512</v>
      </c>
      <c r="B74" s="182">
        <v>39269</v>
      </c>
      <c r="C74" s="183" t="s">
        <v>108</v>
      </c>
      <c r="D74" s="184" t="s">
        <v>513</v>
      </c>
      <c r="E74" s="185" t="s">
        <v>426</v>
      </c>
      <c r="F74" s="185" t="s">
        <v>514</v>
      </c>
      <c r="G74" s="186">
        <v>607922</v>
      </c>
      <c r="H74" s="186">
        <v>4757699</v>
      </c>
      <c r="I74" s="184" t="s">
        <v>515</v>
      </c>
      <c r="J74" s="184" t="s">
        <v>233</v>
      </c>
      <c r="K74" s="184" t="s">
        <v>446</v>
      </c>
      <c r="L74" s="187">
        <v>2595</v>
      </c>
      <c r="M74" s="188">
        <v>2497</v>
      </c>
      <c r="N74" s="206"/>
      <c r="O74" s="190"/>
      <c r="P74" s="191">
        <v>98</v>
      </c>
      <c r="Q74" s="207"/>
      <c r="R74" s="208"/>
      <c r="S74" s="194"/>
      <c r="T74" s="195">
        <v>39270</v>
      </c>
      <c r="U74" s="196" t="s">
        <v>11</v>
      </c>
      <c r="V74" s="197"/>
      <c r="W74" s="70" t="s">
        <v>516</v>
      </c>
      <c r="X74" s="69" t="s">
        <v>167</v>
      </c>
      <c r="Y74" s="69" t="s">
        <v>117</v>
      </c>
      <c r="Z74" s="70" t="s">
        <v>118</v>
      </c>
      <c r="AA74" s="70" t="s">
        <v>118</v>
      </c>
      <c r="AB74" s="70" t="s">
        <v>142</v>
      </c>
      <c r="AC74" s="180"/>
      <c r="AD74" s="180"/>
      <c r="AE74" s="230"/>
      <c r="AF74" s="230"/>
      <c r="AG74" s="230"/>
      <c r="AL74" s="181">
        <f t="shared" si="14"/>
        <v>1</v>
      </c>
      <c r="AM74" s="181">
        <f t="shared" si="15"/>
        <v>0</v>
      </c>
      <c r="AN74" s="181">
        <f t="shared" si="16"/>
        <v>0</v>
      </c>
      <c r="AO74" s="181">
        <f t="shared" si="17"/>
        <v>0</v>
      </c>
      <c r="AP74" s="181">
        <f t="shared" si="18"/>
        <v>0</v>
      </c>
      <c r="AQ74" s="181">
        <f t="shared" si="19"/>
        <v>0</v>
      </c>
      <c r="AR74" s="181">
        <f t="shared" si="20"/>
        <v>0</v>
      </c>
      <c r="AS74" s="181">
        <f t="shared" si="21"/>
        <v>0</v>
      </c>
      <c r="AT74" s="181">
        <f t="shared" si="22"/>
        <v>0</v>
      </c>
      <c r="AU74" s="181">
        <f t="shared" si="23"/>
        <v>0</v>
      </c>
      <c r="AV74" s="181">
        <f t="shared" si="24"/>
        <v>0</v>
      </c>
      <c r="AW74" s="181">
        <f t="shared" si="25"/>
        <v>0</v>
      </c>
      <c r="AX74" s="181">
        <f t="shared" si="26"/>
        <v>0</v>
      </c>
      <c r="AY74" s="181">
        <f t="shared" si="27"/>
        <v>0</v>
      </c>
    </row>
    <row r="75" spans="1:51" s="181" customFormat="1" ht="12.75" customHeight="1">
      <c r="A75" s="165" t="s">
        <v>517</v>
      </c>
      <c r="B75" s="182">
        <v>39269</v>
      </c>
      <c r="C75" s="183" t="s">
        <v>108</v>
      </c>
      <c r="D75" s="184" t="s">
        <v>518</v>
      </c>
      <c r="E75" s="185" t="s">
        <v>519</v>
      </c>
      <c r="F75" s="185" t="s">
        <v>520</v>
      </c>
      <c r="G75" s="186">
        <v>593704</v>
      </c>
      <c r="H75" s="186">
        <v>4755801</v>
      </c>
      <c r="I75" s="184" t="s">
        <v>521</v>
      </c>
      <c r="J75" s="184" t="s">
        <v>148</v>
      </c>
      <c r="K75" s="184" t="s">
        <v>446</v>
      </c>
      <c r="L75" s="187">
        <v>3495</v>
      </c>
      <c r="M75" s="188">
        <v>2809</v>
      </c>
      <c r="N75" s="206"/>
      <c r="O75" s="190">
        <v>153</v>
      </c>
      <c r="P75" s="191">
        <v>533</v>
      </c>
      <c r="Q75" s="207"/>
      <c r="R75" s="208"/>
      <c r="S75" s="194"/>
      <c r="T75" s="195">
        <v>39271</v>
      </c>
      <c r="U75" s="196" t="s">
        <v>11</v>
      </c>
      <c r="V75" s="197"/>
      <c r="W75" s="70" t="s">
        <v>522</v>
      </c>
      <c r="X75" s="69" t="s">
        <v>116</v>
      </c>
      <c r="Y75" s="69" t="s">
        <v>117</v>
      </c>
      <c r="Z75" s="70" t="s">
        <v>118</v>
      </c>
      <c r="AA75" s="70" t="s">
        <v>118</v>
      </c>
      <c r="AB75" s="70" t="s">
        <v>142</v>
      </c>
      <c r="AE75" s="231"/>
      <c r="AF75" s="231"/>
      <c r="AG75" s="231"/>
      <c r="AH75" s="230"/>
      <c r="AI75" s="230"/>
      <c r="AJ75" s="230"/>
      <c r="AK75" s="230"/>
      <c r="AL75" s="181">
        <f t="shared" si="14"/>
        <v>1</v>
      </c>
      <c r="AM75" s="181">
        <f t="shared" si="15"/>
        <v>0</v>
      </c>
      <c r="AN75" s="181">
        <f t="shared" si="16"/>
        <v>0</v>
      </c>
      <c r="AO75" s="181">
        <f t="shared" si="17"/>
        <v>0</v>
      </c>
      <c r="AP75" s="181">
        <f t="shared" si="18"/>
        <v>0</v>
      </c>
      <c r="AQ75" s="181">
        <f t="shared" si="19"/>
        <v>0</v>
      </c>
      <c r="AR75" s="181">
        <f t="shared" si="20"/>
        <v>0</v>
      </c>
      <c r="AS75" s="181">
        <f t="shared" si="21"/>
        <v>0</v>
      </c>
      <c r="AT75" s="181">
        <f t="shared" si="22"/>
        <v>0</v>
      </c>
      <c r="AU75" s="181">
        <f t="shared" si="23"/>
        <v>0</v>
      </c>
      <c r="AV75" s="181">
        <f t="shared" si="24"/>
        <v>0</v>
      </c>
      <c r="AW75" s="181">
        <f t="shared" si="25"/>
        <v>0</v>
      </c>
      <c r="AX75" s="181">
        <f t="shared" si="26"/>
        <v>0</v>
      </c>
      <c r="AY75" s="181">
        <f t="shared" si="27"/>
        <v>0</v>
      </c>
    </row>
    <row r="76" spans="1:51" s="181" customFormat="1" ht="12.75" customHeight="1">
      <c r="A76" s="165" t="s">
        <v>523</v>
      </c>
      <c r="B76" s="182">
        <v>39269</v>
      </c>
      <c r="C76" s="183" t="s">
        <v>108</v>
      </c>
      <c r="D76" s="184" t="s">
        <v>524</v>
      </c>
      <c r="E76" s="185" t="s">
        <v>525</v>
      </c>
      <c r="F76" s="185" t="s">
        <v>526</v>
      </c>
      <c r="G76" s="186">
        <v>593825</v>
      </c>
      <c r="H76" s="186">
        <v>4761837</v>
      </c>
      <c r="I76" s="184" t="s">
        <v>527</v>
      </c>
      <c r="J76" s="184" t="s">
        <v>528</v>
      </c>
      <c r="K76" s="184" t="s">
        <v>446</v>
      </c>
      <c r="L76" s="187">
        <v>5316</v>
      </c>
      <c r="M76" s="188">
        <v>4737</v>
      </c>
      <c r="N76" s="206"/>
      <c r="O76" s="190">
        <v>488</v>
      </c>
      <c r="P76" s="191">
        <v>91</v>
      </c>
      <c r="Q76" s="207"/>
      <c r="R76" s="208"/>
      <c r="S76" s="194"/>
      <c r="T76" s="195">
        <v>39270</v>
      </c>
      <c r="U76" s="196" t="s">
        <v>11</v>
      </c>
      <c r="V76" s="197"/>
      <c r="W76" s="70" t="s">
        <v>529</v>
      </c>
      <c r="X76" s="69" t="s">
        <v>116</v>
      </c>
      <c r="Y76" s="69" t="s">
        <v>117</v>
      </c>
      <c r="Z76" s="70" t="s">
        <v>118</v>
      </c>
      <c r="AA76" s="70" t="s">
        <v>118</v>
      </c>
      <c r="AB76" s="70" t="s">
        <v>142</v>
      </c>
      <c r="AE76" s="231"/>
      <c r="AF76" s="231"/>
      <c r="AG76" s="231"/>
      <c r="AH76" s="230"/>
      <c r="AI76" s="230"/>
      <c r="AJ76" s="230"/>
      <c r="AK76" s="230"/>
      <c r="AL76" s="181">
        <f t="shared" si="14"/>
        <v>1</v>
      </c>
      <c r="AM76" s="181">
        <f t="shared" si="15"/>
        <v>0</v>
      </c>
      <c r="AN76" s="181">
        <f t="shared" si="16"/>
        <v>0</v>
      </c>
      <c r="AO76" s="181">
        <f t="shared" si="17"/>
        <v>0</v>
      </c>
      <c r="AP76" s="181">
        <f t="shared" si="18"/>
        <v>0</v>
      </c>
      <c r="AQ76" s="181">
        <f t="shared" si="19"/>
        <v>0</v>
      </c>
      <c r="AR76" s="181">
        <f t="shared" si="20"/>
        <v>0</v>
      </c>
      <c r="AS76" s="181">
        <f t="shared" si="21"/>
        <v>0</v>
      </c>
      <c r="AT76" s="181">
        <f t="shared" si="22"/>
        <v>0</v>
      </c>
      <c r="AU76" s="181">
        <f t="shared" si="23"/>
        <v>0</v>
      </c>
      <c r="AV76" s="181">
        <f t="shared" si="24"/>
        <v>0</v>
      </c>
      <c r="AW76" s="181">
        <f t="shared" si="25"/>
        <v>0</v>
      </c>
      <c r="AX76" s="181">
        <f t="shared" si="26"/>
        <v>0</v>
      </c>
      <c r="AY76" s="181">
        <f t="shared" si="27"/>
        <v>0</v>
      </c>
    </row>
    <row r="77" spans="1:51" s="181" customFormat="1" ht="12.75" customHeight="1">
      <c r="A77" s="165" t="s">
        <v>77</v>
      </c>
      <c r="B77" s="182">
        <v>39269</v>
      </c>
      <c r="C77" s="199"/>
      <c r="D77" s="142"/>
      <c r="E77" s="200"/>
      <c r="F77" s="200"/>
      <c r="G77" s="201"/>
      <c r="H77" s="201"/>
      <c r="I77" s="184" t="s">
        <v>589</v>
      </c>
      <c r="J77" s="142"/>
      <c r="K77" s="142" t="s">
        <v>235</v>
      </c>
      <c r="L77" s="224"/>
      <c r="M77" s="224"/>
      <c r="N77" s="202"/>
      <c r="O77" s="202"/>
      <c r="P77" s="202"/>
      <c r="Q77" s="202"/>
      <c r="R77" s="202"/>
      <c r="S77" s="204"/>
      <c r="T77" s="195"/>
      <c r="U77" s="195"/>
      <c r="V77" s="205"/>
      <c r="W77" s="142"/>
      <c r="X77" s="140"/>
      <c r="Y77" s="140"/>
      <c r="Z77" s="142"/>
      <c r="AA77" s="142"/>
      <c r="AB77" s="142"/>
      <c r="AC77" s="180"/>
      <c r="AD77" s="180"/>
      <c r="AE77" s="231"/>
      <c r="AF77" s="231"/>
      <c r="AG77" s="231"/>
      <c r="AH77" s="231"/>
      <c r="AI77" s="231"/>
      <c r="AJ77" s="231"/>
      <c r="AK77" s="230"/>
      <c r="AL77" s="181">
        <f t="shared" si="14"/>
        <v>0</v>
      </c>
      <c r="AM77" s="181">
        <f t="shared" si="15"/>
        <v>0</v>
      </c>
      <c r="AN77" s="181">
        <f t="shared" si="16"/>
        <v>0</v>
      </c>
      <c r="AO77" s="181">
        <f t="shared" si="17"/>
        <v>0</v>
      </c>
      <c r="AP77" s="181">
        <f t="shared" si="18"/>
        <v>0</v>
      </c>
      <c r="AQ77" s="181">
        <f t="shared" si="19"/>
        <v>0</v>
      </c>
      <c r="AR77" s="181">
        <f t="shared" si="20"/>
        <v>0</v>
      </c>
      <c r="AS77" s="181">
        <f t="shared" si="21"/>
        <v>0</v>
      </c>
      <c r="AT77" s="181">
        <f t="shared" si="22"/>
        <v>0</v>
      </c>
      <c r="AU77" s="181">
        <f t="shared" si="23"/>
        <v>0</v>
      </c>
      <c r="AV77" s="181">
        <f t="shared" si="24"/>
        <v>0</v>
      </c>
      <c r="AW77" s="181">
        <f t="shared" si="25"/>
        <v>0</v>
      </c>
      <c r="AX77" s="181">
        <f t="shared" si="26"/>
        <v>0</v>
      </c>
      <c r="AY77" s="181">
        <f t="shared" si="27"/>
        <v>0</v>
      </c>
    </row>
    <row r="78" spans="1:51" s="181" customFormat="1" ht="12.75" customHeight="1">
      <c r="A78" s="268" t="s">
        <v>960</v>
      </c>
      <c r="B78" s="269">
        <v>39269</v>
      </c>
      <c r="C78" s="270" t="s">
        <v>136</v>
      </c>
      <c r="D78" s="271" t="s">
        <v>961</v>
      </c>
      <c r="E78" s="272" t="s">
        <v>962</v>
      </c>
      <c r="F78" s="272" t="s">
        <v>963</v>
      </c>
      <c r="G78" s="273">
        <v>494391</v>
      </c>
      <c r="H78" s="273">
        <v>4914283</v>
      </c>
      <c r="I78" s="271" t="s">
        <v>964</v>
      </c>
      <c r="J78" s="271" t="s">
        <v>664</v>
      </c>
      <c r="K78" s="271" t="s">
        <v>919</v>
      </c>
      <c r="L78" s="274">
        <v>5294</v>
      </c>
      <c r="M78" s="274">
        <v>5294</v>
      </c>
      <c r="N78" s="274"/>
      <c r="O78" s="274"/>
      <c r="P78" s="274" t="s">
        <v>44</v>
      </c>
      <c r="Q78" s="274"/>
      <c r="R78" s="274"/>
      <c r="S78" s="275"/>
      <c r="T78" s="276">
        <v>39278</v>
      </c>
      <c r="U78" s="276"/>
      <c r="V78" s="277"/>
      <c r="W78" s="271" t="s">
        <v>973</v>
      </c>
      <c r="X78" s="278" t="s">
        <v>423</v>
      </c>
      <c r="Y78" s="278" t="s">
        <v>307</v>
      </c>
      <c r="Z78" s="271" t="s">
        <v>118</v>
      </c>
      <c r="AA78" s="271" t="s">
        <v>118</v>
      </c>
      <c r="AB78" s="271" t="s">
        <v>142</v>
      </c>
      <c r="AC78" s="180"/>
      <c r="AD78" s="180"/>
      <c r="AE78" s="231"/>
      <c r="AF78" s="231"/>
      <c r="AG78" s="231"/>
      <c r="AH78" s="231"/>
      <c r="AI78" s="231"/>
      <c r="AJ78" s="231"/>
      <c r="AK78" s="230"/>
      <c r="AL78" s="181">
        <f t="shared" si="14"/>
        <v>0</v>
      </c>
      <c r="AM78" s="181">
        <f t="shared" si="15"/>
        <v>0</v>
      </c>
      <c r="AN78" s="181">
        <f t="shared" si="16"/>
        <v>0</v>
      </c>
      <c r="AO78" s="181">
        <f t="shared" si="17"/>
        <v>0</v>
      </c>
      <c r="AP78" s="181">
        <f t="shared" si="18"/>
        <v>0</v>
      </c>
      <c r="AQ78" s="181">
        <f t="shared" si="19"/>
        <v>0</v>
      </c>
      <c r="AR78" s="181">
        <f t="shared" si="20"/>
        <v>0</v>
      </c>
      <c r="AS78" s="181">
        <f t="shared" si="21"/>
        <v>0</v>
      </c>
      <c r="AT78" s="181">
        <f t="shared" si="22"/>
        <v>0</v>
      </c>
      <c r="AU78" s="181">
        <f t="shared" si="23"/>
        <v>0</v>
      </c>
      <c r="AV78" s="181">
        <f t="shared" si="24"/>
        <v>0</v>
      </c>
      <c r="AW78" s="181">
        <f t="shared" si="25"/>
        <v>0</v>
      </c>
      <c r="AX78" s="181">
        <f t="shared" si="26"/>
        <v>0</v>
      </c>
      <c r="AY78" s="181">
        <f t="shared" si="27"/>
        <v>0</v>
      </c>
    </row>
    <row r="79" spans="1:51" s="181" customFormat="1" ht="12.75" customHeight="1">
      <c r="A79" s="165" t="s">
        <v>716</v>
      </c>
      <c r="B79" s="182">
        <v>39270</v>
      </c>
      <c r="C79" s="183" t="s">
        <v>108</v>
      </c>
      <c r="D79" s="184" t="s">
        <v>530</v>
      </c>
      <c r="E79" s="185" t="s">
        <v>706</v>
      </c>
      <c r="F79" s="185" t="s">
        <v>707</v>
      </c>
      <c r="G79" s="186">
        <v>599473</v>
      </c>
      <c r="H79" s="186">
        <v>4747365</v>
      </c>
      <c r="I79" s="184" t="s">
        <v>531</v>
      </c>
      <c r="J79" s="184" t="s">
        <v>233</v>
      </c>
      <c r="K79" s="184" t="s">
        <v>114</v>
      </c>
      <c r="L79" s="187">
        <v>0.5</v>
      </c>
      <c r="M79" s="188" t="s">
        <v>44</v>
      </c>
      <c r="N79" s="206"/>
      <c r="O79" s="190"/>
      <c r="P79" s="191">
        <v>0.5</v>
      </c>
      <c r="Q79" s="207"/>
      <c r="R79" s="208"/>
      <c r="S79" s="194"/>
      <c r="T79" s="195">
        <v>39270</v>
      </c>
      <c r="U79" s="196" t="s">
        <v>116</v>
      </c>
      <c r="V79" s="197"/>
      <c r="W79" s="70" t="s">
        <v>532</v>
      </c>
      <c r="X79" s="69" t="s">
        <v>167</v>
      </c>
      <c r="Y79" s="69" t="s">
        <v>117</v>
      </c>
      <c r="Z79" s="70" t="s">
        <v>118</v>
      </c>
      <c r="AA79" s="70" t="s">
        <v>118</v>
      </c>
      <c r="AB79" s="144" t="s">
        <v>391</v>
      </c>
      <c r="AC79" s="180"/>
      <c r="AD79" s="180"/>
      <c r="AE79" s="180"/>
      <c r="AF79" s="180"/>
      <c r="AH79" s="231"/>
      <c r="AI79" s="231"/>
      <c r="AJ79" s="231"/>
      <c r="AL79" s="181">
        <f t="shared" si="14"/>
        <v>0</v>
      </c>
      <c r="AM79" s="181">
        <f t="shared" si="15"/>
        <v>0</v>
      </c>
      <c r="AN79" s="181">
        <f t="shared" si="16"/>
        <v>0</v>
      </c>
      <c r="AO79" s="181">
        <f t="shared" si="17"/>
        <v>0</v>
      </c>
      <c r="AP79" s="181">
        <f t="shared" si="18"/>
        <v>0</v>
      </c>
      <c r="AQ79" s="181">
        <f t="shared" si="19"/>
        <v>0</v>
      </c>
      <c r="AR79" s="181">
        <f t="shared" si="20"/>
        <v>0</v>
      </c>
      <c r="AS79" s="181">
        <f t="shared" si="21"/>
        <v>1</v>
      </c>
      <c r="AT79" s="181">
        <f t="shared" si="22"/>
        <v>0</v>
      </c>
      <c r="AU79" s="181">
        <f t="shared" si="23"/>
        <v>0</v>
      </c>
      <c r="AV79" s="181">
        <f t="shared" si="24"/>
        <v>0</v>
      </c>
      <c r="AW79" s="181">
        <f t="shared" si="25"/>
        <v>0</v>
      </c>
      <c r="AX79" s="181">
        <f t="shared" si="26"/>
        <v>0</v>
      </c>
      <c r="AY79" s="181">
        <f t="shared" si="27"/>
        <v>0</v>
      </c>
    </row>
    <row r="80" spans="1:51" s="181" customFormat="1" ht="12.75" customHeight="1">
      <c r="A80" s="165" t="s">
        <v>555</v>
      </c>
      <c r="B80" s="182">
        <v>39270</v>
      </c>
      <c r="C80" s="199"/>
      <c r="D80" s="142" t="s">
        <v>556</v>
      </c>
      <c r="E80" s="200"/>
      <c r="F80" s="200"/>
      <c r="G80" s="201"/>
      <c r="H80" s="201"/>
      <c r="I80" s="232" t="s">
        <v>557</v>
      </c>
      <c r="J80" s="233"/>
      <c r="K80" s="142" t="s">
        <v>236</v>
      </c>
      <c r="L80" s="202"/>
      <c r="M80" s="202"/>
      <c r="N80" s="202"/>
      <c r="O80" s="202"/>
      <c r="P80" s="202"/>
      <c r="Q80" s="202"/>
      <c r="R80" s="202"/>
      <c r="S80" s="204"/>
      <c r="T80" s="195"/>
      <c r="U80" s="195"/>
      <c r="V80" s="205"/>
      <c r="W80" s="142"/>
      <c r="X80" s="140"/>
      <c r="Y80" s="140"/>
      <c r="Z80" s="142"/>
      <c r="AA80" s="142"/>
      <c r="AB80" s="145"/>
      <c r="AC80" s="180"/>
      <c r="AD80" s="234"/>
      <c r="AE80" s="234"/>
      <c r="AF80" s="234"/>
      <c r="AG80" s="234"/>
      <c r="AL80" s="181">
        <f t="shared" si="14"/>
        <v>0</v>
      </c>
      <c r="AM80" s="181">
        <f t="shared" si="15"/>
        <v>0</v>
      </c>
      <c r="AN80" s="181">
        <f t="shared" si="16"/>
        <v>0</v>
      </c>
      <c r="AO80" s="181">
        <f t="shared" si="17"/>
        <v>0</v>
      </c>
      <c r="AP80" s="181">
        <f t="shared" si="18"/>
        <v>0</v>
      </c>
      <c r="AQ80" s="181">
        <f t="shared" si="19"/>
        <v>0</v>
      </c>
      <c r="AR80" s="181">
        <f t="shared" si="20"/>
        <v>0</v>
      </c>
      <c r="AS80" s="181">
        <f t="shared" si="21"/>
        <v>0</v>
      </c>
      <c r="AT80" s="181">
        <f t="shared" si="22"/>
        <v>0</v>
      </c>
      <c r="AU80" s="181">
        <f t="shared" si="23"/>
        <v>0</v>
      </c>
      <c r="AV80" s="181">
        <f t="shared" si="24"/>
        <v>0</v>
      </c>
      <c r="AW80" s="181">
        <f t="shared" si="25"/>
        <v>0</v>
      </c>
      <c r="AX80" s="181">
        <f t="shared" si="26"/>
        <v>0</v>
      </c>
      <c r="AY80" s="181">
        <f t="shared" si="27"/>
        <v>0</v>
      </c>
    </row>
    <row r="81" spans="1:51" s="181" customFormat="1" ht="12.75" customHeight="1">
      <c r="A81" s="165" t="s">
        <v>533</v>
      </c>
      <c r="B81" s="182">
        <v>39272</v>
      </c>
      <c r="C81" s="183" t="s">
        <v>136</v>
      </c>
      <c r="D81" s="184" t="s">
        <v>534</v>
      </c>
      <c r="E81" s="185" t="s">
        <v>535</v>
      </c>
      <c r="F81" s="185" t="s">
        <v>536</v>
      </c>
      <c r="G81" s="186">
        <v>591967</v>
      </c>
      <c r="H81" s="186">
        <v>4790826</v>
      </c>
      <c r="I81" s="232" t="s">
        <v>537</v>
      </c>
      <c r="J81" s="232" t="s">
        <v>233</v>
      </c>
      <c r="K81" s="184" t="s">
        <v>114</v>
      </c>
      <c r="L81" s="187">
        <v>0.1</v>
      </c>
      <c r="M81" s="188"/>
      <c r="N81" s="206"/>
      <c r="O81" s="190"/>
      <c r="P81" s="191">
        <v>0.1</v>
      </c>
      <c r="Q81" s="207"/>
      <c r="R81" s="208"/>
      <c r="S81" s="194"/>
      <c r="T81" s="195">
        <v>39272</v>
      </c>
      <c r="U81" s="196" t="s">
        <v>116</v>
      </c>
      <c r="V81" s="197"/>
      <c r="W81" s="70" t="s">
        <v>538</v>
      </c>
      <c r="X81" s="69" t="s">
        <v>116</v>
      </c>
      <c r="Y81" s="69" t="s">
        <v>117</v>
      </c>
      <c r="Z81" s="70" t="s">
        <v>118</v>
      </c>
      <c r="AA81" s="70" t="s">
        <v>118</v>
      </c>
      <c r="AB81" s="144" t="s">
        <v>391</v>
      </c>
      <c r="AC81" s="180"/>
      <c r="AD81" s="234"/>
      <c r="AE81" s="234"/>
      <c r="AF81" s="234"/>
      <c r="AG81" s="234"/>
      <c r="AL81" s="181">
        <f t="shared" si="14"/>
        <v>0</v>
      </c>
      <c r="AM81" s="181">
        <f t="shared" si="15"/>
        <v>0</v>
      </c>
      <c r="AN81" s="181">
        <f t="shared" si="16"/>
        <v>0</v>
      </c>
      <c r="AO81" s="181">
        <f t="shared" si="17"/>
        <v>0</v>
      </c>
      <c r="AP81" s="181">
        <f t="shared" si="18"/>
        <v>0</v>
      </c>
      <c r="AQ81" s="181">
        <f t="shared" si="19"/>
        <v>0</v>
      </c>
      <c r="AR81" s="181">
        <f t="shared" si="20"/>
        <v>0</v>
      </c>
      <c r="AS81" s="181">
        <f t="shared" si="21"/>
        <v>1</v>
      </c>
      <c r="AT81" s="181">
        <f t="shared" si="22"/>
        <v>0</v>
      </c>
      <c r="AU81" s="181">
        <f t="shared" si="23"/>
        <v>0</v>
      </c>
      <c r="AV81" s="181">
        <f t="shared" si="24"/>
        <v>0</v>
      </c>
      <c r="AW81" s="181">
        <f t="shared" si="25"/>
        <v>0</v>
      </c>
      <c r="AX81" s="181">
        <f t="shared" si="26"/>
        <v>0</v>
      </c>
      <c r="AY81" s="181">
        <f t="shared" si="27"/>
        <v>0</v>
      </c>
    </row>
    <row r="82" spans="1:51" s="181" customFormat="1" ht="12.75" customHeight="1">
      <c r="A82" s="165" t="s">
        <v>990</v>
      </c>
      <c r="B82" s="182">
        <v>39273</v>
      </c>
      <c r="C82" s="183" t="s">
        <v>136</v>
      </c>
      <c r="D82" s="184" t="s">
        <v>991</v>
      </c>
      <c r="E82" s="185" t="s">
        <v>992</v>
      </c>
      <c r="F82" s="185" t="s">
        <v>993</v>
      </c>
      <c r="G82" s="186">
        <v>593171</v>
      </c>
      <c r="H82" s="186">
        <v>4789269</v>
      </c>
      <c r="I82" s="184" t="s">
        <v>994</v>
      </c>
      <c r="J82" s="184" t="s">
        <v>220</v>
      </c>
      <c r="K82" s="184" t="s">
        <v>114</v>
      </c>
      <c r="L82" s="187">
        <v>0.1</v>
      </c>
      <c r="M82" s="188"/>
      <c r="N82" s="206"/>
      <c r="O82" s="190"/>
      <c r="P82" s="292">
        <v>0.1</v>
      </c>
      <c r="Q82" s="225"/>
      <c r="R82" s="208"/>
      <c r="S82" s="194"/>
      <c r="T82" s="195">
        <v>39273</v>
      </c>
      <c r="U82" s="196" t="s">
        <v>116</v>
      </c>
      <c r="V82" s="197"/>
      <c r="W82" s="70" t="s">
        <v>995</v>
      </c>
      <c r="X82" s="69" t="s">
        <v>116</v>
      </c>
      <c r="Y82" s="69" t="s">
        <v>117</v>
      </c>
      <c r="Z82" s="70" t="s">
        <v>118</v>
      </c>
      <c r="AA82" s="70" t="s">
        <v>118</v>
      </c>
      <c r="AB82" s="144" t="s">
        <v>391</v>
      </c>
      <c r="AC82" s="180"/>
      <c r="AH82" s="235"/>
      <c r="AI82" s="235"/>
      <c r="AJ82" s="235"/>
      <c r="AK82" s="235"/>
      <c r="AL82" s="181">
        <f t="shared" si="14"/>
        <v>0</v>
      </c>
      <c r="AM82" s="181">
        <f t="shared" si="15"/>
        <v>0</v>
      </c>
      <c r="AN82" s="181">
        <f t="shared" si="16"/>
        <v>0</v>
      </c>
      <c r="AO82" s="181">
        <f t="shared" si="17"/>
        <v>0</v>
      </c>
      <c r="AP82" s="181">
        <f t="shared" si="18"/>
        <v>0</v>
      </c>
      <c r="AQ82" s="181">
        <f t="shared" si="19"/>
        <v>0</v>
      </c>
      <c r="AR82" s="181">
        <f t="shared" si="20"/>
        <v>0</v>
      </c>
      <c r="AS82" s="181">
        <f t="shared" si="21"/>
        <v>1</v>
      </c>
      <c r="AT82" s="181">
        <f t="shared" si="22"/>
        <v>0</v>
      </c>
      <c r="AU82" s="181">
        <f t="shared" si="23"/>
        <v>0</v>
      </c>
      <c r="AV82" s="181">
        <f t="shared" si="24"/>
        <v>0</v>
      </c>
      <c r="AW82" s="181">
        <f t="shared" si="25"/>
        <v>0</v>
      </c>
      <c r="AX82" s="181">
        <f t="shared" si="26"/>
        <v>0</v>
      </c>
      <c r="AY82" s="181">
        <f t="shared" si="27"/>
        <v>0</v>
      </c>
    </row>
    <row r="83" spans="1:51" s="181" customFormat="1" ht="12.75" customHeight="1">
      <c r="A83" s="165" t="s">
        <v>539</v>
      </c>
      <c r="B83" s="182">
        <v>39273</v>
      </c>
      <c r="C83" s="199" t="s">
        <v>44</v>
      </c>
      <c r="D83" s="142" t="s">
        <v>540</v>
      </c>
      <c r="E83" s="200" t="s">
        <v>44</v>
      </c>
      <c r="F83" s="200" t="s">
        <v>44</v>
      </c>
      <c r="G83" s="201" t="s">
        <v>44</v>
      </c>
      <c r="H83" s="201" t="s">
        <v>44</v>
      </c>
      <c r="I83" s="184" t="s">
        <v>541</v>
      </c>
      <c r="J83" s="142" t="s">
        <v>542</v>
      </c>
      <c r="K83" s="142" t="s">
        <v>236</v>
      </c>
      <c r="L83" s="202">
        <v>360</v>
      </c>
      <c r="M83" s="202"/>
      <c r="N83" s="202"/>
      <c r="O83" s="202"/>
      <c r="P83" s="202"/>
      <c r="Q83" s="202"/>
      <c r="R83" s="202"/>
      <c r="S83" s="204">
        <v>360</v>
      </c>
      <c r="T83" s="195"/>
      <c r="U83" s="195"/>
      <c r="V83" s="205"/>
      <c r="W83" s="142"/>
      <c r="X83" s="140"/>
      <c r="Y83" s="140"/>
      <c r="Z83" s="142"/>
      <c r="AA83" s="142"/>
      <c r="AB83" s="142"/>
      <c r="AC83" s="180"/>
      <c r="AH83" s="235"/>
      <c r="AI83" s="235"/>
      <c r="AJ83" s="235"/>
      <c r="AK83" s="235"/>
      <c r="AL83" s="181">
        <f t="shared" si="14"/>
        <v>0</v>
      </c>
      <c r="AM83" s="181">
        <f t="shared" si="15"/>
        <v>0</v>
      </c>
      <c r="AN83" s="181">
        <f t="shared" si="16"/>
        <v>0</v>
      </c>
      <c r="AO83" s="181">
        <f t="shared" si="17"/>
        <v>0</v>
      </c>
      <c r="AP83" s="181">
        <f t="shared" si="18"/>
        <v>0</v>
      </c>
      <c r="AQ83" s="181">
        <f t="shared" si="19"/>
        <v>0</v>
      </c>
      <c r="AR83" s="181">
        <f t="shared" si="20"/>
        <v>0</v>
      </c>
      <c r="AS83" s="181">
        <f t="shared" si="21"/>
        <v>0</v>
      </c>
      <c r="AT83" s="181">
        <f t="shared" si="22"/>
        <v>0</v>
      </c>
      <c r="AU83" s="181">
        <f t="shared" si="23"/>
        <v>0</v>
      </c>
      <c r="AV83" s="181">
        <f t="shared" si="24"/>
        <v>0</v>
      </c>
      <c r="AW83" s="181">
        <f t="shared" si="25"/>
        <v>0</v>
      </c>
      <c r="AX83" s="181">
        <f t="shared" si="26"/>
        <v>0</v>
      </c>
      <c r="AY83" s="181">
        <f t="shared" si="27"/>
        <v>0</v>
      </c>
    </row>
    <row r="84" spans="1:51" s="181" customFormat="1" ht="12.75" customHeight="1">
      <c r="A84" s="165" t="s">
        <v>543</v>
      </c>
      <c r="B84" s="182">
        <v>39273</v>
      </c>
      <c r="C84" s="183" t="s">
        <v>108</v>
      </c>
      <c r="D84" s="184" t="s">
        <v>544</v>
      </c>
      <c r="E84" s="185" t="s">
        <v>545</v>
      </c>
      <c r="F84" s="185" t="s">
        <v>546</v>
      </c>
      <c r="G84" s="186">
        <v>610096</v>
      </c>
      <c r="H84" s="186">
        <v>4772129</v>
      </c>
      <c r="I84" s="184" t="s">
        <v>547</v>
      </c>
      <c r="J84" s="184" t="s">
        <v>495</v>
      </c>
      <c r="K84" s="184" t="s">
        <v>114</v>
      </c>
      <c r="L84" s="187">
        <v>1</v>
      </c>
      <c r="M84" s="188">
        <v>1</v>
      </c>
      <c r="N84" s="206"/>
      <c r="O84" s="190"/>
      <c r="P84" s="191"/>
      <c r="Q84" s="207"/>
      <c r="R84" s="208"/>
      <c r="S84" s="194"/>
      <c r="T84" s="195">
        <v>39273</v>
      </c>
      <c r="U84" s="196" t="s">
        <v>11</v>
      </c>
      <c r="V84" s="197"/>
      <c r="W84" s="70" t="s">
        <v>548</v>
      </c>
      <c r="X84" s="69" t="s">
        <v>116</v>
      </c>
      <c r="Y84" s="69" t="s">
        <v>117</v>
      </c>
      <c r="Z84" s="70" t="s">
        <v>118</v>
      </c>
      <c r="AA84" s="70" t="s">
        <v>118</v>
      </c>
      <c r="AB84" s="144" t="s">
        <v>391</v>
      </c>
      <c r="AC84" s="180"/>
      <c r="AL84" s="181">
        <f t="shared" si="14"/>
        <v>0</v>
      </c>
      <c r="AM84" s="181">
        <f t="shared" si="15"/>
        <v>1</v>
      </c>
      <c r="AN84" s="181">
        <f t="shared" si="16"/>
        <v>0</v>
      </c>
      <c r="AO84" s="181">
        <f t="shared" si="17"/>
        <v>0</v>
      </c>
      <c r="AP84" s="181">
        <f t="shared" si="18"/>
        <v>0</v>
      </c>
      <c r="AQ84" s="181">
        <f t="shared" si="19"/>
        <v>0</v>
      </c>
      <c r="AR84" s="181">
        <f t="shared" si="20"/>
        <v>0</v>
      </c>
      <c r="AS84" s="181">
        <f t="shared" si="21"/>
        <v>0</v>
      </c>
      <c r="AT84" s="181">
        <f t="shared" si="22"/>
        <v>0</v>
      </c>
      <c r="AU84" s="181">
        <f t="shared" si="23"/>
        <v>0</v>
      </c>
      <c r="AV84" s="181">
        <f t="shared" si="24"/>
        <v>0</v>
      </c>
      <c r="AW84" s="181">
        <f t="shared" si="25"/>
        <v>0</v>
      </c>
      <c r="AX84" s="181">
        <f t="shared" si="26"/>
        <v>0</v>
      </c>
      <c r="AY84" s="181">
        <f t="shared" si="27"/>
        <v>0</v>
      </c>
    </row>
    <row r="85" spans="1:51" s="181" customFormat="1" ht="12.75" customHeight="1">
      <c r="A85" s="165" t="s">
        <v>549</v>
      </c>
      <c r="B85" s="182">
        <v>39273</v>
      </c>
      <c r="C85" s="183" t="s">
        <v>136</v>
      </c>
      <c r="D85" s="184" t="s">
        <v>353</v>
      </c>
      <c r="E85" s="185" t="s">
        <v>550</v>
      </c>
      <c r="F85" s="185" t="s">
        <v>551</v>
      </c>
      <c r="G85" s="186">
        <v>510489</v>
      </c>
      <c r="H85" s="186">
        <v>4851001</v>
      </c>
      <c r="I85" s="184" t="s">
        <v>552</v>
      </c>
      <c r="J85" s="184" t="s">
        <v>553</v>
      </c>
      <c r="K85" s="184" t="s">
        <v>114</v>
      </c>
      <c r="L85" s="187">
        <v>67</v>
      </c>
      <c r="M85" s="188">
        <v>66</v>
      </c>
      <c r="N85" s="206"/>
      <c r="O85" s="190"/>
      <c r="P85" s="191">
        <v>1</v>
      </c>
      <c r="Q85" s="207"/>
      <c r="R85" s="208"/>
      <c r="S85" s="194"/>
      <c r="T85" s="195">
        <v>39273</v>
      </c>
      <c r="U85" s="196" t="s">
        <v>11</v>
      </c>
      <c r="V85" s="197"/>
      <c r="W85" s="70" t="s">
        <v>554</v>
      </c>
      <c r="X85" s="69" t="s">
        <v>423</v>
      </c>
      <c r="Y85" s="69" t="s">
        <v>117</v>
      </c>
      <c r="Z85" s="70" t="s">
        <v>118</v>
      </c>
      <c r="AA85" s="70" t="s">
        <v>118</v>
      </c>
      <c r="AB85" s="70" t="s">
        <v>142</v>
      </c>
      <c r="AC85" s="180"/>
      <c r="AD85" s="236"/>
      <c r="AE85" s="236"/>
      <c r="AF85" s="236"/>
      <c r="AG85" s="237"/>
      <c r="AL85" s="181">
        <f t="shared" si="14"/>
        <v>0</v>
      </c>
      <c r="AM85" s="181">
        <f t="shared" si="15"/>
        <v>1</v>
      </c>
      <c r="AN85" s="181">
        <f t="shared" si="16"/>
        <v>0</v>
      </c>
      <c r="AO85" s="181">
        <f t="shared" si="17"/>
        <v>0</v>
      </c>
      <c r="AP85" s="181">
        <f t="shared" si="18"/>
        <v>0</v>
      </c>
      <c r="AQ85" s="181">
        <f t="shared" si="19"/>
        <v>0</v>
      </c>
      <c r="AR85" s="181">
        <f t="shared" si="20"/>
        <v>0</v>
      </c>
      <c r="AS85" s="181">
        <f t="shared" si="21"/>
        <v>0</v>
      </c>
      <c r="AT85" s="181">
        <f t="shared" si="22"/>
        <v>0</v>
      </c>
      <c r="AU85" s="181">
        <f t="shared" si="23"/>
        <v>0</v>
      </c>
      <c r="AV85" s="181">
        <f t="shared" si="24"/>
        <v>0</v>
      </c>
      <c r="AW85" s="181">
        <f t="shared" si="25"/>
        <v>0</v>
      </c>
      <c r="AX85" s="181">
        <f t="shared" si="26"/>
        <v>0</v>
      </c>
      <c r="AY85" s="181">
        <f t="shared" si="27"/>
        <v>0</v>
      </c>
    </row>
    <row r="86" spans="1:51" s="181" customFormat="1" ht="12.75" customHeight="1">
      <c r="A86" s="165" t="s">
        <v>555</v>
      </c>
      <c r="B86" s="182">
        <v>39276</v>
      </c>
      <c r="C86" s="199"/>
      <c r="D86" s="142" t="s">
        <v>558</v>
      </c>
      <c r="E86" s="200"/>
      <c r="F86" s="200"/>
      <c r="G86" s="201"/>
      <c r="H86" s="201"/>
      <c r="I86" s="184" t="s">
        <v>559</v>
      </c>
      <c r="J86" s="142"/>
      <c r="K86" s="142" t="s">
        <v>236</v>
      </c>
      <c r="L86" s="202"/>
      <c r="M86" s="202"/>
      <c r="N86" s="202"/>
      <c r="O86" s="202"/>
      <c r="P86" s="202"/>
      <c r="Q86" s="202"/>
      <c r="R86" s="202"/>
      <c r="S86" s="204"/>
      <c r="T86" s="195"/>
      <c r="U86" s="195"/>
      <c r="V86" s="205"/>
      <c r="W86" s="142"/>
      <c r="X86" s="140"/>
      <c r="Y86" s="140"/>
      <c r="Z86" s="142"/>
      <c r="AA86" s="142"/>
      <c r="AB86" s="142"/>
      <c r="AC86" s="180"/>
      <c r="AD86" s="236"/>
      <c r="AE86" s="236"/>
      <c r="AF86" s="236"/>
      <c r="AG86" s="237"/>
      <c r="AL86" s="181">
        <f t="shared" si="14"/>
        <v>0</v>
      </c>
      <c r="AM86" s="181">
        <f t="shared" si="15"/>
        <v>0</v>
      </c>
      <c r="AN86" s="181">
        <f t="shared" si="16"/>
        <v>0</v>
      </c>
      <c r="AO86" s="181">
        <f t="shared" si="17"/>
        <v>0</v>
      </c>
      <c r="AP86" s="181">
        <f t="shared" si="18"/>
        <v>0</v>
      </c>
      <c r="AQ86" s="181">
        <f t="shared" si="19"/>
        <v>0</v>
      </c>
      <c r="AR86" s="181">
        <f t="shared" si="20"/>
        <v>0</v>
      </c>
      <c r="AS86" s="181">
        <f t="shared" si="21"/>
        <v>0</v>
      </c>
      <c r="AT86" s="181">
        <f t="shared" si="22"/>
        <v>0</v>
      </c>
      <c r="AU86" s="181">
        <f t="shared" si="23"/>
        <v>0</v>
      </c>
      <c r="AV86" s="181">
        <f t="shared" si="24"/>
        <v>0</v>
      </c>
      <c r="AW86" s="181">
        <f t="shared" si="25"/>
        <v>0</v>
      </c>
      <c r="AX86" s="181">
        <f t="shared" si="26"/>
        <v>0</v>
      </c>
      <c r="AY86" s="181">
        <f t="shared" si="27"/>
        <v>0</v>
      </c>
    </row>
    <row r="87" spans="1:51" s="181" customFormat="1" ht="12.75" customHeight="1">
      <c r="A87" s="165" t="s">
        <v>560</v>
      </c>
      <c r="B87" s="182">
        <v>39276</v>
      </c>
      <c r="C87" s="183" t="s">
        <v>136</v>
      </c>
      <c r="D87" s="184" t="s">
        <v>561</v>
      </c>
      <c r="E87" s="185" t="s">
        <v>573</v>
      </c>
      <c r="F87" s="185" t="s">
        <v>574</v>
      </c>
      <c r="G87" s="186">
        <v>550100</v>
      </c>
      <c r="H87" s="186">
        <v>4864462</v>
      </c>
      <c r="I87" s="184" t="s">
        <v>562</v>
      </c>
      <c r="J87" s="184" t="s">
        <v>563</v>
      </c>
      <c r="K87" s="184" t="s">
        <v>446</v>
      </c>
      <c r="L87" s="187">
        <v>167</v>
      </c>
      <c r="M87" s="188">
        <v>111</v>
      </c>
      <c r="N87" s="206"/>
      <c r="O87" s="190"/>
      <c r="P87" s="191">
        <v>56</v>
      </c>
      <c r="Q87" s="207"/>
      <c r="R87" s="208"/>
      <c r="S87" s="194"/>
      <c r="T87" s="195">
        <v>39277</v>
      </c>
      <c r="U87" s="196" t="s">
        <v>116</v>
      </c>
      <c r="V87" s="197"/>
      <c r="W87" s="70" t="s">
        <v>564</v>
      </c>
      <c r="X87" s="69" t="s">
        <v>423</v>
      </c>
      <c r="Y87" s="69" t="s">
        <v>117</v>
      </c>
      <c r="Z87" s="70" t="s">
        <v>118</v>
      </c>
      <c r="AA87" s="70" t="s">
        <v>118</v>
      </c>
      <c r="AB87" s="70" t="s">
        <v>142</v>
      </c>
      <c r="AC87" s="180"/>
      <c r="AD87" s="236"/>
      <c r="AE87" s="236"/>
      <c r="AF87" s="236"/>
      <c r="AG87" s="237"/>
      <c r="AL87" s="181">
        <f t="shared" si="14"/>
        <v>0</v>
      </c>
      <c r="AM87" s="181">
        <f t="shared" si="15"/>
        <v>0</v>
      </c>
      <c r="AN87" s="181">
        <f t="shared" si="16"/>
        <v>0</v>
      </c>
      <c r="AO87" s="181">
        <f t="shared" si="17"/>
        <v>0</v>
      </c>
      <c r="AP87" s="181">
        <f t="shared" si="18"/>
        <v>0</v>
      </c>
      <c r="AQ87" s="181">
        <f t="shared" si="19"/>
        <v>0</v>
      </c>
      <c r="AR87" s="181">
        <f t="shared" si="20"/>
        <v>1</v>
      </c>
      <c r="AS87" s="181">
        <f t="shared" si="21"/>
        <v>0</v>
      </c>
      <c r="AT87" s="181">
        <f t="shared" si="22"/>
        <v>0</v>
      </c>
      <c r="AU87" s="181">
        <f t="shared" si="23"/>
        <v>0</v>
      </c>
      <c r="AV87" s="181">
        <f t="shared" si="24"/>
        <v>0</v>
      </c>
      <c r="AW87" s="181">
        <f t="shared" si="25"/>
        <v>0</v>
      </c>
      <c r="AX87" s="181">
        <f t="shared" si="26"/>
        <v>0</v>
      </c>
      <c r="AY87" s="181">
        <f t="shared" si="27"/>
        <v>0</v>
      </c>
    </row>
    <row r="88" spans="1:51" s="181" customFormat="1" ht="12.75" customHeight="1">
      <c r="A88" s="165" t="s">
        <v>565</v>
      </c>
      <c r="B88" s="182">
        <v>39276</v>
      </c>
      <c r="C88" s="183" t="s">
        <v>136</v>
      </c>
      <c r="D88" s="184" t="s">
        <v>566</v>
      </c>
      <c r="E88" s="185" t="s">
        <v>575</v>
      </c>
      <c r="F88" s="185" t="s">
        <v>576</v>
      </c>
      <c r="G88" s="186">
        <v>536807</v>
      </c>
      <c r="H88" s="186">
        <v>4888975</v>
      </c>
      <c r="I88" s="184" t="s">
        <v>567</v>
      </c>
      <c r="J88" s="184" t="s">
        <v>577</v>
      </c>
      <c r="K88" s="184" t="s">
        <v>446</v>
      </c>
      <c r="L88" s="187">
        <v>18</v>
      </c>
      <c r="M88" s="188">
        <v>18</v>
      </c>
      <c r="N88" s="206"/>
      <c r="O88" s="190"/>
      <c r="P88" s="191"/>
      <c r="Q88" s="207"/>
      <c r="R88" s="208"/>
      <c r="S88" s="194"/>
      <c r="T88" s="195">
        <v>39277</v>
      </c>
      <c r="U88" s="196" t="s">
        <v>11</v>
      </c>
      <c r="V88" s="197"/>
      <c r="W88" s="70" t="s">
        <v>572</v>
      </c>
      <c r="X88" s="69" t="s">
        <v>423</v>
      </c>
      <c r="Y88" s="69" t="s">
        <v>307</v>
      </c>
      <c r="Z88" s="70" t="s">
        <v>118</v>
      </c>
      <c r="AA88" s="70" t="s">
        <v>118</v>
      </c>
      <c r="AB88" s="70" t="s">
        <v>142</v>
      </c>
      <c r="AC88" s="209"/>
      <c r="AD88" s="210" t="s">
        <v>20</v>
      </c>
      <c r="AE88" s="210" t="s">
        <v>21</v>
      </c>
      <c r="AF88" s="210" t="s">
        <v>22</v>
      </c>
      <c r="AG88" s="211" t="s">
        <v>80</v>
      </c>
      <c r="AH88" s="236"/>
      <c r="AI88" s="236"/>
      <c r="AJ88" s="236"/>
      <c r="AK88" s="239"/>
      <c r="AL88" s="181">
        <f t="shared" si="14"/>
        <v>1</v>
      </c>
      <c r="AM88" s="181">
        <f t="shared" si="15"/>
        <v>0</v>
      </c>
      <c r="AN88" s="181">
        <f t="shared" si="16"/>
        <v>0</v>
      </c>
      <c r="AO88" s="181">
        <f t="shared" si="17"/>
        <v>0</v>
      </c>
      <c r="AP88" s="181">
        <f t="shared" si="18"/>
        <v>0</v>
      </c>
      <c r="AQ88" s="181">
        <f t="shared" si="19"/>
        <v>0</v>
      </c>
      <c r="AR88" s="181">
        <f t="shared" si="20"/>
        <v>0</v>
      </c>
      <c r="AS88" s="181">
        <f t="shared" si="21"/>
        <v>0</v>
      </c>
      <c r="AT88" s="181">
        <f t="shared" si="22"/>
        <v>0</v>
      </c>
      <c r="AU88" s="181">
        <f t="shared" si="23"/>
        <v>0</v>
      </c>
      <c r="AV88" s="181">
        <f t="shared" si="24"/>
        <v>0</v>
      </c>
      <c r="AW88" s="181">
        <f t="shared" si="25"/>
        <v>0</v>
      </c>
      <c r="AX88" s="181">
        <f t="shared" si="26"/>
        <v>0</v>
      </c>
      <c r="AY88" s="181">
        <f t="shared" si="27"/>
        <v>0</v>
      </c>
    </row>
    <row r="89" spans="1:51" s="181" customFormat="1" ht="12.75" customHeight="1">
      <c r="A89" s="165" t="s">
        <v>568</v>
      </c>
      <c r="B89" s="182">
        <v>39276</v>
      </c>
      <c r="C89" s="183" t="s">
        <v>136</v>
      </c>
      <c r="D89" s="184" t="s">
        <v>569</v>
      </c>
      <c r="E89" s="185" t="s">
        <v>578</v>
      </c>
      <c r="F89" s="185" t="s">
        <v>579</v>
      </c>
      <c r="G89" s="186">
        <v>524613</v>
      </c>
      <c r="H89" s="186">
        <v>4876658</v>
      </c>
      <c r="I89" s="184" t="s">
        <v>570</v>
      </c>
      <c r="J89" s="184" t="s">
        <v>305</v>
      </c>
      <c r="K89" s="184" t="s">
        <v>446</v>
      </c>
      <c r="L89" s="187">
        <v>958</v>
      </c>
      <c r="M89" s="188">
        <v>614</v>
      </c>
      <c r="N89" s="206"/>
      <c r="O89" s="190"/>
      <c r="P89" s="191">
        <v>344</v>
      </c>
      <c r="Q89" s="207"/>
      <c r="R89" s="208"/>
      <c r="S89" s="194"/>
      <c r="T89" s="195">
        <v>39277</v>
      </c>
      <c r="U89" s="196" t="s">
        <v>116</v>
      </c>
      <c r="V89" s="197"/>
      <c r="W89" s="70" t="s">
        <v>571</v>
      </c>
      <c r="X89" s="69" t="s">
        <v>423</v>
      </c>
      <c r="Y89" s="69" t="s">
        <v>117</v>
      </c>
      <c r="Z89" s="70" t="s">
        <v>118</v>
      </c>
      <c r="AA89" s="70" t="s">
        <v>118</v>
      </c>
      <c r="AB89" s="70" t="s">
        <v>142</v>
      </c>
      <c r="AC89" s="212" t="s">
        <v>1003</v>
      </c>
      <c r="AD89" s="211">
        <f>COUNTIF(K3:K91,"P")</f>
        <v>51</v>
      </c>
      <c r="AE89" s="211">
        <f>COUNTIF(K3:K91,"L")</f>
        <v>17</v>
      </c>
      <c r="AF89" s="210">
        <f>SUM(M3:M91)</f>
        <v>68839.1</v>
      </c>
      <c r="AG89" s="213">
        <f>SUM(L3:L91)</f>
        <v>75961.40000000001</v>
      </c>
      <c r="AH89" s="238"/>
      <c r="AI89" s="238"/>
      <c r="AJ89" s="238"/>
      <c r="AK89" s="239"/>
      <c r="AL89" s="181">
        <f t="shared" si="14"/>
        <v>0</v>
      </c>
      <c r="AM89" s="181">
        <f t="shared" si="15"/>
        <v>0</v>
      </c>
      <c r="AN89" s="181">
        <f t="shared" si="16"/>
        <v>0</v>
      </c>
      <c r="AO89" s="181">
        <f t="shared" si="17"/>
        <v>0</v>
      </c>
      <c r="AP89" s="181">
        <f t="shared" si="18"/>
        <v>0</v>
      </c>
      <c r="AQ89" s="181">
        <f t="shared" si="19"/>
        <v>0</v>
      </c>
      <c r="AR89" s="181">
        <f t="shared" si="20"/>
        <v>1</v>
      </c>
      <c r="AS89" s="181">
        <f t="shared" si="21"/>
        <v>0</v>
      </c>
      <c r="AT89" s="181">
        <f t="shared" si="22"/>
        <v>0</v>
      </c>
      <c r="AU89" s="181">
        <f t="shared" si="23"/>
        <v>0</v>
      </c>
      <c r="AV89" s="181">
        <f t="shared" si="24"/>
        <v>0</v>
      </c>
      <c r="AW89" s="181">
        <f t="shared" si="25"/>
        <v>0</v>
      </c>
      <c r="AX89" s="181">
        <f t="shared" si="26"/>
        <v>0</v>
      </c>
      <c r="AY89" s="181">
        <f t="shared" si="27"/>
        <v>0</v>
      </c>
    </row>
    <row r="90" spans="1:51" s="181" customFormat="1" ht="12.75" customHeight="1">
      <c r="A90" s="268" t="s">
        <v>945</v>
      </c>
      <c r="B90" s="269">
        <v>39276</v>
      </c>
      <c r="C90" s="270" t="s">
        <v>136</v>
      </c>
      <c r="D90" s="271" t="s">
        <v>946</v>
      </c>
      <c r="E90" s="272" t="s">
        <v>947</v>
      </c>
      <c r="F90" s="272" t="s">
        <v>948</v>
      </c>
      <c r="G90" s="273">
        <v>513176</v>
      </c>
      <c r="H90" s="273">
        <v>4985190</v>
      </c>
      <c r="I90" s="271" t="s">
        <v>949</v>
      </c>
      <c r="J90" s="271" t="s">
        <v>664</v>
      </c>
      <c r="K90" s="271" t="s">
        <v>919</v>
      </c>
      <c r="L90" s="274">
        <v>41</v>
      </c>
      <c r="M90" s="274">
        <v>41</v>
      </c>
      <c r="N90" s="274"/>
      <c r="O90" s="274"/>
      <c r="P90" s="274" t="s">
        <v>44</v>
      </c>
      <c r="Q90" s="274"/>
      <c r="R90" s="274"/>
      <c r="S90" s="275"/>
      <c r="T90" s="276">
        <v>39281</v>
      </c>
      <c r="U90" s="276"/>
      <c r="V90" s="277"/>
      <c r="W90" s="271" t="s">
        <v>973</v>
      </c>
      <c r="X90" s="278" t="s">
        <v>116</v>
      </c>
      <c r="Y90" s="278" t="s">
        <v>117</v>
      </c>
      <c r="Z90" s="271" t="s">
        <v>118</v>
      </c>
      <c r="AA90" s="271" t="s">
        <v>118</v>
      </c>
      <c r="AB90" s="271" t="s">
        <v>972</v>
      </c>
      <c r="AC90" s="180"/>
      <c r="AD90" s="180"/>
      <c r="AE90" s="180"/>
      <c r="AF90" s="180"/>
      <c r="AH90" s="235"/>
      <c r="AI90" s="235"/>
      <c r="AJ90" s="235"/>
      <c r="AK90" s="242"/>
      <c r="AL90" s="181">
        <f t="shared" si="14"/>
        <v>0</v>
      </c>
      <c r="AM90" s="181">
        <f t="shared" si="15"/>
        <v>0</v>
      </c>
      <c r="AN90" s="181">
        <f t="shared" si="16"/>
        <v>0</v>
      </c>
      <c r="AO90" s="181">
        <f t="shared" si="17"/>
        <v>0</v>
      </c>
      <c r="AP90" s="181">
        <f t="shared" si="18"/>
        <v>0</v>
      </c>
      <c r="AQ90" s="181">
        <f t="shared" si="19"/>
        <v>0</v>
      </c>
      <c r="AR90" s="181">
        <f t="shared" si="20"/>
        <v>0</v>
      </c>
      <c r="AS90" s="181">
        <f t="shared" si="21"/>
        <v>0</v>
      </c>
      <c r="AT90" s="181">
        <f t="shared" si="22"/>
        <v>0</v>
      </c>
      <c r="AU90" s="181">
        <f t="shared" si="23"/>
        <v>0</v>
      </c>
      <c r="AV90" s="181">
        <f t="shared" si="24"/>
        <v>0</v>
      </c>
      <c r="AW90" s="181">
        <f t="shared" si="25"/>
        <v>0</v>
      </c>
      <c r="AX90" s="181">
        <f t="shared" si="26"/>
        <v>0</v>
      </c>
      <c r="AY90" s="181">
        <f t="shared" si="27"/>
        <v>0</v>
      </c>
    </row>
    <row r="91" spans="1:51" s="181" customFormat="1" ht="12.75" customHeight="1">
      <c r="A91" s="165" t="s">
        <v>580</v>
      </c>
      <c r="B91" s="182">
        <v>39277</v>
      </c>
      <c r="C91" s="183" t="s">
        <v>136</v>
      </c>
      <c r="D91" s="184" t="s">
        <v>581</v>
      </c>
      <c r="E91" s="185" t="s">
        <v>584</v>
      </c>
      <c r="F91" s="185" t="s">
        <v>585</v>
      </c>
      <c r="G91" s="186">
        <v>583924</v>
      </c>
      <c r="H91" s="186">
        <v>4800972</v>
      </c>
      <c r="I91" s="184" t="s">
        <v>582</v>
      </c>
      <c r="J91" s="184" t="s">
        <v>229</v>
      </c>
      <c r="K91" s="184" t="s">
        <v>114</v>
      </c>
      <c r="L91" s="187">
        <v>6</v>
      </c>
      <c r="M91" s="188"/>
      <c r="N91" s="206"/>
      <c r="O91" s="190"/>
      <c r="P91" s="191">
        <v>6</v>
      </c>
      <c r="Q91" s="207"/>
      <c r="R91" s="208"/>
      <c r="S91" s="194"/>
      <c r="T91" s="195">
        <v>39277</v>
      </c>
      <c r="U91" s="196" t="s">
        <v>116</v>
      </c>
      <c r="V91" s="197"/>
      <c r="W91" s="70" t="s">
        <v>583</v>
      </c>
      <c r="X91" s="69" t="s">
        <v>423</v>
      </c>
      <c r="Y91" s="69" t="s">
        <v>117</v>
      </c>
      <c r="Z91" s="70" t="s">
        <v>118</v>
      </c>
      <c r="AA91" s="70" t="s">
        <v>118</v>
      </c>
      <c r="AB91" s="144" t="s">
        <v>391</v>
      </c>
      <c r="AC91" s="180"/>
      <c r="AD91" s="180"/>
      <c r="AE91" s="180"/>
      <c r="AF91" s="180"/>
      <c r="AH91" s="235"/>
      <c r="AI91" s="235"/>
      <c r="AJ91" s="235"/>
      <c r="AK91" s="242"/>
      <c r="AL91" s="181">
        <f t="shared" si="14"/>
        <v>0</v>
      </c>
      <c r="AM91" s="181">
        <f t="shared" si="15"/>
        <v>0</v>
      </c>
      <c r="AN91" s="181">
        <f t="shared" si="16"/>
        <v>0</v>
      </c>
      <c r="AO91" s="181">
        <f t="shared" si="17"/>
        <v>0</v>
      </c>
      <c r="AP91" s="181">
        <f t="shared" si="18"/>
        <v>0</v>
      </c>
      <c r="AQ91" s="181">
        <f t="shared" si="19"/>
        <v>0</v>
      </c>
      <c r="AR91" s="181">
        <f t="shared" si="20"/>
        <v>0</v>
      </c>
      <c r="AS91" s="181">
        <f t="shared" si="21"/>
        <v>1</v>
      </c>
      <c r="AT91" s="181">
        <f t="shared" si="22"/>
        <v>0</v>
      </c>
      <c r="AU91" s="181">
        <f t="shared" si="23"/>
        <v>0</v>
      </c>
      <c r="AV91" s="181">
        <f t="shared" si="24"/>
        <v>0</v>
      </c>
      <c r="AW91" s="181">
        <f t="shared" si="25"/>
        <v>0</v>
      </c>
      <c r="AX91" s="181">
        <f t="shared" si="26"/>
        <v>0</v>
      </c>
      <c r="AY91" s="181">
        <f t="shared" si="27"/>
        <v>0</v>
      </c>
    </row>
    <row r="92" spans="1:51" s="181" customFormat="1" ht="12.75" customHeight="1">
      <c r="A92" s="165" t="s">
        <v>77</v>
      </c>
      <c r="B92" s="182">
        <v>39278</v>
      </c>
      <c r="C92" s="199"/>
      <c r="D92" s="142"/>
      <c r="E92" s="200"/>
      <c r="F92" s="200"/>
      <c r="G92" s="201"/>
      <c r="H92" s="201"/>
      <c r="I92" s="184" t="s">
        <v>590</v>
      </c>
      <c r="J92" s="142"/>
      <c r="K92" s="142" t="s">
        <v>235</v>
      </c>
      <c r="L92" s="202"/>
      <c r="M92" s="202"/>
      <c r="N92" s="202"/>
      <c r="O92" s="202"/>
      <c r="P92" s="202"/>
      <c r="Q92" s="202"/>
      <c r="R92" s="202"/>
      <c r="S92" s="204"/>
      <c r="T92" s="195"/>
      <c r="U92" s="195"/>
      <c r="V92" s="205"/>
      <c r="W92" s="142"/>
      <c r="X92" s="140"/>
      <c r="Y92" s="140"/>
      <c r="Z92" s="142"/>
      <c r="AA92" s="142"/>
      <c r="AB92" s="142"/>
      <c r="AC92" s="180"/>
      <c r="AD92" s="180"/>
      <c r="AE92" s="180"/>
      <c r="AF92" s="180"/>
      <c r="AL92" s="181">
        <f t="shared" si="14"/>
        <v>0</v>
      </c>
      <c r="AM92" s="181">
        <f t="shared" si="15"/>
        <v>0</v>
      </c>
      <c r="AN92" s="181">
        <f t="shared" si="16"/>
        <v>0</v>
      </c>
      <c r="AO92" s="181">
        <f t="shared" si="17"/>
        <v>0</v>
      </c>
      <c r="AP92" s="181">
        <f t="shared" si="18"/>
        <v>0</v>
      </c>
      <c r="AQ92" s="181">
        <f t="shared" si="19"/>
        <v>0</v>
      </c>
      <c r="AR92" s="181">
        <f t="shared" si="20"/>
        <v>0</v>
      </c>
      <c r="AS92" s="181">
        <f t="shared" si="21"/>
        <v>0</v>
      </c>
      <c r="AT92" s="181">
        <f t="shared" si="22"/>
        <v>0</v>
      </c>
      <c r="AU92" s="181">
        <f t="shared" si="23"/>
        <v>0</v>
      </c>
      <c r="AV92" s="181">
        <f t="shared" si="24"/>
        <v>0</v>
      </c>
      <c r="AW92" s="181">
        <f t="shared" si="25"/>
        <v>0</v>
      </c>
      <c r="AX92" s="181">
        <f t="shared" si="26"/>
        <v>0</v>
      </c>
      <c r="AY92" s="181">
        <f t="shared" si="27"/>
        <v>0</v>
      </c>
    </row>
    <row r="93" spans="1:51" s="181" customFormat="1" ht="12.75" customHeight="1">
      <c r="A93" s="165" t="s">
        <v>77</v>
      </c>
      <c r="B93" s="182">
        <v>39279</v>
      </c>
      <c r="C93" s="199"/>
      <c r="D93" s="142"/>
      <c r="E93" s="200"/>
      <c r="F93" s="200"/>
      <c r="G93" s="201"/>
      <c r="H93" s="201"/>
      <c r="I93" s="184" t="s">
        <v>591</v>
      </c>
      <c r="J93" s="142"/>
      <c r="K93" s="142" t="s">
        <v>235</v>
      </c>
      <c r="L93" s="202"/>
      <c r="M93" s="202"/>
      <c r="N93" s="202"/>
      <c r="O93" s="202"/>
      <c r="P93" s="202"/>
      <c r="Q93" s="202"/>
      <c r="R93" s="202"/>
      <c r="S93" s="204"/>
      <c r="T93" s="195"/>
      <c r="U93" s="195"/>
      <c r="V93" s="205"/>
      <c r="W93" s="142"/>
      <c r="X93" s="140"/>
      <c r="Y93" s="140"/>
      <c r="Z93" s="142"/>
      <c r="AA93" s="142"/>
      <c r="AB93" s="142"/>
      <c r="AC93" s="180"/>
      <c r="AD93" s="180"/>
      <c r="AE93" s="180"/>
      <c r="AF93" s="180"/>
      <c r="AL93" s="181">
        <f t="shared" si="14"/>
        <v>0</v>
      </c>
      <c r="AM93" s="181">
        <f t="shared" si="15"/>
        <v>0</v>
      </c>
      <c r="AN93" s="181">
        <f t="shared" si="16"/>
        <v>0</v>
      </c>
      <c r="AO93" s="181">
        <f t="shared" si="17"/>
        <v>0</v>
      </c>
      <c r="AP93" s="181">
        <f t="shared" si="18"/>
        <v>0</v>
      </c>
      <c r="AQ93" s="181">
        <f t="shared" si="19"/>
        <v>0</v>
      </c>
      <c r="AR93" s="181">
        <f t="shared" si="20"/>
        <v>0</v>
      </c>
      <c r="AS93" s="181">
        <f t="shared" si="21"/>
        <v>0</v>
      </c>
      <c r="AT93" s="181">
        <f t="shared" si="22"/>
        <v>0</v>
      </c>
      <c r="AU93" s="181">
        <f t="shared" si="23"/>
        <v>0</v>
      </c>
      <c r="AV93" s="181">
        <f t="shared" si="24"/>
        <v>0</v>
      </c>
      <c r="AW93" s="181">
        <f t="shared" si="25"/>
        <v>0</v>
      </c>
      <c r="AX93" s="181">
        <f t="shared" si="26"/>
        <v>0</v>
      </c>
      <c r="AY93" s="181">
        <f t="shared" si="27"/>
        <v>0</v>
      </c>
    </row>
    <row r="94" spans="1:51" s="181" customFormat="1" ht="12.75" customHeight="1">
      <c r="A94" s="165" t="s">
        <v>592</v>
      </c>
      <c r="B94" s="182">
        <v>39279</v>
      </c>
      <c r="C94" s="183" t="s">
        <v>136</v>
      </c>
      <c r="D94" s="184" t="s">
        <v>593</v>
      </c>
      <c r="E94" s="185" t="s">
        <v>594</v>
      </c>
      <c r="F94" s="185" t="s">
        <v>595</v>
      </c>
      <c r="G94" s="186">
        <v>509851</v>
      </c>
      <c r="H94" s="186">
        <v>4853137</v>
      </c>
      <c r="I94" s="184" t="s">
        <v>596</v>
      </c>
      <c r="J94" s="184" t="s">
        <v>597</v>
      </c>
      <c r="K94" s="184" t="s">
        <v>114</v>
      </c>
      <c r="L94" s="187">
        <v>313</v>
      </c>
      <c r="M94" s="188">
        <v>222</v>
      </c>
      <c r="N94" s="206"/>
      <c r="O94" s="190"/>
      <c r="P94" s="191">
        <v>91</v>
      </c>
      <c r="Q94" s="207"/>
      <c r="R94" s="208"/>
      <c r="S94" s="194"/>
      <c r="T94" s="195">
        <v>39279</v>
      </c>
      <c r="U94" s="196" t="s">
        <v>11</v>
      </c>
      <c r="V94" s="197"/>
      <c r="W94" s="70" t="s">
        <v>598</v>
      </c>
      <c r="X94" s="69" t="s">
        <v>116</v>
      </c>
      <c r="Y94" s="69" t="s">
        <v>117</v>
      </c>
      <c r="Z94" s="70" t="s">
        <v>118</v>
      </c>
      <c r="AA94" s="70" t="s">
        <v>142</v>
      </c>
      <c r="AB94" s="70" t="s">
        <v>142</v>
      </c>
      <c r="AC94" s="180"/>
      <c r="AD94" s="243"/>
      <c r="AE94" s="243"/>
      <c r="AF94" s="243"/>
      <c r="AG94" s="243"/>
      <c r="AL94" s="181">
        <f t="shared" si="14"/>
        <v>0</v>
      </c>
      <c r="AM94" s="181">
        <f t="shared" si="15"/>
        <v>1</v>
      </c>
      <c r="AN94" s="181">
        <f t="shared" si="16"/>
        <v>0</v>
      </c>
      <c r="AO94" s="181">
        <f t="shared" si="17"/>
        <v>0</v>
      </c>
      <c r="AP94" s="181">
        <f t="shared" si="18"/>
        <v>0</v>
      </c>
      <c r="AQ94" s="181">
        <f t="shared" si="19"/>
        <v>0</v>
      </c>
      <c r="AR94" s="181">
        <f t="shared" si="20"/>
        <v>0</v>
      </c>
      <c r="AS94" s="181">
        <f t="shared" si="21"/>
        <v>0</v>
      </c>
      <c r="AT94" s="181">
        <f t="shared" si="22"/>
        <v>0</v>
      </c>
      <c r="AU94" s="181">
        <f t="shared" si="23"/>
        <v>0</v>
      </c>
      <c r="AV94" s="181">
        <f t="shared" si="24"/>
        <v>0</v>
      </c>
      <c r="AW94" s="181">
        <f t="shared" si="25"/>
        <v>0</v>
      </c>
      <c r="AX94" s="181">
        <f t="shared" si="26"/>
        <v>0</v>
      </c>
      <c r="AY94" s="181">
        <f t="shared" si="27"/>
        <v>0</v>
      </c>
    </row>
    <row r="95" spans="1:51" s="181" customFormat="1" ht="12.75" customHeight="1">
      <c r="A95" s="268" t="s">
        <v>955</v>
      </c>
      <c r="B95" s="269">
        <v>39279</v>
      </c>
      <c r="C95" s="270" t="s">
        <v>136</v>
      </c>
      <c r="D95" s="271" t="s">
        <v>957</v>
      </c>
      <c r="E95" s="272" t="s">
        <v>958</v>
      </c>
      <c r="F95" s="272" t="s">
        <v>959</v>
      </c>
      <c r="G95" s="273">
        <v>538866</v>
      </c>
      <c r="H95" s="273">
        <v>4956838</v>
      </c>
      <c r="I95" s="271" t="s">
        <v>956</v>
      </c>
      <c r="J95" s="271" t="s">
        <v>664</v>
      </c>
      <c r="K95" s="271" t="s">
        <v>919</v>
      </c>
      <c r="L95" s="274">
        <v>0.1</v>
      </c>
      <c r="M95" s="274">
        <v>0.1</v>
      </c>
      <c r="N95" s="274"/>
      <c r="O95" s="274"/>
      <c r="P95" s="274"/>
      <c r="Q95" s="274"/>
      <c r="R95" s="274"/>
      <c r="S95" s="275"/>
      <c r="T95" s="276">
        <v>39279</v>
      </c>
      <c r="U95" s="276"/>
      <c r="V95" s="277"/>
      <c r="W95" s="271" t="s">
        <v>973</v>
      </c>
      <c r="X95" s="278" t="s">
        <v>116</v>
      </c>
      <c r="Y95" s="278" t="s">
        <v>117</v>
      </c>
      <c r="Z95" s="271" t="s">
        <v>118</v>
      </c>
      <c r="AA95" s="271" t="s">
        <v>118</v>
      </c>
      <c r="AB95" s="279" t="s">
        <v>391</v>
      </c>
      <c r="AC95" s="180"/>
      <c r="AH95" s="244"/>
      <c r="AI95" s="244"/>
      <c r="AJ95" s="244"/>
      <c r="AK95" s="244"/>
      <c r="AL95" s="181">
        <f t="shared" si="14"/>
        <v>0</v>
      </c>
      <c r="AM95" s="181">
        <f t="shared" si="15"/>
        <v>0</v>
      </c>
      <c r="AN95" s="181">
        <f t="shared" si="16"/>
        <v>0</v>
      </c>
      <c r="AO95" s="181">
        <f t="shared" si="17"/>
        <v>0</v>
      </c>
      <c r="AP95" s="181">
        <f t="shared" si="18"/>
        <v>0</v>
      </c>
      <c r="AQ95" s="181">
        <f t="shared" si="19"/>
        <v>0</v>
      </c>
      <c r="AR95" s="181">
        <f t="shared" si="20"/>
        <v>0</v>
      </c>
      <c r="AS95" s="181">
        <f t="shared" si="21"/>
        <v>0</v>
      </c>
      <c r="AT95" s="181">
        <f t="shared" si="22"/>
        <v>0</v>
      </c>
      <c r="AU95" s="181">
        <f t="shared" si="23"/>
        <v>0</v>
      </c>
      <c r="AV95" s="181">
        <f t="shared" si="24"/>
        <v>0</v>
      </c>
      <c r="AW95" s="181">
        <f t="shared" si="25"/>
        <v>0</v>
      </c>
      <c r="AX95" s="181">
        <f t="shared" si="26"/>
        <v>0</v>
      </c>
      <c r="AY95" s="181">
        <f t="shared" si="27"/>
        <v>0</v>
      </c>
    </row>
    <row r="96" spans="1:51" s="181" customFormat="1" ht="12.75" customHeight="1">
      <c r="A96" s="165" t="s">
        <v>77</v>
      </c>
      <c r="B96" s="182">
        <v>39280</v>
      </c>
      <c r="C96" s="199" t="s">
        <v>44</v>
      </c>
      <c r="D96" s="142" t="s">
        <v>44</v>
      </c>
      <c r="E96" s="200"/>
      <c r="F96" s="200"/>
      <c r="G96" s="201"/>
      <c r="H96" s="201"/>
      <c r="I96" s="184" t="s">
        <v>599</v>
      </c>
      <c r="J96" s="142"/>
      <c r="K96" s="142" t="s">
        <v>235</v>
      </c>
      <c r="L96" s="202"/>
      <c r="M96" s="202"/>
      <c r="N96" s="202"/>
      <c r="O96" s="202"/>
      <c r="P96" s="202"/>
      <c r="Q96" s="202"/>
      <c r="R96" s="202"/>
      <c r="S96" s="204"/>
      <c r="T96" s="195"/>
      <c r="U96" s="195"/>
      <c r="V96" s="205"/>
      <c r="W96" s="142"/>
      <c r="X96" s="140"/>
      <c r="Y96" s="140"/>
      <c r="Z96" s="142"/>
      <c r="AA96" s="142"/>
      <c r="AB96" s="142"/>
      <c r="AC96" s="180"/>
      <c r="AD96" s="236"/>
      <c r="AE96" s="236"/>
      <c r="AF96" s="236"/>
      <c r="AG96" s="237"/>
      <c r="AH96" s="245"/>
      <c r="AI96" s="245"/>
      <c r="AJ96" s="245"/>
      <c r="AK96" s="245"/>
      <c r="AL96" s="181">
        <f t="shared" si="14"/>
        <v>0</v>
      </c>
      <c r="AM96" s="181">
        <f t="shared" si="15"/>
        <v>0</v>
      </c>
      <c r="AN96" s="181">
        <f t="shared" si="16"/>
        <v>0</v>
      </c>
      <c r="AO96" s="181">
        <f t="shared" si="17"/>
        <v>0</v>
      </c>
      <c r="AP96" s="181">
        <f t="shared" si="18"/>
        <v>0</v>
      </c>
      <c r="AQ96" s="181">
        <f t="shared" si="19"/>
        <v>0</v>
      </c>
      <c r="AR96" s="181">
        <f t="shared" si="20"/>
        <v>0</v>
      </c>
      <c r="AS96" s="181">
        <f t="shared" si="21"/>
        <v>0</v>
      </c>
      <c r="AT96" s="181">
        <f t="shared" si="22"/>
        <v>0</v>
      </c>
      <c r="AU96" s="181">
        <f t="shared" si="23"/>
        <v>0</v>
      </c>
      <c r="AV96" s="181">
        <f t="shared" si="24"/>
        <v>0</v>
      </c>
      <c r="AW96" s="181">
        <f t="shared" si="25"/>
        <v>0</v>
      </c>
      <c r="AX96" s="181">
        <f t="shared" si="26"/>
        <v>0</v>
      </c>
      <c r="AY96" s="181">
        <f t="shared" si="27"/>
        <v>0</v>
      </c>
    </row>
    <row r="97" spans="1:51" s="181" customFormat="1" ht="12.75" customHeight="1">
      <c r="A97" s="165" t="s">
        <v>715</v>
      </c>
      <c r="B97" s="182">
        <v>39280</v>
      </c>
      <c r="C97" s="183" t="s">
        <v>176</v>
      </c>
      <c r="D97" s="184" t="s">
        <v>600</v>
      </c>
      <c r="E97" s="185" t="s">
        <v>601</v>
      </c>
      <c r="F97" s="185" t="s">
        <v>602</v>
      </c>
      <c r="G97" s="186">
        <v>546228</v>
      </c>
      <c r="H97" s="186">
        <v>4675227</v>
      </c>
      <c r="I97" s="184" t="s">
        <v>708</v>
      </c>
      <c r="J97" s="184" t="s">
        <v>577</v>
      </c>
      <c r="K97" s="184" t="s">
        <v>446</v>
      </c>
      <c r="L97" s="187">
        <v>1101</v>
      </c>
      <c r="M97" s="188">
        <v>1101</v>
      </c>
      <c r="N97" s="206"/>
      <c r="O97" s="190"/>
      <c r="P97" s="191"/>
      <c r="Q97" s="207"/>
      <c r="R97" s="208"/>
      <c r="S97" s="194"/>
      <c r="T97" s="195">
        <v>39282</v>
      </c>
      <c r="U97" s="196" t="s">
        <v>11</v>
      </c>
      <c r="V97" s="197"/>
      <c r="W97" s="70" t="s">
        <v>693</v>
      </c>
      <c r="X97" s="69" t="s">
        <v>603</v>
      </c>
      <c r="Y97" s="69" t="s">
        <v>307</v>
      </c>
      <c r="Z97" s="70" t="s">
        <v>118</v>
      </c>
      <c r="AA97" s="70" t="s">
        <v>118</v>
      </c>
      <c r="AB97" s="70" t="s">
        <v>142</v>
      </c>
      <c r="AC97" s="180"/>
      <c r="AD97" s="236"/>
      <c r="AE97" s="236"/>
      <c r="AF97" s="236"/>
      <c r="AG97" s="237"/>
      <c r="AH97" s="244"/>
      <c r="AI97" s="244"/>
      <c r="AJ97" s="237"/>
      <c r="AK97" s="245"/>
      <c r="AL97" s="181">
        <f t="shared" si="14"/>
        <v>1</v>
      </c>
      <c r="AM97" s="181">
        <f t="shared" si="15"/>
        <v>0</v>
      </c>
      <c r="AN97" s="181">
        <f t="shared" si="16"/>
        <v>0</v>
      </c>
      <c r="AO97" s="181">
        <f t="shared" si="17"/>
        <v>0</v>
      </c>
      <c r="AP97" s="181">
        <f t="shared" si="18"/>
        <v>0</v>
      </c>
      <c r="AQ97" s="181">
        <f t="shared" si="19"/>
        <v>0</v>
      </c>
      <c r="AR97" s="181">
        <f t="shared" si="20"/>
        <v>0</v>
      </c>
      <c r="AS97" s="181">
        <f t="shared" si="21"/>
        <v>0</v>
      </c>
      <c r="AT97" s="181">
        <f t="shared" si="22"/>
        <v>0</v>
      </c>
      <c r="AU97" s="181">
        <f t="shared" si="23"/>
        <v>0</v>
      </c>
      <c r="AV97" s="181">
        <f t="shared" si="24"/>
        <v>0</v>
      </c>
      <c r="AW97" s="181">
        <f t="shared" si="25"/>
        <v>0</v>
      </c>
      <c r="AX97" s="181">
        <f t="shared" si="26"/>
        <v>0</v>
      </c>
      <c r="AY97" s="181">
        <f t="shared" si="27"/>
        <v>0</v>
      </c>
    </row>
    <row r="98" spans="1:51" s="181" customFormat="1" ht="12.75" customHeight="1">
      <c r="A98" s="165" t="s">
        <v>714</v>
      </c>
      <c r="B98" s="182">
        <v>39280</v>
      </c>
      <c r="C98" s="183" t="s">
        <v>176</v>
      </c>
      <c r="D98" s="184" t="s">
        <v>604</v>
      </c>
      <c r="E98" s="185" t="s">
        <v>605</v>
      </c>
      <c r="F98" s="185" t="s">
        <v>606</v>
      </c>
      <c r="G98" s="186">
        <v>527003</v>
      </c>
      <c r="H98" s="186">
        <v>4708778</v>
      </c>
      <c r="I98" s="184" t="s">
        <v>607</v>
      </c>
      <c r="J98" s="184" t="s">
        <v>608</v>
      </c>
      <c r="K98" s="184" t="s">
        <v>446</v>
      </c>
      <c r="L98" s="187">
        <v>0.1</v>
      </c>
      <c r="M98" s="188">
        <v>0.1</v>
      </c>
      <c r="N98" s="206"/>
      <c r="O98" s="190"/>
      <c r="P98" s="191"/>
      <c r="Q98" s="207"/>
      <c r="R98" s="208"/>
      <c r="S98" s="194"/>
      <c r="T98" s="195">
        <v>39280</v>
      </c>
      <c r="U98" s="196" t="s">
        <v>11</v>
      </c>
      <c r="V98" s="197"/>
      <c r="W98" s="70" t="s">
        <v>694</v>
      </c>
      <c r="X98" s="69" t="s">
        <v>603</v>
      </c>
      <c r="Y98" s="69" t="s">
        <v>307</v>
      </c>
      <c r="Z98" s="70" t="s">
        <v>118</v>
      </c>
      <c r="AA98" s="70" t="s">
        <v>118</v>
      </c>
      <c r="AB98" s="144" t="s">
        <v>391</v>
      </c>
      <c r="AC98" s="180"/>
      <c r="AD98" s="236"/>
      <c r="AE98" s="236"/>
      <c r="AF98" s="236"/>
      <c r="AG98" s="237"/>
      <c r="AH98" s="244"/>
      <c r="AI98" s="244"/>
      <c r="AJ98" s="237"/>
      <c r="AK98" s="245"/>
      <c r="AL98" s="181">
        <f t="shared" si="14"/>
        <v>1</v>
      </c>
      <c r="AM98" s="181">
        <f t="shared" si="15"/>
        <v>0</v>
      </c>
      <c r="AN98" s="181">
        <f t="shared" si="16"/>
        <v>0</v>
      </c>
      <c r="AO98" s="181">
        <f t="shared" si="17"/>
        <v>0</v>
      </c>
      <c r="AP98" s="181">
        <f t="shared" si="18"/>
        <v>0</v>
      </c>
      <c r="AQ98" s="181">
        <f t="shared" si="19"/>
        <v>0</v>
      </c>
      <c r="AR98" s="181">
        <f t="shared" si="20"/>
        <v>0</v>
      </c>
      <c r="AS98" s="181">
        <f t="shared" si="21"/>
        <v>0</v>
      </c>
      <c r="AT98" s="181">
        <f t="shared" si="22"/>
        <v>0</v>
      </c>
      <c r="AU98" s="181">
        <f t="shared" si="23"/>
        <v>0</v>
      </c>
      <c r="AV98" s="181">
        <f t="shared" si="24"/>
        <v>0</v>
      </c>
      <c r="AW98" s="181">
        <f t="shared" si="25"/>
        <v>0</v>
      </c>
      <c r="AX98" s="181">
        <f t="shared" si="26"/>
        <v>0</v>
      </c>
      <c r="AY98" s="181">
        <f t="shared" si="27"/>
        <v>0</v>
      </c>
    </row>
    <row r="99" spans="1:51" s="181" customFormat="1" ht="12.75" customHeight="1">
      <c r="A99" s="165" t="s">
        <v>609</v>
      </c>
      <c r="B99" s="182">
        <v>39280</v>
      </c>
      <c r="C99" s="183" t="s">
        <v>440</v>
      </c>
      <c r="D99" s="184" t="s">
        <v>610</v>
      </c>
      <c r="E99" s="185" t="s">
        <v>611</v>
      </c>
      <c r="F99" s="185" t="s">
        <v>612</v>
      </c>
      <c r="G99" s="186">
        <v>523140</v>
      </c>
      <c r="H99" s="186">
        <v>4740342</v>
      </c>
      <c r="I99" s="184" t="s">
        <v>613</v>
      </c>
      <c r="J99" s="184" t="s">
        <v>608</v>
      </c>
      <c r="K99" s="184" t="s">
        <v>446</v>
      </c>
      <c r="L99" s="187">
        <v>0.1</v>
      </c>
      <c r="M99" s="188">
        <v>0.1</v>
      </c>
      <c r="N99" s="206"/>
      <c r="O99" s="190"/>
      <c r="P99" s="191"/>
      <c r="Q99" s="207"/>
      <c r="R99" s="208"/>
      <c r="S99" s="194"/>
      <c r="T99" s="195">
        <v>39280</v>
      </c>
      <c r="U99" s="196" t="s">
        <v>11</v>
      </c>
      <c r="V99" s="197"/>
      <c r="W99" s="70" t="s">
        <v>695</v>
      </c>
      <c r="X99" s="69" t="s">
        <v>603</v>
      </c>
      <c r="Y99" s="69" t="s">
        <v>307</v>
      </c>
      <c r="Z99" s="70" t="s">
        <v>118</v>
      </c>
      <c r="AA99" s="70" t="s">
        <v>118</v>
      </c>
      <c r="AB99" s="144" t="s">
        <v>391</v>
      </c>
      <c r="AC99" s="180"/>
      <c r="AD99" s="236"/>
      <c r="AE99" s="236"/>
      <c r="AF99" s="236"/>
      <c r="AG99" s="237"/>
      <c r="AH99" s="244"/>
      <c r="AI99" s="244"/>
      <c r="AJ99" s="237"/>
      <c r="AK99" s="245"/>
      <c r="AL99" s="181">
        <f t="shared" si="14"/>
        <v>1</v>
      </c>
      <c r="AM99" s="181">
        <f t="shared" si="15"/>
        <v>0</v>
      </c>
      <c r="AN99" s="181">
        <f t="shared" si="16"/>
        <v>0</v>
      </c>
      <c r="AO99" s="181">
        <f t="shared" si="17"/>
        <v>0</v>
      </c>
      <c r="AP99" s="181">
        <f t="shared" si="18"/>
        <v>0</v>
      </c>
      <c r="AQ99" s="181">
        <f t="shared" si="19"/>
        <v>0</v>
      </c>
      <c r="AR99" s="181">
        <f t="shared" si="20"/>
        <v>0</v>
      </c>
      <c r="AS99" s="181">
        <f t="shared" si="21"/>
        <v>0</v>
      </c>
      <c r="AT99" s="181">
        <f t="shared" si="22"/>
        <v>0</v>
      </c>
      <c r="AU99" s="181">
        <f t="shared" si="23"/>
        <v>0</v>
      </c>
      <c r="AV99" s="181">
        <f t="shared" si="24"/>
        <v>0</v>
      </c>
      <c r="AW99" s="181">
        <f t="shared" si="25"/>
        <v>0</v>
      </c>
      <c r="AX99" s="181">
        <f t="shared" si="26"/>
        <v>0</v>
      </c>
      <c r="AY99" s="181">
        <f t="shared" si="27"/>
        <v>0</v>
      </c>
    </row>
    <row r="100" spans="1:51" s="181" customFormat="1" ht="12.75" customHeight="1">
      <c r="A100" s="165" t="s">
        <v>986</v>
      </c>
      <c r="B100" s="182">
        <v>39280</v>
      </c>
      <c r="C100" s="183" t="s">
        <v>440</v>
      </c>
      <c r="D100" s="184" t="s">
        <v>987</v>
      </c>
      <c r="E100" s="185" t="s">
        <v>44</v>
      </c>
      <c r="F100" s="185" t="s">
        <v>44</v>
      </c>
      <c r="G100" s="186" t="s">
        <v>44</v>
      </c>
      <c r="H100" s="186" t="s">
        <v>44</v>
      </c>
      <c r="I100" s="184" t="s">
        <v>988</v>
      </c>
      <c r="J100" s="184" t="s">
        <v>608</v>
      </c>
      <c r="K100" s="184" t="s">
        <v>446</v>
      </c>
      <c r="L100" s="187">
        <v>5</v>
      </c>
      <c r="M100" s="188">
        <v>5</v>
      </c>
      <c r="N100" s="206"/>
      <c r="O100" s="190"/>
      <c r="P100" s="191"/>
      <c r="Q100" s="207"/>
      <c r="R100" s="208"/>
      <c r="S100" s="194"/>
      <c r="T100" s="195">
        <v>39280</v>
      </c>
      <c r="U100" s="196" t="s">
        <v>11</v>
      </c>
      <c r="V100" s="197"/>
      <c r="W100" s="70" t="s">
        <v>989</v>
      </c>
      <c r="X100" s="69" t="s">
        <v>603</v>
      </c>
      <c r="Y100" s="69" t="s">
        <v>307</v>
      </c>
      <c r="Z100" s="70" t="s">
        <v>118</v>
      </c>
      <c r="AA100" s="70" t="s">
        <v>118</v>
      </c>
      <c r="AB100" s="144" t="s">
        <v>391</v>
      </c>
      <c r="AC100" s="180"/>
      <c r="AD100" s="237"/>
      <c r="AE100" s="237"/>
      <c r="AF100" s="240"/>
      <c r="AG100" s="241"/>
      <c r="AH100" s="244"/>
      <c r="AI100" s="244"/>
      <c r="AJ100" s="237"/>
      <c r="AK100" s="245"/>
      <c r="AL100" s="181">
        <f t="shared" si="14"/>
        <v>1</v>
      </c>
      <c r="AM100" s="181">
        <f t="shared" si="15"/>
        <v>0</v>
      </c>
      <c r="AN100" s="181">
        <f t="shared" si="16"/>
        <v>0</v>
      </c>
      <c r="AO100" s="181">
        <f t="shared" si="17"/>
        <v>0</v>
      </c>
      <c r="AP100" s="181">
        <f t="shared" si="18"/>
        <v>0</v>
      </c>
      <c r="AQ100" s="181">
        <f t="shared" si="19"/>
        <v>0</v>
      </c>
      <c r="AR100" s="181">
        <f t="shared" si="20"/>
        <v>0</v>
      </c>
      <c r="AS100" s="181">
        <f t="shared" si="21"/>
        <v>0</v>
      </c>
      <c r="AT100" s="181">
        <f t="shared" si="22"/>
        <v>0</v>
      </c>
      <c r="AU100" s="181">
        <f t="shared" si="23"/>
        <v>0</v>
      </c>
      <c r="AV100" s="181">
        <f t="shared" si="24"/>
        <v>0</v>
      </c>
      <c r="AW100" s="181">
        <f t="shared" si="25"/>
        <v>0</v>
      </c>
      <c r="AX100" s="181">
        <f t="shared" si="26"/>
        <v>0</v>
      </c>
      <c r="AY100" s="181">
        <f t="shared" si="27"/>
        <v>0</v>
      </c>
    </row>
    <row r="101" spans="1:51" s="181" customFormat="1" ht="12.75" customHeight="1">
      <c r="A101" s="165" t="s">
        <v>614</v>
      </c>
      <c r="B101" s="182">
        <v>39280</v>
      </c>
      <c r="C101" s="183" t="s">
        <v>440</v>
      </c>
      <c r="D101" s="184" t="s">
        <v>615</v>
      </c>
      <c r="E101" s="185" t="s">
        <v>616</v>
      </c>
      <c r="F101" s="185" t="s">
        <v>617</v>
      </c>
      <c r="G101" s="186">
        <v>518328</v>
      </c>
      <c r="H101" s="186">
        <v>4713747</v>
      </c>
      <c r="I101" s="184" t="s">
        <v>618</v>
      </c>
      <c r="J101" s="184" t="s">
        <v>608</v>
      </c>
      <c r="K101" s="184" t="s">
        <v>446</v>
      </c>
      <c r="L101" s="187">
        <v>0.1</v>
      </c>
      <c r="M101" s="188">
        <v>0.1</v>
      </c>
      <c r="N101" s="206"/>
      <c r="O101" s="190"/>
      <c r="P101" s="191"/>
      <c r="Q101" s="207"/>
      <c r="R101" s="208"/>
      <c r="S101" s="194"/>
      <c r="T101" s="195">
        <v>39280</v>
      </c>
      <c r="U101" s="196" t="s">
        <v>11</v>
      </c>
      <c r="V101" s="197"/>
      <c r="W101" s="70" t="s">
        <v>696</v>
      </c>
      <c r="X101" s="69" t="s">
        <v>603</v>
      </c>
      <c r="Y101" s="69" t="s">
        <v>307</v>
      </c>
      <c r="Z101" s="70" t="s">
        <v>118</v>
      </c>
      <c r="AA101" s="70" t="s">
        <v>118</v>
      </c>
      <c r="AB101" s="144" t="s">
        <v>391</v>
      </c>
      <c r="AC101" s="180"/>
      <c r="AD101" s="180"/>
      <c r="AE101" s="180"/>
      <c r="AF101" s="180"/>
      <c r="AH101" s="244"/>
      <c r="AI101" s="244"/>
      <c r="AJ101" s="237"/>
      <c r="AK101" s="245"/>
      <c r="AL101" s="181">
        <f t="shared" si="14"/>
        <v>1</v>
      </c>
      <c r="AM101" s="181">
        <f t="shared" si="15"/>
        <v>0</v>
      </c>
      <c r="AN101" s="181">
        <f t="shared" si="16"/>
        <v>0</v>
      </c>
      <c r="AO101" s="181">
        <f t="shared" si="17"/>
        <v>0</v>
      </c>
      <c r="AP101" s="181">
        <f t="shared" si="18"/>
        <v>0</v>
      </c>
      <c r="AQ101" s="181">
        <f t="shared" si="19"/>
        <v>0</v>
      </c>
      <c r="AR101" s="181">
        <f t="shared" si="20"/>
        <v>0</v>
      </c>
      <c r="AS101" s="181">
        <f t="shared" si="21"/>
        <v>0</v>
      </c>
      <c r="AT101" s="181">
        <f t="shared" si="22"/>
        <v>0</v>
      </c>
      <c r="AU101" s="181">
        <f t="shared" si="23"/>
        <v>0</v>
      </c>
      <c r="AV101" s="181">
        <f t="shared" si="24"/>
        <v>0</v>
      </c>
      <c r="AW101" s="181">
        <f t="shared" si="25"/>
        <v>0</v>
      </c>
      <c r="AX101" s="181">
        <f t="shared" si="26"/>
        <v>0</v>
      </c>
      <c r="AY101" s="181">
        <f t="shared" si="27"/>
        <v>0</v>
      </c>
    </row>
    <row r="102" spans="1:51" s="181" customFormat="1" ht="12.75" customHeight="1">
      <c r="A102" s="165" t="s">
        <v>619</v>
      </c>
      <c r="B102" s="182">
        <v>39280</v>
      </c>
      <c r="C102" s="183" t="s">
        <v>440</v>
      </c>
      <c r="D102" s="184" t="s">
        <v>620</v>
      </c>
      <c r="E102" s="185" t="s">
        <v>621</v>
      </c>
      <c r="F102" s="185" t="s">
        <v>622</v>
      </c>
      <c r="G102" s="186">
        <v>517741</v>
      </c>
      <c r="H102" s="186">
        <v>4711671</v>
      </c>
      <c r="I102" s="184" t="s">
        <v>623</v>
      </c>
      <c r="J102" s="184" t="s">
        <v>608</v>
      </c>
      <c r="K102" s="184" t="s">
        <v>446</v>
      </c>
      <c r="L102" s="187">
        <v>0.1</v>
      </c>
      <c r="M102" s="188">
        <v>0.1</v>
      </c>
      <c r="N102" s="206"/>
      <c r="O102" s="190"/>
      <c r="P102" s="191"/>
      <c r="Q102" s="207"/>
      <c r="R102" s="208"/>
      <c r="S102" s="194"/>
      <c r="T102" s="195">
        <v>39280</v>
      </c>
      <c r="U102" s="196" t="s">
        <v>11</v>
      </c>
      <c r="V102" s="197"/>
      <c r="W102" s="70" t="s">
        <v>697</v>
      </c>
      <c r="X102" s="69" t="s">
        <v>603</v>
      </c>
      <c r="Y102" s="69" t="s">
        <v>307</v>
      </c>
      <c r="Z102" s="70" t="s">
        <v>118</v>
      </c>
      <c r="AA102" s="70" t="s">
        <v>118</v>
      </c>
      <c r="AB102" s="144" t="s">
        <v>391</v>
      </c>
      <c r="AC102" s="180"/>
      <c r="AD102" s="180"/>
      <c r="AE102" s="180"/>
      <c r="AF102" s="180"/>
      <c r="AH102" s="248"/>
      <c r="AI102" s="248"/>
      <c r="AJ102" s="237"/>
      <c r="AK102" s="245"/>
      <c r="AL102" s="181">
        <f t="shared" si="14"/>
        <v>1</v>
      </c>
      <c r="AM102" s="181">
        <f t="shared" si="15"/>
        <v>0</v>
      </c>
      <c r="AN102" s="181">
        <f t="shared" si="16"/>
        <v>0</v>
      </c>
      <c r="AO102" s="181">
        <f t="shared" si="17"/>
        <v>0</v>
      </c>
      <c r="AP102" s="181">
        <f t="shared" si="18"/>
        <v>0</v>
      </c>
      <c r="AQ102" s="181">
        <f t="shared" si="19"/>
        <v>0</v>
      </c>
      <c r="AR102" s="181">
        <f t="shared" si="20"/>
        <v>0</v>
      </c>
      <c r="AS102" s="181">
        <f t="shared" si="21"/>
        <v>0</v>
      </c>
      <c r="AT102" s="181">
        <f t="shared" si="22"/>
        <v>0</v>
      </c>
      <c r="AU102" s="181">
        <f t="shared" si="23"/>
        <v>0</v>
      </c>
      <c r="AV102" s="181">
        <f t="shared" si="24"/>
        <v>0</v>
      </c>
      <c r="AW102" s="181">
        <f t="shared" si="25"/>
        <v>0</v>
      </c>
      <c r="AX102" s="181">
        <f t="shared" si="26"/>
        <v>0</v>
      </c>
      <c r="AY102" s="181">
        <f t="shared" si="27"/>
        <v>0</v>
      </c>
    </row>
    <row r="103" spans="1:51" s="181" customFormat="1" ht="12.75" customHeight="1">
      <c r="A103" s="165" t="s">
        <v>624</v>
      </c>
      <c r="B103" s="182">
        <v>39280</v>
      </c>
      <c r="C103" s="183" t="s">
        <v>176</v>
      </c>
      <c r="D103" s="184" t="s">
        <v>625</v>
      </c>
      <c r="E103" s="185" t="s">
        <v>626</v>
      </c>
      <c r="F103" s="185" t="s">
        <v>627</v>
      </c>
      <c r="G103" s="186">
        <v>535420</v>
      </c>
      <c r="H103" s="186">
        <v>4728272</v>
      </c>
      <c r="I103" s="184" t="s">
        <v>628</v>
      </c>
      <c r="J103" s="184" t="s">
        <v>608</v>
      </c>
      <c r="K103" s="184" t="s">
        <v>446</v>
      </c>
      <c r="L103" s="187">
        <v>0.1</v>
      </c>
      <c r="M103" s="188">
        <v>0.1</v>
      </c>
      <c r="N103" s="206"/>
      <c r="O103" s="190"/>
      <c r="P103" s="191"/>
      <c r="Q103" s="207"/>
      <c r="R103" s="208"/>
      <c r="S103" s="194"/>
      <c r="T103" s="195">
        <v>39280</v>
      </c>
      <c r="U103" s="196" t="s">
        <v>11</v>
      </c>
      <c r="V103" s="197"/>
      <c r="W103" s="70" t="s">
        <v>698</v>
      </c>
      <c r="X103" s="69" t="s">
        <v>603</v>
      </c>
      <c r="Y103" s="69" t="s">
        <v>307</v>
      </c>
      <c r="Z103" s="70" t="s">
        <v>118</v>
      </c>
      <c r="AA103" s="70" t="s">
        <v>118</v>
      </c>
      <c r="AB103" s="144" t="s">
        <v>391</v>
      </c>
      <c r="AC103" s="180"/>
      <c r="AD103" s="180"/>
      <c r="AE103" s="180"/>
      <c r="AF103" s="180"/>
      <c r="AH103" s="248"/>
      <c r="AI103" s="248"/>
      <c r="AJ103" s="237"/>
      <c r="AK103" s="245"/>
      <c r="AL103" s="181">
        <f t="shared" si="14"/>
        <v>1</v>
      </c>
      <c r="AM103" s="181">
        <f t="shared" si="15"/>
        <v>0</v>
      </c>
      <c r="AN103" s="181">
        <f t="shared" si="16"/>
        <v>0</v>
      </c>
      <c r="AO103" s="181">
        <f t="shared" si="17"/>
        <v>0</v>
      </c>
      <c r="AP103" s="181">
        <f t="shared" si="18"/>
        <v>0</v>
      </c>
      <c r="AQ103" s="181">
        <f t="shared" si="19"/>
        <v>0</v>
      </c>
      <c r="AR103" s="181">
        <f t="shared" si="20"/>
        <v>0</v>
      </c>
      <c r="AS103" s="181">
        <f t="shared" si="21"/>
        <v>0</v>
      </c>
      <c r="AT103" s="181">
        <f t="shared" si="22"/>
        <v>0</v>
      </c>
      <c r="AU103" s="181">
        <f t="shared" si="23"/>
        <v>0</v>
      </c>
      <c r="AV103" s="181">
        <f t="shared" si="24"/>
        <v>0</v>
      </c>
      <c r="AW103" s="181">
        <f t="shared" si="25"/>
        <v>0</v>
      </c>
      <c r="AX103" s="181">
        <f t="shared" si="26"/>
        <v>0</v>
      </c>
      <c r="AY103" s="181">
        <f t="shared" si="27"/>
        <v>0</v>
      </c>
    </row>
    <row r="104" spans="1:51" s="181" customFormat="1" ht="12.75" customHeight="1">
      <c r="A104" s="165" t="s">
        <v>629</v>
      </c>
      <c r="B104" s="182">
        <v>39280</v>
      </c>
      <c r="C104" s="183" t="s">
        <v>108</v>
      </c>
      <c r="D104" s="184" t="s">
        <v>498</v>
      </c>
      <c r="E104" s="185" t="s">
        <v>974</v>
      </c>
      <c r="F104" s="185" t="s">
        <v>975</v>
      </c>
      <c r="G104" s="186">
        <v>592261</v>
      </c>
      <c r="H104" s="186">
        <v>4774771</v>
      </c>
      <c r="I104" s="184" t="s">
        <v>630</v>
      </c>
      <c r="J104" s="184" t="s">
        <v>251</v>
      </c>
      <c r="K104" s="184" t="s">
        <v>446</v>
      </c>
      <c r="L104" s="187">
        <v>355</v>
      </c>
      <c r="M104" s="188"/>
      <c r="N104" s="206"/>
      <c r="O104" s="190">
        <v>355</v>
      </c>
      <c r="P104" s="191"/>
      <c r="Q104" s="246"/>
      <c r="R104" s="208"/>
      <c r="S104" s="194"/>
      <c r="T104" s="195">
        <v>39281</v>
      </c>
      <c r="U104" s="196" t="s">
        <v>202</v>
      </c>
      <c r="V104" s="197"/>
      <c r="W104" s="70" t="s">
        <v>699</v>
      </c>
      <c r="X104" s="69" t="s">
        <v>116</v>
      </c>
      <c r="Y104" s="69" t="s">
        <v>117</v>
      </c>
      <c r="Z104" s="70" t="s">
        <v>118</v>
      </c>
      <c r="AA104" s="70" t="s">
        <v>118</v>
      </c>
      <c r="AB104" s="70" t="s">
        <v>142</v>
      </c>
      <c r="AC104" s="180"/>
      <c r="AD104" s="180"/>
      <c r="AE104" s="180"/>
      <c r="AF104" s="180"/>
      <c r="AH104" s="235"/>
      <c r="AI104" s="235"/>
      <c r="AJ104" s="241"/>
      <c r="AK104" s="249"/>
      <c r="AL104" s="181">
        <f t="shared" si="14"/>
        <v>0</v>
      </c>
      <c r="AM104" s="181">
        <f t="shared" si="15"/>
        <v>0</v>
      </c>
      <c r="AN104" s="181">
        <f t="shared" si="16"/>
        <v>0</v>
      </c>
      <c r="AO104" s="181">
        <f t="shared" si="17"/>
        <v>0</v>
      </c>
      <c r="AP104" s="181">
        <f t="shared" si="18"/>
        <v>1</v>
      </c>
      <c r="AQ104" s="181">
        <f t="shared" si="19"/>
        <v>0</v>
      </c>
      <c r="AR104" s="181">
        <f t="shared" si="20"/>
        <v>0</v>
      </c>
      <c r="AS104" s="181">
        <f t="shared" si="21"/>
        <v>0</v>
      </c>
      <c r="AT104" s="181">
        <f t="shared" si="22"/>
        <v>0</v>
      </c>
      <c r="AU104" s="181">
        <f t="shared" si="23"/>
        <v>0</v>
      </c>
      <c r="AV104" s="181">
        <f t="shared" si="24"/>
        <v>0</v>
      </c>
      <c r="AW104" s="181">
        <f t="shared" si="25"/>
        <v>0</v>
      </c>
      <c r="AX104" s="181">
        <f t="shared" si="26"/>
        <v>0</v>
      </c>
      <c r="AY104" s="181">
        <f t="shared" si="27"/>
        <v>0</v>
      </c>
    </row>
    <row r="105" spans="1:51" s="181" customFormat="1" ht="12.75" customHeight="1">
      <c r="A105" s="165" t="s">
        <v>631</v>
      </c>
      <c r="B105" s="182">
        <v>39280</v>
      </c>
      <c r="C105" s="183" t="s">
        <v>108</v>
      </c>
      <c r="D105" s="184" t="s">
        <v>632</v>
      </c>
      <c r="E105" s="185" t="s">
        <v>633</v>
      </c>
      <c r="F105" s="185" t="s">
        <v>634</v>
      </c>
      <c r="G105" s="186">
        <v>587200</v>
      </c>
      <c r="H105" s="186">
        <v>4762767</v>
      </c>
      <c r="I105" s="184" t="s">
        <v>635</v>
      </c>
      <c r="J105" s="184" t="s">
        <v>124</v>
      </c>
      <c r="K105" s="184" t="s">
        <v>446</v>
      </c>
      <c r="L105" s="187">
        <v>223</v>
      </c>
      <c r="M105" s="188">
        <v>223</v>
      </c>
      <c r="N105" s="206"/>
      <c r="O105" s="190"/>
      <c r="P105" s="191"/>
      <c r="Q105" s="247"/>
      <c r="R105" s="208"/>
      <c r="S105" s="194"/>
      <c r="T105" s="195">
        <v>39281</v>
      </c>
      <c r="U105" s="196" t="s">
        <v>11</v>
      </c>
      <c r="V105" s="197"/>
      <c r="W105" s="70" t="s">
        <v>700</v>
      </c>
      <c r="X105" s="69" t="s">
        <v>423</v>
      </c>
      <c r="Y105" s="69" t="s">
        <v>117</v>
      </c>
      <c r="Z105" s="70" t="s">
        <v>118</v>
      </c>
      <c r="AA105" s="70" t="s">
        <v>118</v>
      </c>
      <c r="AB105" s="70" t="s">
        <v>142</v>
      </c>
      <c r="AC105" s="180"/>
      <c r="AD105" s="180"/>
      <c r="AE105" s="180"/>
      <c r="AF105" s="180"/>
      <c r="AH105" s="245"/>
      <c r="AI105" s="245"/>
      <c r="AJ105" s="245"/>
      <c r="AK105" s="245"/>
      <c r="AL105" s="181">
        <f t="shared" si="14"/>
        <v>1</v>
      </c>
      <c r="AM105" s="181">
        <f t="shared" si="15"/>
        <v>0</v>
      </c>
      <c r="AN105" s="181">
        <f t="shared" si="16"/>
        <v>0</v>
      </c>
      <c r="AO105" s="181">
        <f t="shared" si="17"/>
        <v>0</v>
      </c>
      <c r="AP105" s="181">
        <f t="shared" si="18"/>
        <v>0</v>
      </c>
      <c r="AQ105" s="181">
        <f t="shared" si="19"/>
        <v>0</v>
      </c>
      <c r="AR105" s="181">
        <f t="shared" si="20"/>
        <v>0</v>
      </c>
      <c r="AS105" s="181">
        <f t="shared" si="21"/>
        <v>0</v>
      </c>
      <c r="AT105" s="181">
        <f t="shared" si="22"/>
        <v>0</v>
      </c>
      <c r="AU105" s="181">
        <f t="shared" si="23"/>
        <v>0</v>
      </c>
      <c r="AV105" s="181">
        <f t="shared" si="24"/>
        <v>0</v>
      </c>
      <c r="AW105" s="181">
        <f t="shared" si="25"/>
        <v>0</v>
      </c>
      <c r="AX105" s="181">
        <f t="shared" si="26"/>
        <v>0</v>
      </c>
      <c r="AY105" s="181">
        <f t="shared" si="27"/>
        <v>0</v>
      </c>
    </row>
    <row r="106" spans="1:51" s="181" customFormat="1" ht="12.75" customHeight="1">
      <c r="A106" s="165" t="s">
        <v>636</v>
      </c>
      <c r="B106" s="182">
        <v>39280</v>
      </c>
      <c r="C106" s="183" t="s">
        <v>136</v>
      </c>
      <c r="D106" s="184" t="s">
        <v>637</v>
      </c>
      <c r="E106" s="185" t="s">
        <v>638</v>
      </c>
      <c r="F106" s="185" t="s">
        <v>639</v>
      </c>
      <c r="G106" s="186">
        <v>577774</v>
      </c>
      <c r="H106" s="186">
        <v>4827899</v>
      </c>
      <c r="I106" s="184" t="s">
        <v>640</v>
      </c>
      <c r="J106" s="184" t="s">
        <v>641</v>
      </c>
      <c r="K106" s="184" t="s">
        <v>446</v>
      </c>
      <c r="L106" s="187">
        <v>1.75</v>
      </c>
      <c r="M106" s="188">
        <v>1.75</v>
      </c>
      <c r="N106" s="206"/>
      <c r="O106" s="190"/>
      <c r="P106" s="191"/>
      <c r="Q106" s="207"/>
      <c r="R106" s="208"/>
      <c r="S106" s="194"/>
      <c r="T106" s="195">
        <v>39280</v>
      </c>
      <c r="U106" s="196" t="s">
        <v>11</v>
      </c>
      <c r="V106" s="197"/>
      <c r="W106" s="70" t="s">
        <v>701</v>
      </c>
      <c r="X106" s="69"/>
      <c r="Y106" s="69" t="s">
        <v>307</v>
      </c>
      <c r="Z106" s="70" t="s">
        <v>142</v>
      </c>
      <c r="AA106" s="70" t="s">
        <v>118</v>
      </c>
      <c r="AB106" s="144" t="s">
        <v>391</v>
      </c>
      <c r="AE106" s="180"/>
      <c r="AF106" s="180"/>
      <c r="AH106" s="245"/>
      <c r="AI106" s="245"/>
      <c r="AJ106" s="245"/>
      <c r="AK106" s="245"/>
      <c r="AL106" s="181">
        <f t="shared" si="14"/>
        <v>1</v>
      </c>
      <c r="AM106" s="181">
        <f t="shared" si="15"/>
        <v>0</v>
      </c>
      <c r="AN106" s="181">
        <f t="shared" si="16"/>
        <v>0</v>
      </c>
      <c r="AO106" s="181">
        <f t="shared" si="17"/>
        <v>0</v>
      </c>
      <c r="AP106" s="181">
        <f t="shared" si="18"/>
        <v>0</v>
      </c>
      <c r="AQ106" s="181">
        <f t="shared" si="19"/>
        <v>0</v>
      </c>
      <c r="AR106" s="181">
        <f t="shared" si="20"/>
        <v>0</v>
      </c>
      <c r="AS106" s="181">
        <f t="shared" si="21"/>
        <v>0</v>
      </c>
      <c r="AT106" s="181">
        <f t="shared" si="22"/>
        <v>0</v>
      </c>
      <c r="AU106" s="181">
        <f t="shared" si="23"/>
        <v>0</v>
      </c>
      <c r="AV106" s="181">
        <f t="shared" si="24"/>
        <v>0</v>
      </c>
      <c r="AW106" s="181">
        <f t="shared" si="25"/>
        <v>0</v>
      </c>
      <c r="AX106" s="181">
        <f t="shared" si="26"/>
        <v>0</v>
      </c>
      <c r="AY106" s="181">
        <f t="shared" si="27"/>
        <v>0</v>
      </c>
    </row>
    <row r="107" spans="1:51" s="181" customFormat="1" ht="12.75" customHeight="1">
      <c r="A107" s="165" t="s">
        <v>645</v>
      </c>
      <c r="B107" s="182">
        <v>39281</v>
      </c>
      <c r="C107" s="183" t="s">
        <v>136</v>
      </c>
      <c r="D107" s="184" t="s">
        <v>646</v>
      </c>
      <c r="E107" s="185" t="s">
        <v>647</v>
      </c>
      <c r="F107" s="185" t="s">
        <v>648</v>
      </c>
      <c r="G107" s="186">
        <v>591575</v>
      </c>
      <c r="H107" s="186">
        <v>4819443</v>
      </c>
      <c r="I107" s="184" t="s">
        <v>642</v>
      </c>
      <c r="J107" s="184" t="s">
        <v>305</v>
      </c>
      <c r="K107" s="184" t="s">
        <v>446</v>
      </c>
      <c r="L107" s="187">
        <v>2309</v>
      </c>
      <c r="M107" s="188" t="s">
        <v>44</v>
      </c>
      <c r="N107" s="206">
        <v>2306</v>
      </c>
      <c r="O107" s="190"/>
      <c r="P107" s="191">
        <v>3</v>
      </c>
      <c r="Q107" s="207"/>
      <c r="R107" s="208"/>
      <c r="S107" s="194"/>
      <c r="T107" s="195">
        <v>39284</v>
      </c>
      <c r="U107" s="196" t="s">
        <v>509</v>
      </c>
      <c r="V107" s="197"/>
      <c r="W107" s="70" t="s">
        <v>702</v>
      </c>
      <c r="X107" s="69" t="s">
        <v>116</v>
      </c>
      <c r="Y107" s="69" t="s">
        <v>117</v>
      </c>
      <c r="Z107" s="70" t="s">
        <v>118</v>
      </c>
      <c r="AA107" s="70" t="s">
        <v>118</v>
      </c>
      <c r="AB107" s="70" t="s">
        <v>142</v>
      </c>
      <c r="AC107" s="209"/>
      <c r="AD107" s="210" t="s">
        <v>20</v>
      </c>
      <c r="AE107" s="210" t="s">
        <v>21</v>
      </c>
      <c r="AF107" s="210" t="s">
        <v>22</v>
      </c>
      <c r="AG107" s="211" t="s">
        <v>80</v>
      </c>
      <c r="AH107" s="245"/>
      <c r="AI107" s="245"/>
      <c r="AJ107" s="245"/>
      <c r="AK107" s="245"/>
      <c r="AL107" s="181">
        <f t="shared" si="14"/>
        <v>0</v>
      </c>
      <c r="AM107" s="181">
        <f t="shared" si="15"/>
        <v>0</v>
      </c>
      <c r="AN107" s="181">
        <f t="shared" si="16"/>
        <v>1</v>
      </c>
      <c r="AO107" s="181">
        <f t="shared" si="17"/>
        <v>0</v>
      </c>
      <c r="AP107" s="181">
        <f t="shared" si="18"/>
        <v>0</v>
      </c>
      <c r="AQ107" s="181">
        <f t="shared" si="19"/>
        <v>0</v>
      </c>
      <c r="AR107" s="181">
        <f t="shared" si="20"/>
        <v>0</v>
      </c>
      <c r="AS107" s="181">
        <f t="shared" si="21"/>
        <v>0</v>
      </c>
      <c r="AT107" s="181">
        <f t="shared" si="22"/>
        <v>0</v>
      </c>
      <c r="AU107" s="181">
        <f t="shared" si="23"/>
        <v>0</v>
      </c>
      <c r="AV107" s="181">
        <f t="shared" si="24"/>
        <v>0</v>
      </c>
      <c r="AW107" s="181">
        <f t="shared" si="25"/>
        <v>0</v>
      </c>
      <c r="AX107" s="181">
        <f t="shared" si="26"/>
        <v>0</v>
      </c>
      <c r="AY107" s="181">
        <f t="shared" si="27"/>
        <v>0</v>
      </c>
    </row>
    <row r="108" spans="1:51" s="181" customFormat="1" ht="12.75" customHeight="1">
      <c r="A108" s="165" t="s">
        <v>649</v>
      </c>
      <c r="B108" s="182">
        <v>39281</v>
      </c>
      <c r="C108" s="183" t="s">
        <v>136</v>
      </c>
      <c r="D108" s="184" t="s">
        <v>650</v>
      </c>
      <c r="E108" s="185" t="s">
        <v>651</v>
      </c>
      <c r="F108" s="185" t="s">
        <v>652</v>
      </c>
      <c r="G108" s="186">
        <v>548319</v>
      </c>
      <c r="H108" s="186">
        <v>4864508</v>
      </c>
      <c r="I108" s="184" t="s">
        <v>643</v>
      </c>
      <c r="J108" s="184" t="s">
        <v>644</v>
      </c>
      <c r="K108" s="184" t="s">
        <v>114</v>
      </c>
      <c r="L108" s="187">
        <v>3962</v>
      </c>
      <c r="M108" s="188">
        <v>1352</v>
      </c>
      <c r="N108" s="206"/>
      <c r="O108" s="190"/>
      <c r="P108" s="191">
        <v>2610</v>
      </c>
      <c r="Q108" s="207"/>
      <c r="R108" s="208"/>
      <c r="S108" s="194"/>
      <c r="T108" s="195">
        <v>39282</v>
      </c>
      <c r="U108" s="196" t="s">
        <v>116</v>
      </c>
      <c r="V108" s="197"/>
      <c r="W108" s="70" t="s">
        <v>703</v>
      </c>
      <c r="X108" s="69" t="s">
        <v>423</v>
      </c>
      <c r="Y108" s="69" t="s">
        <v>117</v>
      </c>
      <c r="Z108" s="70" t="s">
        <v>118</v>
      </c>
      <c r="AA108" s="70" t="s">
        <v>118</v>
      </c>
      <c r="AB108" s="70" t="s">
        <v>142</v>
      </c>
      <c r="AC108" s="209"/>
      <c r="AD108" s="210"/>
      <c r="AE108" s="210"/>
      <c r="AF108" s="210"/>
      <c r="AG108" s="211"/>
      <c r="AH108" s="245"/>
      <c r="AI108" s="245"/>
      <c r="AJ108" s="245"/>
      <c r="AK108" s="245"/>
      <c r="AL108" s="181">
        <f t="shared" si="14"/>
        <v>0</v>
      </c>
      <c r="AM108" s="181">
        <f t="shared" si="15"/>
        <v>0</v>
      </c>
      <c r="AN108" s="181">
        <f t="shared" si="16"/>
        <v>0</v>
      </c>
      <c r="AO108" s="181">
        <f t="shared" si="17"/>
        <v>0</v>
      </c>
      <c r="AP108" s="181">
        <f t="shared" si="18"/>
        <v>0</v>
      </c>
      <c r="AQ108" s="181">
        <f t="shared" si="19"/>
        <v>0</v>
      </c>
      <c r="AR108" s="181">
        <f t="shared" si="20"/>
        <v>0</v>
      </c>
      <c r="AS108" s="181">
        <f t="shared" si="21"/>
        <v>1</v>
      </c>
      <c r="AT108" s="181">
        <f t="shared" si="22"/>
        <v>0</v>
      </c>
      <c r="AU108" s="181">
        <f t="shared" si="23"/>
        <v>0</v>
      </c>
      <c r="AV108" s="181">
        <f t="shared" si="24"/>
        <v>0</v>
      </c>
      <c r="AW108" s="181">
        <f t="shared" si="25"/>
        <v>0</v>
      </c>
      <c r="AX108" s="181">
        <f t="shared" si="26"/>
        <v>0</v>
      </c>
      <c r="AY108" s="181">
        <f t="shared" si="27"/>
        <v>0</v>
      </c>
    </row>
    <row r="109" spans="1:51" s="181" customFormat="1" ht="12.75" customHeight="1">
      <c r="A109" s="165" t="s">
        <v>681</v>
      </c>
      <c r="B109" s="182">
        <v>39281</v>
      </c>
      <c r="C109" s="199"/>
      <c r="D109" s="142"/>
      <c r="E109" s="200"/>
      <c r="F109" s="200"/>
      <c r="G109" s="201"/>
      <c r="H109" s="201"/>
      <c r="I109" s="184" t="s">
        <v>682</v>
      </c>
      <c r="J109" s="142"/>
      <c r="K109" s="142" t="s">
        <v>236</v>
      </c>
      <c r="L109" s="202"/>
      <c r="M109" s="202"/>
      <c r="N109" s="202"/>
      <c r="O109" s="202"/>
      <c r="P109" s="202"/>
      <c r="Q109" s="202"/>
      <c r="R109" s="202"/>
      <c r="S109" s="204"/>
      <c r="T109" s="195"/>
      <c r="U109" s="195"/>
      <c r="V109" s="205"/>
      <c r="W109" s="142"/>
      <c r="X109" s="140"/>
      <c r="Y109" s="140"/>
      <c r="Z109" s="142"/>
      <c r="AA109" s="142"/>
      <c r="AB109" s="142"/>
      <c r="AC109" s="212" t="s">
        <v>24</v>
      </c>
      <c r="AD109" s="211">
        <f>COUNTIF(K3:K110,"P")</f>
        <v>53</v>
      </c>
      <c r="AE109" s="211">
        <f>COUNTIF(K3:K110,"L")</f>
        <v>28</v>
      </c>
      <c r="AF109" s="210">
        <f>SUM(M3:M110)</f>
        <v>71744.45000000004</v>
      </c>
      <c r="AG109" s="213">
        <f>SUM(L3:L110)</f>
        <v>84231.75000000004</v>
      </c>
      <c r="AH109" s="245"/>
      <c r="AI109" s="245"/>
      <c r="AJ109" s="245"/>
      <c r="AK109" s="245"/>
      <c r="AL109" s="181">
        <f t="shared" si="14"/>
        <v>0</v>
      </c>
      <c r="AM109" s="181">
        <f t="shared" si="15"/>
        <v>0</v>
      </c>
      <c r="AN109" s="181">
        <f t="shared" si="16"/>
        <v>0</v>
      </c>
      <c r="AO109" s="181">
        <f t="shared" si="17"/>
        <v>0</v>
      </c>
      <c r="AP109" s="181">
        <f t="shared" si="18"/>
        <v>0</v>
      </c>
      <c r="AQ109" s="181">
        <f t="shared" si="19"/>
        <v>0</v>
      </c>
      <c r="AR109" s="181">
        <f t="shared" si="20"/>
        <v>0</v>
      </c>
      <c r="AS109" s="181">
        <f t="shared" si="21"/>
        <v>0</v>
      </c>
      <c r="AT109" s="181">
        <f t="shared" si="22"/>
        <v>0</v>
      </c>
      <c r="AU109" s="181">
        <f t="shared" si="23"/>
        <v>0</v>
      </c>
      <c r="AV109" s="181">
        <f t="shared" si="24"/>
        <v>0</v>
      </c>
      <c r="AW109" s="181">
        <f t="shared" si="25"/>
        <v>0</v>
      </c>
      <c r="AX109" s="181">
        <f t="shared" si="26"/>
        <v>0</v>
      </c>
      <c r="AY109" s="181">
        <f t="shared" si="27"/>
        <v>0</v>
      </c>
    </row>
    <row r="110" spans="1:51" s="181" customFormat="1" ht="12.75" customHeight="1">
      <c r="A110" s="165" t="s">
        <v>684</v>
      </c>
      <c r="B110" s="182">
        <v>39281</v>
      </c>
      <c r="C110" s="199"/>
      <c r="D110" s="142"/>
      <c r="E110" s="200"/>
      <c r="F110" s="200"/>
      <c r="G110" s="201"/>
      <c r="H110" s="201"/>
      <c r="I110" s="184" t="s">
        <v>683</v>
      </c>
      <c r="J110" s="142"/>
      <c r="K110" s="142" t="s">
        <v>236</v>
      </c>
      <c r="L110" s="202"/>
      <c r="M110" s="202"/>
      <c r="N110" s="202"/>
      <c r="O110" s="202"/>
      <c r="P110" s="202"/>
      <c r="Q110" s="202"/>
      <c r="R110" s="202"/>
      <c r="S110" s="204"/>
      <c r="T110" s="195"/>
      <c r="U110" s="195"/>
      <c r="V110" s="205"/>
      <c r="W110" s="142"/>
      <c r="X110" s="140"/>
      <c r="Y110" s="140"/>
      <c r="Z110" s="142"/>
      <c r="AA110" s="142"/>
      <c r="AB110" s="145"/>
      <c r="AC110" s="180"/>
      <c r="AD110" s="180"/>
      <c r="AE110" s="180"/>
      <c r="AF110" s="180"/>
      <c r="AH110" s="245"/>
      <c r="AI110" s="245"/>
      <c r="AJ110" s="245"/>
      <c r="AK110" s="245"/>
      <c r="AL110" s="181">
        <f t="shared" si="14"/>
        <v>0</v>
      </c>
      <c r="AM110" s="181">
        <f t="shared" si="15"/>
        <v>0</v>
      </c>
      <c r="AN110" s="181">
        <f t="shared" si="16"/>
        <v>0</v>
      </c>
      <c r="AO110" s="181">
        <f t="shared" si="17"/>
        <v>0</v>
      </c>
      <c r="AP110" s="181">
        <f t="shared" si="18"/>
        <v>0</v>
      </c>
      <c r="AQ110" s="181">
        <f t="shared" si="19"/>
        <v>0</v>
      </c>
      <c r="AR110" s="181">
        <f t="shared" si="20"/>
        <v>0</v>
      </c>
      <c r="AS110" s="181">
        <f t="shared" si="21"/>
        <v>0</v>
      </c>
      <c r="AT110" s="181">
        <f t="shared" si="22"/>
        <v>0</v>
      </c>
      <c r="AU110" s="181">
        <f t="shared" si="23"/>
        <v>0</v>
      </c>
      <c r="AV110" s="181">
        <f t="shared" si="24"/>
        <v>0</v>
      </c>
      <c r="AW110" s="181">
        <f t="shared" si="25"/>
        <v>0</v>
      </c>
      <c r="AX110" s="181">
        <f t="shared" si="26"/>
        <v>0</v>
      </c>
      <c r="AY110" s="181">
        <f t="shared" si="27"/>
        <v>0</v>
      </c>
    </row>
    <row r="111" spans="1:51" s="181" customFormat="1" ht="12.75" customHeight="1">
      <c r="A111" s="165" t="s">
        <v>77</v>
      </c>
      <c r="B111" s="182">
        <v>39282</v>
      </c>
      <c r="C111" s="199"/>
      <c r="D111" s="142"/>
      <c r="E111" s="200"/>
      <c r="F111" s="200"/>
      <c r="G111" s="201"/>
      <c r="H111" s="201"/>
      <c r="I111" s="184" t="s">
        <v>653</v>
      </c>
      <c r="J111" s="142"/>
      <c r="K111" s="142" t="s">
        <v>235</v>
      </c>
      <c r="L111" s="202"/>
      <c r="M111" s="202"/>
      <c r="N111" s="202"/>
      <c r="O111" s="202"/>
      <c r="P111" s="202"/>
      <c r="Q111" s="202"/>
      <c r="R111" s="202"/>
      <c r="S111" s="204"/>
      <c r="T111" s="195"/>
      <c r="U111" s="195"/>
      <c r="V111" s="205"/>
      <c r="W111" s="142"/>
      <c r="X111" s="140"/>
      <c r="Y111" s="140"/>
      <c r="Z111" s="142"/>
      <c r="AA111" s="142"/>
      <c r="AB111" s="142"/>
      <c r="AC111" s="180"/>
      <c r="AD111" s="180"/>
      <c r="AE111" s="180"/>
      <c r="AF111" s="180"/>
      <c r="AH111" s="245"/>
      <c r="AI111" s="245"/>
      <c r="AJ111" s="245"/>
      <c r="AK111" s="245"/>
      <c r="AL111" s="181">
        <f t="shared" si="14"/>
        <v>0</v>
      </c>
      <c r="AM111" s="181">
        <f t="shared" si="15"/>
        <v>0</v>
      </c>
      <c r="AN111" s="181">
        <f t="shared" si="16"/>
        <v>0</v>
      </c>
      <c r="AO111" s="181">
        <f t="shared" si="17"/>
        <v>0</v>
      </c>
      <c r="AP111" s="181">
        <f t="shared" si="18"/>
        <v>0</v>
      </c>
      <c r="AQ111" s="181">
        <f t="shared" si="19"/>
        <v>0</v>
      </c>
      <c r="AR111" s="181">
        <f t="shared" si="20"/>
        <v>0</v>
      </c>
      <c r="AS111" s="181">
        <f t="shared" si="21"/>
        <v>0</v>
      </c>
      <c r="AT111" s="181">
        <f t="shared" si="22"/>
        <v>0</v>
      </c>
      <c r="AU111" s="181">
        <f t="shared" si="23"/>
        <v>0</v>
      </c>
      <c r="AV111" s="181">
        <f t="shared" si="24"/>
        <v>0</v>
      </c>
      <c r="AW111" s="181">
        <f t="shared" si="25"/>
        <v>0</v>
      </c>
      <c r="AX111" s="181">
        <f t="shared" si="26"/>
        <v>0</v>
      </c>
      <c r="AY111" s="181">
        <f t="shared" si="27"/>
        <v>0</v>
      </c>
    </row>
    <row r="112" spans="1:51" s="181" customFormat="1" ht="12.75" customHeight="1">
      <c r="A112" s="165" t="s">
        <v>657</v>
      </c>
      <c r="B112" s="182">
        <v>39282</v>
      </c>
      <c r="C112" s="183" t="s">
        <v>136</v>
      </c>
      <c r="D112" s="184" t="s">
        <v>659</v>
      </c>
      <c r="E112" s="185" t="s">
        <v>654</v>
      </c>
      <c r="F112" s="185" t="s">
        <v>655</v>
      </c>
      <c r="G112" s="186">
        <v>579590</v>
      </c>
      <c r="H112" s="186">
        <v>4806221</v>
      </c>
      <c r="I112" s="184" t="s">
        <v>656</v>
      </c>
      <c r="J112" s="184" t="s">
        <v>229</v>
      </c>
      <c r="K112" s="184" t="s">
        <v>114</v>
      </c>
      <c r="L112" s="187">
        <v>4</v>
      </c>
      <c r="M112" s="188">
        <v>4</v>
      </c>
      <c r="N112" s="206"/>
      <c r="O112" s="190"/>
      <c r="P112" s="191"/>
      <c r="Q112" s="207"/>
      <c r="R112" s="208"/>
      <c r="S112" s="194"/>
      <c r="T112" s="195">
        <v>39282</v>
      </c>
      <c r="U112" s="196" t="s">
        <v>11</v>
      </c>
      <c r="V112" s="197"/>
      <c r="W112" s="70" t="s">
        <v>704</v>
      </c>
      <c r="X112" s="69" t="s">
        <v>116</v>
      </c>
      <c r="Y112" s="69" t="s">
        <v>117</v>
      </c>
      <c r="Z112" s="70" t="s">
        <v>118</v>
      </c>
      <c r="AA112" s="70" t="s">
        <v>118</v>
      </c>
      <c r="AB112" s="144" t="s">
        <v>391</v>
      </c>
      <c r="AC112" s="180"/>
      <c r="AD112" s="180"/>
      <c r="AE112" s="180"/>
      <c r="AF112" s="180"/>
      <c r="AH112" s="245"/>
      <c r="AI112" s="245"/>
      <c r="AJ112" s="245"/>
      <c r="AK112" s="245"/>
      <c r="AL112" s="181">
        <f t="shared" si="14"/>
        <v>0</v>
      </c>
      <c r="AM112" s="181">
        <f t="shared" si="15"/>
        <v>1</v>
      </c>
      <c r="AN112" s="181">
        <f t="shared" si="16"/>
        <v>0</v>
      </c>
      <c r="AO112" s="181">
        <f t="shared" si="17"/>
        <v>0</v>
      </c>
      <c r="AP112" s="181">
        <f t="shared" si="18"/>
        <v>0</v>
      </c>
      <c r="AQ112" s="181">
        <f t="shared" si="19"/>
        <v>0</v>
      </c>
      <c r="AR112" s="181">
        <f t="shared" si="20"/>
        <v>0</v>
      </c>
      <c r="AS112" s="181">
        <f t="shared" si="21"/>
        <v>0</v>
      </c>
      <c r="AT112" s="181">
        <f t="shared" si="22"/>
        <v>0</v>
      </c>
      <c r="AU112" s="181">
        <f t="shared" si="23"/>
        <v>0</v>
      </c>
      <c r="AV112" s="181">
        <f t="shared" si="24"/>
        <v>0</v>
      </c>
      <c r="AW112" s="181">
        <f t="shared" si="25"/>
        <v>0</v>
      </c>
      <c r="AX112" s="181">
        <f t="shared" si="26"/>
        <v>0</v>
      </c>
      <c r="AY112" s="181">
        <f t="shared" si="27"/>
        <v>0</v>
      </c>
    </row>
    <row r="113" spans="1:51" s="181" customFormat="1" ht="12.75" customHeight="1">
      <c r="A113" s="268" t="s">
        <v>815</v>
      </c>
      <c r="B113" s="269">
        <v>39282</v>
      </c>
      <c r="C113" s="270" t="s">
        <v>176</v>
      </c>
      <c r="D113" s="271" t="s">
        <v>979</v>
      </c>
      <c r="E113" s="272" t="s">
        <v>980</v>
      </c>
      <c r="F113" s="272" t="s">
        <v>981</v>
      </c>
      <c r="G113" s="273">
        <v>614245</v>
      </c>
      <c r="H113" s="273">
        <v>4644838</v>
      </c>
      <c r="I113" s="271" t="s">
        <v>978</v>
      </c>
      <c r="J113" s="271" t="s">
        <v>977</v>
      </c>
      <c r="K113" s="271" t="s">
        <v>919</v>
      </c>
      <c r="L113" s="274">
        <v>11704</v>
      </c>
      <c r="M113" s="274">
        <v>10673</v>
      </c>
      <c r="N113" s="274"/>
      <c r="O113" s="274">
        <v>190</v>
      </c>
      <c r="P113" s="274">
        <v>841</v>
      </c>
      <c r="Q113" s="274" t="s">
        <v>44</v>
      </c>
      <c r="R113" s="274"/>
      <c r="S113" s="275"/>
      <c r="T113" s="276" t="s">
        <v>44</v>
      </c>
      <c r="U113" s="276"/>
      <c r="V113" s="277"/>
      <c r="W113" s="271" t="s">
        <v>976</v>
      </c>
      <c r="X113" s="278"/>
      <c r="Y113" s="278" t="s">
        <v>117</v>
      </c>
      <c r="Z113" s="271"/>
      <c r="AA113" s="271"/>
      <c r="AB113" s="271"/>
      <c r="AC113" s="180"/>
      <c r="AD113" s="180"/>
      <c r="AE113" s="180"/>
      <c r="AF113" s="180"/>
      <c r="AH113" s="245"/>
      <c r="AI113" s="245"/>
      <c r="AJ113" s="245"/>
      <c r="AK113" s="245"/>
      <c r="AL113" s="181">
        <f t="shared" si="14"/>
        <v>0</v>
      </c>
      <c r="AM113" s="181">
        <f t="shared" si="15"/>
        <v>0</v>
      </c>
      <c r="AN113" s="181">
        <f t="shared" si="16"/>
        <v>0</v>
      </c>
      <c r="AO113" s="181">
        <f t="shared" si="17"/>
        <v>0</v>
      </c>
      <c r="AP113" s="181">
        <f t="shared" si="18"/>
        <v>0</v>
      </c>
      <c r="AQ113" s="181">
        <f t="shared" si="19"/>
        <v>0</v>
      </c>
      <c r="AR113" s="181">
        <f t="shared" si="20"/>
        <v>0</v>
      </c>
      <c r="AS113" s="181">
        <f t="shared" si="21"/>
        <v>0</v>
      </c>
      <c r="AT113" s="181">
        <f t="shared" si="22"/>
        <v>0</v>
      </c>
      <c r="AU113" s="181">
        <f t="shared" si="23"/>
        <v>0</v>
      </c>
      <c r="AV113" s="181">
        <f t="shared" si="24"/>
        <v>0</v>
      </c>
      <c r="AW113" s="181">
        <f t="shared" si="25"/>
        <v>0</v>
      </c>
      <c r="AX113" s="181">
        <f t="shared" si="26"/>
        <v>0</v>
      </c>
      <c r="AY113" s="181">
        <f t="shared" si="27"/>
        <v>0</v>
      </c>
    </row>
    <row r="114" spans="1:51" s="181" customFormat="1" ht="12.75" customHeight="1">
      <c r="A114" s="165" t="s">
        <v>658</v>
      </c>
      <c r="B114" s="182">
        <v>39283</v>
      </c>
      <c r="C114" s="183" t="s">
        <v>136</v>
      </c>
      <c r="D114" s="184" t="s">
        <v>660</v>
      </c>
      <c r="E114" s="185" t="s">
        <v>661</v>
      </c>
      <c r="F114" s="185" t="s">
        <v>662</v>
      </c>
      <c r="G114" s="186">
        <v>545799</v>
      </c>
      <c r="H114" s="186">
        <v>4924608</v>
      </c>
      <c r="I114" s="184" t="s">
        <v>663</v>
      </c>
      <c r="J114" s="184" t="s">
        <v>664</v>
      </c>
      <c r="K114" s="184" t="s">
        <v>114</v>
      </c>
      <c r="L114" s="187">
        <v>563</v>
      </c>
      <c r="M114" s="188">
        <v>177</v>
      </c>
      <c r="N114" s="206"/>
      <c r="O114" s="190"/>
      <c r="P114" s="191">
        <v>386</v>
      </c>
      <c r="Q114" s="207"/>
      <c r="R114" s="208"/>
      <c r="S114" s="194"/>
      <c r="T114" s="195">
        <v>39284</v>
      </c>
      <c r="U114" s="196" t="s">
        <v>116</v>
      </c>
      <c r="V114" s="197"/>
      <c r="W114" s="70" t="s">
        <v>705</v>
      </c>
      <c r="X114" s="69" t="s">
        <v>116</v>
      </c>
      <c r="Y114" s="69" t="s">
        <v>236</v>
      </c>
      <c r="Z114" s="70" t="s">
        <v>142</v>
      </c>
      <c r="AA114" s="70" t="s">
        <v>118</v>
      </c>
      <c r="AB114" s="70" t="s">
        <v>142</v>
      </c>
      <c r="AC114" s="180"/>
      <c r="AD114" s="180"/>
      <c r="AE114" s="180"/>
      <c r="AF114" s="180"/>
      <c r="AH114" s="245"/>
      <c r="AI114" s="245"/>
      <c r="AJ114" s="245"/>
      <c r="AK114" s="245"/>
      <c r="AL114" s="181">
        <f t="shared" si="14"/>
        <v>0</v>
      </c>
      <c r="AM114" s="181">
        <f t="shared" si="15"/>
        <v>0</v>
      </c>
      <c r="AN114" s="181">
        <f t="shared" si="16"/>
        <v>0</v>
      </c>
      <c r="AO114" s="181">
        <f t="shared" si="17"/>
        <v>0</v>
      </c>
      <c r="AP114" s="181">
        <f t="shared" si="18"/>
        <v>0</v>
      </c>
      <c r="AQ114" s="181">
        <f t="shared" si="19"/>
        <v>0</v>
      </c>
      <c r="AR114" s="181">
        <f t="shared" si="20"/>
        <v>0</v>
      </c>
      <c r="AS114" s="181">
        <f t="shared" si="21"/>
        <v>1</v>
      </c>
      <c r="AT114" s="181">
        <f t="shared" si="22"/>
        <v>0</v>
      </c>
      <c r="AU114" s="181">
        <f t="shared" si="23"/>
        <v>0</v>
      </c>
      <c r="AV114" s="181">
        <f t="shared" si="24"/>
        <v>0</v>
      </c>
      <c r="AW114" s="181">
        <f t="shared" si="25"/>
        <v>0</v>
      </c>
      <c r="AX114" s="181">
        <f t="shared" si="26"/>
        <v>0</v>
      </c>
      <c r="AY114" s="181">
        <f t="shared" si="27"/>
        <v>0</v>
      </c>
    </row>
    <row r="115" spans="1:51" s="181" customFormat="1" ht="12.75" customHeight="1">
      <c r="A115" s="165" t="s">
        <v>665</v>
      </c>
      <c r="B115" s="182">
        <v>39285</v>
      </c>
      <c r="C115" s="199"/>
      <c r="D115" s="142" t="s">
        <v>666</v>
      </c>
      <c r="E115" s="200"/>
      <c r="F115" s="200"/>
      <c r="G115" s="201"/>
      <c r="H115" s="201"/>
      <c r="I115" s="184" t="s">
        <v>667</v>
      </c>
      <c r="J115" s="142"/>
      <c r="K115" s="142" t="s">
        <v>236</v>
      </c>
      <c r="L115" s="202">
        <v>0</v>
      </c>
      <c r="M115" s="202"/>
      <c r="N115" s="202"/>
      <c r="O115" s="202"/>
      <c r="P115" s="202"/>
      <c r="Q115" s="202"/>
      <c r="R115" s="202"/>
      <c r="S115" s="204">
        <v>0</v>
      </c>
      <c r="T115" s="195"/>
      <c r="U115" s="195"/>
      <c r="V115" s="205"/>
      <c r="W115" s="142"/>
      <c r="X115" s="140"/>
      <c r="Y115" s="140"/>
      <c r="Z115" s="142"/>
      <c r="AA115" s="142"/>
      <c r="AB115" s="142"/>
      <c r="AC115" s="180"/>
      <c r="AD115" s="180"/>
      <c r="AE115" s="180"/>
      <c r="AF115" s="180"/>
      <c r="AH115" s="245"/>
      <c r="AI115" s="245"/>
      <c r="AJ115" s="245"/>
      <c r="AK115" s="245"/>
      <c r="AL115" s="181">
        <f t="shared" si="14"/>
        <v>0</v>
      </c>
      <c r="AM115" s="181">
        <f t="shared" si="15"/>
        <v>0</v>
      </c>
      <c r="AN115" s="181">
        <f t="shared" si="16"/>
        <v>0</v>
      </c>
      <c r="AO115" s="181">
        <f t="shared" si="17"/>
        <v>0</v>
      </c>
      <c r="AP115" s="181">
        <f t="shared" si="18"/>
        <v>0</v>
      </c>
      <c r="AQ115" s="181">
        <f t="shared" si="19"/>
        <v>0</v>
      </c>
      <c r="AR115" s="181">
        <f t="shared" si="20"/>
        <v>0</v>
      </c>
      <c r="AS115" s="181">
        <f t="shared" si="21"/>
        <v>0</v>
      </c>
      <c r="AT115" s="181">
        <f t="shared" si="22"/>
        <v>0</v>
      </c>
      <c r="AU115" s="181">
        <f t="shared" si="23"/>
        <v>0</v>
      </c>
      <c r="AV115" s="181">
        <f t="shared" si="24"/>
        <v>0</v>
      </c>
      <c r="AW115" s="181">
        <f t="shared" si="25"/>
        <v>0</v>
      </c>
      <c r="AX115" s="181">
        <f t="shared" si="26"/>
        <v>0</v>
      </c>
      <c r="AY115" s="181">
        <f t="shared" si="27"/>
        <v>0</v>
      </c>
    </row>
    <row r="116" spans="1:51" s="181" customFormat="1" ht="12.75" customHeight="1">
      <c r="A116" s="165" t="s">
        <v>671</v>
      </c>
      <c r="B116" s="182">
        <v>39285</v>
      </c>
      <c r="C116" s="183" t="s">
        <v>136</v>
      </c>
      <c r="D116" s="184" t="s">
        <v>670</v>
      </c>
      <c r="E116" s="185" t="s">
        <v>672</v>
      </c>
      <c r="F116" s="185" t="s">
        <v>673</v>
      </c>
      <c r="G116" s="186">
        <v>594370</v>
      </c>
      <c r="H116" s="186">
        <v>4787050</v>
      </c>
      <c r="I116" s="184" t="s">
        <v>668</v>
      </c>
      <c r="J116" s="184" t="s">
        <v>233</v>
      </c>
      <c r="K116" s="184" t="s">
        <v>114</v>
      </c>
      <c r="L116" s="187">
        <v>0.1</v>
      </c>
      <c r="M116" s="188">
        <v>0.1</v>
      </c>
      <c r="N116" s="206"/>
      <c r="O116" s="190"/>
      <c r="P116" s="191"/>
      <c r="Q116" s="207"/>
      <c r="R116" s="208"/>
      <c r="S116" s="194"/>
      <c r="T116" s="195">
        <v>39285</v>
      </c>
      <c r="U116" s="196" t="s">
        <v>11</v>
      </c>
      <c r="V116" s="197"/>
      <c r="W116" s="70" t="s">
        <v>669</v>
      </c>
      <c r="X116" s="69" t="s">
        <v>116</v>
      </c>
      <c r="Y116" s="69" t="s">
        <v>117</v>
      </c>
      <c r="Z116" s="70" t="s">
        <v>118</v>
      </c>
      <c r="AA116" s="70" t="s">
        <v>118</v>
      </c>
      <c r="AB116" s="144" t="s">
        <v>391</v>
      </c>
      <c r="AC116" s="180"/>
      <c r="AD116" s="180"/>
      <c r="AE116" s="180"/>
      <c r="AF116" s="180"/>
      <c r="AH116" s="245"/>
      <c r="AI116" s="245"/>
      <c r="AJ116" s="245"/>
      <c r="AK116" s="245"/>
      <c r="AL116" s="181">
        <f t="shared" si="14"/>
        <v>0</v>
      </c>
      <c r="AM116" s="181">
        <f t="shared" si="15"/>
        <v>1</v>
      </c>
      <c r="AN116" s="181">
        <f t="shared" si="16"/>
        <v>0</v>
      </c>
      <c r="AO116" s="181">
        <f t="shared" si="17"/>
        <v>0</v>
      </c>
      <c r="AP116" s="181">
        <f t="shared" si="18"/>
        <v>0</v>
      </c>
      <c r="AQ116" s="181">
        <f t="shared" si="19"/>
        <v>0</v>
      </c>
      <c r="AR116" s="181">
        <f t="shared" si="20"/>
        <v>0</v>
      </c>
      <c r="AS116" s="181">
        <f t="shared" si="21"/>
        <v>0</v>
      </c>
      <c r="AT116" s="181">
        <f t="shared" si="22"/>
        <v>0</v>
      </c>
      <c r="AU116" s="181">
        <f t="shared" si="23"/>
        <v>0</v>
      </c>
      <c r="AV116" s="181">
        <f t="shared" si="24"/>
        <v>0</v>
      </c>
      <c r="AW116" s="181">
        <f t="shared" si="25"/>
        <v>0</v>
      </c>
      <c r="AX116" s="181">
        <f t="shared" si="26"/>
        <v>0</v>
      </c>
      <c r="AY116" s="181">
        <f t="shared" si="27"/>
        <v>0</v>
      </c>
    </row>
    <row r="117" spans="1:51" s="181" customFormat="1" ht="12.75" customHeight="1">
      <c r="A117" s="165" t="s">
        <v>77</v>
      </c>
      <c r="B117" s="182">
        <v>39285</v>
      </c>
      <c r="C117" s="199"/>
      <c r="D117" s="142" t="s">
        <v>44</v>
      </c>
      <c r="E117" s="200"/>
      <c r="F117" s="200"/>
      <c r="G117" s="201"/>
      <c r="H117" s="201"/>
      <c r="I117" s="184" t="s">
        <v>678</v>
      </c>
      <c r="J117" s="142" t="s">
        <v>44</v>
      </c>
      <c r="K117" s="142" t="s">
        <v>235</v>
      </c>
      <c r="L117" s="224" t="s">
        <v>44</v>
      </c>
      <c r="M117" s="224" t="s">
        <v>44</v>
      </c>
      <c r="N117" s="202"/>
      <c r="O117" s="202"/>
      <c r="P117" s="202"/>
      <c r="Q117" s="202"/>
      <c r="R117" s="202"/>
      <c r="S117" s="204"/>
      <c r="T117" s="195"/>
      <c r="U117" s="195"/>
      <c r="V117" s="205"/>
      <c r="W117" s="142" t="s">
        <v>44</v>
      </c>
      <c r="X117" s="140"/>
      <c r="Y117" s="140"/>
      <c r="Z117" s="142"/>
      <c r="AA117" s="142"/>
      <c r="AB117" s="142"/>
      <c r="AC117" s="180"/>
      <c r="AD117" s="180"/>
      <c r="AE117" s="180"/>
      <c r="AF117" s="180"/>
      <c r="AH117" s="245"/>
      <c r="AI117" s="245"/>
      <c r="AJ117" s="245"/>
      <c r="AK117" s="245"/>
      <c r="AL117" s="181">
        <f t="shared" si="14"/>
        <v>0</v>
      </c>
      <c r="AM117" s="181">
        <f t="shared" si="15"/>
        <v>0</v>
      </c>
      <c r="AN117" s="181">
        <f t="shared" si="16"/>
        <v>0</v>
      </c>
      <c r="AO117" s="181">
        <f t="shared" si="17"/>
        <v>0</v>
      </c>
      <c r="AP117" s="181">
        <f t="shared" si="18"/>
        <v>0</v>
      </c>
      <c r="AQ117" s="181">
        <f t="shared" si="19"/>
        <v>0</v>
      </c>
      <c r="AR117" s="181">
        <f t="shared" si="20"/>
        <v>0</v>
      </c>
      <c r="AS117" s="181">
        <f t="shared" si="21"/>
        <v>0</v>
      </c>
      <c r="AT117" s="181">
        <f t="shared" si="22"/>
        <v>0</v>
      </c>
      <c r="AU117" s="181">
        <f t="shared" si="23"/>
        <v>0</v>
      </c>
      <c r="AV117" s="181">
        <f t="shared" si="24"/>
        <v>0</v>
      </c>
      <c r="AW117" s="181">
        <f t="shared" si="25"/>
        <v>0</v>
      </c>
      <c r="AX117" s="181">
        <f t="shared" si="26"/>
        <v>0</v>
      </c>
      <c r="AY117" s="181">
        <f t="shared" si="27"/>
        <v>0</v>
      </c>
    </row>
    <row r="118" spans="1:51" s="181" customFormat="1" ht="12.75" customHeight="1">
      <c r="A118" s="165" t="s">
        <v>674</v>
      </c>
      <c r="B118" s="182">
        <v>39286</v>
      </c>
      <c r="C118" s="183" t="s">
        <v>136</v>
      </c>
      <c r="D118" s="184" t="s">
        <v>675</v>
      </c>
      <c r="E118" s="185" t="s">
        <v>691</v>
      </c>
      <c r="F118" s="185" t="s">
        <v>692</v>
      </c>
      <c r="G118" s="186">
        <v>511228</v>
      </c>
      <c r="H118" s="186">
        <v>4852271</v>
      </c>
      <c r="I118" s="184" t="s">
        <v>676</v>
      </c>
      <c r="J118" s="184" t="s">
        <v>597</v>
      </c>
      <c r="K118" s="184" t="s">
        <v>114</v>
      </c>
      <c r="L118" s="187">
        <v>512</v>
      </c>
      <c r="M118" s="188">
        <v>512</v>
      </c>
      <c r="N118" s="206"/>
      <c r="O118" s="190"/>
      <c r="P118" s="191"/>
      <c r="Q118" s="207"/>
      <c r="R118" s="208"/>
      <c r="S118" s="194"/>
      <c r="T118" s="195">
        <v>39287</v>
      </c>
      <c r="U118" s="196" t="s">
        <v>11</v>
      </c>
      <c r="V118" s="197"/>
      <c r="W118" s="70" t="s">
        <v>677</v>
      </c>
      <c r="X118" s="69" t="s">
        <v>116</v>
      </c>
      <c r="Y118" s="69" t="s">
        <v>117</v>
      </c>
      <c r="Z118" s="70" t="s">
        <v>118</v>
      </c>
      <c r="AA118" s="70" t="s">
        <v>118</v>
      </c>
      <c r="AB118" s="70" t="s">
        <v>142</v>
      </c>
      <c r="AC118" s="180"/>
      <c r="AD118" s="180"/>
      <c r="AE118" s="180"/>
      <c r="AF118" s="180"/>
      <c r="AH118" s="245"/>
      <c r="AI118" s="245"/>
      <c r="AJ118" s="245"/>
      <c r="AK118" s="245"/>
      <c r="AL118" s="181">
        <f t="shared" si="14"/>
        <v>0</v>
      </c>
      <c r="AM118" s="181">
        <f t="shared" si="15"/>
        <v>1</v>
      </c>
      <c r="AN118" s="181">
        <f t="shared" si="16"/>
        <v>0</v>
      </c>
      <c r="AO118" s="181">
        <f t="shared" si="17"/>
        <v>0</v>
      </c>
      <c r="AP118" s="181">
        <f t="shared" si="18"/>
        <v>0</v>
      </c>
      <c r="AQ118" s="181">
        <f t="shared" si="19"/>
        <v>0</v>
      </c>
      <c r="AR118" s="181">
        <f t="shared" si="20"/>
        <v>0</v>
      </c>
      <c r="AS118" s="181">
        <f t="shared" si="21"/>
        <v>0</v>
      </c>
      <c r="AT118" s="181">
        <f t="shared" si="22"/>
        <v>0</v>
      </c>
      <c r="AU118" s="181">
        <f t="shared" si="23"/>
        <v>0</v>
      </c>
      <c r="AV118" s="181">
        <f t="shared" si="24"/>
        <v>0</v>
      </c>
      <c r="AW118" s="181">
        <f t="shared" si="25"/>
        <v>0</v>
      </c>
      <c r="AX118" s="181">
        <f t="shared" si="26"/>
        <v>0</v>
      </c>
      <c r="AY118" s="181">
        <f t="shared" si="27"/>
        <v>0</v>
      </c>
    </row>
    <row r="119" spans="1:51" s="181" customFormat="1" ht="12.75" customHeight="1">
      <c r="A119" s="165" t="s">
        <v>77</v>
      </c>
      <c r="B119" s="182">
        <v>39287</v>
      </c>
      <c r="C119" s="199"/>
      <c r="D119" s="142"/>
      <c r="E119" s="200"/>
      <c r="F119" s="200"/>
      <c r="G119" s="201"/>
      <c r="H119" s="201"/>
      <c r="I119" s="184" t="s">
        <v>679</v>
      </c>
      <c r="J119" s="142"/>
      <c r="K119" s="142" t="s">
        <v>235</v>
      </c>
      <c r="L119" s="202"/>
      <c r="M119" s="202"/>
      <c r="N119" s="202"/>
      <c r="O119" s="202"/>
      <c r="P119" s="202"/>
      <c r="Q119" s="202"/>
      <c r="R119" s="202"/>
      <c r="S119" s="204"/>
      <c r="T119" s="195"/>
      <c r="U119" s="195"/>
      <c r="V119" s="205"/>
      <c r="W119" s="142"/>
      <c r="X119" s="140"/>
      <c r="Y119" s="140"/>
      <c r="Z119" s="142"/>
      <c r="AA119" s="142"/>
      <c r="AB119" s="142"/>
      <c r="AC119" s="180"/>
      <c r="AD119" s="180"/>
      <c r="AE119" s="180"/>
      <c r="AF119" s="180"/>
      <c r="AH119" s="245"/>
      <c r="AI119" s="245"/>
      <c r="AJ119" s="245"/>
      <c r="AK119" s="245"/>
      <c r="AL119" s="181">
        <f t="shared" si="14"/>
        <v>0</v>
      </c>
      <c r="AM119" s="181">
        <f t="shared" si="15"/>
        <v>0</v>
      </c>
      <c r="AN119" s="181">
        <f t="shared" si="16"/>
        <v>0</v>
      </c>
      <c r="AO119" s="181">
        <f t="shared" si="17"/>
        <v>0</v>
      </c>
      <c r="AP119" s="181">
        <f t="shared" si="18"/>
        <v>0</v>
      </c>
      <c r="AQ119" s="181">
        <f t="shared" si="19"/>
        <v>0</v>
      </c>
      <c r="AR119" s="181">
        <f t="shared" si="20"/>
        <v>0</v>
      </c>
      <c r="AS119" s="181">
        <f t="shared" si="21"/>
        <v>0</v>
      </c>
      <c r="AT119" s="181">
        <f t="shared" si="22"/>
        <v>0</v>
      </c>
      <c r="AU119" s="181">
        <f t="shared" si="23"/>
        <v>0</v>
      </c>
      <c r="AV119" s="181">
        <f t="shared" si="24"/>
        <v>0</v>
      </c>
      <c r="AW119" s="181">
        <f t="shared" si="25"/>
        <v>0</v>
      </c>
      <c r="AX119" s="181">
        <f t="shared" si="26"/>
        <v>0</v>
      </c>
      <c r="AY119" s="181">
        <f t="shared" si="27"/>
        <v>0</v>
      </c>
    </row>
    <row r="120" spans="1:51" s="181" customFormat="1" ht="12.75" customHeight="1">
      <c r="A120" s="165" t="s">
        <v>77</v>
      </c>
      <c r="B120" s="182">
        <v>39287</v>
      </c>
      <c r="C120" s="199"/>
      <c r="D120" s="142"/>
      <c r="E120" s="200"/>
      <c r="F120" s="200"/>
      <c r="G120" s="201"/>
      <c r="H120" s="201"/>
      <c r="I120" s="184" t="s">
        <v>680</v>
      </c>
      <c r="J120" s="142"/>
      <c r="K120" s="142" t="s">
        <v>235</v>
      </c>
      <c r="L120" s="202"/>
      <c r="M120" s="202"/>
      <c r="N120" s="202"/>
      <c r="O120" s="202"/>
      <c r="P120" s="202"/>
      <c r="Q120" s="202"/>
      <c r="R120" s="202"/>
      <c r="S120" s="204"/>
      <c r="T120" s="195"/>
      <c r="U120" s="195"/>
      <c r="V120" s="205"/>
      <c r="W120" s="142"/>
      <c r="X120" s="140"/>
      <c r="Y120" s="140"/>
      <c r="Z120" s="142"/>
      <c r="AA120" s="142"/>
      <c r="AB120" s="142"/>
      <c r="AC120" s="180"/>
      <c r="AD120" s="180"/>
      <c r="AE120" s="180"/>
      <c r="AF120" s="180"/>
      <c r="AH120" s="245"/>
      <c r="AI120" s="245"/>
      <c r="AJ120" s="245"/>
      <c r="AK120" s="245"/>
      <c r="AL120" s="181">
        <f t="shared" si="14"/>
        <v>0</v>
      </c>
      <c r="AM120" s="181">
        <f t="shared" si="15"/>
        <v>0</v>
      </c>
      <c r="AN120" s="181">
        <f t="shared" si="16"/>
        <v>0</v>
      </c>
      <c r="AO120" s="181">
        <f t="shared" si="17"/>
        <v>0</v>
      </c>
      <c r="AP120" s="181">
        <f t="shared" si="18"/>
        <v>0</v>
      </c>
      <c r="AQ120" s="181">
        <f t="shared" si="19"/>
        <v>0</v>
      </c>
      <c r="AR120" s="181">
        <f t="shared" si="20"/>
        <v>0</v>
      </c>
      <c r="AS120" s="181">
        <f t="shared" si="21"/>
        <v>0</v>
      </c>
      <c r="AT120" s="181">
        <f t="shared" si="22"/>
        <v>0</v>
      </c>
      <c r="AU120" s="181">
        <f t="shared" si="23"/>
        <v>0</v>
      </c>
      <c r="AV120" s="181">
        <f t="shared" si="24"/>
        <v>0</v>
      </c>
      <c r="AW120" s="181">
        <f t="shared" si="25"/>
        <v>0</v>
      </c>
      <c r="AX120" s="181">
        <f t="shared" si="26"/>
        <v>0</v>
      </c>
      <c r="AY120" s="181">
        <f t="shared" si="27"/>
        <v>0</v>
      </c>
    </row>
    <row r="121" spans="1:51" s="181" customFormat="1" ht="12.75" customHeight="1">
      <c r="A121" s="165" t="s">
        <v>713</v>
      </c>
      <c r="B121" s="182">
        <v>39288</v>
      </c>
      <c r="C121" s="183" t="s">
        <v>136</v>
      </c>
      <c r="D121" s="184" t="s">
        <v>353</v>
      </c>
      <c r="E121" s="185" t="s">
        <v>686</v>
      </c>
      <c r="F121" s="185" t="s">
        <v>687</v>
      </c>
      <c r="G121" s="186">
        <v>510526</v>
      </c>
      <c r="H121" s="186">
        <v>4851625</v>
      </c>
      <c r="I121" s="184" t="s">
        <v>688</v>
      </c>
      <c r="J121" s="184" t="s">
        <v>597</v>
      </c>
      <c r="K121" s="184" t="s">
        <v>114</v>
      </c>
      <c r="L121" s="187">
        <v>163</v>
      </c>
      <c r="M121" s="188">
        <v>156</v>
      </c>
      <c r="N121" s="206"/>
      <c r="O121" s="190"/>
      <c r="P121" s="191">
        <v>7</v>
      </c>
      <c r="Q121" s="207"/>
      <c r="R121" s="208"/>
      <c r="S121" s="194"/>
      <c r="T121" s="195">
        <v>39288</v>
      </c>
      <c r="U121" s="196" t="s">
        <v>11</v>
      </c>
      <c r="V121" s="197"/>
      <c r="W121" s="70" t="s">
        <v>689</v>
      </c>
      <c r="X121" s="69" t="s">
        <v>167</v>
      </c>
      <c r="Y121" s="69" t="s">
        <v>117</v>
      </c>
      <c r="Z121" s="70" t="s">
        <v>118</v>
      </c>
      <c r="AA121" s="70" t="s">
        <v>118</v>
      </c>
      <c r="AB121" s="70" t="s">
        <v>142</v>
      </c>
      <c r="AE121" s="180"/>
      <c r="AF121" s="180"/>
      <c r="AH121" s="245"/>
      <c r="AI121" s="245"/>
      <c r="AJ121" s="245"/>
      <c r="AK121" s="245"/>
      <c r="AL121" s="181">
        <f t="shared" si="14"/>
        <v>0</v>
      </c>
      <c r="AM121" s="181">
        <f t="shared" si="15"/>
        <v>1</v>
      </c>
      <c r="AN121" s="181">
        <f t="shared" si="16"/>
        <v>0</v>
      </c>
      <c r="AO121" s="181">
        <f t="shared" si="17"/>
        <v>0</v>
      </c>
      <c r="AP121" s="181">
        <f t="shared" si="18"/>
        <v>0</v>
      </c>
      <c r="AQ121" s="181">
        <f t="shared" si="19"/>
        <v>0</v>
      </c>
      <c r="AR121" s="181">
        <f t="shared" si="20"/>
        <v>0</v>
      </c>
      <c r="AS121" s="181">
        <f t="shared" si="21"/>
        <v>0</v>
      </c>
      <c r="AT121" s="181">
        <f t="shared" si="22"/>
        <v>0</v>
      </c>
      <c r="AU121" s="181">
        <f t="shared" si="23"/>
        <v>0</v>
      </c>
      <c r="AV121" s="181">
        <f t="shared" si="24"/>
        <v>0</v>
      </c>
      <c r="AW121" s="181">
        <f t="shared" si="25"/>
        <v>0</v>
      </c>
      <c r="AX121" s="181">
        <f t="shared" si="26"/>
        <v>0</v>
      </c>
      <c r="AY121" s="181">
        <f t="shared" si="27"/>
        <v>0</v>
      </c>
    </row>
    <row r="122" spans="1:51" s="181" customFormat="1" ht="12.75" customHeight="1">
      <c r="A122" s="165" t="s">
        <v>685</v>
      </c>
      <c r="B122" s="182">
        <v>39288</v>
      </c>
      <c r="C122" s="199"/>
      <c r="D122" s="142"/>
      <c r="E122" s="200"/>
      <c r="F122" s="200"/>
      <c r="G122" s="201"/>
      <c r="H122" s="201"/>
      <c r="I122" s="184" t="s">
        <v>690</v>
      </c>
      <c r="J122" s="142"/>
      <c r="K122" s="142" t="s">
        <v>236</v>
      </c>
      <c r="L122" s="202">
        <v>15</v>
      </c>
      <c r="M122" s="202"/>
      <c r="N122" s="202"/>
      <c r="O122" s="202"/>
      <c r="P122" s="202"/>
      <c r="Q122" s="202"/>
      <c r="R122" s="202"/>
      <c r="S122" s="204" t="s">
        <v>44</v>
      </c>
      <c r="T122" s="195"/>
      <c r="U122" s="195"/>
      <c r="V122" s="205"/>
      <c r="W122" s="142"/>
      <c r="X122" s="140"/>
      <c r="Y122" s="140"/>
      <c r="Z122" s="142"/>
      <c r="AA122" s="142"/>
      <c r="AB122" s="142"/>
      <c r="AC122" s="180"/>
      <c r="AD122" s="180"/>
      <c r="AE122" s="180"/>
      <c r="AF122" s="180"/>
      <c r="AL122" s="181">
        <f t="shared" si="14"/>
        <v>0</v>
      </c>
      <c r="AM122" s="181">
        <f t="shared" si="15"/>
        <v>0</v>
      </c>
      <c r="AN122" s="181">
        <f t="shared" si="16"/>
        <v>0</v>
      </c>
      <c r="AO122" s="181">
        <f t="shared" si="17"/>
        <v>0</v>
      </c>
      <c r="AP122" s="181">
        <f t="shared" si="18"/>
        <v>0</v>
      </c>
      <c r="AQ122" s="181">
        <f t="shared" si="19"/>
        <v>0</v>
      </c>
      <c r="AR122" s="181">
        <f t="shared" si="20"/>
        <v>0</v>
      </c>
      <c r="AS122" s="181">
        <f t="shared" si="21"/>
        <v>0</v>
      </c>
      <c r="AT122" s="181">
        <f t="shared" si="22"/>
        <v>0</v>
      </c>
      <c r="AU122" s="181">
        <f t="shared" si="23"/>
        <v>0</v>
      </c>
      <c r="AV122" s="181">
        <f t="shared" si="24"/>
        <v>0</v>
      </c>
      <c r="AW122" s="181">
        <f t="shared" si="25"/>
        <v>0</v>
      </c>
      <c r="AX122" s="181">
        <f t="shared" si="26"/>
        <v>0</v>
      </c>
      <c r="AY122" s="181">
        <f t="shared" si="27"/>
        <v>0</v>
      </c>
    </row>
    <row r="123" spans="1:51" s="181" customFormat="1" ht="12.75" customHeight="1">
      <c r="A123" s="165" t="s">
        <v>710</v>
      </c>
      <c r="B123" s="182">
        <v>39289</v>
      </c>
      <c r="C123" s="183" t="s">
        <v>176</v>
      </c>
      <c r="D123" s="184" t="s">
        <v>711</v>
      </c>
      <c r="E123" s="185" t="s">
        <v>718</v>
      </c>
      <c r="F123" s="185" t="s">
        <v>719</v>
      </c>
      <c r="G123" s="186">
        <v>582479</v>
      </c>
      <c r="H123" s="186">
        <v>4719289</v>
      </c>
      <c r="I123" s="184" t="s">
        <v>709</v>
      </c>
      <c r="J123" s="184" t="s">
        <v>215</v>
      </c>
      <c r="K123" s="184" t="s">
        <v>446</v>
      </c>
      <c r="L123" s="187">
        <v>246</v>
      </c>
      <c r="M123" s="188">
        <v>245</v>
      </c>
      <c r="N123" s="206"/>
      <c r="O123" s="190">
        <v>1</v>
      </c>
      <c r="P123" s="191"/>
      <c r="Q123" s="207"/>
      <c r="R123" s="208"/>
      <c r="S123" s="194"/>
      <c r="T123" s="195">
        <v>39290</v>
      </c>
      <c r="U123" s="196" t="s">
        <v>11</v>
      </c>
      <c r="V123" s="197"/>
      <c r="W123" s="70" t="s">
        <v>712</v>
      </c>
      <c r="X123" s="69" t="s">
        <v>116</v>
      </c>
      <c r="Y123" s="69" t="s">
        <v>117</v>
      </c>
      <c r="Z123" s="70" t="s">
        <v>118</v>
      </c>
      <c r="AA123" s="70" t="s">
        <v>118</v>
      </c>
      <c r="AB123" s="70" t="s">
        <v>142</v>
      </c>
      <c r="AC123" s="180"/>
      <c r="AD123" s="180"/>
      <c r="AE123" s="180"/>
      <c r="AF123" s="180"/>
      <c r="AL123" s="181">
        <f t="shared" si="14"/>
        <v>1</v>
      </c>
      <c r="AM123" s="181">
        <f t="shared" si="15"/>
        <v>0</v>
      </c>
      <c r="AN123" s="181">
        <f t="shared" si="16"/>
        <v>0</v>
      </c>
      <c r="AO123" s="181">
        <f t="shared" si="17"/>
        <v>0</v>
      </c>
      <c r="AP123" s="181">
        <f t="shared" si="18"/>
        <v>0</v>
      </c>
      <c r="AQ123" s="181">
        <f t="shared" si="19"/>
        <v>0</v>
      </c>
      <c r="AR123" s="181">
        <f t="shared" si="20"/>
        <v>0</v>
      </c>
      <c r="AS123" s="181">
        <f t="shared" si="21"/>
        <v>0</v>
      </c>
      <c r="AT123" s="181">
        <f t="shared" si="22"/>
        <v>0</v>
      </c>
      <c r="AU123" s="181">
        <f t="shared" si="23"/>
        <v>0</v>
      </c>
      <c r="AV123" s="181">
        <f t="shared" si="24"/>
        <v>0</v>
      </c>
      <c r="AW123" s="181">
        <f t="shared" si="25"/>
        <v>0</v>
      </c>
      <c r="AX123" s="181">
        <f t="shared" si="26"/>
        <v>0</v>
      </c>
      <c r="AY123" s="181">
        <f t="shared" si="27"/>
        <v>0</v>
      </c>
    </row>
    <row r="124" spans="1:51" s="181" customFormat="1" ht="12.75" customHeight="1">
      <c r="A124" s="165" t="s">
        <v>720</v>
      </c>
      <c r="B124" s="182">
        <v>39291</v>
      </c>
      <c r="C124" s="183" t="s">
        <v>136</v>
      </c>
      <c r="D124" s="184" t="s">
        <v>721</v>
      </c>
      <c r="E124" s="185" t="s">
        <v>724</v>
      </c>
      <c r="F124" s="185" t="s">
        <v>725</v>
      </c>
      <c r="G124" s="186">
        <v>638180</v>
      </c>
      <c r="H124" s="186">
        <v>4772134</v>
      </c>
      <c r="I124" s="184" t="s">
        <v>722</v>
      </c>
      <c r="J124" s="184" t="s">
        <v>251</v>
      </c>
      <c r="K124" s="184" t="s">
        <v>114</v>
      </c>
      <c r="L124" s="187">
        <v>7</v>
      </c>
      <c r="M124" s="188">
        <v>7</v>
      </c>
      <c r="N124" s="206"/>
      <c r="O124" s="190"/>
      <c r="P124" s="191"/>
      <c r="Q124" s="207"/>
      <c r="R124" s="208"/>
      <c r="S124" s="194"/>
      <c r="T124" s="195">
        <v>39291</v>
      </c>
      <c r="U124" s="196" t="s">
        <v>11</v>
      </c>
      <c r="V124" s="197"/>
      <c r="W124" s="70" t="s">
        <v>723</v>
      </c>
      <c r="X124" s="69" t="s">
        <v>116</v>
      </c>
      <c r="Y124" s="69" t="s">
        <v>117</v>
      </c>
      <c r="Z124" s="70" t="s">
        <v>118</v>
      </c>
      <c r="AA124" s="70" t="s">
        <v>118</v>
      </c>
      <c r="AB124" s="144" t="s">
        <v>391</v>
      </c>
      <c r="AC124" s="180"/>
      <c r="AD124" s="180"/>
      <c r="AE124" s="180"/>
      <c r="AF124" s="180"/>
      <c r="AL124" s="181">
        <f t="shared" si="14"/>
        <v>0</v>
      </c>
      <c r="AM124" s="181">
        <f t="shared" si="15"/>
        <v>1</v>
      </c>
      <c r="AN124" s="181">
        <f t="shared" si="16"/>
        <v>0</v>
      </c>
      <c r="AO124" s="181">
        <f t="shared" si="17"/>
        <v>0</v>
      </c>
      <c r="AP124" s="181">
        <f t="shared" si="18"/>
        <v>0</v>
      </c>
      <c r="AQ124" s="181">
        <f t="shared" si="19"/>
        <v>0</v>
      </c>
      <c r="AR124" s="181">
        <f t="shared" si="20"/>
        <v>0</v>
      </c>
      <c r="AS124" s="181">
        <f t="shared" si="21"/>
        <v>0</v>
      </c>
      <c r="AT124" s="181">
        <f t="shared" si="22"/>
        <v>0</v>
      </c>
      <c r="AU124" s="181">
        <f t="shared" si="23"/>
        <v>0</v>
      </c>
      <c r="AV124" s="181">
        <f t="shared" si="24"/>
        <v>0</v>
      </c>
      <c r="AW124" s="181">
        <f t="shared" si="25"/>
        <v>0</v>
      </c>
      <c r="AX124" s="181">
        <f t="shared" si="26"/>
        <v>0</v>
      </c>
      <c r="AY124" s="181">
        <f t="shared" si="27"/>
        <v>0</v>
      </c>
    </row>
    <row r="125" spans="1:51" s="181" customFormat="1" ht="12.75" customHeight="1">
      <c r="A125" s="165" t="s">
        <v>726</v>
      </c>
      <c r="B125" s="182">
        <v>39294</v>
      </c>
      <c r="C125" s="183" t="s">
        <v>136</v>
      </c>
      <c r="D125" s="184" t="s">
        <v>727</v>
      </c>
      <c r="E125" s="185" t="s">
        <v>728</v>
      </c>
      <c r="F125" s="185" t="s">
        <v>729</v>
      </c>
      <c r="G125" s="186">
        <v>518528</v>
      </c>
      <c r="H125" s="186">
        <v>4901911</v>
      </c>
      <c r="I125" s="184" t="s">
        <v>730</v>
      </c>
      <c r="J125" s="184" t="s">
        <v>597</v>
      </c>
      <c r="K125" s="184" t="s">
        <v>114</v>
      </c>
      <c r="L125" s="187">
        <v>9</v>
      </c>
      <c r="M125" s="188"/>
      <c r="N125" s="206"/>
      <c r="O125" s="190"/>
      <c r="P125" s="191">
        <v>9</v>
      </c>
      <c r="Q125" s="207"/>
      <c r="R125" s="208"/>
      <c r="S125" s="194"/>
      <c r="T125" s="195">
        <v>39294</v>
      </c>
      <c r="U125" s="196" t="s">
        <v>116</v>
      </c>
      <c r="V125" s="197"/>
      <c r="W125" s="70" t="s">
        <v>731</v>
      </c>
      <c r="X125" s="69" t="s">
        <v>423</v>
      </c>
      <c r="Y125" s="69" t="s">
        <v>117</v>
      </c>
      <c r="Z125" s="70" t="s">
        <v>118</v>
      </c>
      <c r="AA125" s="70" t="s">
        <v>118</v>
      </c>
      <c r="AB125" s="144" t="s">
        <v>391</v>
      </c>
      <c r="AC125" s="180"/>
      <c r="AD125" s="180"/>
      <c r="AE125" s="180"/>
      <c r="AF125" s="180"/>
      <c r="AL125" s="181">
        <f t="shared" si="14"/>
        <v>0</v>
      </c>
      <c r="AM125" s="181">
        <f t="shared" si="15"/>
        <v>0</v>
      </c>
      <c r="AN125" s="181">
        <f t="shared" si="16"/>
        <v>0</v>
      </c>
      <c r="AO125" s="181">
        <f t="shared" si="17"/>
        <v>0</v>
      </c>
      <c r="AP125" s="181">
        <f t="shared" si="18"/>
        <v>0</v>
      </c>
      <c r="AQ125" s="181">
        <f t="shared" si="19"/>
        <v>0</v>
      </c>
      <c r="AR125" s="181">
        <f t="shared" si="20"/>
        <v>0</v>
      </c>
      <c r="AS125" s="181">
        <f t="shared" si="21"/>
        <v>1</v>
      </c>
      <c r="AT125" s="181">
        <f t="shared" si="22"/>
        <v>0</v>
      </c>
      <c r="AU125" s="181">
        <f t="shared" si="23"/>
        <v>0</v>
      </c>
      <c r="AV125" s="181">
        <f t="shared" si="24"/>
        <v>0</v>
      </c>
      <c r="AW125" s="181">
        <f t="shared" si="25"/>
        <v>0</v>
      </c>
      <c r="AX125" s="181">
        <f t="shared" si="26"/>
        <v>0</v>
      </c>
      <c r="AY125" s="181">
        <f t="shared" si="27"/>
        <v>0</v>
      </c>
    </row>
    <row r="126" spans="1:51" s="181" customFormat="1" ht="12.75" customHeight="1">
      <c r="A126" s="165" t="s">
        <v>732</v>
      </c>
      <c r="B126" s="182">
        <v>39295</v>
      </c>
      <c r="C126" s="183" t="s">
        <v>136</v>
      </c>
      <c r="D126" s="184" t="s">
        <v>733</v>
      </c>
      <c r="E126" s="185" t="s">
        <v>734</v>
      </c>
      <c r="F126" s="185" t="s">
        <v>735</v>
      </c>
      <c r="G126" s="186">
        <v>633954</v>
      </c>
      <c r="H126" s="186">
        <v>4775580</v>
      </c>
      <c r="I126" s="184" t="s">
        <v>736</v>
      </c>
      <c r="J126" s="184" t="s">
        <v>124</v>
      </c>
      <c r="K126" s="184" t="s">
        <v>114</v>
      </c>
      <c r="L126" s="187">
        <v>3567</v>
      </c>
      <c r="M126" s="188">
        <v>2778</v>
      </c>
      <c r="N126" s="206"/>
      <c r="O126" s="190">
        <v>576</v>
      </c>
      <c r="P126" s="250">
        <v>213</v>
      </c>
      <c r="Q126" s="207"/>
      <c r="R126" s="208"/>
      <c r="S126" s="194"/>
      <c r="T126" s="195">
        <v>39298</v>
      </c>
      <c r="U126" s="196" t="s">
        <v>116</v>
      </c>
      <c r="V126" s="197"/>
      <c r="W126" s="70" t="s">
        <v>737</v>
      </c>
      <c r="X126" s="69" t="s">
        <v>116</v>
      </c>
      <c r="Y126" s="69" t="s">
        <v>117</v>
      </c>
      <c r="Z126" s="70" t="s">
        <v>118</v>
      </c>
      <c r="AA126" s="70" t="s">
        <v>118</v>
      </c>
      <c r="AB126" s="70" t="s">
        <v>142</v>
      </c>
      <c r="AC126" s="180"/>
      <c r="AD126" s="180"/>
      <c r="AE126" s="180"/>
      <c r="AF126" s="180"/>
      <c r="AL126" s="181">
        <f t="shared" si="14"/>
        <v>0</v>
      </c>
      <c r="AM126" s="181">
        <f t="shared" si="15"/>
        <v>0</v>
      </c>
      <c r="AN126" s="181">
        <f t="shared" si="16"/>
        <v>0</v>
      </c>
      <c r="AO126" s="181">
        <f t="shared" si="17"/>
        <v>0</v>
      </c>
      <c r="AP126" s="181">
        <f t="shared" si="18"/>
        <v>0</v>
      </c>
      <c r="AQ126" s="181">
        <f t="shared" si="19"/>
        <v>0</v>
      </c>
      <c r="AR126" s="181">
        <f t="shared" si="20"/>
        <v>0</v>
      </c>
      <c r="AS126" s="181">
        <f t="shared" si="21"/>
        <v>1</v>
      </c>
      <c r="AT126" s="181">
        <f t="shared" si="22"/>
        <v>0</v>
      </c>
      <c r="AU126" s="181">
        <f t="shared" si="23"/>
        <v>0</v>
      </c>
      <c r="AV126" s="181">
        <f t="shared" si="24"/>
        <v>0</v>
      </c>
      <c r="AW126" s="181">
        <f t="shared" si="25"/>
        <v>0</v>
      </c>
      <c r="AX126" s="181">
        <f t="shared" si="26"/>
        <v>0</v>
      </c>
      <c r="AY126" s="181">
        <f t="shared" si="27"/>
        <v>0</v>
      </c>
    </row>
    <row r="127" spans="1:51" s="181" customFormat="1" ht="12.75" customHeight="1">
      <c r="A127" s="165" t="s">
        <v>738</v>
      </c>
      <c r="B127" s="182">
        <v>39295</v>
      </c>
      <c r="C127" s="183" t="s">
        <v>136</v>
      </c>
      <c r="D127" s="184" t="s">
        <v>739</v>
      </c>
      <c r="E127" s="185" t="s">
        <v>740</v>
      </c>
      <c r="F127" s="185" t="s">
        <v>741</v>
      </c>
      <c r="G127" s="186">
        <v>581594</v>
      </c>
      <c r="H127" s="186">
        <v>4794695</v>
      </c>
      <c r="I127" s="184" t="s">
        <v>742</v>
      </c>
      <c r="J127" s="184" t="s">
        <v>359</v>
      </c>
      <c r="K127" s="184" t="s">
        <v>114</v>
      </c>
      <c r="L127" s="187">
        <v>0.5</v>
      </c>
      <c r="M127" s="188"/>
      <c r="N127" s="206"/>
      <c r="O127" s="190"/>
      <c r="P127" s="191">
        <v>0.5</v>
      </c>
      <c r="Q127" s="207"/>
      <c r="R127" s="208"/>
      <c r="S127" s="194"/>
      <c r="T127" s="195">
        <v>39296</v>
      </c>
      <c r="U127" s="196" t="s">
        <v>116</v>
      </c>
      <c r="V127" s="197"/>
      <c r="W127" s="70" t="s">
        <v>743</v>
      </c>
      <c r="X127" s="69" t="s">
        <v>116</v>
      </c>
      <c r="Y127" s="69" t="s">
        <v>117</v>
      </c>
      <c r="Z127" s="70" t="s">
        <v>118</v>
      </c>
      <c r="AA127" s="70" t="s">
        <v>118</v>
      </c>
      <c r="AB127" s="144" t="s">
        <v>391</v>
      </c>
      <c r="AC127" s="180"/>
      <c r="AD127" s="180"/>
      <c r="AE127" s="180"/>
      <c r="AF127" s="180"/>
      <c r="AL127" s="181">
        <f t="shared" si="14"/>
        <v>0</v>
      </c>
      <c r="AM127" s="181">
        <f t="shared" si="15"/>
        <v>0</v>
      </c>
      <c r="AN127" s="181">
        <f t="shared" si="16"/>
        <v>0</v>
      </c>
      <c r="AO127" s="181">
        <f t="shared" si="17"/>
        <v>0</v>
      </c>
      <c r="AP127" s="181">
        <f t="shared" si="18"/>
        <v>0</v>
      </c>
      <c r="AQ127" s="181">
        <f t="shared" si="19"/>
        <v>0</v>
      </c>
      <c r="AR127" s="181">
        <f t="shared" si="20"/>
        <v>0</v>
      </c>
      <c r="AS127" s="181">
        <f t="shared" si="21"/>
        <v>1</v>
      </c>
      <c r="AT127" s="181">
        <f t="shared" si="22"/>
        <v>0</v>
      </c>
      <c r="AU127" s="181">
        <f t="shared" si="23"/>
        <v>0</v>
      </c>
      <c r="AV127" s="181">
        <f t="shared" si="24"/>
        <v>0</v>
      </c>
      <c r="AW127" s="181">
        <f t="shared" si="25"/>
        <v>0</v>
      </c>
      <c r="AX127" s="181">
        <f t="shared" si="26"/>
        <v>0</v>
      </c>
      <c r="AY127" s="181">
        <f t="shared" si="27"/>
        <v>0</v>
      </c>
    </row>
    <row r="128" spans="1:51" s="181" customFormat="1" ht="12.75" customHeight="1">
      <c r="A128" s="165" t="s">
        <v>749</v>
      </c>
      <c r="B128" s="182">
        <v>39296</v>
      </c>
      <c r="C128" s="183" t="s">
        <v>136</v>
      </c>
      <c r="D128" s="184" t="s">
        <v>744</v>
      </c>
      <c r="E128" s="185" t="s">
        <v>745</v>
      </c>
      <c r="F128" s="185" t="s">
        <v>746</v>
      </c>
      <c r="G128" s="186">
        <v>510691</v>
      </c>
      <c r="H128" s="186">
        <v>4853396</v>
      </c>
      <c r="I128" s="184" t="s">
        <v>747</v>
      </c>
      <c r="J128" s="184" t="s">
        <v>220</v>
      </c>
      <c r="K128" s="184" t="s">
        <v>114</v>
      </c>
      <c r="L128" s="187">
        <v>47</v>
      </c>
      <c r="M128" s="188">
        <v>47</v>
      </c>
      <c r="N128" s="206"/>
      <c r="O128" s="190"/>
      <c r="P128" s="191"/>
      <c r="Q128" s="207"/>
      <c r="R128" s="208"/>
      <c r="S128" s="194"/>
      <c r="T128" s="195">
        <v>39296</v>
      </c>
      <c r="U128" s="196" t="s">
        <v>11</v>
      </c>
      <c r="V128" s="197"/>
      <c r="W128" s="70" t="s">
        <v>748</v>
      </c>
      <c r="X128" s="69" t="s">
        <v>116</v>
      </c>
      <c r="Y128" s="69" t="s">
        <v>117</v>
      </c>
      <c r="Z128" s="70" t="s">
        <v>118</v>
      </c>
      <c r="AA128" s="70" t="s">
        <v>118</v>
      </c>
      <c r="AB128" s="70" t="s">
        <v>142</v>
      </c>
      <c r="AC128" s="180"/>
      <c r="AD128" s="180"/>
      <c r="AE128" s="180"/>
      <c r="AF128" s="180"/>
      <c r="AL128" s="181">
        <f t="shared" si="14"/>
        <v>0</v>
      </c>
      <c r="AM128" s="181">
        <f t="shared" si="15"/>
        <v>1</v>
      </c>
      <c r="AN128" s="181">
        <f t="shared" si="16"/>
        <v>0</v>
      </c>
      <c r="AO128" s="181">
        <f t="shared" si="17"/>
        <v>0</v>
      </c>
      <c r="AP128" s="181">
        <f t="shared" si="18"/>
        <v>0</v>
      </c>
      <c r="AQ128" s="181">
        <f t="shared" si="19"/>
        <v>0</v>
      </c>
      <c r="AR128" s="181">
        <f t="shared" si="20"/>
        <v>0</v>
      </c>
      <c r="AS128" s="181">
        <f t="shared" si="21"/>
        <v>0</v>
      </c>
      <c r="AT128" s="181">
        <f t="shared" si="22"/>
        <v>0</v>
      </c>
      <c r="AU128" s="181">
        <f t="shared" si="23"/>
        <v>0</v>
      </c>
      <c r="AV128" s="181">
        <f t="shared" si="24"/>
        <v>0</v>
      </c>
      <c r="AW128" s="181">
        <f t="shared" si="25"/>
        <v>0</v>
      </c>
      <c r="AX128" s="181">
        <f t="shared" si="26"/>
        <v>0</v>
      </c>
      <c r="AY128" s="181">
        <f t="shared" si="27"/>
        <v>0</v>
      </c>
    </row>
    <row r="129" spans="1:51" s="181" customFormat="1" ht="12.75" customHeight="1">
      <c r="A129" s="165" t="s">
        <v>752</v>
      </c>
      <c r="B129" s="182">
        <v>39297</v>
      </c>
      <c r="C129" s="183" t="s">
        <v>440</v>
      </c>
      <c r="D129" s="184" t="s">
        <v>751</v>
      </c>
      <c r="E129" s="185" t="s">
        <v>753</v>
      </c>
      <c r="F129" s="185" t="s">
        <v>754</v>
      </c>
      <c r="G129" s="186">
        <v>519077</v>
      </c>
      <c r="H129" s="186">
        <v>4731446</v>
      </c>
      <c r="I129" s="184" t="s">
        <v>750</v>
      </c>
      <c r="J129" s="184" t="s">
        <v>755</v>
      </c>
      <c r="K129" s="184" t="s">
        <v>446</v>
      </c>
      <c r="L129" s="187">
        <v>0.25</v>
      </c>
      <c r="M129" s="188"/>
      <c r="N129" s="206"/>
      <c r="O129" s="190">
        <v>0.25</v>
      </c>
      <c r="P129" s="191"/>
      <c r="Q129" s="207"/>
      <c r="R129" s="208"/>
      <c r="S129" s="194"/>
      <c r="T129" s="195">
        <v>39297</v>
      </c>
      <c r="U129" s="196" t="s">
        <v>202</v>
      </c>
      <c r="V129" s="197"/>
      <c r="W129" s="70" t="s">
        <v>756</v>
      </c>
      <c r="X129" s="69" t="s">
        <v>423</v>
      </c>
      <c r="Y129" s="69" t="s">
        <v>307</v>
      </c>
      <c r="Z129" s="70" t="s">
        <v>118</v>
      </c>
      <c r="AA129" s="70" t="s">
        <v>118</v>
      </c>
      <c r="AB129" s="144" t="s">
        <v>391</v>
      </c>
      <c r="AC129" s="209"/>
      <c r="AD129" s="210" t="s">
        <v>20</v>
      </c>
      <c r="AE129" s="210" t="s">
        <v>21</v>
      </c>
      <c r="AF129" s="210" t="s">
        <v>22</v>
      </c>
      <c r="AG129" s="211" t="s">
        <v>80</v>
      </c>
      <c r="AL129" s="181">
        <f t="shared" si="14"/>
        <v>0</v>
      </c>
      <c r="AM129" s="181">
        <f t="shared" si="15"/>
        <v>0</v>
      </c>
      <c r="AN129" s="181">
        <f t="shared" si="16"/>
        <v>0</v>
      </c>
      <c r="AO129" s="181">
        <f t="shared" si="17"/>
        <v>0</v>
      </c>
      <c r="AP129" s="181">
        <f t="shared" si="18"/>
        <v>1</v>
      </c>
      <c r="AQ129" s="181">
        <f t="shared" si="19"/>
        <v>0</v>
      </c>
      <c r="AR129" s="181">
        <f t="shared" si="20"/>
        <v>0</v>
      </c>
      <c r="AS129" s="181">
        <f t="shared" si="21"/>
        <v>0</v>
      </c>
      <c r="AT129" s="181">
        <f t="shared" si="22"/>
        <v>0</v>
      </c>
      <c r="AU129" s="181">
        <f t="shared" si="23"/>
        <v>0</v>
      </c>
      <c r="AV129" s="181">
        <f t="shared" si="24"/>
        <v>0</v>
      </c>
      <c r="AW129" s="181">
        <f t="shared" si="25"/>
        <v>0</v>
      </c>
      <c r="AX129" s="181">
        <f t="shared" si="26"/>
        <v>0</v>
      </c>
      <c r="AY129" s="181">
        <f t="shared" si="27"/>
        <v>0</v>
      </c>
    </row>
    <row r="130" spans="1:51" s="181" customFormat="1" ht="12.75" customHeight="1">
      <c r="A130" s="165" t="s">
        <v>757</v>
      </c>
      <c r="B130" s="182">
        <v>39297</v>
      </c>
      <c r="C130" s="183" t="s">
        <v>108</v>
      </c>
      <c r="D130" s="184" t="s">
        <v>772</v>
      </c>
      <c r="E130" s="185" t="s">
        <v>773</v>
      </c>
      <c r="F130" s="185" t="s">
        <v>774</v>
      </c>
      <c r="G130" s="186">
        <v>592230</v>
      </c>
      <c r="H130" s="186">
        <v>4754689</v>
      </c>
      <c r="I130" s="184" t="s">
        <v>758</v>
      </c>
      <c r="J130" s="184" t="s">
        <v>245</v>
      </c>
      <c r="K130" s="184" t="s">
        <v>114</v>
      </c>
      <c r="L130" s="187">
        <v>94</v>
      </c>
      <c r="M130" s="188">
        <v>92</v>
      </c>
      <c r="N130" s="206"/>
      <c r="O130" s="190"/>
      <c r="P130" s="191">
        <v>2</v>
      </c>
      <c r="Q130" s="207"/>
      <c r="R130" s="208"/>
      <c r="S130" s="194"/>
      <c r="T130" s="195">
        <v>39297</v>
      </c>
      <c r="U130" s="196" t="s">
        <v>11</v>
      </c>
      <c r="V130" s="197"/>
      <c r="W130" s="70" t="s">
        <v>759</v>
      </c>
      <c r="X130" s="69" t="s">
        <v>167</v>
      </c>
      <c r="Y130" s="69" t="s">
        <v>117</v>
      </c>
      <c r="Z130" s="70" t="s">
        <v>118</v>
      </c>
      <c r="AA130" s="70" t="s">
        <v>118</v>
      </c>
      <c r="AB130" s="70" t="s">
        <v>142</v>
      </c>
      <c r="AC130" s="209"/>
      <c r="AD130" s="210"/>
      <c r="AE130" s="210"/>
      <c r="AF130" s="210"/>
      <c r="AG130" s="211"/>
      <c r="AL130" s="181">
        <f t="shared" si="14"/>
        <v>0</v>
      </c>
      <c r="AM130" s="181">
        <f t="shared" si="15"/>
        <v>1</v>
      </c>
      <c r="AN130" s="181">
        <f t="shared" si="16"/>
        <v>0</v>
      </c>
      <c r="AO130" s="181">
        <f t="shared" si="17"/>
        <v>0</v>
      </c>
      <c r="AP130" s="181">
        <f t="shared" si="18"/>
        <v>0</v>
      </c>
      <c r="AQ130" s="181">
        <f t="shared" si="19"/>
        <v>0</v>
      </c>
      <c r="AR130" s="181">
        <f t="shared" si="20"/>
        <v>0</v>
      </c>
      <c r="AS130" s="181">
        <f t="shared" si="21"/>
        <v>0</v>
      </c>
      <c r="AT130" s="181">
        <f t="shared" si="22"/>
        <v>0</v>
      </c>
      <c r="AU130" s="181">
        <f t="shared" si="23"/>
        <v>0</v>
      </c>
      <c r="AV130" s="181">
        <f t="shared" si="24"/>
        <v>0</v>
      </c>
      <c r="AW130" s="181">
        <f t="shared" si="25"/>
        <v>0</v>
      </c>
      <c r="AX130" s="181">
        <f t="shared" si="26"/>
        <v>0</v>
      </c>
      <c r="AY130" s="181">
        <f t="shared" si="27"/>
        <v>0</v>
      </c>
    </row>
    <row r="131" spans="1:51" s="181" customFormat="1" ht="12.75" customHeight="1">
      <c r="A131" s="165" t="s">
        <v>760</v>
      </c>
      <c r="B131" s="182">
        <v>39298</v>
      </c>
      <c r="C131" s="183" t="s">
        <v>108</v>
      </c>
      <c r="D131" s="184" t="s">
        <v>372</v>
      </c>
      <c r="E131" s="185" t="s">
        <v>762</v>
      </c>
      <c r="F131" s="185" t="s">
        <v>763</v>
      </c>
      <c r="G131" s="186">
        <v>599328</v>
      </c>
      <c r="H131" s="186">
        <v>4751995</v>
      </c>
      <c r="I131" s="184" t="s">
        <v>764</v>
      </c>
      <c r="J131" s="184" t="s">
        <v>229</v>
      </c>
      <c r="K131" s="184" t="s">
        <v>114</v>
      </c>
      <c r="L131" s="187">
        <v>0.1</v>
      </c>
      <c r="M131" s="188">
        <v>0.1</v>
      </c>
      <c r="N131" s="206"/>
      <c r="O131" s="190"/>
      <c r="P131" s="191"/>
      <c r="Q131" s="207"/>
      <c r="R131" s="208"/>
      <c r="S131" s="194"/>
      <c r="T131" s="195">
        <v>39298</v>
      </c>
      <c r="U131" s="196" t="s">
        <v>11</v>
      </c>
      <c r="V131" s="197"/>
      <c r="W131" s="70" t="s">
        <v>765</v>
      </c>
      <c r="X131" s="69" t="s">
        <v>116</v>
      </c>
      <c r="Y131" s="69" t="s">
        <v>117</v>
      </c>
      <c r="Z131" s="70" t="s">
        <v>118</v>
      </c>
      <c r="AA131" s="70" t="s">
        <v>118</v>
      </c>
      <c r="AB131" s="144" t="s">
        <v>391</v>
      </c>
      <c r="AC131" s="212" t="s">
        <v>1004</v>
      </c>
      <c r="AD131" s="211">
        <f>COUNTIF(K3:K138,"P")</f>
        <v>70</v>
      </c>
      <c r="AE131" s="211">
        <f>COUNTIF(K3:K138,"L")</f>
        <v>31</v>
      </c>
      <c r="AF131" s="210">
        <f>SUM(M3:M138)</f>
        <v>86561.35000000006</v>
      </c>
      <c r="AG131" s="213">
        <f>SUM(L3:L138)</f>
        <v>101435.40000000007</v>
      </c>
      <c r="AL131" s="181">
        <f t="shared" si="14"/>
        <v>0</v>
      </c>
      <c r="AM131" s="181">
        <f t="shared" si="15"/>
        <v>1</v>
      </c>
      <c r="AN131" s="181">
        <f t="shared" si="16"/>
        <v>0</v>
      </c>
      <c r="AO131" s="181">
        <f t="shared" si="17"/>
        <v>0</v>
      </c>
      <c r="AP131" s="181">
        <f t="shared" si="18"/>
        <v>0</v>
      </c>
      <c r="AQ131" s="181">
        <f t="shared" si="19"/>
        <v>0</v>
      </c>
      <c r="AR131" s="181">
        <f t="shared" si="20"/>
        <v>0</v>
      </c>
      <c r="AS131" s="181">
        <f t="shared" si="21"/>
        <v>0</v>
      </c>
      <c r="AT131" s="181">
        <f t="shared" si="22"/>
        <v>0</v>
      </c>
      <c r="AU131" s="181">
        <f t="shared" si="23"/>
        <v>0</v>
      </c>
      <c r="AV131" s="181">
        <f t="shared" si="24"/>
        <v>0</v>
      </c>
      <c r="AW131" s="181">
        <f t="shared" si="25"/>
        <v>0</v>
      </c>
      <c r="AX131" s="181">
        <f t="shared" si="26"/>
        <v>0</v>
      </c>
      <c r="AY131" s="181">
        <f t="shared" si="27"/>
        <v>0</v>
      </c>
    </row>
    <row r="132" spans="1:51" s="181" customFormat="1" ht="12.75" customHeight="1">
      <c r="A132" s="165" t="s">
        <v>761</v>
      </c>
      <c r="B132" s="182">
        <v>39298</v>
      </c>
      <c r="C132" s="183" t="s">
        <v>440</v>
      </c>
      <c r="D132" s="184" t="s">
        <v>769</v>
      </c>
      <c r="E132" s="185" t="s">
        <v>770</v>
      </c>
      <c r="F132" s="185" t="s">
        <v>771</v>
      </c>
      <c r="G132" s="186">
        <v>502555</v>
      </c>
      <c r="H132" s="186">
        <v>4711852</v>
      </c>
      <c r="I132" s="184" t="s">
        <v>767</v>
      </c>
      <c r="J132" s="184" t="s">
        <v>768</v>
      </c>
      <c r="K132" s="184" t="s">
        <v>446</v>
      </c>
      <c r="L132" s="187">
        <v>1.6</v>
      </c>
      <c r="M132" s="188">
        <v>1.6</v>
      </c>
      <c r="N132" s="206"/>
      <c r="O132" s="190"/>
      <c r="P132" s="191"/>
      <c r="Q132" s="207"/>
      <c r="R132" s="208"/>
      <c r="S132" s="194"/>
      <c r="T132" s="195">
        <v>39299</v>
      </c>
      <c r="U132" s="196" t="s">
        <v>11</v>
      </c>
      <c r="V132" s="197"/>
      <c r="W132" s="70" t="s">
        <v>766</v>
      </c>
      <c r="X132" s="69" t="s">
        <v>423</v>
      </c>
      <c r="Y132" s="69" t="s">
        <v>307</v>
      </c>
      <c r="Z132" s="70" t="s">
        <v>118</v>
      </c>
      <c r="AA132" s="70" t="s">
        <v>118</v>
      </c>
      <c r="AB132" s="144" t="s">
        <v>391</v>
      </c>
      <c r="AC132" s="180"/>
      <c r="AD132" s="180"/>
      <c r="AE132" s="180"/>
      <c r="AF132" s="180"/>
      <c r="AL132" s="181">
        <f aca="true" t="shared" si="28" ref="AL132:AL195">IF(AND($U132="BLM",$K132="L"),1,0)</f>
        <v>1</v>
      </c>
      <c r="AM132" s="181">
        <f aca="true" t="shared" si="29" ref="AM132:AM195">IF(AND($U132="BLM",$K132="P"),1,0)</f>
        <v>0</v>
      </c>
      <c r="AN132" s="181">
        <f aca="true" t="shared" si="30" ref="AN132:AN195">IF(AND($U132="FS",$K132="L"),1,0)</f>
        <v>0</v>
      </c>
      <c r="AO132" s="181">
        <f aca="true" t="shared" si="31" ref="AO132:AO195">IF(AND($U132="FS",$K132="P"),1,0)</f>
        <v>0</v>
      </c>
      <c r="AP132" s="181">
        <f aca="true" t="shared" si="32" ref="AP132:AP195">IF(AND($U132="STATE",$K132="L"),1,0)</f>
        <v>0</v>
      </c>
      <c r="AQ132" s="181">
        <f aca="true" t="shared" si="33" ref="AQ132:AQ195">IF(AND($U132="STATE",$K132="P"),1,0)</f>
        <v>0</v>
      </c>
      <c r="AR132" s="181">
        <f aca="true" t="shared" si="34" ref="AR132:AR195">IF(AND($U132="PRIVATE",$K132="L"),1,0)</f>
        <v>0</v>
      </c>
      <c r="AS132" s="181">
        <f aca="true" t="shared" si="35" ref="AS132:AS195">IF(AND($U132="PRIVATE",$K132="P"),1,0)</f>
        <v>0</v>
      </c>
      <c r="AT132" s="181">
        <f aca="true" t="shared" si="36" ref="AT132:AT195">IF(AND($U132="MILITARY",$K132="L"),1,0)</f>
        <v>0</v>
      </c>
      <c r="AU132" s="181">
        <f aca="true" t="shared" si="37" ref="AU132:AU195">IF(AND($U132="MILITARY",$K132="P"),1,0)</f>
        <v>0</v>
      </c>
      <c r="AV132" s="181">
        <f aca="true" t="shared" si="38" ref="AV132:AV195">IF(AND($U132="FWS",$K132="L"),1,0)</f>
        <v>0</v>
      </c>
      <c r="AW132" s="181">
        <f aca="true" t="shared" si="39" ref="AW132:AW195">IF(AND($U132="FWS",$K132="P"),1,0)</f>
        <v>0</v>
      </c>
      <c r="AX132" s="181">
        <f aca="true" t="shared" si="40" ref="AX132:AX195">IF(AND($U132="OTHER",$K132="L"),1,0)</f>
        <v>0</v>
      </c>
      <c r="AY132" s="181">
        <f aca="true" t="shared" si="41" ref="AY132:AY195">IF(AND($U132="OTHER",$K132="P"),1,0)</f>
        <v>0</v>
      </c>
    </row>
    <row r="133" spans="1:51" s="181" customFormat="1" ht="12.75" customHeight="1">
      <c r="A133" s="165" t="s">
        <v>775</v>
      </c>
      <c r="B133" s="182">
        <v>39301</v>
      </c>
      <c r="C133" s="183" t="s">
        <v>136</v>
      </c>
      <c r="D133" s="184" t="s">
        <v>776</v>
      </c>
      <c r="E133" s="185" t="s">
        <v>777</v>
      </c>
      <c r="F133" s="185" t="s">
        <v>784</v>
      </c>
      <c r="G133" s="186">
        <v>577771</v>
      </c>
      <c r="H133" s="186">
        <v>4824134</v>
      </c>
      <c r="I133" s="184" t="s">
        <v>779</v>
      </c>
      <c r="J133" s="184" t="s">
        <v>194</v>
      </c>
      <c r="K133" s="184" t="s">
        <v>114</v>
      </c>
      <c r="L133" s="187">
        <v>8</v>
      </c>
      <c r="M133" s="188"/>
      <c r="N133" s="206"/>
      <c r="O133" s="190"/>
      <c r="P133" s="191">
        <v>8</v>
      </c>
      <c r="Q133" s="207"/>
      <c r="R133" s="208"/>
      <c r="S133" s="194"/>
      <c r="T133" s="195">
        <v>39301</v>
      </c>
      <c r="U133" s="196" t="s">
        <v>116</v>
      </c>
      <c r="V133" s="197"/>
      <c r="W133" s="70" t="s">
        <v>780</v>
      </c>
      <c r="X133" s="69" t="s">
        <v>116</v>
      </c>
      <c r="Y133" s="69" t="s">
        <v>117</v>
      </c>
      <c r="Z133" s="70" t="s">
        <v>118</v>
      </c>
      <c r="AA133" s="70" t="s">
        <v>118</v>
      </c>
      <c r="AB133" s="144" t="s">
        <v>391</v>
      </c>
      <c r="AC133" s="180"/>
      <c r="AD133" s="180"/>
      <c r="AE133" s="180"/>
      <c r="AF133" s="180"/>
      <c r="AL133" s="181">
        <f t="shared" si="28"/>
        <v>0</v>
      </c>
      <c r="AM133" s="181">
        <f t="shared" si="29"/>
        <v>0</v>
      </c>
      <c r="AN133" s="181">
        <f t="shared" si="30"/>
        <v>0</v>
      </c>
      <c r="AO133" s="181">
        <f t="shared" si="31"/>
        <v>0</v>
      </c>
      <c r="AP133" s="181">
        <f t="shared" si="32"/>
        <v>0</v>
      </c>
      <c r="AQ133" s="181">
        <f t="shared" si="33"/>
        <v>0</v>
      </c>
      <c r="AR133" s="181">
        <f t="shared" si="34"/>
        <v>0</v>
      </c>
      <c r="AS133" s="181">
        <f t="shared" si="35"/>
        <v>1</v>
      </c>
      <c r="AT133" s="181">
        <f t="shared" si="36"/>
        <v>0</v>
      </c>
      <c r="AU133" s="181">
        <f t="shared" si="37"/>
        <v>0</v>
      </c>
      <c r="AV133" s="181">
        <f t="shared" si="38"/>
        <v>0</v>
      </c>
      <c r="AW133" s="181">
        <f t="shared" si="39"/>
        <v>0</v>
      </c>
      <c r="AX133" s="181">
        <f t="shared" si="40"/>
        <v>0</v>
      </c>
      <c r="AY133" s="181">
        <f t="shared" si="41"/>
        <v>0</v>
      </c>
    </row>
    <row r="134" spans="1:51" s="181" customFormat="1" ht="12.75" customHeight="1">
      <c r="A134" s="165" t="s">
        <v>781</v>
      </c>
      <c r="B134" s="182">
        <v>39302</v>
      </c>
      <c r="C134" s="183" t="s">
        <v>108</v>
      </c>
      <c r="D134" s="184" t="s">
        <v>782</v>
      </c>
      <c r="E134" s="185" t="s">
        <v>783</v>
      </c>
      <c r="F134" s="185" t="s">
        <v>778</v>
      </c>
      <c r="G134" s="186">
        <v>623079</v>
      </c>
      <c r="H134" s="186">
        <v>4757980</v>
      </c>
      <c r="I134" s="184" t="s">
        <v>785</v>
      </c>
      <c r="J134" s="184" t="s">
        <v>786</v>
      </c>
      <c r="K134" s="184" t="s">
        <v>114</v>
      </c>
      <c r="L134" s="187">
        <v>0.1</v>
      </c>
      <c r="M134" s="188">
        <v>0.1</v>
      </c>
      <c r="N134" s="206"/>
      <c r="O134" s="190"/>
      <c r="P134" s="191"/>
      <c r="Q134" s="207"/>
      <c r="R134" s="208"/>
      <c r="S134" s="194"/>
      <c r="T134" s="195">
        <v>39302</v>
      </c>
      <c r="U134" s="196" t="s">
        <v>11</v>
      </c>
      <c r="V134" s="197"/>
      <c r="W134" s="70" t="s">
        <v>787</v>
      </c>
      <c r="X134" s="69" t="s">
        <v>116</v>
      </c>
      <c r="Y134" s="69" t="s">
        <v>117</v>
      </c>
      <c r="Z134" s="70" t="s">
        <v>118</v>
      </c>
      <c r="AA134" s="70" t="s">
        <v>118</v>
      </c>
      <c r="AB134" s="144" t="s">
        <v>391</v>
      </c>
      <c r="AC134" s="180"/>
      <c r="AD134" s="180"/>
      <c r="AE134" s="180"/>
      <c r="AF134" s="180"/>
      <c r="AL134" s="181">
        <f t="shared" si="28"/>
        <v>0</v>
      </c>
      <c r="AM134" s="181">
        <f t="shared" si="29"/>
        <v>1</v>
      </c>
      <c r="AN134" s="181">
        <f t="shared" si="30"/>
        <v>0</v>
      </c>
      <c r="AO134" s="181">
        <f t="shared" si="31"/>
        <v>0</v>
      </c>
      <c r="AP134" s="181">
        <f t="shared" si="32"/>
        <v>0</v>
      </c>
      <c r="AQ134" s="181">
        <f t="shared" si="33"/>
        <v>0</v>
      </c>
      <c r="AR134" s="181">
        <f t="shared" si="34"/>
        <v>0</v>
      </c>
      <c r="AS134" s="181">
        <f t="shared" si="35"/>
        <v>0</v>
      </c>
      <c r="AT134" s="181">
        <f t="shared" si="36"/>
        <v>0</v>
      </c>
      <c r="AU134" s="181">
        <f t="shared" si="37"/>
        <v>0</v>
      </c>
      <c r="AV134" s="181">
        <f t="shared" si="38"/>
        <v>0</v>
      </c>
      <c r="AW134" s="181">
        <f t="shared" si="39"/>
        <v>0</v>
      </c>
      <c r="AX134" s="181">
        <f t="shared" si="40"/>
        <v>0</v>
      </c>
      <c r="AY134" s="181">
        <f t="shared" si="41"/>
        <v>0</v>
      </c>
    </row>
    <row r="135" spans="1:51" s="181" customFormat="1" ht="12.75" customHeight="1">
      <c r="A135" s="165" t="s">
        <v>790</v>
      </c>
      <c r="B135" s="182">
        <v>39304</v>
      </c>
      <c r="C135" s="183" t="s">
        <v>136</v>
      </c>
      <c r="D135" s="184" t="s">
        <v>791</v>
      </c>
      <c r="E135" s="185" t="s">
        <v>799</v>
      </c>
      <c r="F135" s="185" t="s">
        <v>800</v>
      </c>
      <c r="G135" s="186">
        <v>511306</v>
      </c>
      <c r="H135" s="186">
        <v>4856659</v>
      </c>
      <c r="I135" s="184" t="s">
        <v>788</v>
      </c>
      <c r="J135" s="184" t="s">
        <v>789</v>
      </c>
      <c r="K135" s="184" t="s">
        <v>114</v>
      </c>
      <c r="L135" s="187">
        <v>52</v>
      </c>
      <c r="M135" s="188">
        <v>52</v>
      </c>
      <c r="N135" s="206"/>
      <c r="O135" s="190"/>
      <c r="P135" s="191"/>
      <c r="Q135" s="207"/>
      <c r="R135" s="208"/>
      <c r="S135" s="194"/>
      <c r="T135" s="195">
        <v>39305</v>
      </c>
      <c r="U135" s="196" t="s">
        <v>11</v>
      </c>
      <c r="V135" s="197"/>
      <c r="W135" s="70" t="s">
        <v>792</v>
      </c>
      <c r="X135" s="69" t="s">
        <v>116</v>
      </c>
      <c r="Y135" s="69" t="s">
        <v>117</v>
      </c>
      <c r="Z135" s="70" t="s">
        <v>118</v>
      </c>
      <c r="AA135" s="70" t="s">
        <v>118</v>
      </c>
      <c r="AB135" s="70" t="s">
        <v>142</v>
      </c>
      <c r="AC135" s="180"/>
      <c r="AD135" s="180"/>
      <c r="AE135" s="180"/>
      <c r="AF135" s="180"/>
      <c r="AL135" s="181">
        <f t="shared" si="28"/>
        <v>0</v>
      </c>
      <c r="AM135" s="181">
        <f t="shared" si="29"/>
        <v>1</v>
      </c>
      <c r="AN135" s="181">
        <f t="shared" si="30"/>
        <v>0</v>
      </c>
      <c r="AO135" s="181">
        <f t="shared" si="31"/>
        <v>0</v>
      </c>
      <c r="AP135" s="181">
        <f t="shared" si="32"/>
        <v>0</v>
      </c>
      <c r="AQ135" s="181">
        <f t="shared" si="33"/>
        <v>0</v>
      </c>
      <c r="AR135" s="181">
        <f t="shared" si="34"/>
        <v>0</v>
      </c>
      <c r="AS135" s="181">
        <f t="shared" si="35"/>
        <v>0</v>
      </c>
      <c r="AT135" s="181">
        <f t="shared" si="36"/>
        <v>0</v>
      </c>
      <c r="AU135" s="181">
        <f t="shared" si="37"/>
        <v>0</v>
      </c>
      <c r="AV135" s="181">
        <f t="shared" si="38"/>
        <v>0</v>
      </c>
      <c r="AW135" s="181">
        <f t="shared" si="39"/>
        <v>0</v>
      </c>
      <c r="AX135" s="181">
        <f t="shared" si="40"/>
        <v>0</v>
      </c>
      <c r="AY135" s="181">
        <f t="shared" si="41"/>
        <v>0</v>
      </c>
    </row>
    <row r="136" spans="1:51" s="6" customFormat="1" ht="12.75" customHeight="1">
      <c r="A136" s="165" t="s">
        <v>793</v>
      </c>
      <c r="B136" s="182">
        <v>39306</v>
      </c>
      <c r="C136" s="183" t="s">
        <v>176</v>
      </c>
      <c r="D136" s="184" t="s">
        <v>794</v>
      </c>
      <c r="E136" s="185" t="s">
        <v>801</v>
      </c>
      <c r="F136" s="185" t="s">
        <v>802</v>
      </c>
      <c r="G136" s="186">
        <v>593060</v>
      </c>
      <c r="H136" s="186">
        <v>4749153</v>
      </c>
      <c r="I136" s="184" t="s">
        <v>795</v>
      </c>
      <c r="J136" s="184" t="s">
        <v>233</v>
      </c>
      <c r="K136" s="184" t="s">
        <v>114</v>
      </c>
      <c r="L136" s="187">
        <v>5</v>
      </c>
      <c r="M136" s="188">
        <v>5</v>
      </c>
      <c r="N136" s="206"/>
      <c r="O136" s="190"/>
      <c r="P136" s="191"/>
      <c r="Q136" s="207"/>
      <c r="R136" s="208"/>
      <c r="S136" s="194"/>
      <c r="T136" s="195">
        <v>39306</v>
      </c>
      <c r="U136" s="196" t="s">
        <v>11</v>
      </c>
      <c r="V136" s="197"/>
      <c r="W136" s="70" t="s">
        <v>796</v>
      </c>
      <c r="X136" s="69" t="s">
        <v>167</v>
      </c>
      <c r="Y136" s="69" t="s">
        <v>117</v>
      </c>
      <c r="Z136" s="70" t="s">
        <v>118</v>
      </c>
      <c r="AA136" s="70" t="s">
        <v>118</v>
      </c>
      <c r="AB136" s="144" t="s">
        <v>391</v>
      </c>
      <c r="AC136" s="5"/>
      <c r="AD136" s="5"/>
      <c r="AE136" s="5"/>
      <c r="AF136" s="5"/>
      <c r="AL136" s="181">
        <f t="shared" si="28"/>
        <v>0</v>
      </c>
      <c r="AM136" s="181">
        <f t="shared" si="29"/>
        <v>1</v>
      </c>
      <c r="AN136" s="181">
        <f t="shared" si="30"/>
        <v>0</v>
      </c>
      <c r="AO136" s="181">
        <f t="shared" si="31"/>
        <v>0</v>
      </c>
      <c r="AP136" s="181">
        <f t="shared" si="32"/>
        <v>0</v>
      </c>
      <c r="AQ136" s="181">
        <f t="shared" si="33"/>
        <v>0</v>
      </c>
      <c r="AR136" s="181">
        <f t="shared" si="34"/>
        <v>0</v>
      </c>
      <c r="AS136" s="181">
        <f t="shared" si="35"/>
        <v>0</v>
      </c>
      <c r="AT136" s="181">
        <f t="shared" si="36"/>
        <v>0</v>
      </c>
      <c r="AU136" s="181">
        <f t="shared" si="37"/>
        <v>0</v>
      </c>
      <c r="AV136" s="181">
        <f t="shared" si="38"/>
        <v>0</v>
      </c>
      <c r="AW136" s="181">
        <f t="shared" si="39"/>
        <v>0</v>
      </c>
      <c r="AX136" s="181">
        <f t="shared" si="40"/>
        <v>0</v>
      </c>
      <c r="AY136" s="181">
        <f t="shared" si="41"/>
        <v>0</v>
      </c>
    </row>
    <row r="137" spans="1:51" s="6" customFormat="1" ht="12.75" customHeight="1">
      <c r="A137" s="165" t="s">
        <v>797</v>
      </c>
      <c r="B137" s="182">
        <v>39306</v>
      </c>
      <c r="C137" s="199"/>
      <c r="D137" s="142"/>
      <c r="E137" s="200"/>
      <c r="F137" s="200"/>
      <c r="G137" s="201"/>
      <c r="H137" s="201"/>
      <c r="I137" s="184" t="s">
        <v>798</v>
      </c>
      <c r="J137" s="142"/>
      <c r="K137" s="142" t="s">
        <v>236</v>
      </c>
      <c r="L137" s="202">
        <v>138</v>
      </c>
      <c r="M137" s="202"/>
      <c r="N137" s="202"/>
      <c r="O137" s="202"/>
      <c r="P137" s="202"/>
      <c r="Q137" s="202"/>
      <c r="R137" s="202"/>
      <c r="S137" s="204">
        <v>138</v>
      </c>
      <c r="T137" s="195"/>
      <c r="U137" s="195"/>
      <c r="V137" s="205"/>
      <c r="W137" s="142"/>
      <c r="X137" s="140"/>
      <c r="Y137" s="140"/>
      <c r="Z137" s="142"/>
      <c r="AA137" s="142"/>
      <c r="AB137" s="142"/>
      <c r="AC137" s="5"/>
      <c r="AD137" s="5"/>
      <c r="AE137" s="5"/>
      <c r="AF137" s="5"/>
      <c r="AL137" s="181">
        <f t="shared" si="28"/>
        <v>0</v>
      </c>
      <c r="AM137" s="181">
        <f t="shared" si="29"/>
        <v>0</v>
      </c>
      <c r="AN137" s="181">
        <f t="shared" si="30"/>
        <v>0</v>
      </c>
      <c r="AO137" s="181">
        <f t="shared" si="31"/>
        <v>0</v>
      </c>
      <c r="AP137" s="181">
        <f t="shared" si="32"/>
        <v>0</v>
      </c>
      <c r="AQ137" s="181">
        <f t="shared" si="33"/>
        <v>0</v>
      </c>
      <c r="AR137" s="181">
        <f t="shared" si="34"/>
        <v>0</v>
      </c>
      <c r="AS137" s="181">
        <f t="shared" si="35"/>
        <v>0</v>
      </c>
      <c r="AT137" s="181">
        <f t="shared" si="36"/>
        <v>0</v>
      </c>
      <c r="AU137" s="181">
        <f t="shared" si="37"/>
        <v>0</v>
      </c>
      <c r="AV137" s="181">
        <f t="shared" si="38"/>
        <v>0</v>
      </c>
      <c r="AW137" s="181">
        <f t="shared" si="39"/>
        <v>0</v>
      </c>
      <c r="AX137" s="181">
        <f t="shared" si="40"/>
        <v>0</v>
      </c>
      <c r="AY137" s="181">
        <f t="shared" si="41"/>
        <v>0</v>
      </c>
    </row>
    <row r="138" spans="1:51" s="6" customFormat="1" ht="12.75" customHeight="1">
      <c r="A138" s="165" t="s">
        <v>804</v>
      </c>
      <c r="B138" s="182">
        <v>39308</v>
      </c>
      <c r="C138" s="183" t="s">
        <v>136</v>
      </c>
      <c r="D138" s="184" t="s">
        <v>418</v>
      </c>
      <c r="E138" s="185" t="s">
        <v>808</v>
      </c>
      <c r="F138" s="185" t="s">
        <v>809</v>
      </c>
      <c r="G138" s="186">
        <v>510423</v>
      </c>
      <c r="H138" s="186">
        <v>4854258</v>
      </c>
      <c r="I138" s="184" t="s">
        <v>803</v>
      </c>
      <c r="J138" s="184" t="s">
        <v>201</v>
      </c>
      <c r="K138" s="184" t="s">
        <v>114</v>
      </c>
      <c r="L138" s="187">
        <v>67</v>
      </c>
      <c r="M138" s="188">
        <v>67</v>
      </c>
      <c r="N138" s="206"/>
      <c r="O138" s="190"/>
      <c r="P138" s="191"/>
      <c r="Q138" s="207"/>
      <c r="R138" s="208"/>
      <c r="S138" s="194"/>
      <c r="T138" s="195">
        <v>39308</v>
      </c>
      <c r="U138" s="196" t="s">
        <v>11</v>
      </c>
      <c r="V138" s="197"/>
      <c r="W138" s="70" t="s">
        <v>805</v>
      </c>
      <c r="X138" s="69" t="s">
        <v>167</v>
      </c>
      <c r="Y138" s="69" t="s">
        <v>307</v>
      </c>
      <c r="Z138" s="70" t="s">
        <v>118</v>
      </c>
      <c r="AA138" s="70" t="s">
        <v>118</v>
      </c>
      <c r="AB138" s="70" t="s">
        <v>142</v>
      </c>
      <c r="AC138" s="5"/>
      <c r="AD138" s="5"/>
      <c r="AE138" s="5"/>
      <c r="AF138" s="5"/>
      <c r="AL138" s="181">
        <f t="shared" si="28"/>
        <v>0</v>
      </c>
      <c r="AM138" s="181">
        <f t="shared" si="29"/>
        <v>1</v>
      </c>
      <c r="AN138" s="181">
        <f t="shared" si="30"/>
        <v>0</v>
      </c>
      <c r="AO138" s="181">
        <f t="shared" si="31"/>
        <v>0</v>
      </c>
      <c r="AP138" s="181">
        <f t="shared" si="32"/>
        <v>0</v>
      </c>
      <c r="AQ138" s="181">
        <f t="shared" si="33"/>
        <v>0</v>
      </c>
      <c r="AR138" s="181">
        <f t="shared" si="34"/>
        <v>0</v>
      </c>
      <c r="AS138" s="181">
        <f t="shared" si="35"/>
        <v>0</v>
      </c>
      <c r="AT138" s="181">
        <f t="shared" si="36"/>
        <v>0</v>
      </c>
      <c r="AU138" s="181">
        <f t="shared" si="37"/>
        <v>0</v>
      </c>
      <c r="AV138" s="181">
        <f t="shared" si="38"/>
        <v>0</v>
      </c>
      <c r="AW138" s="181">
        <f t="shared" si="39"/>
        <v>0</v>
      </c>
      <c r="AX138" s="181">
        <f t="shared" si="40"/>
        <v>0</v>
      </c>
      <c r="AY138" s="181">
        <f t="shared" si="41"/>
        <v>0</v>
      </c>
    </row>
    <row r="139" spans="1:51" s="6" customFormat="1" ht="12.75" customHeight="1">
      <c r="A139" s="165" t="s">
        <v>806</v>
      </c>
      <c r="B139" s="182">
        <v>39311</v>
      </c>
      <c r="C139" s="183" t="s">
        <v>136</v>
      </c>
      <c r="D139" s="184" t="s">
        <v>807</v>
      </c>
      <c r="E139" s="185" t="s">
        <v>810</v>
      </c>
      <c r="F139" s="185" t="s">
        <v>811</v>
      </c>
      <c r="G139" s="186">
        <v>524932</v>
      </c>
      <c r="H139" s="186">
        <v>4813849</v>
      </c>
      <c r="I139" s="184" t="s">
        <v>812</v>
      </c>
      <c r="J139" s="184" t="s">
        <v>813</v>
      </c>
      <c r="K139" s="184" t="s">
        <v>114</v>
      </c>
      <c r="L139" s="187">
        <v>29</v>
      </c>
      <c r="M139" s="188">
        <v>29</v>
      </c>
      <c r="N139" s="206"/>
      <c r="O139" s="190"/>
      <c r="P139" s="191"/>
      <c r="Q139" s="207"/>
      <c r="R139" s="208"/>
      <c r="S139" s="194"/>
      <c r="T139" s="195">
        <v>39311</v>
      </c>
      <c r="U139" s="196" t="s">
        <v>11</v>
      </c>
      <c r="V139" s="197"/>
      <c r="W139" s="70" t="s">
        <v>814</v>
      </c>
      <c r="X139" s="69" t="s">
        <v>116</v>
      </c>
      <c r="Y139" s="69" t="s">
        <v>117</v>
      </c>
      <c r="Z139" s="70" t="s">
        <v>118</v>
      </c>
      <c r="AA139" s="70" t="s">
        <v>118</v>
      </c>
      <c r="AB139" s="70" t="s">
        <v>142</v>
      </c>
      <c r="AC139" s="51"/>
      <c r="AD139" s="44" t="s">
        <v>20</v>
      </c>
      <c r="AE139" s="44" t="s">
        <v>21</v>
      </c>
      <c r="AF139" s="44" t="s">
        <v>22</v>
      </c>
      <c r="AG139" s="45" t="s">
        <v>80</v>
      </c>
      <c r="AL139" s="181">
        <f t="shared" si="28"/>
        <v>0</v>
      </c>
      <c r="AM139" s="181">
        <f t="shared" si="29"/>
        <v>1</v>
      </c>
      <c r="AN139" s="181">
        <f t="shared" si="30"/>
        <v>0</v>
      </c>
      <c r="AO139" s="181">
        <f t="shared" si="31"/>
        <v>0</v>
      </c>
      <c r="AP139" s="181">
        <f t="shared" si="32"/>
        <v>0</v>
      </c>
      <c r="AQ139" s="181">
        <f t="shared" si="33"/>
        <v>0</v>
      </c>
      <c r="AR139" s="181">
        <f t="shared" si="34"/>
        <v>0</v>
      </c>
      <c r="AS139" s="181">
        <f t="shared" si="35"/>
        <v>0</v>
      </c>
      <c r="AT139" s="181">
        <f t="shared" si="36"/>
        <v>0</v>
      </c>
      <c r="AU139" s="181">
        <f t="shared" si="37"/>
        <v>0</v>
      </c>
      <c r="AV139" s="181">
        <f t="shared" si="38"/>
        <v>0</v>
      </c>
      <c r="AW139" s="181">
        <f t="shared" si="39"/>
        <v>0</v>
      </c>
      <c r="AX139" s="181">
        <f t="shared" si="40"/>
        <v>0</v>
      </c>
      <c r="AY139" s="181">
        <f t="shared" si="41"/>
        <v>0</v>
      </c>
    </row>
    <row r="140" spans="1:51" s="6" customFormat="1" ht="12.75" customHeight="1">
      <c r="A140" s="165" t="s">
        <v>816</v>
      </c>
      <c r="B140" s="182">
        <v>39311</v>
      </c>
      <c r="C140" s="183" t="s">
        <v>108</v>
      </c>
      <c r="D140" s="184" t="s">
        <v>817</v>
      </c>
      <c r="E140" s="185" t="s">
        <v>821</v>
      </c>
      <c r="F140" s="185" t="s">
        <v>822</v>
      </c>
      <c r="G140" s="186">
        <v>590030</v>
      </c>
      <c r="H140" s="186">
        <v>4760431</v>
      </c>
      <c r="I140" s="184" t="s">
        <v>818</v>
      </c>
      <c r="J140" s="184" t="s">
        <v>194</v>
      </c>
      <c r="K140" s="184" t="s">
        <v>114</v>
      </c>
      <c r="L140" s="187">
        <v>138</v>
      </c>
      <c r="M140" s="188">
        <v>97</v>
      </c>
      <c r="N140" s="206"/>
      <c r="O140" s="190"/>
      <c r="P140" s="191">
        <v>41</v>
      </c>
      <c r="Q140" s="207"/>
      <c r="R140" s="208"/>
      <c r="S140" s="194"/>
      <c r="T140" s="195">
        <v>39312</v>
      </c>
      <c r="U140" s="196" t="s">
        <v>11</v>
      </c>
      <c r="V140" s="197"/>
      <c r="W140" s="70" t="s">
        <v>819</v>
      </c>
      <c r="X140" s="69" t="s">
        <v>116</v>
      </c>
      <c r="Y140" s="69" t="s">
        <v>117</v>
      </c>
      <c r="Z140" s="70" t="s">
        <v>118</v>
      </c>
      <c r="AA140" s="70" t="s">
        <v>118</v>
      </c>
      <c r="AB140" s="70" t="s">
        <v>142</v>
      </c>
      <c r="AC140" s="52" t="s">
        <v>25</v>
      </c>
      <c r="AD140" s="45">
        <f>COUNTIF(K3:K150,"P")</f>
        <v>78</v>
      </c>
      <c r="AE140" s="45">
        <f>COUNTIF(K3:K150,"L")</f>
        <v>32</v>
      </c>
      <c r="AF140" s="44">
        <f>SUM(M3:M150)</f>
        <v>89763.85000000006</v>
      </c>
      <c r="AG140" s="46">
        <f>SUM(L3:L150)</f>
        <v>113774.90000000007</v>
      </c>
      <c r="AL140" s="181">
        <f t="shared" si="28"/>
        <v>0</v>
      </c>
      <c r="AM140" s="181">
        <f t="shared" si="29"/>
        <v>1</v>
      </c>
      <c r="AN140" s="181">
        <f t="shared" si="30"/>
        <v>0</v>
      </c>
      <c r="AO140" s="181">
        <f t="shared" si="31"/>
        <v>0</v>
      </c>
      <c r="AP140" s="181">
        <f t="shared" si="32"/>
        <v>0</v>
      </c>
      <c r="AQ140" s="181">
        <f t="shared" si="33"/>
        <v>0</v>
      </c>
      <c r="AR140" s="181">
        <f t="shared" si="34"/>
        <v>0</v>
      </c>
      <c r="AS140" s="181">
        <f t="shared" si="35"/>
        <v>0</v>
      </c>
      <c r="AT140" s="181">
        <f t="shared" si="36"/>
        <v>0</v>
      </c>
      <c r="AU140" s="181">
        <f t="shared" si="37"/>
        <v>0</v>
      </c>
      <c r="AV140" s="181">
        <f t="shared" si="38"/>
        <v>0</v>
      </c>
      <c r="AW140" s="181">
        <f t="shared" si="39"/>
        <v>0</v>
      </c>
      <c r="AX140" s="181">
        <f t="shared" si="40"/>
        <v>0</v>
      </c>
      <c r="AY140" s="181">
        <f t="shared" si="41"/>
        <v>0</v>
      </c>
    </row>
    <row r="141" spans="1:51" s="6" customFormat="1" ht="12.75" customHeight="1">
      <c r="A141" s="165" t="s">
        <v>823</v>
      </c>
      <c r="B141" s="182">
        <v>39312</v>
      </c>
      <c r="C141" s="183" t="s">
        <v>108</v>
      </c>
      <c r="D141" s="184" t="s">
        <v>824</v>
      </c>
      <c r="E141" s="185" t="s">
        <v>826</v>
      </c>
      <c r="F141" s="185" t="s">
        <v>827</v>
      </c>
      <c r="G141" s="186">
        <v>544530</v>
      </c>
      <c r="H141" s="186">
        <v>4809982</v>
      </c>
      <c r="I141" s="184" t="s">
        <v>820</v>
      </c>
      <c r="J141" s="184" t="s">
        <v>833</v>
      </c>
      <c r="K141" s="184" t="s">
        <v>114</v>
      </c>
      <c r="L141" s="187">
        <v>1.5</v>
      </c>
      <c r="M141" s="188">
        <v>1.5</v>
      </c>
      <c r="N141" s="206"/>
      <c r="O141" s="190"/>
      <c r="P141" s="191"/>
      <c r="Q141" s="207"/>
      <c r="R141" s="208"/>
      <c r="S141" s="194"/>
      <c r="T141" s="195">
        <v>39312</v>
      </c>
      <c r="U141" s="196" t="s">
        <v>11</v>
      </c>
      <c r="V141" s="197"/>
      <c r="W141" s="70" t="s">
        <v>825</v>
      </c>
      <c r="X141" s="69" t="s">
        <v>116</v>
      </c>
      <c r="Y141" s="69" t="s">
        <v>117</v>
      </c>
      <c r="Z141" s="70" t="s">
        <v>118</v>
      </c>
      <c r="AA141" s="70" t="s">
        <v>142</v>
      </c>
      <c r="AB141" s="144" t="s">
        <v>391</v>
      </c>
      <c r="AC141" s="5"/>
      <c r="AD141" s="5"/>
      <c r="AE141" s="5"/>
      <c r="AF141" s="5"/>
      <c r="AL141" s="181">
        <f t="shared" si="28"/>
        <v>0</v>
      </c>
      <c r="AM141" s="181">
        <f t="shared" si="29"/>
        <v>1</v>
      </c>
      <c r="AN141" s="181">
        <f t="shared" si="30"/>
        <v>0</v>
      </c>
      <c r="AO141" s="181">
        <f t="shared" si="31"/>
        <v>0</v>
      </c>
      <c r="AP141" s="181">
        <f t="shared" si="32"/>
        <v>0</v>
      </c>
      <c r="AQ141" s="181">
        <f t="shared" si="33"/>
        <v>0</v>
      </c>
      <c r="AR141" s="181">
        <f t="shared" si="34"/>
        <v>0</v>
      </c>
      <c r="AS141" s="181">
        <f t="shared" si="35"/>
        <v>0</v>
      </c>
      <c r="AT141" s="181">
        <f t="shared" si="36"/>
        <v>0</v>
      </c>
      <c r="AU141" s="181">
        <f t="shared" si="37"/>
        <v>0</v>
      </c>
      <c r="AV141" s="181">
        <f t="shared" si="38"/>
        <v>0</v>
      </c>
      <c r="AW141" s="181">
        <f t="shared" si="39"/>
        <v>0</v>
      </c>
      <c r="AX141" s="181">
        <f t="shared" si="40"/>
        <v>0</v>
      </c>
      <c r="AY141" s="181">
        <f t="shared" si="41"/>
        <v>0</v>
      </c>
    </row>
    <row r="142" spans="1:51" s="6" customFormat="1" ht="12.75" customHeight="1">
      <c r="A142" s="26" t="s">
        <v>849</v>
      </c>
      <c r="B142" s="53">
        <v>39312</v>
      </c>
      <c r="C142" s="251"/>
      <c r="D142" s="252"/>
      <c r="E142" s="253"/>
      <c r="F142" s="253"/>
      <c r="G142" s="254"/>
      <c r="H142" s="254"/>
      <c r="I142" s="34" t="s">
        <v>850</v>
      </c>
      <c r="J142" s="252"/>
      <c r="K142" s="252" t="s">
        <v>236</v>
      </c>
      <c r="L142" s="255"/>
      <c r="M142" s="255"/>
      <c r="N142" s="256"/>
      <c r="O142" s="256"/>
      <c r="P142" s="256"/>
      <c r="Q142" s="256"/>
      <c r="R142" s="256"/>
      <c r="S142" s="257"/>
      <c r="T142" s="84"/>
      <c r="U142" s="84"/>
      <c r="V142" s="258"/>
      <c r="W142" s="252"/>
      <c r="X142" s="259"/>
      <c r="Y142" s="259"/>
      <c r="Z142" s="252"/>
      <c r="AA142" s="252"/>
      <c r="AB142" s="252"/>
      <c r="AC142" s="5"/>
      <c r="AD142" s="5"/>
      <c r="AE142" s="5"/>
      <c r="AF142" s="5"/>
      <c r="AL142" s="181">
        <f t="shared" si="28"/>
        <v>0</v>
      </c>
      <c r="AM142" s="181">
        <f t="shared" si="29"/>
        <v>0</v>
      </c>
      <c r="AN142" s="181">
        <f t="shared" si="30"/>
        <v>0</v>
      </c>
      <c r="AO142" s="181">
        <f t="shared" si="31"/>
        <v>0</v>
      </c>
      <c r="AP142" s="181">
        <f t="shared" si="32"/>
        <v>0</v>
      </c>
      <c r="AQ142" s="181">
        <f t="shared" si="33"/>
        <v>0</v>
      </c>
      <c r="AR142" s="181">
        <f t="shared" si="34"/>
        <v>0</v>
      </c>
      <c r="AS142" s="181">
        <f t="shared" si="35"/>
        <v>0</v>
      </c>
      <c r="AT142" s="181">
        <f t="shared" si="36"/>
        <v>0</v>
      </c>
      <c r="AU142" s="181">
        <f t="shared" si="37"/>
        <v>0</v>
      </c>
      <c r="AV142" s="181">
        <f t="shared" si="38"/>
        <v>0</v>
      </c>
      <c r="AW142" s="181">
        <f t="shared" si="39"/>
        <v>0</v>
      </c>
      <c r="AX142" s="181">
        <f t="shared" si="40"/>
        <v>0</v>
      </c>
      <c r="AY142" s="181">
        <f t="shared" si="41"/>
        <v>0</v>
      </c>
    </row>
    <row r="143" spans="1:51" s="6" customFormat="1" ht="12.75" customHeight="1">
      <c r="A143" s="26" t="s">
        <v>77</v>
      </c>
      <c r="B143" s="53">
        <v>39314</v>
      </c>
      <c r="C143" s="251"/>
      <c r="D143" s="252"/>
      <c r="E143" s="253"/>
      <c r="F143" s="253"/>
      <c r="G143" s="254"/>
      <c r="H143" s="254"/>
      <c r="I143" s="34" t="s">
        <v>848</v>
      </c>
      <c r="J143" s="252"/>
      <c r="K143" s="252" t="s">
        <v>235</v>
      </c>
      <c r="L143" s="255"/>
      <c r="M143" s="255"/>
      <c r="N143" s="256"/>
      <c r="O143" s="256"/>
      <c r="P143" s="256"/>
      <c r="Q143" s="256"/>
      <c r="R143" s="256"/>
      <c r="S143" s="257"/>
      <c r="T143" s="84"/>
      <c r="U143" s="84"/>
      <c r="V143" s="258"/>
      <c r="W143" s="252"/>
      <c r="X143" s="259"/>
      <c r="Y143" s="259"/>
      <c r="Z143" s="252"/>
      <c r="AA143" s="252"/>
      <c r="AB143" s="252"/>
      <c r="AC143" s="51"/>
      <c r="AD143" s="44" t="s">
        <v>20</v>
      </c>
      <c r="AE143" s="44" t="s">
        <v>21</v>
      </c>
      <c r="AF143" s="44" t="s">
        <v>22</v>
      </c>
      <c r="AG143" s="45" t="s">
        <v>80</v>
      </c>
      <c r="AL143" s="181">
        <f t="shared" si="28"/>
        <v>0</v>
      </c>
      <c r="AM143" s="181">
        <f t="shared" si="29"/>
        <v>0</v>
      </c>
      <c r="AN143" s="181">
        <f t="shared" si="30"/>
        <v>0</v>
      </c>
      <c r="AO143" s="181">
        <f t="shared" si="31"/>
        <v>0</v>
      </c>
      <c r="AP143" s="181">
        <f t="shared" si="32"/>
        <v>0</v>
      </c>
      <c r="AQ143" s="181">
        <f t="shared" si="33"/>
        <v>0</v>
      </c>
      <c r="AR143" s="181">
        <f t="shared" si="34"/>
        <v>0</v>
      </c>
      <c r="AS143" s="181">
        <f t="shared" si="35"/>
        <v>0</v>
      </c>
      <c r="AT143" s="181">
        <f t="shared" si="36"/>
        <v>0</v>
      </c>
      <c r="AU143" s="181">
        <f t="shared" si="37"/>
        <v>0</v>
      </c>
      <c r="AV143" s="181">
        <f t="shared" si="38"/>
        <v>0</v>
      </c>
      <c r="AW143" s="181">
        <f t="shared" si="39"/>
        <v>0</v>
      </c>
      <c r="AX143" s="181">
        <f t="shared" si="40"/>
        <v>0</v>
      </c>
      <c r="AY143" s="181">
        <f t="shared" si="41"/>
        <v>0</v>
      </c>
    </row>
    <row r="144" spans="1:51" s="6" customFormat="1" ht="12.75" customHeight="1">
      <c r="A144" s="26" t="s">
        <v>828</v>
      </c>
      <c r="B144" s="53">
        <v>39315</v>
      </c>
      <c r="C144" s="33" t="s">
        <v>108</v>
      </c>
      <c r="D144" s="34" t="s">
        <v>829</v>
      </c>
      <c r="E144" s="60" t="s">
        <v>830</v>
      </c>
      <c r="F144" s="60" t="s">
        <v>831</v>
      </c>
      <c r="G144" s="35">
        <v>601048</v>
      </c>
      <c r="H144" s="35">
        <v>4761046</v>
      </c>
      <c r="I144" s="34" t="s">
        <v>832</v>
      </c>
      <c r="J144" s="34" t="s">
        <v>245</v>
      </c>
      <c r="K144" s="34" t="s">
        <v>114</v>
      </c>
      <c r="L144" s="28">
        <v>53</v>
      </c>
      <c r="M144" s="36">
        <v>38</v>
      </c>
      <c r="N144" s="37"/>
      <c r="O144" s="38"/>
      <c r="P144" s="39">
        <v>15</v>
      </c>
      <c r="Q144" s="40"/>
      <c r="R144" s="86"/>
      <c r="S144" s="41"/>
      <c r="T144" s="84">
        <v>39315</v>
      </c>
      <c r="U144" s="115" t="s">
        <v>11</v>
      </c>
      <c r="V144" s="128"/>
      <c r="W144" s="71" t="s">
        <v>834</v>
      </c>
      <c r="X144" s="68" t="s">
        <v>116</v>
      </c>
      <c r="Y144" s="68" t="s">
        <v>117</v>
      </c>
      <c r="Z144" s="71" t="s">
        <v>118</v>
      </c>
      <c r="AA144" s="71" t="s">
        <v>118</v>
      </c>
      <c r="AB144" s="71" t="s">
        <v>142</v>
      </c>
      <c r="AC144" s="52" t="s">
        <v>1005</v>
      </c>
      <c r="AD144" s="45">
        <f>COUNTIF(K3:K159,"P")</f>
        <v>81</v>
      </c>
      <c r="AE144" s="45">
        <f>COUNTIF(K3:K159,"L")</f>
        <v>35</v>
      </c>
      <c r="AF144" s="44">
        <f>SUM(M3:M159)</f>
        <v>90081.85000000006</v>
      </c>
      <c r="AG144" s="46">
        <f>SUM(L3:L159)</f>
        <v>114313.15000000007</v>
      </c>
      <c r="AL144" s="181">
        <f t="shared" si="28"/>
        <v>0</v>
      </c>
      <c r="AM144" s="181">
        <f t="shared" si="29"/>
        <v>1</v>
      </c>
      <c r="AN144" s="181">
        <f t="shared" si="30"/>
        <v>0</v>
      </c>
      <c r="AO144" s="181">
        <f t="shared" si="31"/>
        <v>0</v>
      </c>
      <c r="AP144" s="181">
        <f t="shared" si="32"/>
        <v>0</v>
      </c>
      <c r="AQ144" s="181">
        <f t="shared" si="33"/>
        <v>0</v>
      </c>
      <c r="AR144" s="181">
        <f t="shared" si="34"/>
        <v>0</v>
      </c>
      <c r="AS144" s="181">
        <f t="shared" si="35"/>
        <v>0</v>
      </c>
      <c r="AT144" s="181">
        <f t="shared" si="36"/>
        <v>0</v>
      </c>
      <c r="AU144" s="181">
        <f t="shared" si="37"/>
        <v>0</v>
      </c>
      <c r="AV144" s="181">
        <f t="shared" si="38"/>
        <v>0</v>
      </c>
      <c r="AW144" s="181">
        <f t="shared" si="39"/>
        <v>0</v>
      </c>
      <c r="AX144" s="181">
        <f t="shared" si="40"/>
        <v>0</v>
      </c>
      <c r="AY144" s="181">
        <f t="shared" si="41"/>
        <v>0</v>
      </c>
    </row>
    <row r="145" spans="1:51" s="6" customFormat="1" ht="12.75" customHeight="1">
      <c r="A145" s="26" t="s">
        <v>839</v>
      </c>
      <c r="B145" s="53">
        <v>39315</v>
      </c>
      <c r="C145" s="33" t="s">
        <v>108</v>
      </c>
      <c r="D145" s="34" t="s">
        <v>829</v>
      </c>
      <c r="E145" s="60" t="s">
        <v>835</v>
      </c>
      <c r="F145" s="60" t="s">
        <v>836</v>
      </c>
      <c r="G145" s="35">
        <v>600837</v>
      </c>
      <c r="H145" s="35">
        <v>4760352</v>
      </c>
      <c r="I145" s="34" t="s">
        <v>837</v>
      </c>
      <c r="J145" s="34" t="s">
        <v>251</v>
      </c>
      <c r="K145" s="34" t="s">
        <v>114</v>
      </c>
      <c r="L145" s="28">
        <v>64</v>
      </c>
      <c r="M145" s="36">
        <v>64</v>
      </c>
      <c r="N145" s="37"/>
      <c r="O145" s="38"/>
      <c r="P145" s="39"/>
      <c r="Q145" s="40"/>
      <c r="R145" s="86"/>
      <c r="S145" s="41"/>
      <c r="T145" s="84">
        <v>39315</v>
      </c>
      <c r="U145" s="115" t="s">
        <v>11</v>
      </c>
      <c r="V145" s="128"/>
      <c r="W145" s="71" t="s">
        <v>838</v>
      </c>
      <c r="X145" s="68" t="s">
        <v>423</v>
      </c>
      <c r="Y145" s="68" t="s">
        <v>117</v>
      </c>
      <c r="Z145" s="71" t="s">
        <v>118</v>
      </c>
      <c r="AA145" s="71" t="s">
        <v>118</v>
      </c>
      <c r="AB145" s="71" t="s">
        <v>142</v>
      </c>
      <c r="AC145" s="5"/>
      <c r="AD145" s="5"/>
      <c r="AE145" s="5"/>
      <c r="AF145" s="5"/>
      <c r="AL145" s="181">
        <f t="shared" si="28"/>
        <v>0</v>
      </c>
      <c r="AM145" s="181">
        <f t="shared" si="29"/>
        <v>1</v>
      </c>
      <c r="AN145" s="181">
        <f t="shared" si="30"/>
        <v>0</v>
      </c>
      <c r="AO145" s="181">
        <f t="shared" si="31"/>
        <v>0</v>
      </c>
      <c r="AP145" s="181">
        <f t="shared" si="32"/>
        <v>0</v>
      </c>
      <c r="AQ145" s="181">
        <f t="shared" si="33"/>
        <v>0</v>
      </c>
      <c r="AR145" s="181">
        <f t="shared" si="34"/>
        <v>0</v>
      </c>
      <c r="AS145" s="181">
        <f t="shared" si="35"/>
        <v>0</v>
      </c>
      <c r="AT145" s="181">
        <f t="shared" si="36"/>
        <v>0</v>
      </c>
      <c r="AU145" s="181">
        <f t="shared" si="37"/>
        <v>0</v>
      </c>
      <c r="AV145" s="181">
        <f t="shared" si="38"/>
        <v>0</v>
      </c>
      <c r="AW145" s="181">
        <f t="shared" si="39"/>
        <v>0</v>
      </c>
      <c r="AX145" s="181">
        <f t="shared" si="40"/>
        <v>0</v>
      </c>
      <c r="AY145" s="181">
        <f t="shared" si="41"/>
        <v>0</v>
      </c>
    </row>
    <row r="146" spans="1:51" s="6" customFormat="1" ht="12.75" customHeight="1">
      <c r="A146" s="26" t="s">
        <v>840</v>
      </c>
      <c r="B146" s="53">
        <v>39316</v>
      </c>
      <c r="C146" s="33" t="s">
        <v>136</v>
      </c>
      <c r="D146" s="34" t="s">
        <v>841</v>
      </c>
      <c r="E146" s="60" t="s">
        <v>842</v>
      </c>
      <c r="F146" s="60" t="s">
        <v>843</v>
      </c>
      <c r="G146" s="35">
        <v>582303</v>
      </c>
      <c r="H146" s="35">
        <v>4804471</v>
      </c>
      <c r="I146" s="34" t="s">
        <v>844</v>
      </c>
      <c r="J146" s="34" t="s">
        <v>233</v>
      </c>
      <c r="K146" s="34" t="s">
        <v>114</v>
      </c>
      <c r="L146" s="28">
        <v>4</v>
      </c>
      <c r="M146" s="36"/>
      <c r="N146" s="37"/>
      <c r="O146" s="38"/>
      <c r="P146" s="39">
        <v>4</v>
      </c>
      <c r="Q146" s="40"/>
      <c r="R146" s="86"/>
      <c r="S146" s="41"/>
      <c r="T146" s="84">
        <v>39316</v>
      </c>
      <c r="U146" s="115" t="s">
        <v>116</v>
      </c>
      <c r="V146" s="128"/>
      <c r="W146" s="71" t="s">
        <v>845</v>
      </c>
      <c r="X146" s="68" t="s">
        <v>116</v>
      </c>
      <c r="Y146" s="68" t="s">
        <v>117</v>
      </c>
      <c r="Z146" s="71" t="s">
        <v>118</v>
      </c>
      <c r="AA146" s="71" t="s">
        <v>118</v>
      </c>
      <c r="AB146" s="146" t="s">
        <v>391</v>
      </c>
      <c r="AC146" s="5"/>
      <c r="AD146" s="5"/>
      <c r="AE146" s="5"/>
      <c r="AF146" s="5"/>
      <c r="AL146" s="181">
        <f t="shared" si="28"/>
        <v>0</v>
      </c>
      <c r="AM146" s="181">
        <f t="shared" si="29"/>
        <v>0</v>
      </c>
      <c r="AN146" s="181">
        <f t="shared" si="30"/>
        <v>0</v>
      </c>
      <c r="AO146" s="181">
        <f t="shared" si="31"/>
        <v>0</v>
      </c>
      <c r="AP146" s="181">
        <f t="shared" si="32"/>
        <v>0</v>
      </c>
      <c r="AQ146" s="181">
        <f t="shared" si="33"/>
        <v>0</v>
      </c>
      <c r="AR146" s="181">
        <f t="shared" si="34"/>
        <v>0</v>
      </c>
      <c r="AS146" s="181">
        <f t="shared" si="35"/>
        <v>1</v>
      </c>
      <c r="AT146" s="181">
        <f t="shared" si="36"/>
        <v>0</v>
      </c>
      <c r="AU146" s="181">
        <f t="shared" si="37"/>
        <v>0</v>
      </c>
      <c r="AV146" s="181">
        <f t="shared" si="38"/>
        <v>0</v>
      </c>
      <c r="AW146" s="181">
        <f t="shared" si="39"/>
        <v>0</v>
      </c>
      <c r="AX146" s="181">
        <f t="shared" si="40"/>
        <v>0</v>
      </c>
      <c r="AY146" s="181">
        <f t="shared" si="41"/>
        <v>0</v>
      </c>
    </row>
    <row r="147" spans="1:51" s="6" customFormat="1" ht="12.75" customHeight="1">
      <c r="A147" s="26" t="s">
        <v>853</v>
      </c>
      <c r="B147" s="53">
        <v>39318</v>
      </c>
      <c r="C147" s="33" t="s">
        <v>440</v>
      </c>
      <c r="D147" s="34" t="s">
        <v>854</v>
      </c>
      <c r="E147" s="60" t="s">
        <v>856</v>
      </c>
      <c r="F147" s="60" t="s">
        <v>857</v>
      </c>
      <c r="G147" s="35">
        <v>503530</v>
      </c>
      <c r="H147" s="35">
        <v>4815929</v>
      </c>
      <c r="I147" s="34" t="s">
        <v>851</v>
      </c>
      <c r="J147" s="34" t="s">
        <v>852</v>
      </c>
      <c r="K147" s="34" t="s">
        <v>114</v>
      </c>
      <c r="L147" s="28">
        <v>11</v>
      </c>
      <c r="M147" s="36">
        <v>11</v>
      </c>
      <c r="N147" s="37"/>
      <c r="O147" s="38"/>
      <c r="P147" s="39"/>
      <c r="Q147" s="40"/>
      <c r="R147" s="86"/>
      <c r="S147" s="41"/>
      <c r="T147" s="84">
        <v>39318</v>
      </c>
      <c r="U147" s="115" t="s">
        <v>11</v>
      </c>
      <c r="V147" s="128"/>
      <c r="W147" s="71" t="s">
        <v>855</v>
      </c>
      <c r="X147" s="68" t="s">
        <v>116</v>
      </c>
      <c r="Y147" s="68" t="s">
        <v>117</v>
      </c>
      <c r="Z147" s="71" t="s">
        <v>118</v>
      </c>
      <c r="AA147" s="71" t="s">
        <v>118</v>
      </c>
      <c r="AB147" s="71" t="s">
        <v>142</v>
      </c>
      <c r="AC147" s="5"/>
      <c r="AD147" s="5"/>
      <c r="AE147" s="5"/>
      <c r="AF147" s="5"/>
      <c r="AL147" s="181">
        <f t="shared" si="28"/>
        <v>0</v>
      </c>
      <c r="AM147" s="181">
        <f t="shared" si="29"/>
        <v>1</v>
      </c>
      <c r="AN147" s="181">
        <f t="shared" si="30"/>
        <v>0</v>
      </c>
      <c r="AO147" s="181">
        <f t="shared" si="31"/>
        <v>0</v>
      </c>
      <c r="AP147" s="181">
        <f t="shared" si="32"/>
        <v>0</v>
      </c>
      <c r="AQ147" s="181">
        <f t="shared" si="33"/>
        <v>0</v>
      </c>
      <c r="AR147" s="181">
        <f t="shared" si="34"/>
        <v>0</v>
      </c>
      <c r="AS147" s="181">
        <f t="shared" si="35"/>
        <v>0</v>
      </c>
      <c r="AT147" s="181">
        <f t="shared" si="36"/>
        <v>0</v>
      </c>
      <c r="AU147" s="181">
        <f t="shared" si="37"/>
        <v>0</v>
      </c>
      <c r="AV147" s="181">
        <f t="shared" si="38"/>
        <v>0</v>
      </c>
      <c r="AW147" s="181">
        <f t="shared" si="39"/>
        <v>0</v>
      </c>
      <c r="AX147" s="181">
        <f t="shared" si="40"/>
        <v>0</v>
      </c>
      <c r="AY147" s="181">
        <f t="shared" si="41"/>
        <v>0</v>
      </c>
    </row>
    <row r="148" spans="1:51" s="6" customFormat="1" ht="12.75" customHeight="1">
      <c r="A148" s="26" t="s">
        <v>858</v>
      </c>
      <c r="B148" s="53">
        <v>39324</v>
      </c>
      <c r="C148" s="33" t="s">
        <v>136</v>
      </c>
      <c r="D148" s="34" t="s">
        <v>859</v>
      </c>
      <c r="E148" s="60" t="s">
        <v>982</v>
      </c>
      <c r="F148" s="60" t="s">
        <v>983</v>
      </c>
      <c r="G148" s="35">
        <v>559981</v>
      </c>
      <c r="H148" s="35">
        <v>4843377</v>
      </c>
      <c r="I148" s="34" t="s">
        <v>915</v>
      </c>
      <c r="J148" s="34" t="s">
        <v>233</v>
      </c>
      <c r="K148" s="34" t="s">
        <v>114</v>
      </c>
      <c r="L148" s="28">
        <v>415</v>
      </c>
      <c r="M148" s="261">
        <v>62</v>
      </c>
      <c r="N148" s="37"/>
      <c r="O148" s="38"/>
      <c r="P148" s="39">
        <v>353</v>
      </c>
      <c r="Q148" s="40"/>
      <c r="R148" s="86"/>
      <c r="S148" s="41"/>
      <c r="T148" s="84">
        <v>39325</v>
      </c>
      <c r="U148" s="115" t="s">
        <v>116</v>
      </c>
      <c r="V148" s="128"/>
      <c r="W148" s="71" t="s">
        <v>920</v>
      </c>
      <c r="X148" s="68" t="s">
        <v>116</v>
      </c>
      <c r="Y148" s="68" t="s">
        <v>117</v>
      </c>
      <c r="Z148" s="71" t="s">
        <v>142</v>
      </c>
      <c r="AA148" s="71" t="s">
        <v>118</v>
      </c>
      <c r="AB148" s="71" t="s">
        <v>142</v>
      </c>
      <c r="AC148" s="51"/>
      <c r="AD148" s="44" t="s">
        <v>20</v>
      </c>
      <c r="AE148" s="44" t="s">
        <v>21</v>
      </c>
      <c r="AF148" s="44" t="s">
        <v>22</v>
      </c>
      <c r="AG148" s="45" t="s">
        <v>80</v>
      </c>
      <c r="AL148" s="181">
        <f t="shared" si="28"/>
        <v>0</v>
      </c>
      <c r="AM148" s="181">
        <f t="shared" si="29"/>
        <v>0</v>
      </c>
      <c r="AN148" s="181">
        <f t="shared" si="30"/>
        <v>0</v>
      </c>
      <c r="AO148" s="181">
        <f t="shared" si="31"/>
        <v>0</v>
      </c>
      <c r="AP148" s="181">
        <f t="shared" si="32"/>
        <v>0</v>
      </c>
      <c r="AQ148" s="181">
        <f t="shared" si="33"/>
        <v>0</v>
      </c>
      <c r="AR148" s="181">
        <f t="shared" si="34"/>
        <v>0</v>
      </c>
      <c r="AS148" s="181">
        <f t="shared" si="35"/>
        <v>1</v>
      </c>
      <c r="AT148" s="181">
        <f t="shared" si="36"/>
        <v>0</v>
      </c>
      <c r="AU148" s="181">
        <f t="shared" si="37"/>
        <v>0</v>
      </c>
      <c r="AV148" s="181">
        <f t="shared" si="38"/>
        <v>0</v>
      </c>
      <c r="AW148" s="181">
        <f t="shared" si="39"/>
        <v>0</v>
      </c>
      <c r="AX148" s="181">
        <f t="shared" si="40"/>
        <v>0</v>
      </c>
      <c r="AY148" s="181">
        <f t="shared" si="41"/>
        <v>0</v>
      </c>
    </row>
    <row r="149" spans="1:51" s="6" customFormat="1" ht="12.75" customHeight="1">
      <c r="A149" s="280" t="s">
        <v>950</v>
      </c>
      <c r="B149" s="281">
        <v>39324</v>
      </c>
      <c r="C149" s="282" t="s">
        <v>136</v>
      </c>
      <c r="D149" s="283" t="s">
        <v>951</v>
      </c>
      <c r="E149" s="284" t="s">
        <v>952</v>
      </c>
      <c r="F149" s="284" t="s">
        <v>953</v>
      </c>
      <c r="G149" s="285">
        <v>550625</v>
      </c>
      <c r="H149" s="285">
        <v>4933909</v>
      </c>
      <c r="I149" s="283" t="s">
        <v>914</v>
      </c>
      <c r="J149" s="283" t="s">
        <v>664</v>
      </c>
      <c r="K149" s="283" t="s">
        <v>919</v>
      </c>
      <c r="L149" s="286">
        <v>1386</v>
      </c>
      <c r="M149" s="286">
        <v>1386</v>
      </c>
      <c r="N149" s="286" t="s">
        <v>954</v>
      </c>
      <c r="O149" s="286" t="s">
        <v>44</v>
      </c>
      <c r="P149" s="286" t="s">
        <v>44</v>
      </c>
      <c r="Q149" s="286"/>
      <c r="R149" s="286"/>
      <c r="S149" s="287"/>
      <c r="T149" s="288">
        <v>39349</v>
      </c>
      <c r="U149" s="288"/>
      <c r="V149" s="289"/>
      <c r="W149" s="283" t="s">
        <v>973</v>
      </c>
      <c r="X149" s="290" t="s">
        <v>603</v>
      </c>
      <c r="Y149" s="290" t="s">
        <v>307</v>
      </c>
      <c r="Z149" s="283" t="s">
        <v>118</v>
      </c>
      <c r="AA149" s="283" t="s">
        <v>118</v>
      </c>
      <c r="AB149" s="283" t="s">
        <v>142</v>
      </c>
      <c r="AC149" s="52" t="s">
        <v>26</v>
      </c>
      <c r="AD149" s="45">
        <f>COUNTIF(K3:K164,"P")</f>
        <v>86</v>
      </c>
      <c r="AE149" s="45">
        <f>COUNTIF(K3:K164,"L")</f>
        <v>35</v>
      </c>
      <c r="AF149" s="44">
        <f>SUM(M3:M164)</f>
        <v>90239.85000000006</v>
      </c>
      <c r="AG149" s="46">
        <f>SUM(L3:L164)</f>
        <v>114473.25000000007</v>
      </c>
      <c r="AL149" s="181">
        <f t="shared" si="28"/>
        <v>0</v>
      </c>
      <c r="AM149" s="181">
        <f t="shared" si="29"/>
        <v>0</v>
      </c>
      <c r="AN149" s="181">
        <f t="shared" si="30"/>
        <v>0</v>
      </c>
      <c r="AO149" s="181">
        <f t="shared" si="31"/>
        <v>0</v>
      </c>
      <c r="AP149" s="181">
        <f t="shared" si="32"/>
        <v>0</v>
      </c>
      <c r="AQ149" s="181">
        <f t="shared" si="33"/>
        <v>0</v>
      </c>
      <c r="AR149" s="181">
        <f t="shared" si="34"/>
        <v>0</v>
      </c>
      <c r="AS149" s="181">
        <f t="shared" si="35"/>
        <v>0</v>
      </c>
      <c r="AT149" s="181">
        <f t="shared" si="36"/>
        <v>0</v>
      </c>
      <c r="AU149" s="181">
        <f t="shared" si="37"/>
        <v>0</v>
      </c>
      <c r="AV149" s="181">
        <f t="shared" si="38"/>
        <v>0</v>
      </c>
      <c r="AW149" s="181">
        <f t="shared" si="39"/>
        <v>0</v>
      </c>
      <c r="AX149" s="181">
        <f t="shared" si="40"/>
        <v>0</v>
      </c>
      <c r="AY149" s="181">
        <f t="shared" si="41"/>
        <v>0</v>
      </c>
    </row>
    <row r="150" spans="1:51" s="6" customFormat="1" ht="12.75" customHeight="1">
      <c r="A150" s="26" t="s">
        <v>860</v>
      </c>
      <c r="B150" s="53">
        <v>39325</v>
      </c>
      <c r="C150" s="33" t="s">
        <v>136</v>
      </c>
      <c r="D150" s="34" t="s">
        <v>866</v>
      </c>
      <c r="E150" s="60" t="s">
        <v>867</v>
      </c>
      <c r="F150" s="60" t="s">
        <v>868</v>
      </c>
      <c r="G150" s="35">
        <v>516501</v>
      </c>
      <c r="H150" s="35">
        <v>4888663</v>
      </c>
      <c r="I150" s="34" t="s">
        <v>861</v>
      </c>
      <c r="J150" s="34" t="s">
        <v>233</v>
      </c>
      <c r="K150" s="34" t="s">
        <v>446</v>
      </c>
      <c r="L150" s="28">
        <v>10238</v>
      </c>
      <c r="M150" s="36">
        <v>1514</v>
      </c>
      <c r="N150" s="37"/>
      <c r="O150" s="38">
        <v>445</v>
      </c>
      <c r="P150" s="39">
        <v>8279</v>
      </c>
      <c r="Q150" s="40"/>
      <c r="R150" s="86"/>
      <c r="S150" s="41"/>
      <c r="T150" s="84">
        <v>39327</v>
      </c>
      <c r="U150" s="115" t="s">
        <v>11</v>
      </c>
      <c r="V150" s="128"/>
      <c r="W150" s="71" t="s">
        <v>862</v>
      </c>
      <c r="X150" s="68" t="s">
        <v>423</v>
      </c>
      <c r="Y150" s="68" t="s">
        <v>117</v>
      </c>
      <c r="Z150" s="71" t="s">
        <v>118</v>
      </c>
      <c r="AA150" s="71" t="s">
        <v>118</v>
      </c>
      <c r="AB150" s="71" t="s">
        <v>142</v>
      </c>
      <c r="AC150" s="5"/>
      <c r="AD150" s="5"/>
      <c r="AE150" s="5"/>
      <c r="AF150" s="5"/>
      <c r="AL150" s="181">
        <f t="shared" si="28"/>
        <v>1</v>
      </c>
      <c r="AM150" s="181">
        <f t="shared" si="29"/>
        <v>0</v>
      </c>
      <c r="AN150" s="181">
        <f t="shared" si="30"/>
        <v>0</v>
      </c>
      <c r="AO150" s="181">
        <f t="shared" si="31"/>
        <v>0</v>
      </c>
      <c r="AP150" s="181">
        <f t="shared" si="32"/>
        <v>0</v>
      </c>
      <c r="AQ150" s="181">
        <f t="shared" si="33"/>
        <v>0</v>
      </c>
      <c r="AR150" s="181">
        <f t="shared" si="34"/>
        <v>0</v>
      </c>
      <c r="AS150" s="181">
        <f t="shared" si="35"/>
        <v>0</v>
      </c>
      <c r="AT150" s="181">
        <f t="shared" si="36"/>
        <v>0</v>
      </c>
      <c r="AU150" s="181">
        <f t="shared" si="37"/>
        <v>0</v>
      </c>
      <c r="AV150" s="181">
        <f t="shared" si="38"/>
        <v>0</v>
      </c>
      <c r="AW150" s="181">
        <f t="shared" si="39"/>
        <v>0</v>
      </c>
      <c r="AX150" s="181">
        <f t="shared" si="40"/>
        <v>0</v>
      </c>
      <c r="AY150" s="181">
        <f t="shared" si="41"/>
        <v>0</v>
      </c>
    </row>
    <row r="151" spans="1:51" s="6" customFormat="1" ht="12.75" customHeight="1">
      <c r="A151" s="26" t="s">
        <v>863</v>
      </c>
      <c r="B151" s="53">
        <v>39326</v>
      </c>
      <c r="C151" s="33" t="s">
        <v>136</v>
      </c>
      <c r="D151" s="34" t="s">
        <v>872</v>
      </c>
      <c r="E151" s="60" t="s">
        <v>873</v>
      </c>
      <c r="F151" s="60" t="s">
        <v>595</v>
      </c>
      <c r="G151" s="35">
        <v>510530</v>
      </c>
      <c r="H151" s="35">
        <v>4885602</v>
      </c>
      <c r="I151" s="34" t="s">
        <v>864</v>
      </c>
      <c r="J151" s="34" t="s">
        <v>874</v>
      </c>
      <c r="K151" s="34" t="s">
        <v>446</v>
      </c>
      <c r="L151" s="28">
        <v>5</v>
      </c>
      <c r="M151" s="36">
        <v>5</v>
      </c>
      <c r="N151" s="37"/>
      <c r="O151" s="38"/>
      <c r="P151" s="39" t="s">
        <v>44</v>
      </c>
      <c r="Q151" s="40"/>
      <c r="R151" s="86"/>
      <c r="S151" s="41"/>
      <c r="T151" s="84">
        <v>39326</v>
      </c>
      <c r="U151" s="115" t="s">
        <v>11</v>
      </c>
      <c r="V151" s="128"/>
      <c r="W151" s="71" t="s">
        <v>865</v>
      </c>
      <c r="X151" s="68" t="s">
        <v>167</v>
      </c>
      <c r="Y151" s="68" t="s">
        <v>117</v>
      </c>
      <c r="Z151" s="71" t="s">
        <v>118</v>
      </c>
      <c r="AA151" s="71" t="s">
        <v>118</v>
      </c>
      <c r="AB151" s="71" t="s">
        <v>142</v>
      </c>
      <c r="AC151" s="51"/>
      <c r="AD151" s="44" t="s">
        <v>20</v>
      </c>
      <c r="AE151" s="44" t="s">
        <v>21</v>
      </c>
      <c r="AF151" s="44" t="s">
        <v>22</v>
      </c>
      <c r="AG151" s="45" t="s">
        <v>80</v>
      </c>
      <c r="AL151" s="181">
        <f t="shared" si="28"/>
        <v>1</v>
      </c>
      <c r="AM151" s="181">
        <f t="shared" si="29"/>
        <v>0</v>
      </c>
      <c r="AN151" s="181">
        <f t="shared" si="30"/>
        <v>0</v>
      </c>
      <c r="AO151" s="181">
        <f t="shared" si="31"/>
        <v>0</v>
      </c>
      <c r="AP151" s="181">
        <f t="shared" si="32"/>
        <v>0</v>
      </c>
      <c r="AQ151" s="181">
        <f t="shared" si="33"/>
        <v>0</v>
      </c>
      <c r="AR151" s="181">
        <f t="shared" si="34"/>
        <v>0</v>
      </c>
      <c r="AS151" s="181">
        <f t="shared" si="35"/>
        <v>0</v>
      </c>
      <c r="AT151" s="181">
        <f t="shared" si="36"/>
        <v>0</v>
      </c>
      <c r="AU151" s="181">
        <f t="shared" si="37"/>
        <v>0</v>
      </c>
      <c r="AV151" s="181">
        <f t="shared" si="38"/>
        <v>0</v>
      </c>
      <c r="AW151" s="181">
        <f t="shared" si="39"/>
        <v>0</v>
      </c>
      <c r="AX151" s="181">
        <f t="shared" si="40"/>
        <v>0</v>
      </c>
      <c r="AY151" s="181">
        <f t="shared" si="41"/>
        <v>0</v>
      </c>
    </row>
    <row r="152" spans="1:51" s="6" customFormat="1" ht="12.75" customHeight="1">
      <c r="A152" s="26" t="s">
        <v>876</v>
      </c>
      <c r="B152" s="53">
        <v>39328</v>
      </c>
      <c r="C152" s="33" t="s">
        <v>440</v>
      </c>
      <c r="D152" s="34" t="s">
        <v>870</v>
      </c>
      <c r="E152" s="60" t="s">
        <v>880</v>
      </c>
      <c r="F152" s="60" t="s">
        <v>881</v>
      </c>
      <c r="G152" s="35">
        <v>522840</v>
      </c>
      <c r="H152" s="35">
        <v>4735097</v>
      </c>
      <c r="I152" s="34" t="s">
        <v>869</v>
      </c>
      <c r="J152" s="34" t="s">
        <v>124</v>
      </c>
      <c r="K152" s="34" t="s">
        <v>446</v>
      </c>
      <c r="L152" s="28">
        <v>363</v>
      </c>
      <c r="M152" s="36">
        <v>179</v>
      </c>
      <c r="N152" s="37"/>
      <c r="O152" s="38"/>
      <c r="P152" s="39">
        <v>184</v>
      </c>
      <c r="Q152" s="40"/>
      <c r="R152" s="86"/>
      <c r="S152" s="41"/>
      <c r="T152" s="84">
        <v>39330</v>
      </c>
      <c r="U152" s="115" t="s">
        <v>11</v>
      </c>
      <c r="V152" s="128"/>
      <c r="W152" s="71" t="s">
        <v>871</v>
      </c>
      <c r="X152" s="68" t="s">
        <v>423</v>
      </c>
      <c r="Y152" s="68" t="s">
        <v>307</v>
      </c>
      <c r="Z152" s="71" t="s">
        <v>118</v>
      </c>
      <c r="AA152" s="71" t="s">
        <v>118</v>
      </c>
      <c r="AB152" s="71" t="s">
        <v>142</v>
      </c>
      <c r="AC152" s="52" t="s">
        <v>1006</v>
      </c>
      <c r="AD152" s="45">
        <f>COUNTIF(K3:K167,"P")</f>
        <v>87</v>
      </c>
      <c r="AE152" s="45">
        <f>COUNTIF(K6:K167,"L")</f>
        <v>35</v>
      </c>
      <c r="AF152" s="44">
        <f>SUM(M6:M167)</f>
        <v>90108.85000000006</v>
      </c>
      <c r="AG152" s="46">
        <f>SUM(L3:L167)</f>
        <v>114473.35000000008</v>
      </c>
      <c r="AL152" s="181">
        <f t="shared" si="28"/>
        <v>1</v>
      </c>
      <c r="AM152" s="181">
        <f t="shared" si="29"/>
        <v>0</v>
      </c>
      <c r="AN152" s="181">
        <f t="shared" si="30"/>
        <v>0</v>
      </c>
      <c r="AO152" s="181">
        <f t="shared" si="31"/>
        <v>0</v>
      </c>
      <c r="AP152" s="181">
        <f t="shared" si="32"/>
        <v>0</v>
      </c>
      <c r="AQ152" s="181">
        <f t="shared" si="33"/>
        <v>0</v>
      </c>
      <c r="AR152" s="181">
        <f t="shared" si="34"/>
        <v>0</v>
      </c>
      <c r="AS152" s="181">
        <f t="shared" si="35"/>
        <v>0</v>
      </c>
      <c r="AT152" s="181">
        <f t="shared" si="36"/>
        <v>0</v>
      </c>
      <c r="AU152" s="181">
        <f t="shared" si="37"/>
        <v>0</v>
      </c>
      <c r="AV152" s="181">
        <f t="shared" si="38"/>
        <v>0</v>
      </c>
      <c r="AW152" s="181">
        <f t="shared" si="39"/>
        <v>0</v>
      </c>
      <c r="AX152" s="181">
        <f t="shared" si="40"/>
        <v>0</v>
      </c>
      <c r="AY152" s="181">
        <f t="shared" si="41"/>
        <v>0</v>
      </c>
    </row>
    <row r="153" spans="1:51" s="6" customFormat="1" ht="12.75">
      <c r="A153" s="26" t="s">
        <v>884</v>
      </c>
      <c r="B153" s="53">
        <v>39328</v>
      </c>
      <c r="C153" s="251"/>
      <c r="D153" s="252" t="s">
        <v>885</v>
      </c>
      <c r="E153" s="253" t="s">
        <v>44</v>
      </c>
      <c r="F153" s="253" t="s">
        <v>44</v>
      </c>
      <c r="G153" s="254"/>
      <c r="H153" s="254"/>
      <c r="I153" s="34" t="s">
        <v>916</v>
      </c>
      <c r="J153" s="252" t="s">
        <v>44</v>
      </c>
      <c r="K153" s="252" t="s">
        <v>236</v>
      </c>
      <c r="L153" s="255" t="s">
        <v>44</v>
      </c>
      <c r="M153" s="255" t="s">
        <v>44</v>
      </c>
      <c r="N153" s="256"/>
      <c r="O153" s="256"/>
      <c r="P153" s="256"/>
      <c r="Q153" s="256"/>
      <c r="R153" s="256"/>
      <c r="S153" s="257"/>
      <c r="T153" s="84" t="s">
        <v>44</v>
      </c>
      <c r="U153" s="84"/>
      <c r="V153" s="260"/>
      <c r="W153" s="252" t="s">
        <v>44</v>
      </c>
      <c r="X153" s="259"/>
      <c r="Y153" s="259"/>
      <c r="Z153" s="252"/>
      <c r="AA153" s="252"/>
      <c r="AB153" s="252"/>
      <c r="AC153" s="5"/>
      <c r="AD153" s="5"/>
      <c r="AE153" s="5"/>
      <c r="AF153" s="5"/>
      <c r="AL153" s="181">
        <f t="shared" si="28"/>
        <v>0</v>
      </c>
      <c r="AM153" s="181">
        <f t="shared" si="29"/>
        <v>0</v>
      </c>
      <c r="AN153" s="181">
        <f t="shared" si="30"/>
        <v>0</v>
      </c>
      <c r="AO153" s="181">
        <f t="shared" si="31"/>
        <v>0</v>
      </c>
      <c r="AP153" s="181">
        <f t="shared" si="32"/>
        <v>0</v>
      </c>
      <c r="AQ153" s="181">
        <f t="shared" si="33"/>
        <v>0</v>
      </c>
      <c r="AR153" s="181">
        <f t="shared" si="34"/>
        <v>0</v>
      </c>
      <c r="AS153" s="181">
        <f t="shared" si="35"/>
        <v>0</v>
      </c>
      <c r="AT153" s="181">
        <f t="shared" si="36"/>
        <v>0</v>
      </c>
      <c r="AU153" s="181">
        <f t="shared" si="37"/>
        <v>0</v>
      </c>
      <c r="AV153" s="181">
        <f t="shared" si="38"/>
        <v>0</v>
      </c>
      <c r="AW153" s="181">
        <f t="shared" si="39"/>
        <v>0</v>
      </c>
      <c r="AX153" s="181">
        <f t="shared" si="40"/>
        <v>0</v>
      </c>
      <c r="AY153" s="181">
        <f t="shared" si="41"/>
        <v>0</v>
      </c>
    </row>
    <row r="154" spans="1:51" s="6" customFormat="1" ht="12.75">
      <c r="A154" s="26" t="s">
        <v>877</v>
      </c>
      <c r="B154" s="53">
        <v>39329</v>
      </c>
      <c r="C154" s="33" t="s">
        <v>108</v>
      </c>
      <c r="D154" s="34" t="s">
        <v>878</v>
      </c>
      <c r="E154" s="60" t="s">
        <v>882</v>
      </c>
      <c r="F154" s="60" t="s">
        <v>883</v>
      </c>
      <c r="G154" s="35">
        <v>546529</v>
      </c>
      <c r="H154" s="35">
        <v>4783987</v>
      </c>
      <c r="I154" s="34" t="s">
        <v>875</v>
      </c>
      <c r="J154" s="34" t="s">
        <v>233</v>
      </c>
      <c r="K154" s="34" t="s">
        <v>446</v>
      </c>
      <c r="L154" s="28">
        <v>95</v>
      </c>
      <c r="M154" s="36">
        <v>94</v>
      </c>
      <c r="N154" s="37"/>
      <c r="O154" s="38"/>
      <c r="P154" s="39">
        <v>1</v>
      </c>
      <c r="Q154" s="40"/>
      <c r="R154" s="86"/>
      <c r="S154" s="41"/>
      <c r="T154" s="84">
        <v>39329</v>
      </c>
      <c r="U154" s="115" t="s">
        <v>11</v>
      </c>
      <c r="V154" s="46"/>
      <c r="W154" s="71" t="s">
        <v>879</v>
      </c>
      <c r="X154" s="68" t="s">
        <v>116</v>
      </c>
      <c r="Y154" s="68" t="s">
        <v>117</v>
      </c>
      <c r="Z154" s="71" t="s">
        <v>118</v>
      </c>
      <c r="AA154" s="71" t="s">
        <v>118</v>
      </c>
      <c r="AB154" s="71" t="s">
        <v>142</v>
      </c>
      <c r="AC154" s="5"/>
      <c r="AD154" s="5"/>
      <c r="AE154" s="5"/>
      <c r="AF154" s="5"/>
      <c r="AL154" s="181">
        <f t="shared" si="28"/>
        <v>1</v>
      </c>
      <c r="AM154" s="181">
        <f t="shared" si="29"/>
        <v>0</v>
      </c>
      <c r="AN154" s="181">
        <f t="shared" si="30"/>
        <v>0</v>
      </c>
      <c r="AO154" s="181">
        <f t="shared" si="31"/>
        <v>0</v>
      </c>
      <c r="AP154" s="181">
        <f t="shared" si="32"/>
        <v>0</v>
      </c>
      <c r="AQ154" s="181">
        <f t="shared" si="33"/>
        <v>0</v>
      </c>
      <c r="AR154" s="181">
        <f t="shared" si="34"/>
        <v>0</v>
      </c>
      <c r="AS154" s="181">
        <f t="shared" si="35"/>
        <v>0</v>
      </c>
      <c r="AT154" s="181">
        <f t="shared" si="36"/>
        <v>0</v>
      </c>
      <c r="AU154" s="181">
        <f t="shared" si="37"/>
        <v>0</v>
      </c>
      <c r="AV154" s="181">
        <f t="shared" si="38"/>
        <v>0</v>
      </c>
      <c r="AW154" s="181">
        <f t="shared" si="39"/>
        <v>0</v>
      </c>
      <c r="AX154" s="181">
        <f t="shared" si="40"/>
        <v>0</v>
      </c>
      <c r="AY154" s="181">
        <f t="shared" si="41"/>
        <v>0</v>
      </c>
    </row>
    <row r="155" spans="1:51" s="6" customFormat="1" ht="12.75">
      <c r="A155" s="26" t="s">
        <v>886</v>
      </c>
      <c r="B155" s="53">
        <v>39329</v>
      </c>
      <c r="C155" s="251"/>
      <c r="D155" s="252" t="s">
        <v>887</v>
      </c>
      <c r="E155" s="253"/>
      <c r="F155" s="253"/>
      <c r="G155" s="254"/>
      <c r="H155" s="254"/>
      <c r="I155" s="34" t="s">
        <v>917</v>
      </c>
      <c r="J155" s="252"/>
      <c r="K155" s="252" t="s">
        <v>236</v>
      </c>
      <c r="L155" s="256"/>
      <c r="M155" s="256"/>
      <c r="N155" s="256"/>
      <c r="O155" s="256"/>
      <c r="P155" s="256"/>
      <c r="Q155" s="256"/>
      <c r="R155" s="256"/>
      <c r="S155" s="257"/>
      <c r="T155" s="84"/>
      <c r="U155" s="84"/>
      <c r="V155" s="260"/>
      <c r="W155" s="252"/>
      <c r="X155" s="259"/>
      <c r="Y155" s="259"/>
      <c r="Z155" s="252"/>
      <c r="AA155" s="252"/>
      <c r="AB155" s="252"/>
      <c r="AC155" s="51"/>
      <c r="AD155" s="44" t="s">
        <v>20</v>
      </c>
      <c r="AE155" s="44" t="s">
        <v>21</v>
      </c>
      <c r="AF155" s="44" t="s">
        <v>22</v>
      </c>
      <c r="AG155" s="45" t="s">
        <v>80</v>
      </c>
      <c r="AL155" s="181">
        <f t="shared" si="28"/>
        <v>0</v>
      </c>
      <c r="AM155" s="181">
        <f t="shared" si="29"/>
        <v>0</v>
      </c>
      <c r="AN155" s="181">
        <f t="shared" si="30"/>
        <v>0</v>
      </c>
      <c r="AO155" s="181">
        <f t="shared" si="31"/>
        <v>0</v>
      </c>
      <c r="AP155" s="181">
        <f t="shared" si="32"/>
        <v>0</v>
      </c>
      <c r="AQ155" s="181">
        <f t="shared" si="33"/>
        <v>0</v>
      </c>
      <c r="AR155" s="181">
        <f t="shared" si="34"/>
        <v>0</v>
      </c>
      <c r="AS155" s="181">
        <f t="shared" si="35"/>
        <v>0</v>
      </c>
      <c r="AT155" s="181">
        <f t="shared" si="36"/>
        <v>0</v>
      </c>
      <c r="AU155" s="181">
        <f t="shared" si="37"/>
        <v>0</v>
      </c>
      <c r="AV155" s="181">
        <f t="shared" si="38"/>
        <v>0</v>
      </c>
      <c r="AW155" s="181">
        <f t="shared" si="39"/>
        <v>0</v>
      </c>
      <c r="AX155" s="181">
        <f t="shared" si="40"/>
        <v>0</v>
      </c>
      <c r="AY155" s="181">
        <f t="shared" si="41"/>
        <v>0</v>
      </c>
    </row>
    <row r="156" spans="1:51" s="6" customFormat="1" ht="12.75">
      <c r="A156" s="26" t="s">
        <v>889</v>
      </c>
      <c r="B156" s="53">
        <v>39334</v>
      </c>
      <c r="C156" s="33" t="s">
        <v>176</v>
      </c>
      <c r="D156" s="34" t="s">
        <v>890</v>
      </c>
      <c r="E156" s="60" t="s">
        <v>892</v>
      </c>
      <c r="F156" s="60" t="s">
        <v>893</v>
      </c>
      <c r="G156" s="35">
        <v>592946</v>
      </c>
      <c r="H156" s="35">
        <v>4746290</v>
      </c>
      <c r="I156" s="34" t="s">
        <v>888</v>
      </c>
      <c r="J156" s="34" t="s">
        <v>245</v>
      </c>
      <c r="K156" s="34" t="s">
        <v>114</v>
      </c>
      <c r="L156" s="28">
        <v>0.25</v>
      </c>
      <c r="M156" s="36"/>
      <c r="N156" s="37"/>
      <c r="O156" s="38"/>
      <c r="P156" s="39">
        <v>0.25</v>
      </c>
      <c r="Q156" s="40"/>
      <c r="R156" s="86"/>
      <c r="S156" s="41"/>
      <c r="T156" s="84">
        <v>39334</v>
      </c>
      <c r="U156" s="115" t="s">
        <v>116</v>
      </c>
      <c r="V156" s="46"/>
      <c r="W156" s="71" t="s">
        <v>891</v>
      </c>
      <c r="X156" s="68" t="s">
        <v>116</v>
      </c>
      <c r="Y156" s="68" t="s">
        <v>117</v>
      </c>
      <c r="Z156" s="71" t="s">
        <v>118</v>
      </c>
      <c r="AA156" s="71" t="s">
        <v>118</v>
      </c>
      <c r="AB156" s="146" t="s">
        <v>391</v>
      </c>
      <c r="AC156" s="52" t="s">
        <v>27</v>
      </c>
      <c r="AD156" s="45">
        <f>COUNTIF(K3:K165,"P")</f>
        <v>87</v>
      </c>
      <c r="AE156" s="45">
        <f>COUNTIF(K3:K165,"L")</f>
        <v>35</v>
      </c>
      <c r="AF156" s="44">
        <f>SUM(M3:M165)</f>
        <v>90239.85000000006</v>
      </c>
      <c r="AG156" s="46">
        <f>SUM(L3:L165)</f>
        <v>114473.35000000008</v>
      </c>
      <c r="AL156" s="181">
        <f t="shared" si="28"/>
        <v>0</v>
      </c>
      <c r="AM156" s="181">
        <f t="shared" si="29"/>
        <v>0</v>
      </c>
      <c r="AN156" s="181">
        <f t="shared" si="30"/>
        <v>0</v>
      </c>
      <c r="AO156" s="181">
        <f t="shared" si="31"/>
        <v>0</v>
      </c>
      <c r="AP156" s="181">
        <f t="shared" si="32"/>
        <v>0</v>
      </c>
      <c r="AQ156" s="181">
        <f t="shared" si="33"/>
        <v>0</v>
      </c>
      <c r="AR156" s="181">
        <f t="shared" si="34"/>
        <v>0</v>
      </c>
      <c r="AS156" s="181">
        <f t="shared" si="35"/>
        <v>1</v>
      </c>
      <c r="AT156" s="181">
        <f t="shared" si="36"/>
        <v>0</v>
      </c>
      <c r="AU156" s="181">
        <f t="shared" si="37"/>
        <v>0</v>
      </c>
      <c r="AV156" s="181">
        <f t="shared" si="38"/>
        <v>0</v>
      </c>
      <c r="AW156" s="181">
        <f t="shared" si="39"/>
        <v>0</v>
      </c>
      <c r="AX156" s="181">
        <f t="shared" si="40"/>
        <v>0</v>
      </c>
      <c r="AY156" s="181">
        <f t="shared" si="41"/>
        <v>0</v>
      </c>
    </row>
    <row r="157" spans="1:51" s="6" customFormat="1" ht="12.75">
      <c r="A157" s="26" t="s">
        <v>894</v>
      </c>
      <c r="B157" s="53">
        <v>39336</v>
      </c>
      <c r="C157" s="251"/>
      <c r="D157" s="252" t="s">
        <v>895</v>
      </c>
      <c r="E157" s="253"/>
      <c r="F157" s="253"/>
      <c r="G157" s="254"/>
      <c r="H157" s="254"/>
      <c r="I157" s="34" t="s">
        <v>918</v>
      </c>
      <c r="J157" s="252"/>
      <c r="K157" s="252" t="s">
        <v>236</v>
      </c>
      <c r="L157" s="256" t="s">
        <v>44</v>
      </c>
      <c r="M157" s="256"/>
      <c r="N157" s="256"/>
      <c r="O157" s="256"/>
      <c r="P157" s="256"/>
      <c r="Q157" s="256"/>
      <c r="R157" s="256"/>
      <c r="S157" s="257">
        <v>40</v>
      </c>
      <c r="T157" s="84"/>
      <c r="U157" s="84"/>
      <c r="V157" s="260"/>
      <c r="W157" s="252"/>
      <c r="X157" s="259"/>
      <c r="Y157" s="259"/>
      <c r="Z157" s="252"/>
      <c r="AA157" s="252"/>
      <c r="AB157" s="252"/>
      <c r="AC157" s="5"/>
      <c r="AD157" s="5"/>
      <c r="AE157" s="5"/>
      <c r="AF157" s="5"/>
      <c r="AL157" s="181">
        <f t="shared" si="28"/>
        <v>0</v>
      </c>
      <c r="AM157" s="181">
        <f t="shared" si="29"/>
        <v>0</v>
      </c>
      <c r="AN157" s="181">
        <f t="shared" si="30"/>
        <v>0</v>
      </c>
      <c r="AO157" s="181">
        <f t="shared" si="31"/>
        <v>0</v>
      </c>
      <c r="AP157" s="181">
        <f t="shared" si="32"/>
        <v>0</v>
      </c>
      <c r="AQ157" s="181">
        <f t="shared" si="33"/>
        <v>0</v>
      </c>
      <c r="AR157" s="181">
        <f t="shared" si="34"/>
        <v>0</v>
      </c>
      <c r="AS157" s="181">
        <f t="shared" si="35"/>
        <v>0</v>
      </c>
      <c r="AT157" s="181">
        <f t="shared" si="36"/>
        <v>0</v>
      </c>
      <c r="AU157" s="181">
        <f t="shared" si="37"/>
        <v>0</v>
      </c>
      <c r="AV157" s="181">
        <f t="shared" si="38"/>
        <v>0</v>
      </c>
      <c r="AW157" s="181">
        <f t="shared" si="39"/>
        <v>0</v>
      </c>
      <c r="AX157" s="181">
        <f t="shared" si="40"/>
        <v>0</v>
      </c>
      <c r="AY157" s="181">
        <f t="shared" si="41"/>
        <v>0</v>
      </c>
    </row>
    <row r="158" spans="1:51" s="6" customFormat="1" ht="13.5" customHeight="1">
      <c r="A158" s="26" t="s">
        <v>896</v>
      </c>
      <c r="B158" s="53">
        <v>39337</v>
      </c>
      <c r="C158" s="33" t="s">
        <v>136</v>
      </c>
      <c r="D158" s="34" t="s">
        <v>897</v>
      </c>
      <c r="E158" s="60" t="s">
        <v>898</v>
      </c>
      <c r="F158" s="60" t="s">
        <v>899</v>
      </c>
      <c r="G158" s="35">
        <v>543871</v>
      </c>
      <c r="H158" s="35">
        <v>4853562</v>
      </c>
      <c r="I158" s="34" t="s">
        <v>900</v>
      </c>
      <c r="J158" s="34" t="s">
        <v>164</v>
      </c>
      <c r="K158" s="34" t="s">
        <v>114</v>
      </c>
      <c r="L158" s="28">
        <v>67</v>
      </c>
      <c r="M158" s="36">
        <v>40</v>
      </c>
      <c r="N158" s="19"/>
      <c r="O158" s="20"/>
      <c r="P158" s="39">
        <v>27</v>
      </c>
      <c r="Q158" s="25"/>
      <c r="R158" s="85"/>
      <c r="S158" s="41"/>
      <c r="T158" s="84">
        <v>39338</v>
      </c>
      <c r="U158" s="115" t="s">
        <v>11</v>
      </c>
      <c r="V158" s="46"/>
      <c r="W158" s="71" t="s">
        <v>901</v>
      </c>
      <c r="X158" s="68" t="s">
        <v>116</v>
      </c>
      <c r="Y158" s="68" t="s">
        <v>117</v>
      </c>
      <c r="Z158" s="71" t="s">
        <v>118</v>
      </c>
      <c r="AA158" s="71" t="s">
        <v>118</v>
      </c>
      <c r="AB158" s="71" t="s">
        <v>142</v>
      </c>
      <c r="AE158" s="5"/>
      <c r="AF158" s="5"/>
      <c r="AL158" s="181">
        <f t="shared" si="28"/>
        <v>0</v>
      </c>
      <c r="AM158" s="181">
        <f t="shared" si="29"/>
        <v>1</v>
      </c>
      <c r="AN158" s="181">
        <f t="shared" si="30"/>
        <v>0</v>
      </c>
      <c r="AO158" s="181">
        <f t="shared" si="31"/>
        <v>0</v>
      </c>
      <c r="AP158" s="181">
        <f t="shared" si="32"/>
        <v>0</v>
      </c>
      <c r="AQ158" s="181">
        <f t="shared" si="33"/>
        <v>0</v>
      </c>
      <c r="AR158" s="181">
        <f t="shared" si="34"/>
        <v>0</v>
      </c>
      <c r="AS158" s="181">
        <f t="shared" si="35"/>
        <v>0</v>
      </c>
      <c r="AT158" s="181">
        <f t="shared" si="36"/>
        <v>0</v>
      </c>
      <c r="AU158" s="181">
        <f t="shared" si="37"/>
        <v>0</v>
      </c>
      <c r="AV158" s="181">
        <f t="shared" si="38"/>
        <v>0</v>
      </c>
      <c r="AW158" s="181">
        <f t="shared" si="39"/>
        <v>0</v>
      </c>
      <c r="AX158" s="181">
        <f t="shared" si="40"/>
        <v>0</v>
      </c>
      <c r="AY158" s="181">
        <f t="shared" si="41"/>
        <v>0</v>
      </c>
    </row>
    <row r="159" spans="1:51" s="6" customFormat="1" ht="12.75">
      <c r="A159" s="26" t="s">
        <v>902</v>
      </c>
      <c r="B159" s="53">
        <v>39338</v>
      </c>
      <c r="C159" s="33" t="s">
        <v>136</v>
      </c>
      <c r="D159" s="34" t="s">
        <v>903</v>
      </c>
      <c r="E159" s="60" t="s">
        <v>904</v>
      </c>
      <c r="F159" s="60" t="s">
        <v>905</v>
      </c>
      <c r="G159" s="35">
        <v>566911</v>
      </c>
      <c r="H159" s="35">
        <v>4836134</v>
      </c>
      <c r="I159" s="34" t="s">
        <v>906</v>
      </c>
      <c r="J159" s="34" t="s">
        <v>220</v>
      </c>
      <c r="K159" s="34" t="s">
        <v>114</v>
      </c>
      <c r="L159" s="28">
        <v>8</v>
      </c>
      <c r="M159" s="36"/>
      <c r="N159" s="37"/>
      <c r="O159" s="38">
        <v>8</v>
      </c>
      <c r="P159" s="39"/>
      <c r="Q159" s="40"/>
      <c r="R159" s="86"/>
      <c r="S159" s="41"/>
      <c r="T159" s="84">
        <v>39338</v>
      </c>
      <c r="U159" s="115" t="s">
        <v>202</v>
      </c>
      <c r="V159" s="46"/>
      <c r="W159" s="71" t="s">
        <v>907</v>
      </c>
      <c r="X159" s="68" t="s">
        <v>116</v>
      </c>
      <c r="Y159" s="68" t="s">
        <v>117</v>
      </c>
      <c r="Z159" s="71" t="s">
        <v>142</v>
      </c>
      <c r="AA159" s="71" t="s">
        <v>118</v>
      </c>
      <c r="AB159" s="146" t="s">
        <v>391</v>
      </c>
      <c r="AC159" s="5"/>
      <c r="AD159" s="5"/>
      <c r="AE159" s="5"/>
      <c r="AF159" s="5"/>
      <c r="AL159" s="181">
        <f t="shared" si="28"/>
        <v>0</v>
      </c>
      <c r="AM159" s="181">
        <f t="shared" si="29"/>
        <v>0</v>
      </c>
      <c r="AN159" s="181">
        <f t="shared" si="30"/>
        <v>0</v>
      </c>
      <c r="AO159" s="181">
        <f t="shared" si="31"/>
        <v>0</v>
      </c>
      <c r="AP159" s="181">
        <f t="shared" si="32"/>
        <v>0</v>
      </c>
      <c r="AQ159" s="181">
        <f t="shared" si="33"/>
        <v>1</v>
      </c>
      <c r="AR159" s="181">
        <f t="shared" si="34"/>
        <v>0</v>
      </c>
      <c r="AS159" s="181">
        <f t="shared" si="35"/>
        <v>0</v>
      </c>
      <c r="AT159" s="181">
        <f t="shared" si="36"/>
        <v>0</v>
      </c>
      <c r="AU159" s="181">
        <f t="shared" si="37"/>
        <v>0</v>
      </c>
      <c r="AV159" s="181">
        <f t="shared" si="38"/>
        <v>0</v>
      </c>
      <c r="AW159" s="181">
        <f t="shared" si="39"/>
        <v>0</v>
      </c>
      <c r="AX159" s="181">
        <f t="shared" si="40"/>
        <v>0</v>
      </c>
      <c r="AY159" s="181">
        <f t="shared" si="41"/>
        <v>0</v>
      </c>
    </row>
    <row r="160" spans="1:51" s="6" customFormat="1" ht="12.75">
      <c r="A160" s="26" t="s">
        <v>908</v>
      </c>
      <c r="B160" s="53">
        <v>39340</v>
      </c>
      <c r="C160" s="33" t="s">
        <v>136</v>
      </c>
      <c r="D160" s="34" t="s">
        <v>909</v>
      </c>
      <c r="E160" s="60" t="s">
        <v>910</v>
      </c>
      <c r="F160" s="60" t="s">
        <v>911</v>
      </c>
      <c r="G160" s="35">
        <v>615046</v>
      </c>
      <c r="H160" s="35">
        <v>4776986</v>
      </c>
      <c r="I160" s="34" t="s">
        <v>912</v>
      </c>
      <c r="J160" s="34" t="s">
        <v>528</v>
      </c>
      <c r="K160" s="34" t="s">
        <v>114</v>
      </c>
      <c r="L160" s="28">
        <v>100</v>
      </c>
      <c r="M160" s="36">
        <v>100</v>
      </c>
      <c r="N160" s="37"/>
      <c r="O160" s="38"/>
      <c r="Q160" s="40"/>
      <c r="R160" s="86"/>
      <c r="S160" s="41"/>
      <c r="T160" s="84">
        <v>39340</v>
      </c>
      <c r="U160" s="115" t="s">
        <v>11</v>
      </c>
      <c r="V160" s="46"/>
      <c r="W160" s="71" t="s">
        <v>913</v>
      </c>
      <c r="X160" s="68" t="s">
        <v>116</v>
      </c>
      <c r="Y160" s="68" t="s">
        <v>117</v>
      </c>
      <c r="Z160" s="71" t="s">
        <v>118</v>
      </c>
      <c r="AA160" s="71" t="s">
        <v>118</v>
      </c>
      <c r="AB160" s="71" t="s">
        <v>142</v>
      </c>
      <c r="AC160" s="5"/>
      <c r="AD160" s="5"/>
      <c r="AE160" s="5"/>
      <c r="AF160" s="5"/>
      <c r="AL160" s="181">
        <f t="shared" si="28"/>
        <v>0</v>
      </c>
      <c r="AM160" s="181">
        <f t="shared" si="29"/>
        <v>1</v>
      </c>
      <c r="AN160" s="181">
        <f t="shared" si="30"/>
        <v>0</v>
      </c>
      <c r="AO160" s="181">
        <f t="shared" si="31"/>
        <v>0</v>
      </c>
      <c r="AP160" s="181">
        <f t="shared" si="32"/>
        <v>0</v>
      </c>
      <c r="AQ160" s="181">
        <f t="shared" si="33"/>
        <v>0</v>
      </c>
      <c r="AR160" s="181">
        <f t="shared" si="34"/>
        <v>0</v>
      </c>
      <c r="AS160" s="181">
        <f t="shared" si="35"/>
        <v>0</v>
      </c>
      <c r="AT160" s="181">
        <f t="shared" si="36"/>
        <v>0</v>
      </c>
      <c r="AU160" s="181">
        <f t="shared" si="37"/>
        <v>0</v>
      </c>
      <c r="AV160" s="181">
        <f t="shared" si="38"/>
        <v>0</v>
      </c>
      <c r="AW160" s="181">
        <f t="shared" si="39"/>
        <v>0</v>
      </c>
      <c r="AX160" s="181">
        <f t="shared" si="40"/>
        <v>0</v>
      </c>
      <c r="AY160" s="181">
        <f t="shared" si="41"/>
        <v>0</v>
      </c>
    </row>
    <row r="161" spans="1:51" s="6" customFormat="1" ht="12.75">
      <c r="A161" s="26" t="s">
        <v>921</v>
      </c>
      <c r="B161" s="53">
        <v>39342</v>
      </c>
      <c r="C161" s="33" t="s">
        <v>136</v>
      </c>
      <c r="D161" s="34" t="s">
        <v>922</v>
      </c>
      <c r="E161" s="60" t="s">
        <v>686</v>
      </c>
      <c r="F161" s="60" t="s">
        <v>923</v>
      </c>
      <c r="G161" s="35">
        <v>516468</v>
      </c>
      <c r="H161" s="35">
        <v>4851595</v>
      </c>
      <c r="I161" s="34" t="s">
        <v>924</v>
      </c>
      <c r="J161" s="34" t="s">
        <v>925</v>
      </c>
      <c r="K161" s="34" t="s">
        <v>114</v>
      </c>
      <c r="L161" s="28">
        <v>8</v>
      </c>
      <c r="M161" s="36">
        <v>8</v>
      </c>
      <c r="N161" s="37"/>
      <c r="O161" s="38"/>
      <c r="P161" s="39"/>
      <c r="Q161" s="40"/>
      <c r="R161" s="86"/>
      <c r="S161" s="41"/>
      <c r="T161" s="84">
        <v>39344</v>
      </c>
      <c r="U161" s="115" t="s">
        <v>11</v>
      </c>
      <c r="V161" s="260"/>
      <c r="W161" s="71" t="s">
        <v>926</v>
      </c>
      <c r="X161" s="68" t="s">
        <v>116</v>
      </c>
      <c r="Y161" s="68" t="s">
        <v>114</v>
      </c>
      <c r="Z161" s="71" t="s">
        <v>118</v>
      </c>
      <c r="AA161" s="71" t="s">
        <v>118</v>
      </c>
      <c r="AB161" s="146" t="s">
        <v>391</v>
      </c>
      <c r="AC161" s="5"/>
      <c r="AD161" s="5"/>
      <c r="AE161" s="5"/>
      <c r="AF161" s="5"/>
      <c r="AL161" s="181">
        <f t="shared" si="28"/>
        <v>0</v>
      </c>
      <c r="AM161" s="181">
        <f t="shared" si="29"/>
        <v>1</v>
      </c>
      <c r="AN161" s="181">
        <f t="shared" si="30"/>
        <v>0</v>
      </c>
      <c r="AO161" s="181">
        <f t="shared" si="31"/>
        <v>0</v>
      </c>
      <c r="AP161" s="181">
        <f t="shared" si="32"/>
        <v>0</v>
      </c>
      <c r="AQ161" s="181">
        <f t="shared" si="33"/>
        <v>0</v>
      </c>
      <c r="AR161" s="181">
        <f t="shared" si="34"/>
        <v>0</v>
      </c>
      <c r="AS161" s="181">
        <f t="shared" si="35"/>
        <v>0</v>
      </c>
      <c r="AT161" s="181">
        <f t="shared" si="36"/>
        <v>0</v>
      </c>
      <c r="AU161" s="181">
        <f t="shared" si="37"/>
        <v>0</v>
      </c>
      <c r="AV161" s="181">
        <f t="shared" si="38"/>
        <v>0</v>
      </c>
      <c r="AW161" s="181">
        <f t="shared" si="39"/>
        <v>0</v>
      </c>
      <c r="AX161" s="181">
        <f t="shared" si="40"/>
        <v>0</v>
      </c>
      <c r="AY161" s="181">
        <f t="shared" si="41"/>
        <v>0</v>
      </c>
    </row>
    <row r="162" spans="1:51" s="6" customFormat="1" ht="12.75">
      <c r="A162" s="26" t="s">
        <v>928</v>
      </c>
      <c r="B162" s="53">
        <v>39349</v>
      </c>
      <c r="C162" s="33" t="s">
        <v>136</v>
      </c>
      <c r="D162" s="34" t="s">
        <v>929</v>
      </c>
      <c r="E162" s="60" t="s">
        <v>930</v>
      </c>
      <c r="F162" s="60" t="s">
        <v>931</v>
      </c>
      <c r="G162" s="35">
        <v>561319</v>
      </c>
      <c r="H162" s="35">
        <v>4808312</v>
      </c>
      <c r="I162" s="34" t="s">
        <v>927</v>
      </c>
      <c r="J162" s="34" t="s">
        <v>148</v>
      </c>
      <c r="K162" s="34" t="s">
        <v>114</v>
      </c>
      <c r="L162" s="28">
        <v>0.1</v>
      </c>
      <c r="M162" s="36"/>
      <c r="N162" s="37"/>
      <c r="O162" s="38"/>
      <c r="P162" s="39">
        <v>0.1</v>
      </c>
      <c r="Q162" s="40"/>
      <c r="R162" s="86"/>
      <c r="S162" s="41"/>
      <c r="T162" s="84">
        <v>39349</v>
      </c>
      <c r="U162" s="115" t="s">
        <v>116</v>
      </c>
      <c r="V162" s="46"/>
      <c r="W162" s="71" t="s">
        <v>932</v>
      </c>
      <c r="X162" s="68" t="s">
        <v>116</v>
      </c>
      <c r="Y162" s="68" t="s">
        <v>117</v>
      </c>
      <c r="Z162" s="71" t="s">
        <v>118</v>
      </c>
      <c r="AA162" s="71" t="s">
        <v>118</v>
      </c>
      <c r="AB162" s="146" t="s">
        <v>391</v>
      </c>
      <c r="AC162" s="5"/>
      <c r="AD162" s="5"/>
      <c r="AE162" s="5"/>
      <c r="AF162" s="5"/>
      <c r="AL162" s="181">
        <f t="shared" si="28"/>
        <v>0</v>
      </c>
      <c r="AM162" s="181">
        <f t="shared" si="29"/>
        <v>0</v>
      </c>
      <c r="AN162" s="181">
        <f t="shared" si="30"/>
        <v>0</v>
      </c>
      <c r="AO162" s="181">
        <f t="shared" si="31"/>
        <v>0</v>
      </c>
      <c r="AP162" s="181">
        <f t="shared" si="32"/>
        <v>0</v>
      </c>
      <c r="AQ162" s="181">
        <f t="shared" si="33"/>
        <v>0</v>
      </c>
      <c r="AR162" s="181">
        <f t="shared" si="34"/>
        <v>0</v>
      </c>
      <c r="AS162" s="181">
        <f t="shared" si="35"/>
        <v>1</v>
      </c>
      <c r="AT162" s="181">
        <f t="shared" si="36"/>
        <v>0</v>
      </c>
      <c r="AU162" s="181">
        <f t="shared" si="37"/>
        <v>0</v>
      </c>
      <c r="AV162" s="181">
        <f t="shared" si="38"/>
        <v>0</v>
      </c>
      <c r="AW162" s="181">
        <f t="shared" si="39"/>
        <v>0</v>
      </c>
      <c r="AX162" s="181">
        <f t="shared" si="40"/>
        <v>0</v>
      </c>
      <c r="AY162" s="181">
        <f t="shared" si="41"/>
        <v>0</v>
      </c>
    </row>
    <row r="163" spans="1:51" s="6" customFormat="1" ht="12.75">
      <c r="A163" s="26" t="s">
        <v>933</v>
      </c>
      <c r="B163" s="53">
        <v>39351</v>
      </c>
      <c r="C163" s="33" t="s">
        <v>136</v>
      </c>
      <c r="D163" s="34" t="s">
        <v>934</v>
      </c>
      <c r="E163" s="60" t="s">
        <v>935</v>
      </c>
      <c r="F163" s="60" t="s">
        <v>936</v>
      </c>
      <c r="G163" s="35">
        <v>606402</v>
      </c>
      <c r="H163" s="35">
        <v>4786819</v>
      </c>
      <c r="I163" s="34" t="s">
        <v>937</v>
      </c>
      <c r="J163" s="34" t="s">
        <v>938</v>
      </c>
      <c r="K163" s="34" t="s">
        <v>114</v>
      </c>
      <c r="L163" s="28">
        <v>9</v>
      </c>
      <c r="M163" s="36">
        <v>9</v>
      </c>
      <c r="N163" s="37"/>
      <c r="O163" s="38"/>
      <c r="P163" s="39"/>
      <c r="Q163" s="40"/>
      <c r="R163" s="86"/>
      <c r="S163" s="41"/>
      <c r="T163" s="84">
        <v>39351</v>
      </c>
      <c r="U163" s="115" t="s">
        <v>11</v>
      </c>
      <c r="V163" s="46"/>
      <c r="W163" s="71" t="s">
        <v>939</v>
      </c>
      <c r="X163" s="68" t="s">
        <v>116</v>
      </c>
      <c r="Y163" s="68" t="s">
        <v>117</v>
      </c>
      <c r="Z163" s="71" t="s">
        <v>118</v>
      </c>
      <c r="AA163" s="71" t="s">
        <v>118</v>
      </c>
      <c r="AB163" s="146" t="s">
        <v>391</v>
      </c>
      <c r="AC163" s="5"/>
      <c r="AD163" s="5"/>
      <c r="AE163" s="5"/>
      <c r="AF163" s="5"/>
      <c r="AL163" s="181">
        <f t="shared" si="28"/>
        <v>0</v>
      </c>
      <c r="AM163" s="181">
        <f t="shared" si="29"/>
        <v>1</v>
      </c>
      <c r="AN163" s="181">
        <f t="shared" si="30"/>
        <v>0</v>
      </c>
      <c r="AO163" s="181">
        <f t="shared" si="31"/>
        <v>0</v>
      </c>
      <c r="AP163" s="181">
        <f t="shared" si="32"/>
        <v>0</v>
      </c>
      <c r="AQ163" s="181">
        <f t="shared" si="33"/>
        <v>0</v>
      </c>
      <c r="AR163" s="181">
        <f t="shared" si="34"/>
        <v>0</v>
      </c>
      <c r="AS163" s="181">
        <f t="shared" si="35"/>
        <v>0</v>
      </c>
      <c r="AT163" s="181">
        <f t="shared" si="36"/>
        <v>0</v>
      </c>
      <c r="AU163" s="181">
        <f t="shared" si="37"/>
        <v>0</v>
      </c>
      <c r="AV163" s="181">
        <f t="shared" si="38"/>
        <v>0</v>
      </c>
      <c r="AW163" s="181">
        <f t="shared" si="39"/>
        <v>0</v>
      </c>
      <c r="AX163" s="181">
        <f t="shared" si="40"/>
        <v>0</v>
      </c>
      <c r="AY163" s="181">
        <f t="shared" si="41"/>
        <v>0</v>
      </c>
    </row>
    <row r="164" spans="1:51" s="6" customFormat="1" ht="12.75">
      <c r="A164" s="26" t="s">
        <v>967</v>
      </c>
      <c r="B164" s="53">
        <v>39354</v>
      </c>
      <c r="C164" s="33" t="s">
        <v>108</v>
      </c>
      <c r="D164" s="34" t="s">
        <v>968</v>
      </c>
      <c r="E164" s="60" t="s">
        <v>970</v>
      </c>
      <c r="F164" s="60" t="s">
        <v>971</v>
      </c>
      <c r="G164" s="35">
        <v>626262</v>
      </c>
      <c r="H164" s="35">
        <v>4759492</v>
      </c>
      <c r="I164" s="34" t="s">
        <v>966</v>
      </c>
      <c r="J164" s="34" t="s">
        <v>229</v>
      </c>
      <c r="K164" s="34" t="s">
        <v>114</v>
      </c>
      <c r="L164" s="28">
        <v>43</v>
      </c>
      <c r="M164" s="36">
        <v>41</v>
      </c>
      <c r="N164" s="37"/>
      <c r="O164" s="38"/>
      <c r="P164" s="39">
        <v>2</v>
      </c>
      <c r="Q164" s="40"/>
      <c r="R164" s="86"/>
      <c r="S164" s="41"/>
      <c r="T164" s="84">
        <v>39353</v>
      </c>
      <c r="U164" s="115" t="s">
        <v>11</v>
      </c>
      <c r="V164" s="46"/>
      <c r="W164" s="71" t="s">
        <v>969</v>
      </c>
      <c r="X164" s="68" t="s">
        <v>116</v>
      </c>
      <c r="Y164" s="68" t="s">
        <v>117</v>
      </c>
      <c r="Z164" s="71" t="s">
        <v>118</v>
      </c>
      <c r="AA164" s="71" t="s">
        <v>142</v>
      </c>
      <c r="AB164" s="71" t="s">
        <v>142</v>
      </c>
      <c r="AC164" s="5"/>
      <c r="AD164" s="5"/>
      <c r="AE164" s="5"/>
      <c r="AF164" s="5"/>
      <c r="AL164" s="181">
        <f t="shared" si="28"/>
        <v>0</v>
      </c>
      <c r="AM164" s="181">
        <f t="shared" si="29"/>
        <v>1</v>
      </c>
      <c r="AN164" s="181">
        <f t="shared" si="30"/>
        <v>0</v>
      </c>
      <c r="AO164" s="181">
        <f t="shared" si="31"/>
        <v>0</v>
      </c>
      <c r="AP164" s="181">
        <f t="shared" si="32"/>
        <v>0</v>
      </c>
      <c r="AQ164" s="181">
        <f t="shared" si="33"/>
        <v>0</v>
      </c>
      <c r="AR164" s="181">
        <f t="shared" si="34"/>
        <v>0</v>
      </c>
      <c r="AS164" s="181">
        <f t="shared" si="35"/>
        <v>0</v>
      </c>
      <c r="AT164" s="181">
        <f t="shared" si="36"/>
        <v>0</v>
      </c>
      <c r="AU164" s="181">
        <f t="shared" si="37"/>
        <v>0</v>
      </c>
      <c r="AV164" s="181">
        <f t="shared" si="38"/>
        <v>0</v>
      </c>
      <c r="AW164" s="181">
        <f t="shared" si="39"/>
        <v>0</v>
      </c>
      <c r="AX164" s="181">
        <f t="shared" si="40"/>
        <v>0</v>
      </c>
      <c r="AY164" s="181">
        <f t="shared" si="41"/>
        <v>0</v>
      </c>
    </row>
    <row r="165" spans="1:51" s="6" customFormat="1" ht="12.75">
      <c r="A165" s="26" t="s">
        <v>996</v>
      </c>
      <c r="B165" s="53">
        <v>39376</v>
      </c>
      <c r="C165" s="33" t="s">
        <v>136</v>
      </c>
      <c r="D165" s="34" t="s">
        <v>997</v>
      </c>
      <c r="E165" s="60" t="s">
        <v>998</v>
      </c>
      <c r="F165" s="60" t="s">
        <v>999</v>
      </c>
      <c r="G165" s="35">
        <v>573889</v>
      </c>
      <c r="H165" s="35">
        <v>4820848</v>
      </c>
      <c r="I165" s="34" t="s">
        <v>1000</v>
      </c>
      <c r="J165" s="34" t="s">
        <v>938</v>
      </c>
      <c r="K165" s="34" t="s">
        <v>114</v>
      </c>
      <c r="L165" s="28">
        <v>0.1</v>
      </c>
      <c r="M165" s="36"/>
      <c r="N165" s="37"/>
      <c r="O165" s="38"/>
      <c r="P165" s="39">
        <v>0.1</v>
      </c>
      <c r="Q165" s="40"/>
      <c r="R165" s="86"/>
      <c r="S165" s="41"/>
      <c r="T165" s="84">
        <v>39377</v>
      </c>
      <c r="U165" s="115" t="s">
        <v>116</v>
      </c>
      <c r="V165" s="46"/>
      <c r="W165" s="71" t="s">
        <v>1001</v>
      </c>
      <c r="X165" s="68" t="s">
        <v>116</v>
      </c>
      <c r="Y165" s="68" t="s">
        <v>114</v>
      </c>
      <c r="Z165" s="71" t="s">
        <v>118</v>
      </c>
      <c r="AA165" s="71" t="s">
        <v>118</v>
      </c>
      <c r="AB165" s="146" t="s">
        <v>391</v>
      </c>
      <c r="AC165" s="5"/>
      <c r="AD165" s="5"/>
      <c r="AE165" s="5"/>
      <c r="AF165" s="5"/>
      <c r="AL165" s="181">
        <f t="shared" si="28"/>
        <v>0</v>
      </c>
      <c r="AM165" s="181">
        <f t="shared" si="29"/>
        <v>0</v>
      </c>
      <c r="AN165" s="181">
        <f t="shared" si="30"/>
        <v>0</v>
      </c>
      <c r="AO165" s="181">
        <f t="shared" si="31"/>
        <v>0</v>
      </c>
      <c r="AP165" s="181">
        <f t="shared" si="32"/>
        <v>0</v>
      </c>
      <c r="AQ165" s="181">
        <f t="shared" si="33"/>
        <v>0</v>
      </c>
      <c r="AR165" s="181">
        <f t="shared" si="34"/>
        <v>0</v>
      </c>
      <c r="AS165" s="181">
        <f t="shared" si="35"/>
        <v>1</v>
      </c>
      <c r="AT165" s="181">
        <f t="shared" si="36"/>
        <v>0</v>
      </c>
      <c r="AU165" s="181">
        <f t="shared" si="37"/>
        <v>0</v>
      </c>
      <c r="AV165" s="181">
        <f t="shared" si="38"/>
        <v>0</v>
      </c>
      <c r="AW165" s="181">
        <f t="shared" si="39"/>
        <v>0</v>
      </c>
      <c r="AX165" s="181">
        <f t="shared" si="40"/>
        <v>0</v>
      </c>
      <c r="AY165" s="181">
        <f t="shared" si="41"/>
        <v>0</v>
      </c>
    </row>
    <row r="166" spans="1:51" s="6" customFormat="1" ht="12.75">
      <c r="A166" s="26"/>
      <c r="B166" s="53"/>
      <c r="C166" s="33"/>
      <c r="D166" s="34"/>
      <c r="E166" s="60"/>
      <c r="F166" s="60"/>
      <c r="G166" s="35"/>
      <c r="H166" s="35"/>
      <c r="I166" s="34"/>
      <c r="J166" s="34"/>
      <c r="K166" s="34"/>
      <c r="L166" s="28"/>
      <c r="M166" s="36"/>
      <c r="N166" s="37"/>
      <c r="O166" s="38"/>
      <c r="P166" s="39"/>
      <c r="Q166" s="40"/>
      <c r="R166" s="86"/>
      <c r="S166" s="41"/>
      <c r="T166" s="84"/>
      <c r="U166" s="79"/>
      <c r="V166" s="59"/>
      <c r="W166" s="71"/>
      <c r="X166" s="68"/>
      <c r="Y166" s="68"/>
      <c r="Z166" s="71"/>
      <c r="AA166" s="71"/>
      <c r="AB166" s="71"/>
      <c r="AC166" s="5"/>
      <c r="AD166" s="5"/>
      <c r="AE166" s="5"/>
      <c r="AF166" s="5"/>
      <c r="AL166" s="181">
        <f t="shared" si="28"/>
        <v>0</v>
      </c>
      <c r="AM166" s="181">
        <f t="shared" si="29"/>
        <v>0</v>
      </c>
      <c r="AN166" s="181">
        <f t="shared" si="30"/>
        <v>0</v>
      </c>
      <c r="AO166" s="181">
        <f t="shared" si="31"/>
        <v>0</v>
      </c>
      <c r="AP166" s="181">
        <f t="shared" si="32"/>
        <v>0</v>
      </c>
      <c r="AQ166" s="181">
        <f t="shared" si="33"/>
        <v>0</v>
      </c>
      <c r="AR166" s="181">
        <f t="shared" si="34"/>
        <v>0</v>
      </c>
      <c r="AS166" s="181">
        <f t="shared" si="35"/>
        <v>0</v>
      </c>
      <c r="AT166" s="181">
        <f t="shared" si="36"/>
        <v>0</v>
      </c>
      <c r="AU166" s="181">
        <f t="shared" si="37"/>
        <v>0</v>
      </c>
      <c r="AV166" s="181">
        <f t="shared" si="38"/>
        <v>0</v>
      </c>
      <c r="AW166" s="181">
        <f t="shared" si="39"/>
        <v>0</v>
      </c>
      <c r="AX166" s="181">
        <f t="shared" si="40"/>
        <v>0</v>
      </c>
      <c r="AY166" s="181">
        <f t="shared" si="41"/>
        <v>0</v>
      </c>
    </row>
    <row r="167" spans="1:51" s="6" customFormat="1" ht="12.75">
      <c r="A167" s="26"/>
      <c r="B167" s="53"/>
      <c r="C167" s="33"/>
      <c r="D167" s="34"/>
      <c r="E167" s="60"/>
      <c r="F167" s="60"/>
      <c r="G167" s="35"/>
      <c r="H167" s="35"/>
      <c r="I167" s="34"/>
      <c r="J167" s="34"/>
      <c r="K167" s="34"/>
      <c r="L167" s="28"/>
      <c r="M167" s="36"/>
      <c r="N167" s="37"/>
      <c r="O167" s="38"/>
      <c r="P167" s="39"/>
      <c r="Q167" s="40"/>
      <c r="R167" s="86"/>
      <c r="S167" s="41"/>
      <c r="T167" s="84"/>
      <c r="U167" s="79"/>
      <c r="V167" s="59"/>
      <c r="W167" s="71"/>
      <c r="X167" s="68"/>
      <c r="Y167" s="68"/>
      <c r="Z167" s="71"/>
      <c r="AA167" s="71"/>
      <c r="AB167" s="71"/>
      <c r="AC167" s="5"/>
      <c r="AD167" s="5"/>
      <c r="AE167" s="5"/>
      <c r="AF167" s="5"/>
      <c r="AL167" s="181">
        <f t="shared" si="28"/>
        <v>0</v>
      </c>
      <c r="AM167" s="181">
        <f t="shared" si="29"/>
        <v>0</v>
      </c>
      <c r="AN167" s="181">
        <f t="shared" si="30"/>
        <v>0</v>
      </c>
      <c r="AO167" s="181">
        <f t="shared" si="31"/>
        <v>0</v>
      </c>
      <c r="AP167" s="181">
        <f t="shared" si="32"/>
        <v>0</v>
      </c>
      <c r="AQ167" s="181">
        <f t="shared" si="33"/>
        <v>0</v>
      </c>
      <c r="AR167" s="181">
        <f t="shared" si="34"/>
        <v>0</v>
      </c>
      <c r="AS167" s="181">
        <f t="shared" si="35"/>
        <v>0</v>
      </c>
      <c r="AT167" s="181">
        <f t="shared" si="36"/>
        <v>0</v>
      </c>
      <c r="AU167" s="181">
        <f t="shared" si="37"/>
        <v>0</v>
      </c>
      <c r="AV167" s="181">
        <f t="shared" si="38"/>
        <v>0</v>
      </c>
      <c r="AW167" s="181">
        <f t="shared" si="39"/>
        <v>0</v>
      </c>
      <c r="AX167" s="181">
        <f t="shared" si="40"/>
        <v>0</v>
      </c>
      <c r="AY167" s="181">
        <f t="shared" si="41"/>
        <v>0</v>
      </c>
    </row>
    <row r="168" spans="1:51" s="6" customFormat="1" ht="12.75">
      <c r="A168" s="26"/>
      <c r="B168" s="53"/>
      <c r="C168" s="33"/>
      <c r="D168" s="34"/>
      <c r="E168" s="60"/>
      <c r="F168" s="60"/>
      <c r="G168" s="35"/>
      <c r="H168" s="35"/>
      <c r="I168" s="34"/>
      <c r="J168" s="34"/>
      <c r="K168" s="34"/>
      <c r="L168" s="28"/>
      <c r="M168" s="36"/>
      <c r="N168" s="37"/>
      <c r="O168" s="38"/>
      <c r="P168" s="39"/>
      <c r="Q168" s="40"/>
      <c r="R168" s="86"/>
      <c r="S168" s="41"/>
      <c r="T168" s="84"/>
      <c r="U168" s="79"/>
      <c r="V168" s="59"/>
      <c r="W168" s="71"/>
      <c r="X168" s="68"/>
      <c r="Y168" s="68"/>
      <c r="Z168" s="71"/>
      <c r="AA168" s="71"/>
      <c r="AB168" s="71"/>
      <c r="AC168" s="5"/>
      <c r="AD168" s="5"/>
      <c r="AE168" s="5"/>
      <c r="AF168" s="5"/>
      <c r="AL168" s="181">
        <f t="shared" si="28"/>
        <v>0</v>
      </c>
      <c r="AM168" s="181">
        <f t="shared" si="29"/>
        <v>0</v>
      </c>
      <c r="AN168" s="181">
        <f t="shared" si="30"/>
        <v>0</v>
      </c>
      <c r="AO168" s="181">
        <f t="shared" si="31"/>
        <v>0</v>
      </c>
      <c r="AP168" s="181">
        <f t="shared" si="32"/>
        <v>0</v>
      </c>
      <c r="AQ168" s="181">
        <f t="shared" si="33"/>
        <v>0</v>
      </c>
      <c r="AR168" s="181">
        <f t="shared" si="34"/>
        <v>0</v>
      </c>
      <c r="AS168" s="181">
        <f t="shared" si="35"/>
        <v>0</v>
      </c>
      <c r="AT168" s="181">
        <f t="shared" si="36"/>
        <v>0</v>
      </c>
      <c r="AU168" s="181">
        <f t="shared" si="37"/>
        <v>0</v>
      </c>
      <c r="AV168" s="181">
        <f t="shared" si="38"/>
        <v>0</v>
      </c>
      <c r="AW168" s="181">
        <f t="shared" si="39"/>
        <v>0</v>
      </c>
      <c r="AX168" s="181">
        <f t="shared" si="40"/>
        <v>0</v>
      </c>
      <c r="AY168" s="181">
        <f t="shared" si="41"/>
        <v>0</v>
      </c>
    </row>
    <row r="169" spans="1:51" s="6" customFormat="1" ht="12.75">
      <c r="A169" s="26"/>
      <c r="B169" s="53"/>
      <c r="C169" s="33"/>
      <c r="D169" s="34"/>
      <c r="E169" s="60"/>
      <c r="F169" s="60"/>
      <c r="G169" s="35"/>
      <c r="H169" s="35"/>
      <c r="I169" s="34"/>
      <c r="J169" s="34"/>
      <c r="K169" s="34"/>
      <c r="L169" s="28"/>
      <c r="M169" s="36"/>
      <c r="N169" s="37"/>
      <c r="O169" s="38"/>
      <c r="P169" s="39"/>
      <c r="Q169" s="40"/>
      <c r="R169" s="86"/>
      <c r="S169" s="41"/>
      <c r="T169" s="84"/>
      <c r="U169" s="79"/>
      <c r="V169" s="59">
        <f>DATEDIF(B169,(T169+1),"d")</f>
        <v>1</v>
      </c>
      <c r="W169" s="71"/>
      <c r="X169" s="68"/>
      <c r="Y169" s="68"/>
      <c r="Z169" s="71"/>
      <c r="AA169" s="71"/>
      <c r="AB169" s="71"/>
      <c r="AE169" s="5"/>
      <c r="AF169" s="5"/>
      <c r="AL169" s="181">
        <f t="shared" si="28"/>
        <v>0</v>
      </c>
      <c r="AM169" s="181">
        <f t="shared" si="29"/>
        <v>0</v>
      </c>
      <c r="AN169" s="181">
        <f t="shared" si="30"/>
        <v>0</v>
      </c>
      <c r="AO169" s="181">
        <f t="shared" si="31"/>
        <v>0</v>
      </c>
      <c r="AP169" s="181">
        <f t="shared" si="32"/>
        <v>0</v>
      </c>
      <c r="AQ169" s="181">
        <f t="shared" si="33"/>
        <v>0</v>
      </c>
      <c r="AR169" s="181">
        <f t="shared" si="34"/>
        <v>0</v>
      </c>
      <c r="AS169" s="181">
        <f t="shared" si="35"/>
        <v>0</v>
      </c>
      <c r="AT169" s="181">
        <f t="shared" si="36"/>
        <v>0</v>
      </c>
      <c r="AU169" s="181">
        <f t="shared" si="37"/>
        <v>0</v>
      </c>
      <c r="AV169" s="181">
        <f t="shared" si="38"/>
        <v>0</v>
      </c>
      <c r="AW169" s="181">
        <f t="shared" si="39"/>
        <v>0</v>
      </c>
      <c r="AX169" s="181">
        <f t="shared" si="40"/>
        <v>0</v>
      </c>
      <c r="AY169" s="181">
        <f t="shared" si="41"/>
        <v>0</v>
      </c>
    </row>
    <row r="170" spans="1:51" s="6" customFormat="1" ht="12.75">
      <c r="A170" s="26"/>
      <c r="B170" s="53"/>
      <c r="C170" s="33"/>
      <c r="D170" s="34"/>
      <c r="E170" s="60"/>
      <c r="F170" s="60"/>
      <c r="G170" s="35"/>
      <c r="H170" s="35"/>
      <c r="I170" s="34"/>
      <c r="J170" s="34"/>
      <c r="K170" s="34"/>
      <c r="L170" s="28"/>
      <c r="M170" s="36"/>
      <c r="N170" s="37"/>
      <c r="O170" s="38"/>
      <c r="P170" s="39"/>
      <c r="Q170" s="40"/>
      <c r="R170" s="86"/>
      <c r="S170" s="41"/>
      <c r="T170" s="84"/>
      <c r="U170" s="79"/>
      <c r="V170" s="59">
        <f>DATEDIF(B170,(T170+1),"d")</f>
        <v>1</v>
      </c>
      <c r="W170" s="71"/>
      <c r="X170" s="68"/>
      <c r="Y170" s="68"/>
      <c r="Z170" s="71"/>
      <c r="AA170" s="71"/>
      <c r="AB170" s="71"/>
      <c r="AC170" s="5"/>
      <c r="AD170" s="5"/>
      <c r="AE170" s="5"/>
      <c r="AF170" s="5"/>
      <c r="AL170" s="181">
        <f t="shared" si="28"/>
        <v>0</v>
      </c>
      <c r="AM170" s="181">
        <f t="shared" si="29"/>
        <v>0</v>
      </c>
      <c r="AN170" s="181">
        <f t="shared" si="30"/>
        <v>0</v>
      </c>
      <c r="AO170" s="181">
        <f t="shared" si="31"/>
        <v>0</v>
      </c>
      <c r="AP170" s="181">
        <f t="shared" si="32"/>
        <v>0</v>
      </c>
      <c r="AQ170" s="181">
        <f t="shared" si="33"/>
        <v>0</v>
      </c>
      <c r="AR170" s="181">
        <f t="shared" si="34"/>
        <v>0</v>
      </c>
      <c r="AS170" s="181">
        <f t="shared" si="35"/>
        <v>0</v>
      </c>
      <c r="AT170" s="181">
        <f t="shared" si="36"/>
        <v>0</v>
      </c>
      <c r="AU170" s="181">
        <f t="shared" si="37"/>
        <v>0</v>
      </c>
      <c r="AV170" s="181">
        <f t="shared" si="38"/>
        <v>0</v>
      </c>
      <c r="AW170" s="181">
        <f t="shared" si="39"/>
        <v>0</v>
      </c>
      <c r="AX170" s="181">
        <f t="shared" si="40"/>
        <v>0</v>
      </c>
      <c r="AY170" s="181">
        <f t="shared" si="41"/>
        <v>0</v>
      </c>
    </row>
    <row r="171" spans="1:51" s="6" customFormat="1" ht="12.75">
      <c r="A171" s="26"/>
      <c r="B171" s="53"/>
      <c r="C171" s="33"/>
      <c r="D171" s="34"/>
      <c r="E171" s="60"/>
      <c r="F171" s="60"/>
      <c r="G171" s="35"/>
      <c r="H171" s="35"/>
      <c r="I171" s="34"/>
      <c r="J171" s="34"/>
      <c r="K171" s="34"/>
      <c r="L171" s="28"/>
      <c r="M171" s="36"/>
      <c r="N171" s="37"/>
      <c r="O171" s="38"/>
      <c r="P171" s="39"/>
      <c r="Q171" s="40"/>
      <c r="R171" s="86"/>
      <c r="S171" s="41"/>
      <c r="T171" s="84"/>
      <c r="U171" s="79"/>
      <c r="V171" s="59">
        <f>DATEDIF(B171,(T171+1),"d")</f>
        <v>1</v>
      </c>
      <c r="W171" s="71"/>
      <c r="X171" s="68"/>
      <c r="Y171" s="68"/>
      <c r="Z171" s="71"/>
      <c r="AA171" s="71"/>
      <c r="AB171" s="71"/>
      <c r="AC171" s="5"/>
      <c r="AD171" s="5"/>
      <c r="AE171" s="5"/>
      <c r="AF171" s="5"/>
      <c r="AL171" s="181">
        <f t="shared" si="28"/>
        <v>0</v>
      </c>
      <c r="AM171" s="181">
        <f t="shared" si="29"/>
        <v>0</v>
      </c>
      <c r="AN171" s="181">
        <f t="shared" si="30"/>
        <v>0</v>
      </c>
      <c r="AO171" s="181">
        <f t="shared" si="31"/>
        <v>0</v>
      </c>
      <c r="AP171" s="181">
        <f t="shared" si="32"/>
        <v>0</v>
      </c>
      <c r="AQ171" s="181">
        <f t="shared" si="33"/>
        <v>0</v>
      </c>
      <c r="AR171" s="181">
        <f t="shared" si="34"/>
        <v>0</v>
      </c>
      <c r="AS171" s="181">
        <f t="shared" si="35"/>
        <v>0</v>
      </c>
      <c r="AT171" s="181">
        <f t="shared" si="36"/>
        <v>0</v>
      </c>
      <c r="AU171" s="181">
        <f t="shared" si="37"/>
        <v>0</v>
      </c>
      <c r="AV171" s="181">
        <f t="shared" si="38"/>
        <v>0</v>
      </c>
      <c r="AW171" s="181">
        <f t="shared" si="39"/>
        <v>0</v>
      </c>
      <c r="AX171" s="181">
        <f t="shared" si="40"/>
        <v>0</v>
      </c>
      <c r="AY171" s="181">
        <f t="shared" si="41"/>
        <v>0</v>
      </c>
    </row>
    <row r="172" spans="1:51" s="6" customFormat="1" ht="12.75">
      <c r="A172" s="26"/>
      <c r="B172" s="53"/>
      <c r="C172" s="33"/>
      <c r="D172" s="34"/>
      <c r="E172" s="60"/>
      <c r="F172" s="60"/>
      <c r="G172" s="35"/>
      <c r="H172" s="35"/>
      <c r="I172" s="34"/>
      <c r="J172" s="34"/>
      <c r="K172" s="34"/>
      <c r="L172" s="28"/>
      <c r="M172" s="36"/>
      <c r="N172" s="37"/>
      <c r="O172" s="38" t="s">
        <v>44</v>
      </c>
      <c r="P172" s="39" t="s">
        <v>44</v>
      </c>
      <c r="Q172" s="40"/>
      <c r="R172" s="86"/>
      <c r="S172" s="41"/>
      <c r="T172" s="84"/>
      <c r="U172" s="79"/>
      <c r="V172" s="59">
        <f>DATEDIF(B172,(T172+1),"d")</f>
        <v>1</v>
      </c>
      <c r="W172" s="14"/>
      <c r="X172" s="14"/>
      <c r="Y172" s="14"/>
      <c r="Z172" s="14"/>
      <c r="AA172" s="14"/>
      <c r="AB172" s="14"/>
      <c r="AC172" s="5"/>
      <c r="AD172" s="5"/>
      <c r="AE172" s="5"/>
      <c r="AF172" s="5"/>
      <c r="AL172" s="181">
        <f t="shared" si="28"/>
        <v>0</v>
      </c>
      <c r="AM172" s="181">
        <f t="shared" si="29"/>
        <v>0</v>
      </c>
      <c r="AN172" s="181">
        <f t="shared" si="30"/>
        <v>0</v>
      </c>
      <c r="AO172" s="181">
        <f t="shared" si="31"/>
        <v>0</v>
      </c>
      <c r="AP172" s="181">
        <f t="shared" si="32"/>
        <v>0</v>
      </c>
      <c r="AQ172" s="181">
        <f t="shared" si="33"/>
        <v>0</v>
      </c>
      <c r="AR172" s="181">
        <f t="shared" si="34"/>
        <v>0</v>
      </c>
      <c r="AS172" s="181">
        <f t="shared" si="35"/>
        <v>0</v>
      </c>
      <c r="AT172" s="181">
        <f t="shared" si="36"/>
        <v>0</v>
      </c>
      <c r="AU172" s="181">
        <f t="shared" si="37"/>
        <v>0</v>
      </c>
      <c r="AV172" s="181">
        <f t="shared" si="38"/>
        <v>0</v>
      </c>
      <c r="AW172" s="181">
        <f t="shared" si="39"/>
        <v>0</v>
      </c>
      <c r="AX172" s="181">
        <f t="shared" si="40"/>
        <v>0</v>
      </c>
      <c r="AY172" s="181">
        <f t="shared" si="41"/>
        <v>0</v>
      </c>
    </row>
    <row r="173" spans="1:51" s="6" customFormat="1" ht="12.75">
      <c r="A173" s="26"/>
      <c r="B173" s="53"/>
      <c r="C173" s="33"/>
      <c r="D173" s="34"/>
      <c r="E173" s="60"/>
      <c r="F173" s="60"/>
      <c r="G173" s="35"/>
      <c r="H173" s="35"/>
      <c r="I173" s="34"/>
      <c r="J173" s="34"/>
      <c r="K173" s="34"/>
      <c r="L173" s="28"/>
      <c r="M173" s="36"/>
      <c r="N173" s="37"/>
      <c r="O173" s="38"/>
      <c r="P173" s="39"/>
      <c r="Q173" s="40"/>
      <c r="R173" s="86"/>
      <c r="S173" s="41"/>
      <c r="T173" s="84"/>
      <c r="U173" s="79"/>
      <c r="V173" s="59">
        <f>DATEDIF(B173,(T173+1),"d")</f>
        <v>1</v>
      </c>
      <c r="W173" s="14"/>
      <c r="X173" s="14"/>
      <c r="Y173" s="14"/>
      <c r="Z173" s="14"/>
      <c r="AA173" s="14"/>
      <c r="AB173" s="14"/>
      <c r="AC173" s="5"/>
      <c r="AD173" s="5"/>
      <c r="AE173" s="5"/>
      <c r="AF173" s="5"/>
      <c r="AL173" s="181">
        <f t="shared" si="28"/>
        <v>0</v>
      </c>
      <c r="AM173" s="181">
        <f t="shared" si="29"/>
        <v>0</v>
      </c>
      <c r="AN173" s="181">
        <f t="shared" si="30"/>
        <v>0</v>
      </c>
      <c r="AO173" s="181">
        <f t="shared" si="31"/>
        <v>0</v>
      </c>
      <c r="AP173" s="181">
        <f t="shared" si="32"/>
        <v>0</v>
      </c>
      <c r="AQ173" s="181">
        <f t="shared" si="33"/>
        <v>0</v>
      </c>
      <c r="AR173" s="181">
        <f t="shared" si="34"/>
        <v>0</v>
      </c>
      <c r="AS173" s="181">
        <f t="shared" si="35"/>
        <v>0</v>
      </c>
      <c r="AT173" s="181">
        <f t="shared" si="36"/>
        <v>0</v>
      </c>
      <c r="AU173" s="181">
        <f t="shared" si="37"/>
        <v>0</v>
      </c>
      <c r="AV173" s="181">
        <f t="shared" si="38"/>
        <v>0</v>
      </c>
      <c r="AW173" s="181">
        <f t="shared" si="39"/>
        <v>0</v>
      </c>
      <c r="AX173" s="181">
        <f t="shared" si="40"/>
        <v>0</v>
      </c>
      <c r="AY173" s="181">
        <f t="shared" si="41"/>
        <v>0</v>
      </c>
    </row>
    <row r="174" spans="1:51" s="6" customFormat="1" ht="12.75">
      <c r="A174" s="26"/>
      <c r="B174" s="53"/>
      <c r="C174" s="33"/>
      <c r="D174" s="34"/>
      <c r="E174" s="60"/>
      <c r="F174" s="60"/>
      <c r="G174" s="35"/>
      <c r="H174" s="35"/>
      <c r="I174" s="34"/>
      <c r="J174" s="34"/>
      <c r="K174" s="34"/>
      <c r="L174" s="28"/>
      <c r="M174" s="36"/>
      <c r="N174" s="37"/>
      <c r="O174" s="38"/>
      <c r="P174" s="39"/>
      <c r="Q174" s="40"/>
      <c r="R174" s="86"/>
      <c r="S174" s="41"/>
      <c r="T174" s="84"/>
      <c r="U174" s="80"/>
      <c r="W174" s="14"/>
      <c r="X174" s="14"/>
      <c r="Y174" s="14"/>
      <c r="Z174" s="14"/>
      <c r="AA174" s="14"/>
      <c r="AB174" s="14"/>
      <c r="AC174" s="5"/>
      <c r="AD174" s="5"/>
      <c r="AE174" s="5"/>
      <c r="AF174" s="5"/>
      <c r="AL174" s="181">
        <f t="shared" si="28"/>
        <v>0</v>
      </c>
      <c r="AM174" s="181">
        <f t="shared" si="29"/>
        <v>0</v>
      </c>
      <c r="AN174" s="181">
        <f t="shared" si="30"/>
        <v>0</v>
      </c>
      <c r="AO174" s="181">
        <f t="shared" si="31"/>
        <v>0</v>
      </c>
      <c r="AP174" s="181">
        <f t="shared" si="32"/>
        <v>0</v>
      </c>
      <c r="AQ174" s="181">
        <f t="shared" si="33"/>
        <v>0</v>
      </c>
      <c r="AR174" s="181">
        <f t="shared" si="34"/>
        <v>0</v>
      </c>
      <c r="AS174" s="181">
        <f t="shared" si="35"/>
        <v>0</v>
      </c>
      <c r="AT174" s="181">
        <f t="shared" si="36"/>
        <v>0</v>
      </c>
      <c r="AU174" s="181">
        <f t="shared" si="37"/>
        <v>0</v>
      </c>
      <c r="AV174" s="181">
        <f t="shared" si="38"/>
        <v>0</v>
      </c>
      <c r="AW174" s="181">
        <f t="shared" si="39"/>
        <v>0</v>
      </c>
      <c r="AX174" s="181">
        <f t="shared" si="40"/>
        <v>0</v>
      </c>
      <c r="AY174" s="181">
        <f t="shared" si="41"/>
        <v>0</v>
      </c>
    </row>
    <row r="175" spans="1:51" s="6" customFormat="1" ht="12.75">
      <c r="A175" s="26"/>
      <c r="B175" s="53"/>
      <c r="C175" s="33"/>
      <c r="D175" s="34"/>
      <c r="E175" s="60"/>
      <c r="F175" s="60"/>
      <c r="G175" s="35"/>
      <c r="H175" s="35"/>
      <c r="I175" s="34"/>
      <c r="J175" s="34"/>
      <c r="K175" s="34"/>
      <c r="L175" s="28"/>
      <c r="M175" s="36"/>
      <c r="N175" s="37"/>
      <c r="O175" s="38"/>
      <c r="P175" s="39"/>
      <c r="Q175" s="40"/>
      <c r="R175" s="86"/>
      <c r="S175" s="41"/>
      <c r="T175" s="84"/>
      <c r="U175" s="80"/>
      <c r="W175" s="14"/>
      <c r="X175" s="14"/>
      <c r="Y175" s="14"/>
      <c r="Z175" s="14"/>
      <c r="AA175" s="14"/>
      <c r="AB175" s="14"/>
      <c r="AC175" s="5"/>
      <c r="AD175" s="5"/>
      <c r="AE175" s="5"/>
      <c r="AF175" s="5"/>
      <c r="AL175" s="181">
        <f t="shared" si="28"/>
        <v>0</v>
      </c>
      <c r="AM175" s="181">
        <f t="shared" si="29"/>
        <v>0</v>
      </c>
      <c r="AN175" s="181">
        <f t="shared" si="30"/>
        <v>0</v>
      </c>
      <c r="AO175" s="181">
        <f t="shared" si="31"/>
        <v>0</v>
      </c>
      <c r="AP175" s="181">
        <f t="shared" si="32"/>
        <v>0</v>
      </c>
      <c r="AQ175" s="181">
        <f t="shared" si="33"/>
        <v>0</v>
      </c>
      <c r="AR175" s="181">
        <f t="shared" si="34"/>
        <v>0</v>
      </c>
      <c r="AS175" s="181">
        <f t="shared" si="35"/>
        <v>0</v>
      </c>
      <c r="AT175" s="181">
        <f t="shared" si="36"/>
        <v>0</v>
      </c>
      <c r="AU175" s="181">
        <f t="shared" si="37"/>
        <v>0</v>
      </c>
      <c r="AV175" s="181">
        <f t="shared" si="38"/>
        <v>0</v>
      </c>
      <c r="AW175" s="181">
        <f t="shared" si="39"/>
        <v>0</v>
      </c>
      <c r="AX175" s="181">
        <f t="shared" si="40"/>
        <v>0</v>
      </c>
      <c r="AY175" s="181">
        <f t="shared" si="41"/>
        <v>0</v>
      </c>
    </row>
    <row r="176" spans="1:51" s="6" customFormat="1" ht="12.75">
      <c r="A176" s="26"/>
      <c r="B176" s="53"/>
      <c r="C176" s="33"/>
      <c r="D176" s="34"/>
      <c r="E176" s="60"/>
      <c r="F176" s="60"/>
      <c r="G176" s="35"/>
      <c r="H176" s="35"/>
      <c r="I176" s="34"/>
      <c r="J176" s="34"/>
      <c r="K176" s="34"/>
      <c r="L176" s="28"/>
      <c r="M176" s="36"/>
      <c r="N176" s="37"/>
      <c r="O176" s="38"/>
      <c r="P176" s="39"/>
      <c r="Q176" s="40"/>
      <c r="R176" s="86"/>
      <c r="S176" s="41"/>
      <c r="T176" s="84"/>
      <c r="U176" s="80"/>
      <c r="W176" s="14"/>
      <c r="X176" s="14"/>
      <c r="Y176" s="14"/>
      <c r="Z176" s="14"/>
      <c r="AA176" s="14"/>
      <c r="AB176" s="14"/>
      <c r="AC176" s="5"/>
      <c r="AD176" s="5"/>
      <c r="AE176" s="5"/>
      <c r="AF176" s="5"/>
      <c r="AL176" s="181">
        <f t="shared" si="28"/>
        <v>0</v>
      </c>
      <c r="AM176" s="181">
        <f t="shared" si="29"/>
        <v>0</v>
      </c>
      <c r="AN176" s="181">
        <f t="shared" si="30"/>
        <v>0</v>
      </c>
      <c r="AO176" s="181">
        <f t="shared" si="31"/>
        <v>0</v>
      </c>
      <c r="AP176" s="181">
        <f t="shared" si="32"/>
        <v>0</v>
      </c>
      <c r="AQ176" s="181">
        <f t="shared" si="33"/>
        <v>0</v>
      </c>
      <c r="AR176" s="181">
        <f t="shared" si="34"/>
        <v>0</v>
      </c>
      <c r="AS176" s="181">
        <f t="shared" si="35"/>
        <v>0</v>
      </c>
      <c r="AT176" s="181">
        <f t="shared" si="36"/>
        <v>0</v>
      </c>
      <c r="AU176" s="181">
        <f t="shared" si="37"/>
        <v>0</v>
      </c>
      <c r="AV176" s="181">
        <f t="shared" si="38"/>
        <v>0</v>
      </c>
      <c r="AW176" s="181">
        <f t="shared" si="39"/>
        <v>0</v>
      </c>
      <c r="AX176" s="181">
        <f t="shared" si="40"/>
        <v>0</v>
      </c>
      <c r="AY176" s="181">
        <f t="shared" si="41"/>
        <v>0</v>
      </c>
    </row>
    <row r="177" spans="1:51" s="6" customFormat="1" ht="12.75">
      <c r="A177" s="26"/>
      <c r="B177" s="53"/>
      <c r="C177" s="33"/>
      <c r="D177" s="34"/>
      <c r="E177" s="60"/>
      <c r="F177" s="60"/>
      <c r="G177" s="35"/>
      <c r="H177" s="35"/>
      <c r="I177" s="34"/>
      <c r="J177" s="34"/>
      <c r="K177" s="34"/>
      <c r="L177" s="28"/>
      <c r="M177" s="36"/>
      <c r="N177" s="37"/>
      <c r="O177" s="38"/>
      <c r="P177" s="39"/>
      <c r="Q177" s="40"/>
      <c r="R177" s="86"/>
      <c r="S177" s="41"/>
      <c r="T177" s="84"/>
      <c r="U177" s="80"/>
      <c r="W177" s="14"/>
      <c r="X177" s="14"/>
      <c r="Y177" s="14"/>
      <c r="Z177" s="14"/>
      <c r="AA177" s="14"/>
      <c r="AB177" s="14"/>
      <c r="AC177" s="5"/>
      <c r="AD177" s="5"/>
      <c r="AE177" s="5"/>
      <c r="AF177" s="5"/>
      <c r="AL177" s="181">
        <f t="shared" si="28"/>
        <v>0</v>
      </c>
      <c r="AM177" s="181">
        <f t="shared" si="29"/>
        <v>0</v>
      </c>
      <c r="AN177" s="181">
        <f t="shared" si="30"/>
        <v>0</v>
      </c>
      <c r="AO177" s="181">
        <f t="shared" si="31"/>
        <v>0</v>
      </c>
      <c r="AP177" s="181">
        <f t="shared" si="32"/>
        <v>0</v>
      </c>
      <c r="AQ177" s="181">
        <f t="shared" si="33"/>
        <v>0</v>
      </c>
      <c r="AR177" s="181">
        <f t="shared" si="34"/>
        <v>0</v>
      </c>
      <c r="AS177" s="181">
        <f t="shared" si="35"/>
        <v>0</v>
      </c>
      <c r="AT177" s="181">
        <f t="shared" si="36"/>
        <v>0</v>
      </c>
      <c r="AU177" s="181">
        <f t="shared" si="37"/>
        <v>0</v>
      </c>
      <c r="AV177" s="181">
        <f t="shared" si="38"/>
        <v>0</v>
      </c>
      <c r="AW177" s="181">
        <f t="shared" si="39"/>
        <v>0</v>
      </c>
      <c r="AX177" s="181">
        <f t="shared" si="40"/>
        <v>0</v>
      </c>
      <c r="AY177" s="181">
        <f t="shared" si="41"/>
        <v>0</v>
      </c>
    </row>
    <row r="178" spans="1:51" s="6" customFormat="1" ht="12.75">
      <c r="A178" s="26"/>
      <c r="B178" s="53"/>
      <c r="C178" s="33"/>
      <c r="D178" s="34"/>
      <c r="E178" s="60"/>
      <c r="F178" s="60"/>
      <c r="G178" s="35"/>
      <c r="H178" s="35"/>
      <c r="I178" s="34"/>
      <c r="J178" s="34"/>
      <c r="K178" s="34"/>
      <c r="L178" s="28"/>
      <c r="M178" s="36"/>
      <c r="N178" s="37"/>
      <c r="O178" s="38"/>
      <c r="P178" s="39"/>
      <c r="Q178" s="40"/>
      <c r="R178" s="86"/>
      <c r="S178" s="41"/>
      <c r="T178" s="84"/>
      <c r="U178" s="80"/>
      <c r="W178" s="14"/>
      <c r="X178" s="14"/>
      <c r="Y178" s="14"/>
      <c r="Z178" s="14"/>
      <c r="AA178" s="14"/>
      <c r="AB178" s="14"/>
      <c r="AC178" s="5"/>
      <c r="AD178" s="5"/>
      <c r="AE178" s="5"/>
      <c r="AF178" s="5"/>
      <c r="AL178" s="181">
        <f t="shared" si="28"/>
        <v>0</v>
      </c>
      <c r="AM178" s="181">
        <f t="shared" si="29"/>
        <v>0</v>
      </c>
      <c r="AN178" s="181">
        <f t="shared" si="30"/>
        <v>0</v>
      </c>
      <c r="AO178" s="181">
        <f t="shared" si="31"/>
        <v>0</v>
      </c>
      <c r="AP178" s="181">
        <f t="shared" si="32"/>
        <v>0</v>
      </c>
      <c r="AQ178" s="181">
        <f t="shared" si="33"/>
        <v>0</v>
      </c>
      <c r="AR178" s="181">
        <f t="shared" si="34"/>
        <v>0</v>
      </c>
      <c r="AS178" s="181">
        <f t="shared" si="35"/>
        <v>0</v>
      </c>
      <c r="AT178" s="181">
        <f t="shared" si="36"/>
        <v>0</v>
      </c>
      <c r="AU178" s="181">
        <f t="shared" si="37"/>
        <v>0</v>
      </c>
      <c r="AV178" s="181">
        <f t="shared" si="38"/>
        <v>0</v>
      </c>
      <c r="AW178" s="181">
        <f t="shared" si="39"/>
        <v>0</v>
      </c>
      <c r="AX178" s="181">
        <f t="shared" si="40"/>
        <v>0</v>
      </c>
      <c r="AY178" s="181">
        <f t="shared" si="41"/>
        <v>0</v>
      </c>
    </row>
    <row r="179" spans="1:51" s="6" customFormat="1" ht="12.75">
      <c r="A179" s="26"/>
      <c r="B179" s="53"/>
      <c r="C179" s="33"/>
      <c r="D179" s="34"/>
      <c r="E179" s="60"/>
      <c r="F179" s="60"/>
      <c r="G179" s="35"/>
      <c r="H179" s="35"/>
      <c r="I179" s="34"/>
      <c r="J179" s="34"/>
      <c r="K179" s="34"/>
      <c r="L179" s="28"/>
      <c r="M179" s="36"/>
      <c r="N179" s="37"/>
      <c r="O179" s="38"/>
      <c r="P179" s="39"/>
      <c r="Q179" s="40"/>
      <c r="R179" s="86"/>
      <c r="S179" s="41"/>
      <c r="T179" s="84"/>
      <c r="U179" s="80"/>
      <c r="W179" s="14"/>
      <c r="X179" s="14"/>
      <c r="Y179" s="14"/>
      <c r="Z179" s="14"/>
      <c r="AA179" s="14"/>
      <c r="AB179" s="14"/>
      <c r="AC179" s="5"/>
      <c r="AD179" s="5"/>
      <c r="AE179" s="5"/>
      <c r="AF179" s="5"/>
      <c r="AL179" s="181">
        <f t="shared" si="28"/>
        <v>0</v>
      </c>
      <c r="AM179" s="181">
        <f t="shared" si="29"/>
        <v>0</v>
      </c>
      <c r="AN179" s="181">
        <f t="shared" si="30"/>
        <v>0</v>
      </c>
      <c r="AO179" s="181">
        <f t="shared" si="31"/>
        <v>0</v>
      </c>
      <c r="AP179" s="181">
        <f t="shared" si="32"/>
        <v>0</v>
      </c>
      <c r="AQ179" s="181">
        <f t="shared" si="33"/>
        <v>0</v>
      </c>
      <c r="AR179" s="181">
        <f t="shared" si="34"/>
        <v>0</v>
      </c>
      <c r="AS179" s="181">
        <f t="shared" si="35"/>
        <v>0</v>
      </c>
      <c r="AT179" s="181">
        <f t="shared" si="36"/>
        <v>0</v>
      </c>
      <c r="AU179" s="181">
        <f t="shared" si="37"/>
        <v>0</v>
      </c>
      <c r="AV179" s="181">
        <f t="shared" si="38"/>
        <v>0</v>
      </c>
      <c r="AW179" s="181">
        <f t="shared" si="39"/>
        <v>0</v>
      </c>
      <c r="AX179" s="181">
        <f t="shared" si="40"/>
        <v>0</v>
      </c>
      <c r="AY179" s="181">
        <f t="shared" si="41"/>
        <v>0</v>
      </c>
    </row>
    <row r="180" spans="1:51" s="6" customFormat="1" ht="12.75">
      <c r="A180" s="26"/>
      <c r="B180" s="53"/>
      <c r="C180" s="33"/>
      <c r="D180" s="34"/>
      <c r="E180" s="60"/>
      <c r="F180" s="60"/>
      <c r="G180" s="35"/>
      <c r="H180" s="35"/>
      <c r="I180" s="34"/>
      <c r="J180" s="34"/>
      <c r="K180" s="34"/>
      <c r="L180" s="28"/>
      <c r="M180" s="36"/>
      <c r="N180" s="37"/>
      <c r="O180" s="38"/>
      <c r="P180" s="39"/>
      <c r="Q180" s="40"/>
      <c r="R180" s="86"/>
      <c r="S180" s="41"/>
      <c r="T180" s="84"/>
      <c r="U180" s="80"/>
      <c r="W180" s="14"/>
      <c r="X180" s="14"/>
      <c r="Y180" s="14"/>
      <c r="Z180" s="14"/>
      <c r="AA180" s="14"/>
      <c r="AB180" s="14"/>
      <c r="AC180" s="5"/>
      <c r="AD180" s="5"/>
      <c r="AE180" s="5"/>
      <c r="AF180" s="5"/>
      <c r="AL180" s="181">
        <f t="shared" si="28"/>
        <v>0</v>
      </c>
      <c r="AM180" s="181">
        <f t="shared" si="29"/>
        <v>0</v>
      </c>
      <c r="AN180" s="181">
        <f t="shared" si="30"/>
        <v>0</v>
      </c>
      <c r="AO180" s="181">
        <f t="shared" si="31"/>
        <v>0</v>
      </c>
      <c r="AP180" s="181">
        <f t="shared" si="32"/>
        <v>0</v>
      </c>
      <c r="AQ180" s="181">
        <f t="shared" si="33"/>
        <v>0</v>
      </c>
      <c r="AR180" s="181">
        <f t="shared" si="34"/>
        <v>0</v>
      </c>
      <c r="AS180" s="181">
        <f t="shared" si="35"/>
        <v>0</v>
      </c>
      <c r="AT180" s="181">
        <f t="shared" si="36"/>
        <v>0</v>
      </c>
      <c r="AU180" s="181">
        <f t="shared" si="37"/>
        <v>0</v>
      </c>
      <c r="AV180" s="181">
        <f t="shared" si="38"/>
        <v>0</v>
      </c>
      <c r="AW180" s="181">
        <f t="shared" si="39"/>
        <v>0</v>
      </c>
      <c r="AX180" s="181">
        <f t="shared" si="40"/>
        <v>0</v>
      </c>
      <c r="AY180" s="181">
        <f t="shared" si="41"/>
        <v>0</v>
      </c>
    </row>
    <row r="181" spans="1:51" s="6" customFormat="1" ht="12.75">
      <c r="A181" s="26"/>
      <c r="B181" s="53"/>
      <c r="C181" s="33"/>
      <c r="D181" s="34"/>
      <c r="E181" s="60"/>
      <c r="F181" s="60"/>
      <c r="G181" s="35"/>
      <c r="H181" s="35"/>
      <c r="I181" s="34"/>
      <c r="J181" s="34"/>
      <c r="K181" s="34"/>
      <c r="L181" s="28"/>
      <c r="M181" s="36"/>
      <c r="N181" s="37"/>
      <c r="O181" s="38"/>
      <c r="P181" s="39"/>
      <c r="Q181" s="40"/>
      <c r="R181" s="86"/>
      <c r="S181" s="41"/>
      <c r="T181" s="84"/>
      <c r="U181" s="80"/>
      <c r="W181" s="14"/>
      <c r="X181" s="14"/>
      <c r="Y181" s="14"/>
      <c r="Z181" s="14"/>
      <c r="AA181" s="14"/>
      <c r="AB181" s="14"/>
      <c r="AC181" s="5"/>
      <c r="AD181" s="5"/>
      <c r="AE181" s="5"/>
      <c r="AF181" s="5"/>
      <c r="AL181" s="181">
        <f t="shared" si="28"/>
        <v>0</v>
      </c>
      <c r="AM181" s="181">
        <f t="shared" si="29"/>
        <v>0</v>
      </c>
      <c r="AN181" s="181">
        <f t="shared" si="30"/>
        <v>0</v>
      </c>
      <c r="AO181" s="181">
        <f t="shared" si="31"/>
        <v>0</v>
      </c>
      <c r="AP181" s="181">
        <f t="shared" si="32"/>
        <v>0</v>
      </c>
      <c r="AQ181" s="181">
        <f t="shared" si="33"/>
        <v>0</v>
      </c>
      <c r="AR181" s="181">
        <f t="shared" si="34"/>
        <v>0</v>
      </c>
      <c r="AS181" s="181">
        <f t="shared" si="35"/>
        <v>0</v>
      </c>
      <c r="AT181" s="181">
        <f t="shared" si="36"/>
        <v>0</v>
      </c>
      <c r="AU181" s="181">
        <f t="shared" si="37"/>
        <v>0</v>
      </c>
      <c r="AV181" s="181">
        <f t="shared" si="38"/>
        <v>0</v>
      </c>
      <c r="AW181" s="181">
        <f t="shared" si="39"/>
        <v>0</v>
      </c>
      <c r="AX181" s="181">
        <f t="shared" si="40"/>
        <v>0</v>
      </c>
      <c r="AY181" s="181">
        <f t="shared" si="41"/>
        <v>0</v>
      </c>
    </row>
    <row r="182" spans="1:51" s="6" customFormat="1" ht="12.75">
      <c r="A182" s="26"/>
      <c r="B182" s="53"/>
      <c r="C182" s="33"/>
      <c r="D182" s="34"/>
      <c r="E182" s="60"/>
      <c r="F182" s="60"/>
      <c r="G182" s="35"/>
      <c r="H182" s="35"/>
      <c r="I182" s="34"/>
      <c r="J182" s="34"/>
      <c r="K182" s="34"/>
      <c r="L182" s="28"/>
      <c r="M182" s="36"/>
      <c r="N182" s="37"/>
      <c r="O182" s="38"/>
      <c r="P182" s="39"/>
      <c r="Q182" s="40"/>
      <c r="R182" s="86"/>
      <c r="S182" s="41"/>
      <c r="T182" s="84"/>
      <c r="U182" s="80"/>
      <c r="W182" s="14"/>
      <c r="X182" s="14"/>
      <c r="Y182" s="14"/>
      <c r="Z182" s="14"/>
      <c r="AA182" s="14"/>
      <c r="AB182" s="14"/>
      <c r="AC182" s="5"/>
      <c r="AD182" s="5"/>
      <c r="AE182" s="5"/>
      <c r="AF182" s="5"/>
      <c r="AL182" s="181">
        <f t="shared" si="28"/>
        <v>0</v>
      </c>
      <c r="AM182" s="181">
        <f t="shared" si="29"/>
        <v>0</v>
      </c>
      <c r="AN182" s="181">
        <f t="shared" si="30"/>
        <v>0</v>
      </c>
      <c r="AO182" s="181">
        <f t="shared" si="31"/>
        <v>0</v>
      </c>
      <c r="AP182" s="181">
        <f t="shared" si="32"/>
        <v>0</v>
      </c>
      <c r="AQ182" s="181">
        <f t="shared" si="33"/>
        <v>0</v>
      </c>
      <c r="AR182" s="181">
        <f t="shared" si="34"/>
        <v>0</v>
      </c>
      <c r="AS182" s="181">
        <f t="shared" si="35"/>
        <v>0</v>
      </c>
      <c r="AT182" s="181">
        <f t="shared" si="36"/>
        <v>0</v>
      </c>
      <c r="AU182" s="181">
        <f t="shared" si="37"/>
        <v>0</v>
      </c>
      <c r="AV182" s="181">
        <f t="shared" si="38"/>
        <v>0</v>
      </c>
      <c r="AW182" s="181">
        <f t="shared" si="39"/>
        <v>0</v>
      </c>
      <c r="AX182" s="181">
        <f t="shared" si="40"/>
        <v>0</v>
      </c>
      <c r="AY182" s="181">
        <f t="shared" si="41"/>
        <v>0</v>
      </c>
    </row>
    <row r="183" spans="1:51" s="6" customFormat="1" ht="12.75">
      <c r="A183" s="26"/>
      <c r="B183" s="53"/>
      <c r="C183" s="33"/>
      <c r="D183" s="34"/>
      <c r="E183" s="60"/>
      <c r="F183" s="60"/>
      <c r="G183" s="35"/>
      <c r="H183" s="35"/>
      <c r="I183" s="34"/>
      <c r="J183" s="34"/>
      <c r="K183" s="34"/>
      <c r="L183" s="28"/>
      <c r="M183" s="36"/>
      <c r="N183" s="37"/>
      <c r="O183" s="38"/>
      <c r="P183" s="39"/>
      <c r="Q183" s="40"/>
      <c r="R183" s="86"/>
      <c r="S183" s="41"/>
      <c r="T183" s="84"/>
      <c r="U183" s="80"/>
      <c r="W183" s="14"/>
      <c r="X183" s="14"/>
      <c r="Y183" s="14"/>
      <c r="Z183" s="14"/>
      <c r="AA183" s="14"/>
      <c r="AB183" s="14"/>
      <c r="AC183" s="5"/>
      <c r="AD183" s="5"/>
      <c r="AE183" s="5"/>
      <c r="AF183" s="5"/>
      <c r="AL183" s="181">
        <f t="shared" si="28"/>
        <v>0</v>
      </c>
      <c r="AM183" s="181">
        <f t="shared" si="29"/>
        <v>0</v>
      </c>
      <c r="AN183" s="181">
        <f t="shared" si="30"/>
        <v>0</v>
      </c>
      <c r="AO183" s="181">
        <f t="shared" si="31"/>
        <v>0</v>
      </c>
      <c r="AP183" s="181">
        <f t="shared" si="32"/>
        <v>0</v>
      </c>
      <c r="AQ183" s="181">
        <f t="shared" si="33"/>
        <v>0</v>
      </c>
      <c r="AR183" s="181">
        <f t="shared" si="34"/>
        <v>0</v>
      </c>
      <c r="AS183" s="181">
        <f t="shared" si="35"/>
        <v>0</v>
      </c>
      <c r="AT183" s="181">
        <f t="shared" si="36"/>
        <v>0</v>
      </c>
      <c r="AU183" s="181">
        <f t="shared" si="37"/>
        <v>0</v>
      </c>
      <c r="AV183" s="181">
        <f t="shared" si="38"/>
        <v>0</v>
      </c>
      <c r="AW183" s="181">
        <f t="shared" si="39"/>
        <v>0</v>
      </c>
      <c r="AX183" s="181">
        <f t="shared" si="40"/>
        <v>0</v>
      </c>
      <c r="AY183" s="181">
        <f t="shared" si="41"/>
        <v>0</v>
      </c>
    </row>
    <row r="184" spans="1:51" s="6" customFormat="1" ht="12.75">
      <c r="A184" s="26"/>
      <c r="B184" s="53"/>
      <c r="C184" s="33"/>
      <c r="D184" s="34"/>
      <c r="E184" s="60"/>
      <c r="F184" s="60"/>
      <c r="G184" s="35"/>
      <c r="H184" s="35"/>
      <c r="I184" s="34"/>
      <c r="J184" s="34"/>
      <c r="K184" s="34"/>
      <c r="L184" s="28"/>
      <c r="M184" s="36"/>
      <c r="N184" s="37"/>
      <c r="O184" s="38"/>
      <c r="P184" s="39"/>
      <c r="Q184" s="40"/>
      <c r="R184" s="86"/>
      <c r="S184" s="41"/>
      <c r="T184" s="84"/>
      <c r="U184" s="80"/>
      <c r="W184" s="14"/>
      <c r="X184" s="14"/>
      <c r="Y184" s="14"/>
      <c r="Z184" s="14"/>
      <c r="AA184" s="14"/>
      <c r="AB184" s="14"/>
      <c r="AC184" s="5"/>
      <c r="AD184" s="5"/>
      <c r="AE184" s="5"/>
      <c r="AF184" s="5"/>
      <c r="AL184" s="181">
        <f t="shared" si="28"/>
        <v>0</v>
      </c>
      <c r="AM184" s="181">
        <f t="shared" si="29"/>
        <v>0</v>
      </c>
      <c r="AN184" s="181">
        <f t="shared" si="30"/>
        <v>0</v>
      </c>
      <c r="AO184" s="181">
        <f t="shared" si="31"/>
        <v>0</v>
      </c>
      <c r="AP184" s="181">
        <f t="shared" si="32"/>
        <v>0</v>
      </c>
      <c r="AQ184" s="181">
        <f t="shared" si="33"/>
        <v>0</v>
      </c>
      <c r="AR184" s="181">
        <f t="shared" si="34"/>
        <v>0</v>
      </c>
      <c r="AS184" s="181">
        <f t="shared" si="35"/>
        <v>0</v>
      </c>
      <c r="AT184" s="181">
        <f t="shared" si="36"/>
        <v>0</v>
      </c>
      <c r="AU184" s="181">
        <f t="shared" si="37"/>
        <v>0</v>
      </c>
      <c r="AV184" s="181">
        <f t="shared" si="38"/>
        <v>0</v>
      </c>
      <c r="AW184" s="181">
        <f t="shared" si="39"/>
        <v>0</v>
      </c>
      <c r="AX184" s="181">
        <f t="shared" si="40"/>
        <v>0</v>
      </c>
      <c r="AY184" s="181">
        <f t="shared" si="41"/>
        <v>0</v>
      </c>
    </row>
    <row r="185" spans="1:51" s="6" customFormat="1" ht="12.75">
      <c r="A185" s="26"/>
      <c r="B185" s="53"/>
      <c r="C185" s="33"/>
      <c r="D185" s="34"/>
      <c r="E185" s="60"/>
      <c r="F185" s="60"/>
      <c r="G185" s="35"/>
      <c r="H185" s="35"/>
      <c r="I185" s="34"/>
      <c r="J185" s="34"/>
      <c r="K185" s="34"/>
      <c r="L185" s="28"/>
      <c r="M185" s="36"/>
      <c r="N185" s="37"/>
      <c r="O185" s="38"/>
      <c r="P185" s="39"/>
      <c r="Q185" s="40"/>
      <c r="R185" s="86"/>
      <c r="S185" s="41"/>
      <c r="T185" s="84"/>
      <c r="U185" s="80"/>
      <c r="W185" s="14"/>
      <c r="X185" s="14"/>
      <c r="Y185" s="14"/>
      <c r="Z185" s="14"/>
      <c r="AA185" s="14"/>
      <c r="AB185" s="14"/>
      <c r="AC185" s="5"/>
      <c r="AD185" s="5"/>
      <c r="AE185" s="5"/>
      <c r="AF185" s="5"/>
      <c r="AL185" s="181">
        <f t="shared" si="28"/>
        <v>0</v>
      </c>
      <c r="AM185" s="181">
        <f t="shared" si="29"/>
        <v>0</v>
      </c>
      <c r="AN185" s="181">
        <f t="shared" si="30"/>
        <v>0</v>
      </c>
      <c r="AO185" s="181">
        <f t="shared" si="31"/>
        <v>0</v>
      </c>
      <c r="AP185" s="181">
        <f t="shared" si="32"/>
        <v>0</v>
      </c>
      <c r="AQ185" s="181">
        <f t="shared" si="33"/>
        <v>0</v>
      </c>
      <c r="AR185" s="181">
        <f t="shared" si="34"/>
        <v>0</v>
      </c>
      <c r="AS185" s="181">
        <f t="shared" si="35"/>
        <v>0</v>
      </c>
      <c r="AT185" s="181">
        <f t="shared" si="36"/>
        <v>0</v>
      </c>
      <c r="AU185" s="181">
        <f t="shared" si="37"/>
        <v>0</v>
      </c>
      <c r="AV185" s="181">
        <f t="shared" si="38"/>
        <v>0</v>
      </c>
      <c r="AW185" s="181">
        <f t="shared" si="39"/>
        <v>0</v>
      </c>
      <c r="AX185" s="181">
        <f t="shared" si="40"/>
        <v>0</v>
      </c>
      <c r="AY185" s="181">
        <f t="shared" si="41"/>
        <v>0</v>
      </c>
    </row>
    <row r="186" spans="1:51" s="6" customFormat="1" ht="12.75">
      <c r="A186" s="26"/>
      <c r="B186" s="53"/>
      <c r="C186" s="33"/>
      <c r="D186" s="34"/>
      <c r="E186" s="60"/>
      <c r="F186" s="60"/>
      <c r="G186" s="35"/>
      <c r="H186" s="35"/>
      <c r="I186" s="34"/>
      <c r="J186" s="34"/>
      <c r="K186" s="34"/>
      <c r="L186" s="28"/>
      <c r="M186" s="36"/>
      <c r="N186" s="37"/>
      <c r="O186" s="38"/>
      <c r="P186" s="39"/>
      <c r="Q186" s="40"/>
      <c r="R186" s="86"/>
      <c r="S186" s="41"/>
      <c r="T186" s="84"/>
      <c r="U186" s="80"/>
      <c r="W186" s="14"/>
      <c r="X186" s="14"/>
      <c r="Y186" s="14"/>
      <c r="Z186" s="14"/>
      <c r="AA186" s="14"/>
      <c r="AB186" s="14"/>
      <c r="AC186" s="5"/>
      <c r="AD186" s="5"/>
      <c r="AE186" s="5"/>
      <c r="AF186" s="5"/>
      <c r="AL186" s="181">
        <f t="shared" si="28"/>
        <v>0</v>
      </c>
      <c r="AM186" s="181">
        <f t="shared" si="29"/>
        <v>0</v>
      </c>
      <c r="AN186" s="181">
        <f t="shared" si="30"/>
        <v>0</v>
      </c>
      <c r="AO186" s="181">
        <f t="shared" si="31"/>
        <v>0</v>
      </c>
      <c r="AP186" s="181">
        <f t="shared" si="32"/>
        <v>0</v>
      </c>
      <c r="AQ186" s="181">
        <f t="shared" si="33"/>
        <v>0</v>
      </c>
      <c r="AR186" s="181">
        <f t="shared" si="34"/>
        <v>0</v>
      </c>
      <c r="AS186" s="181">
        <f t="shared" si="35"/>
        <v>0</v>
      </c>
      <c r="AT186" s="181">
        <f t="shared" si="36"/>
        <v>0</v>
      </c>
      <c r="AU186" s="181">
        <f t="shared" si="37"/>
        <v>0</v>
      </c>
      <c r="AV186" s="181">
        <f t="shared" si="38"/>
        <v>0</v>
      </c>
      <c r="AW186" s="181">
        <f t="shared" si="39"/>
        <v>0</v>
      </c>
      <c r="AX186" s="181">
        <f t="shared" si="40"/>
        <v>0</v>
      </c>
      <c r="AY186" s="181">
        <f t="shared" si="41"/>
        <v>0</v>
      </c>
    </row>
    <row r="187" spans="1:51" s="6" customFormat="1" ht="12.75">
      <c r="A187" s="26"/>
      <c r="B187" s="53"/>
      <c r="C187" s="33"/>
      <c r="D187" s="34"/>
      <c r="E187" s="60"/>
      <c r="F187" s="60"/>
      <c r="G187" s="35"/>
      <c r="H187" s="35"/>
      <c r="I187" s="34"/>
      <c r="J187" s="34"/>
      <c r="K187" s="34"/>
      <c r="L187" s="28"/>
      <c r="M187" s="36"/>
      <c r="N187" s="37"/>
      <c r="O187" s="38"/>
      <c r="P187" s="39"/>
      <c r="Q187" s="40"/>
      <c r="R187" s="86"/>
      <c r="S187" s="41"/>
      <c r="T187" s="84"/>
      <c r="U187" s="80"/>
      <c r="W187" s="14"/>
      <c r="X187" s="14"/>
      <c r="Y187" s="14"/>
      <c r="Z187" s="14"/>
      <c r="AA187" s="14"/>
      <c r="AB187" s="14"/>
      <c r="AC187" s="5"/>
      <c r="AD187" s="5"/>
      <c r="AE187" s="5"/>
      <c r="AF187" s="5"/>
      <c r="AL187" s="181">
        <f t="shared" si="28"/>
        <v>0</v>
      </c>
      <c r="AM187" s="181">
        <f t="shared" si="29"/>
        <v>0</v>
      </c>
      <c r="AN187" s="181">
        <f t="shared" si="30"/>
        <v>0</v>
      </c>
      <c r="AO187" s="181">
        <f t="shared" si="31"/>
        <v>0</v>
      </c>
      <c r="AP187" s="181">
        <f t="shared" si="32"/>
        <v>0</v>
      </c>
      <c r="AQ187" s="181">
        <f t="shared" si="33"/>
        <v>0</v>
      </c>
      <c r="AR187" s="181">
        <f t="shared" si="34"/>
        <v>0</v>
      </c>
      <c r="AS187" s="181">
        <f t="shared" si="35"/>
        <v>0</v>
      </c>
      <c r="AT187" s="181">
        <f t="shared" si="36"/>
        <v>0</v>
      </c>
      <c r="AU187" s="181">
        <f t="shared" si="37"/>
        <v>0</v>
      </c>
      <c r="AV187" s="181">
        <f t="shared" si="38"/>
        <v>0</v>
      </c>
      <c r="AW187" s="181">
        <f t="shared" si="39"/>
        <v>0</v>
      </c>
      <c r="AX187" s="181">
        <f t="shared" si="40"/>
        <v>0</v>
      </c>
      <c r="AY187" s="181">
        <f t="shared" si="41"/>
        <v>0</v>
      </c>
    </row>
    <row r="188" spans="1:51" s="6" customFormat="1" ht="12.75">
      <c r="A188" s="26"/>
      <c r="B188" s="53"/>
      <c r="C188" s="33"/>
      <c r="D188" s="34"/>
      <c r="E188" s="60"/>
      <c r="F188" s="60"/>
      <c r="G188" s="35"/>
      <c r="H188" s="35"/>
      <c r="I188" s="34"/>
      <c r="J188" s="34"/>
      <c r="K188" s="34"/>
      <c r="L188" s="28"/>
      <c r="M188" s="36"/>
      <c r="N188" s="37"/>
      <c r="O188" s="38"/>
      <c r="P188" s="39"/>
      <c r="Q188" s="40"/>
      <c r="R188" s="86"/>
      <c r="S188" s="41"/>
      <c r="T188" s="84"/>
      <c r="U188" s="80"/>
      <c r="W188" s="14"/>
      <c r="X188" s="14"/>
      <c r="Y188" s="14"/>
      <c r="Z188" s="14"/>
      <c r="AA188" s="14"/>
      <c r="AB188" s="14"/>
      <c r="AC188" s="5"/>
      <c r="AD188" s="5"/>
      <c r="AE188" s="5"/>
      <c r="AF188" s="5"/>
      <c r="AL188" s="181">
        <f t="shared" si="28"/>
        <v>0</v>
      </c>
      <c r="AM188" s="181">
        <f t="shared" si="29"/>
        <v>0</v>
      </c>
      <c r="AN188" s="181">
        <f t="shared" si="30"/>
        <v>0</v>
      </c>
      <c r="AO188" s="181">
        <f t="shared" si="31"/>
        <v>0</v>
      </c>
      <c r="AP188" s="181">
        <f t="shared" si="32"/>
        <v>0</v>
      </c>
      <c r="AQ188" s="181">
        <f t="shared" si="33"/>
        <v>0</v>
      </c>
      <c r="AR188" s="181">
        <f t="shared" si="34"/>
        <v>0</v>
      </c>
      <c r="AS188" s="181">
        <f t="shared" si="35"/>
        <v>0</v>
      </c>
      <c r="AT188" s="181">
        <f t="shared" si="36"/>
        <v>0</v>
      </c>
      <c r="AU188" s="181">
        <f t="shared" si="37"/>
        <v>0</v>
      </c>
      <c r="AV188" s="181">
        <f t="shared" si="38"/>
        <v>0</v>
      </c>
      <c r="AW188" s="181">
        <f t="shared" si="39"/>
        <v>0</v>
      </c>
      <c r="AX188" s="181">
        <f t="shared" si="40"/>
        <v>0</v>
      </c>
      <c r="AY188" s="181">
        <f t="shared" si="41"/>
        <v>0</v>
      </c>
    </row>
    <row r="189" spans="1:51" s="6" customFormat="1" ht="12.75">
      <c r="A189" s="26"/>
      <c r="B189" s="53"/>
      <c r="C189" s="33"/>
      <c r="D189" s="34"/>
      <c r="E189" s="60"/>
      <c r="F189" s="60"/>
      <c r="G189" s="35"/>
      <c r="H189" s="35"/>
      <c r="I189" s="34"/>
      <c r="J189" s="34"/>
      <c r="K189" s="34"/>
      <c r="L189" s="28"/>
      <c r="M189" s="36"/>
      <c r="N189" s="37"/>
      <c r="O189" s="38"/>
      <c r="P189" s="39"/>
      <c r="Q189" s="40"/>
      <c r="R189" s="86"/>
      <c r="S189" s="41"/>
      <c r="T189" s="84"/>
      <c r="U189" s="80"/>
      <c r="W189" s="14"/>
      <c r="X189" s="14"/>
      <c r="Y189" s="14"/>
      <c r="Z189" s="14"/>
      <c r="AA189" s="14"/>
      <c r="AB189" s="14"/>
      <c r="AC189" s="5"/>
      <c r="AD189" s="5"/>
      <c r="AE189" s="5"/>
      <c r="AF189" s="5"/>
      <c r="AL189" s="181">
        <f t="shared" si="28"/>
        <v>0</v>
      </c>
      <c r="AM189" s="181">
        <f t="shared" si="29"/>
        <v>0</v>
      </c>
      <c r="AN189" s="181">
        <f t="shared" si="30"/>
        <v>0</v>
      </c>
      <c r="AO189" s="181">
        <f t="shared" si="31"/>
        <v>0</v>
      </c>
      <c r="AP189" s="181">
        <f t="shared" si="32"/>
        <v>0</v>
      </c>
      <c r="AQ189" s="181">
        <f t="shared" si="33"/>
        <v>0</v>
      </c>
      <c r="AR189" s="181">
        <f t="shared" si="34"/>
        <v>0</v>
      </c>
      <c r="AS189" s="181">
        <f t="shared" si="35"/>
        <v>0</v>
      </c>
      <c r="AT189" s="181">
        <f t="shared" si="36"/>
        <v>0</v>
      </c>
      <c r="AU189" s="181">
        <f t="shared" si="37"/>
        <v>0</v>
      </c>
      <c r="AV189" s="181">
        <f t="shared" si="38"/>
        <v>0</v>
      </c>
      <c r="AW189" s="181">
        <f t="shared" si="39"/>
        <v>0</v>
      </c>
      <c r="AX189" s="181">
        <f t="shared" si="40"/>
        <v>0</v>
      </c>
      <c r="AY189" s="181">
        <f t="shared" si="41"/>
        <v>0</v>
      </c>
    </row>
    <row r="190" spans="1:51" s="6" customFormat="1" ht="12.75">
      <c r="A190" s="26"/>
      <c r="B190" s="53"/>
      <c r="C190" s="33"/>
      <c r="D190" s="34"/>
      <c r="E190" s="60"/>
      <c r="F190" s="60"/>
      <c r="G190" s="35"/>
      <c r="H190" s="35"/>
      <c r="I190" s="34"/>
      <c r="J190" s="34"/>
      <c r="K190" s="34"/>
      <c r="L190" s="28"/>
      <c r="M190" s="36"/>
      <c r="N190" s="37"/>
      <c r="O190" s="38"/>
      <c r="P190" s="39"/>
      <c r="Q190" s="40"/>
      <c r="R190" s="86"/>
      <c r="S190" s="41"/>
      <c r="T190" s="84"/>
      <c r="U190" s="80"/>
      <c r="W190" s="14"/>
      <c r="X190" s="14"/>
      <c r="Y190" s="14"/>
      <c r="Z190" s="14"/>
      <c r="AA190" s="14"/>
      <c r="AB190" s="14"/>
      <c r="AC190" s="5"/>
      <c r="AD190" s="5"/>
      <c r="AE190" s="5"/>
      <c r="AF190" s="5"/>
      <c r="AL190" s="181">
        <f t="shared" si="28"/>
        <v>0</v>
      </c>
      <c r="AM190" s="181">
        <f t="shared" si="29"/>
        <v>0</v>
      </c>
      <c r="AN190" s="181">
        <f t="shared" si="30"/>
        <v>0</v>
      </c>
      <c r="AO190" s="181">
        <f t="shared" si="31"/>
        <v>0</v>
      </c>
      <c r="AP190" s="181">
        <f t="shared" si="32"/>
        <v>0</v>
      </c>
      <c r="AQ190" s="181">
        <f t="shared" si="33"/>
        <v>0</v>
      </c>
      <c r="AR190" s="181">
        <f t="shared" si="34"/>
        <v>0</v>
      </c>
      <c r="AS190" s="181">
        <f t="shared" si="35"/>
        <v>0</v>
      </c>
      <c r="AT190" s="181">
        <f t="shared" si="36"/>
        <v>0</v>
      </c>
      <c r="AU190" s="181">
        <f t="shared" si="37"/>
        <v>0</v>
      </c>
      <c r="AV190" s="181">
        <f t="shared" si="38"/>
        <v>0</v>
      </c>
      <c r="AW190" s="181">
        <f t="shared" si="39"/>
        <v>0</v>
      </c>
      <c r="AX190" s="181">
        <f t="shared" si="40"/>
        <v>0</v>
      </c>
      <c r="AY190" s="181">
        <f t="shared" si="41"/>
        <v>0</v>
      </c>
    </row>
    <row r="191" spans="1:51" s="6" customFormat="1" ht="12.75">
      <c r="A191" s="26"/>
      <c r="B191" s="53"/>
      <c r="C191" s="33"/>
      <c r="D191" s="34"/>
      <c r="E191" s="60"/>
      <c r="F191" s="60"/>
      <c r="G191" s="35"/>
      <c r="H191" s="35"/>
      <c r="I191" s="34"/>
      <c r="J191" s="34"/>
      <c r="K191" s="34"/>
      <c r="L191" s="28"/>
      <c r="M191" s="36"/>
      <c r="N191" s="37"/>
      <c r="O191" s="38"/>
      <c r="P191" s="39"/>
      <c r="Q191" s="40"/>
      <c r="R191" s="86"/>
      <c r="S191" s="41"/>
      <c r="T191" s="84"/>
      <c r="U191" s="80"/>
      <c r="W191" s="14"/>
      <c r="X191" s="14"/>
      <c r="Y191" s="14"/>
      <c r="Z191" s="14"/>
      <c r="AA191" s="14"/>
      <c r="AB191" s="14"/>
      <c r="AC191" s="5"/>
      <c r="AD191" s="5"/>
      <c r="AE191" s="5"/>
      <c r="AF191" s="5"/>
      <c r="AL191" s="181">
        <f t="shared" si="28"/>
        <v>0</v>
      </c>
      <c r="AM191" s="181">
        <f t="shared" si="29"/>
        <v>0</v>
      </c>
      <c r="AN191" s="181">
        <f t="shared" si="30"/>
        <v>0</v>
      </c>
      <c r="AO191" s="181">
        <f t="shared" si="31"/>
        <v>0</v>
      </c>
      <c r="AP191" s="181">
        <f t="shared" si="32"/>
        <v>0</v>
      </c>
      <c r="AQ191" s="181">
        <f t="shared" si="33"/>
        <v>0</v>
      </c>
      <c r="AR191" s="181">
        <f t="shared" si="34"/>
        <v>0</v>
      </c>
      <c r="AS191" s="181">
        <f t="shared" si="35"/>
        <v>0</v>
      </c>
      <c r="AT191" s="181">
        <f t="shared" si="36"/>
        <v>0</v>
      </c>
      <c r="AU191" s="181">
        <f t="shared" si="37"/>
        <v>0</v>
      </c>
      <c r="AV191" s="181">
        <f t="shared" si="38"/>
        <v>0</v>
      </c>
      <c r="AW191" s="181">
        <f t="shared" si="39"/>
        <v>0</v>
      </c>
      <c r="AX191" s="181">
        <f t="shared" si="40"/>
        <v>0</v>
      </c>
      <c r="AY191" s="181">
        <f t="shared" si="41"/>
        <v>0</v>
      </c>
    </row>
    <row r="192" spans="1:51" s="6" customFormat="1" ht="12.75">
      <c r="A192" s="26"/>
      <c r="B192" s="53"/>
      <c r="C192" s="33"/>
      <c r="D192" s="34"/>
      <c r="E192" s="60"/>
      <c r="F192" s="60"/>
      <c r="G192" s="35"/>
      <c r="H192" s="35"/>
      <c r="I192" s="34"/>
      <c r="J192" s="34"/>
      <c r="K192" s="34"/>
      <c r="L192" s="28"/>
      <c r="M192" s="36"/>
      <c r="N192" s="37"/>
      <c r="O192" s="38"/>
      <c r="P192" s="39"/>
      <c r="Q192" s="40"/>
      <c r="R192" s="86"/>
      <c r="S192" s="41"/>
      <c r="T192" s="84"/>
      <c r="U192" s="80"/>
      <c r="W192" s="14"/>
      <c r="X192" s="14"/>
      <c r="Y192" s="14"/>
      <c r="Z192" s="14"/>
      <c r="AA192" s="14"/>
      <c r="AB192" s="14"/>
      <c r="AC192" s="5"/>
      <c r="AD192" s="5"/>
      <c r="AE192" s="5"/>
      <c r="AF192" s="5"/>
      <c r="AL192" s="181">
        <f t="shared" si="28"/>
        <v>0</v>
      </c>
      <c r="AM192" s="181">
        <f t="shared" si="29"/>
        <v>0</v>
      </c>
      <c r="AN192" s="181">
        <f t="shared" si="30"/>
        <v>0</v>
      </c>
      <c r="AO192" s="181">
        <f t="shared" si="31"/>
        <v>0</v>
      </c>
      <c r="AP192" s="181">
        <f t="shared" si="32"/>
        <v>0</v>
      </c>
      <c r="AQ192" s="181">
        <f t="shared" si="33"/>
        <v>0</v>
      </c>
      <c r="AR192" s="181">
        <f t="shared" si="34"/>
        <v>0</v>
      </c>
      <c r="AS192" s="181">
        <f t="shared" si="35"/>
        <v>0</v>
      </c>
      <c r="AT192" s="181">
        <f t="shared" si="36"/>
        <v>0</v>
      </c>
      <c r="AU192" s="181">
        <f t="shared" si="37"/>
        <v>0</v>
      </c>
      <c r="AV192" s="181">
        <f t="shared" si="38"/>
        <v>0</v>
      </c>
      <c r="AW192" s="181">
        <f t="shared" si="39"/>
        <v>0</v>
      </c>
      <c r="AX192" s="181">
        <f t="shared" si="40"/>
        <v>0</v>
      </c>
      <c r="AY192" s="181">
        <f t="shared" si="41"/>
        <v>0</v>
      </c>
    </row>
    <row r="193" spans="1:51" s="6" customFormat="1" ht="12.75">
      <c r="A193" s="26"/>
      <c r="B193" s="53"/>
      <c r="C193" s="33"/>
      <c r="D193" s="34"/>
      <c r="E193" s="60"/>
      <c r="F193" s="60"/>
      <c r="G193" s="35"/>
      <c r="H193" s="35"/>
      <c r="I193" s="34"/>
      <c r="J193" s="34"/>
      <c r="K193" s="34"/>
      <c r="L193" s="28"/>
      <c r="M193" s="36"/>
      <c r="N193" s="37"/>
      <c r="O193" s="38"/>
      <c r="P193" s="39"/>
      <c r="Q193" s="40"/>
      <c r="R193" s="86"/>
      <c r="S193" s="41"/>
      <c r="T193" s="84"/>
      <c r="U193" s="80"/>
      <c r="W193" s="14"/>
      <c r="X193" s="14"/>
      <c r="Y193" s="14"/>
      <c r="Z193" s="14"/>
      <c r="AA193" s="14"/>
      <c r="AB193" s="14"/>
      <c r="AE193" s="5"/>
      <c r="AF193" s="5"/>
      <c r="AL193" s="181">
        <f t="shared" si="28"/>
        <v>0</v>
      </c>
      <c r="AM193" s="181">
        <f t="shared" si="29"/>
        <v>0</v>
      </c>
      <c r="AN193" s="181">
        <f t="shared" si="30"/>
        <v>0</v>
      </c>
      <c r="AO193" s="181">
        <f t="shared" si="31"/>
        <v>0</v>
      </c>
      <c r="AP193" s="181">
        <f t="shared" si="32"/>
        <v>0</v>
      </c>
      <c r="AQ193" s="181">
        <f t="shared" si="33"/>
        <v>0</v>
      </c>
      <c r="AR193" s="181">
        <f t="shared" si="34"/>
        <v>0</v>
      </c>
      <c r="AS193" s="181">
        <f t="shared" si="35"/>
        <v>0</v>
      </c>
      <c r="AT193" s="181">
        <f t="shared" si="36"/>
        <v>0</v>
      </c>
      <c r="AU193" s="181">
        <f t="shared" si="37"/>
        <v>0</v>
      </c>
      <c r="AV193" s="181">
        <f t="shared" si="38"/>
        <v>0</v>
      </c>
      <c r="AW193" s="181">
        <f t="shared" si="39"/>
        <v>0</v>
      </c>
      <c r="AX193" s="181">
        <f t="shared" si="40"/>
        <v>0</v>
      </c>
      <c r="AY193" s="181">
        <f t="shared" si="41"/>
        <v>0</v>
      </c>
    </row>
    <row r="194" spans="1:51" s="6" customFormat="1" ht="12.75">
      <c r="A194" s="26"/>
      <c r="B194" s="53"/>
      <c r="C194" s="33"/>
      <c r="D194" s="34"/>
      <c r="E194" s="60"/>
      <c r="F194" s="60"/>
      <c r="G194" s="35"/>
      <c r="H194" s="35"/>
      <c r="I194" s="34"/>
      <c r="J194" s="34"/>
      <c r="K194" s="34"/>
      <c r="L194" s="28"/>
      <c r="M194" s="36"/>
      <c r="N194" s="37"/>
      <c r="O194" s="38"/>
      <c r="P194" s="39"/>
      <c r="Q194" s="40"/>
      <c r="R194" s="86"/>
      <c r="S194" s="41"/>
      <c r="T194" s="84"/>
      <c r="U194" s="80"/>
      <c r="W194" s="14"/>
      <c r="X194" s="14"/>
      <c r="Y194" s="14"/>
      <c r="Z194" s="14"/>
      <c r="AA194" s="14"/>
      <c r="AB194" s="14"/>
      <c r="AC194" s="5"/>
      <c r="AD194" s="5"/>
      <c r="AE194" s="5"/>
      <c r="AF194" s="5"/>
      <c r="AL194" s="181">
        <f t="shared" si="28"/>
        <v>0</v>
      </c>
      <c r="AM194" s="181">
        <f t="shared" si="29"/>
        <v>0</v>
      </c>
      <c r="AN194" s="181">
        <f t="shared" si="30"/>
        <v>0</v>
      </c>
      <c r="AO194" s="181">
        <f t="shared" si="31"/>
        <v>0</v>
      </c>
      <c r="AP194" s="181">
        <f t="shared" si="32"/>
        <v>0</v>
      </c>
      <c r="AQ194" s="181">
        <f t="shared" si="33"/>
        <v>0</v>
      </c>
      <c r="AR194" s="181">
        <f t="shared" si="34"/>
        <v>0</v>
      </c>
      <c r="AS194" s="181">
        <f t="shared" si="35"/>
        <v>0</v>
      </c>
      <c r="AT194" s="181">
        <f t="shared" si="36"/>
        <v>0</v>
      </c>
      <c r="AU194" s="181">
        <f t="shared" si="37"/>
        <v>0</v>
      </c>
      <c r="AV194" s="181">
        <f t="shared" si="38"/>
        <v>0</v>
      </c>
      <c r="AW194" s="181">
        <f t="shared" si="39"/>
        <v>0</v>
      </c>
      <c r="AX194" s="181">
        <f t="shared" si="40"/>
        <v>0</v>
      </c>
      <c r="AY194" s="181">
        <f t="shared" si="41"/>
        <v>0</v>
      </c>
    </row>
    <row r="195" spans="1:51" s="6" customFormat="1" ht="12.75">
      <c r="A195" s="26"/>
      <c r="B195" s="53"/>
      <c r="C195" s="33"/>
      <c r="D195" s="34"/>
      <c r="E195" s="60"/>
      <c r="F195" s="60"/>
      <c r="G195" s="35"/>
      <c r="H195" s="35"/>
      <c r="I195" s="34"/>
      <c r="J195" s="34"/>
      <c r="K195" s="34"/>
      <c r="L195" s="28"/>
      <c r="M195" s="36"/>
      <c r="N195" s="37"/>
      <c r="O195" s="38"/>
      <c r="P195" s="39"/>
      <c r="Q195" s="40"/>
      <c r="R195" s="86"/>
      <c r="S195" s="41"/>
      <c r="T195" s="84"/>
      <c r="U195" s="80"/>
      <c r="W195" s="14"/>
      <c r="X195" s="14"/>
      <c r="Y195" s="14"/>
      <c r="Z195" s="14"/>
      <c r="AA195" s="14"/>
      <c r="AB195" s="14"/>
      <c r="AC195" s="5"/>
      <c r="AD195" s="5"/>
      <c r="AE195" s="5"/>
      <c r="AF195" s="5"/>
      <c r="AL195" s="181">
        <f t="shared" si="28"/>
        <v>0</v>
      </c>
      <c r="AM195" s="181">
        <f t="shared" si="29"/>
        <v>0</v>
      </c>
      <c r="AN195" s="181">
        <f t="shared" si="30"/>
        <v>0</v>
      </c>
      <c r="AO195" s="181">
        <f t="shared" si="31"/>
        <v>0</v>
      </c>
      <c r="AP195" s="181">
        <f t="shared" si="32"/>
        <v>0</v>
      </c>
      <c r="AQ195" s="181">
        <f t="shared" si="33"/>
        <v>0</v>
      </c>
      <c r="AR195" s="181">
        <f t="shared" si="34"/>
        <v>0</v>
      </c>
      <c r="AS195" s="181">
        <f t="shared" si="35"/>
        <v>0</v>
      </c>
      <c r="AT195" s="181">
        <f t="shared" si="36"/>
        <v>0</v>
      </c>
      <c r="AU195" s="181">
        <f t="shared" si="37"/>
        <v>0</v>
      </c>
      <c r="AV195" s="181">
        <f t="shared" si="38"/>
        <v>0</v>
      </c>
      <c r="AW195" s="181">
        <f t="shared" si="39"/>
        <v>0</v>
      </c>
      <c r="AX195" s="181">
        <f t="shared" si="40"/>
        <v>0</v>
      </c>
      <c r="AY195" s="181">
        <f t="shared" si="41"/>
        <v>0</v>
      </c>
    </row>
    <row r="196" spans="1:51" s="6" customFormat="1" ht="12.75">
      <c r="A196" s="26"/>
      <c r="B196" s="53"/>
      <c r="C196" s="33"/>
      <c r="D196" s="34"/>
      <c r="E196" s="60"/>
      <c r="F196" s="60"/>
      <c r="G196" s="35"/>
      <c r="H196" s="35"/>
      <c r="I196" s="34"/>
      <c r="J196" s="34"/>
      <c r="K196" s="34"/>
      <c r="L196" s="28"/>
      <c r="M196" s="36"/>
      <c r="N196" s="37"/>
      <c r="O196" s="38"/>
      <c r="P196" s="39"/>
      <c r="Q196" s="40"/>
      <c r="R196" s="86"/>
      <c r="S196" s="41"/>
      <c r="T196" s="84"/>
      <c r="U196" s="80"/>
      <c r="W196" s="14"/>
      <c r="X196" s="14"/>
      <c r="Y196" s="14"/>
      <c r="Z196" s="14"/>
      <c r="AA196" s="14"/>
      <c r="AB196" s="14"/>
      <c r="AC196" s="5"/>
      <c r="AD196" s="5"/>
      <c r="AE196" s="5"/>
      <c r="AF196" s="5"/>
      <c r="AL196" s="181">
        <f aca="true" t="shared" si="42" ref="AL196:AL259">IF(AND($U196="BLM",$K196="L"),1,0)</f>
        <v>0</v>
      </c>
      <c r="AM196" s="181">
        <f aca="true" t="shared" si="43" ref="AM196:AM259">IF(AND($U196="BLM",$K196="P"),1,0)</f>
        <v>0</v>
      </c>
      <c r="AN196" s="181">
        <f aca="true" t="shared" si="44" ref="AN196:AN259">IF(AND($U196="FS",$K196="L"),1,0)</f>
        <v>0</v>
      </c>
      <c r="AO196" s="181">
        <f aca="true" t="shared" si="45" ref="AO196:AO259">IF(AND($U196="FS",$K196="P"),1,0)</f>
        <v>0</v>
      </c>
      <c r="AP196" s="181">
        <f aca="true" t="shared" si="46" ref="AP196:AP259">IF(AND($U196="STATE",$K196="L"),1,0)</f>
        <v>0</v>
      </c>
      <c r="AQ196" s="181">
        <f aca="true" t="shared" si="47" ref="AQ196:AQ259">IF(AND($U196="STATE",$K196="P"),1,0)</f>
        <v>0</v>
      </c>
      <c r="AR196" s="181">
        <f aca="true" t="shared" si="48" ref="AR196:AR259">IF(AND($U196="PRIVATE",$K196="L"),1,0)</f>
        <v>0</v>
      </c>
      <c r="AS196" s="181">
        <f aca="true" t="shared" si="49" ref="AS196:AS259">IF(AND($U196="PRIVATE",$K196="P"),1,0)</f>
        <v>0</v>
      </c>
      <c r="AT196" s="181">
        <f aca="true" t="shared" si="50" ref="AT196:AT259">IF(AND($U196="MILITARY",$K196="L"),1,0)</f>
        <v>0</v>
      </c>
      <c r="AU196" s="181">
        <f aca="true" t="shared" si="51" ref="AU196:AU259">IF(AND($U196="MILITARY",$K196="P"),1,0)</f>
        <v>0</v>
      </c>
      <c r="AV196" s="181">
        <f aca="true" t="shared" si="52" ref="AV196:AV259">IF(AND($U196="FWS",$K196="L"),1,0)</f>
        <v>0</v>
      </c>
      <c r="AW196" s="181">
        <f aca="true" t="shared" si="53" ref="AW196:AW259">IF(AND($U196="FWS",$K196="P"),1,0)</f>
        <v>0</v>
      </c>
      <c r="AX196" s="181">
        <f aca="true" t="shared" si="54" ref="AX196:AX259">IF(AND($U196="OTHER",$K196="L"),1,0)</f>
        <v>0</v>
      </c>
      <c r="AY196" s="181">
        <f aca="true" t="shared" si="55" ref="AY196:AY259">IF(AND($U196="OTHER",$K196="P"),1,0)</f>
        <v>0</v>
      </c>
    </row>
    <row r="197" spans="1:51" s="6" customFormat="1" ht="12.75">
      <c r="A197" s="26"/>
      <c r="B197" s="53"/>
      <c r="C197" s="33"/>
      <c r="D197" s="34"/>
      <c r="E197" s="60"/>
      <c r="F197" s="60"/>
      <c r="G197" s="35"/>
      <c r="H197" s="35"/>
      <c r="I197" s="34"/>
      <c r="J197" s="34"/>
      <c r="K197" s="34"/>
      <c r="L197" s="28"/>
      <c r="M197" s="36"/>
      <c r="N197" s="37"/>
      <c r="O197" s="38"/>
      <c r="P197" s="39"/>
      <c r="Q197" s="40"/>
      <c r="R197" s="86"/>
      <c r="S197" s="41"/>
      <c r="T197" s="84"/>
      <c r="U197" s="80"/>
      <c r="W197" s="14"/>
      <c r="X197" s="14"/>
      <c r="Y197" s="14"/>
      <c r="Z197" s="14"/>
      <c r="AA197" s="14"/>
      <c r="AB197" s="14"/>
      <c r="AC197" s="5"/>
      <c r="AD197" s="5"/>
      <c r="AE197" s="5"/>
      <c r="AF197" s="5"/>
      <c r="AL197" s="181">
        <f t="shared" si="42"/>
        <v>0</v>
      </c>
      <c r="AM197" s="181">
        <f t="shared" si="43"/>
        <v>0</v>
      </c>
      <c r="AN197" s="181">
        <f t="shared" si="44"/>
        <v>0</v>
      </c>
      <c r="AO197" s="181">
        <f t="shared" si="45"/>
        <v>0</v>
      </c>
      <c r="AP197" s="181">
        <f t="shared" si="46"/>
        <v>0</v>
      </c>
      <c r="AQ197" s="181">
        <f t="shared" si="47"/>
        <v>0</v>
      </c>
      <c r="AR197" s="181">
        <f t="shared" si="48"/>
        <v>0</v>
      </c>
      <c r="AS197" s="181">
        <f t="shared" si="49"/>
        <v>0</v>
      </c>
      <c r="AT197" s="181">
        <f t="shared" si="50"/>
        <v>0</v>
      </c>
      <c r="AU197" s="181">
        <f t="shared" si="51"/>
        <v>0</v>
      </c>
      <c r="AV197" s="181">
        <f t="shared" si="52"/>
        <v>0</v>
      </c>
      <c r="AW197" s="181">
        <f t="shared" si="53"/>
        <v>0</v>
      </c>
      <c r="AX197" s="181">
        <f t="shared" si="54"/>
        <v>0</v>
      </c>
      <c r="AY197" s="181">
        <f t="shared" si="55"/>
        <v>0</v>
      </c>
    </row>
    <row r="198" spans="1:51" s="6" customFormat="1" ht="12.75">
      <c r="A198" s="26"/>
      <c r="B198" s="53"/>
      <c r="C198" s="33"/>
      <c r="D198" s="34"/>
      <c r="E198" s="60"/>
      <c r="F198" s="60"/>
      <c r="G198" s="35"/>
      <c r="H198" s="35"/>
      <c r="I198" s="34"/>
      <c r="J198" s="34"/>
      <c r="K198" s="34"/>
      <c r="L198" s="28"/>
      <c r="M198" s="36"/>
      <c r="N198" s="37"/>
      <c r="O198" s="38"/>
      <c r="P198" s="39"/>
      <c r="Q198" s="40"/>
      <c r="R198" s="86"/>
      <c r="S198" s="41"/>
      <c r="T198" s="84"/>
      <c r="U198" s="80"/>
      <c r="W198" s="14"/>
      <c r="X198" s="14"/>
      <c r="Y198" s="14"/>
      <c r="Z198" s="14"/>
      <c r="AA198" s="14"/>
      <c r="AB198" s="14"/>
      <c r="AE198" s="5"/>
      <c r="AF198" s="5"/>
      <c r="AL198" s="181">
        <f t="shared" si="42"/>
        <v>0</v>
      </c>
      <c r="AM198" s="181">
        <f t="shared" si="43"/>
        <v>0</v>
      </c>
      <c r="AN198" s="181">
        <f t="shared" si="44"/>
        <v>0</v>
      </c>
      <c r="AO198" s="181">
        <f t="shared" si="45"/>
        <v>0</v>
      </c>
      <c r="AP198" s="181">
        <f t="shared" si="46"/>
        <v>0</v>
      </c>
      <c r="AQ198" s="181">
        <f t="shared" si="47"/>
        <v>0</v>
      </c>
      <c r="AR198" s="181">
        <f t="shared" si="48"/>
        <v>0</v>
      </c>
      <c r="AS198" s="181">
        <f t="shared" si="49"/>
        <v>0</v>
      </c>
      <c r="AT198" s="181">
        <f t="shared" si="50"/>
        <v>0</v>
      </c>
      <c r="AU198" s="181">
        <f t="shared" si="51"/>
        <v>0</v>
      </c>
      <c r="AV198" s="181">
        <f t="shared" si="52"/>
        <v>0</v>
      </c>
      <c r="AW198" s="181">
        <f t="shared" si="53"/>
        <v>0</v>
      </c>
      <c r="AX198" s="181">
        <f t="shared" si="54"/>
        <v>0</v>
      </c>
      <c r="AY198" s="181">
        <f t="shared" si="55"/>
        <v>0</v>
      </c>
    </row>
    <row r="199" spans="1:51" s="6" customFormat="1" ht="12.75">
      <c r="A199" s="26"/>
      <c r="B199" s="53"/>
      <c r="C199" s="33"/>
      <c r="D199" s="34"/>
      <c r="E199" s="60"/>
      <c r="F199" s="60"/>
      <c r="G199" s="35"/>
      <c r="H199" s="35"/>
      <c r="I199" s="34"/>
      <c r="J199" s="34"/>
      <c r="K199" s="34"/>
      <c r="L199" s="28"/>
      <c r="M199" s="36"/>
      <c r="N199" s="37"/>
      <c r="O199" s="38"/>
      <c r="P199" s="39"/>
      <c r="Q199" s="40"/>
      <c r="R199" s="86"/>
      <c r="S199" s="41"/>
      <c r="T199" s="84"/>
      <c r="U199" s="80"/>
      <c r="W199" s="14"/>
      <c r="X199" s="14"/>
      <c r="Y199" s="14"/>
      <c r="Z199" s="14"/>
      <c r="AA199" s="14"/>
      <c r="AB199" s="14"/>
      <c r="AC199" s="5"/>
      <c r="AD199" s="5"/>
      <c r="AE199" s="5"/>
      <c r="AF199" s="5"/>
      <c r="AL199" s="181">
        <f t="shared" si="42"/>
        <v>0</v>
      </c>
      <c r="AM199" s="181">
        <f t="shared" si="43"/>
        <v>0</v>
      </c>
      <c r="AN199" s="181">
        <f t="shared" si="44"/>
        <v>0</v>
      </c>
      <c r="AO199" s="181">
        <f t="shared" si="45"/>
        <v>0</v>
      </c>
      <c r="AP199" s="181">
        <f t="shared" si="46"/>
        <v>0</v>
      </c>
      <c r="AQ199" s="181">
        <f t="shared" si="47"/>
        <v>0</v>
      </c>
      <c r="AR199" s="181">
        <f t="shared" si="48"/>
        <v>0</v>
      </c>
      <c r="AS199" s="181">
        <f t="shared" si="49"/>
        <v>0</v>
      </c>
      <c r="AT199" s="181">
        <f t="shared" si="50"/>
        <v>0</v>
      </c>
      <c r="AU199" s="181">
        <f t="shared" si="51"/>
        <v>0</v>
      </c>
      <c r="AV199" s="181">
        <f t="shared" si="52"/>
        <v>0</v>
      </c>
      <c r="AW199" s="181">
        <f t="shared" si="53"/>
        <v>0</v>
      </c>
      <c r="AX199" s="181">
        <f t="shared" si="54"/>
        <v>0</v>
      </c>
      <c r="AY199" s="181">
        <f t="shared" si="55"/>
        <v>0</v>
      </c>
    </row>
    <row r="200" spans="1:51" s="6" customFormat="1" ht="12.75">
      <c r="A200" s="26"/>
      <c r="B200" s="53"/>
      <c r="C200" s="33"/>
      <c r="D200" s="34"/>
      <c r="E200" s="60"/>
      <c r="F200" s="60"/>
      <c r="G200" s="35"/>
      <c r="H200" s="35"/>
      <c r="I200" s="34"/>
      <c r="J200" s="34"/>
      <c r="K200" s="34"/>
      <c r="L200" s="28"/>
      <c r="M200" s="36"/>
      <c r="N200" s="37"/>
      <c r="O200" s="38"/>
      <c r="P200" s="39"/>
      <c r="Q200" s="40"/>
      <c r="R200" s="86"/>
      <c r="S200" s="41"/>
      <c r="T200" s="84"/>
      <c r="U200" s="80"/>
      <c r="W200" s="14"/>
      <c r="X200" s="14"/>
      <c r="Y200" s="14"/>
      <c r="Z200" s="14"/>
      <c r="AA200" s="14"/>
      <c r="AB200" s="14"/>
      <c r="AE200" s="5"/>
      <c r="AF200" s="5"/>
      <c r="AL200" s="181">
        <f t="shared" si="42"/>
        <v>0</v>
      </c>
      <c r="AM200" s="181">
        <f t="shared" si="43"/>
        <v>0</v>
      </c>
      <c r="AN200" s="181">
        <f t="shared" si="44"/>
        <v>0</v>
      </c>
      <c r="AO200" s="181">
        <f t="shared" si="45"/>
        <v>0</v>
      </c>
      <c r="AP200" s="181">
        <f t="shared" si="46"/>
        <v>0</v>
      </c>
      <c r="AQ200" s="181">
        <f t="shared" si="47"/>
        <v>0</v>
      </c>
      <c r="AR200" s="181">
        <f t="shared" si="48"/>
        <v>0</v>
      </c>
      <c r="AS200" s="181">
        <f t="shared" si="49"/>
        <v>0</v>
      </c>
      <c r="AT200" s="181">
        <f t="shared" si="50"/>
        <v>0</v>
      </c>
      <c r="AU200" s="181">
        <f t="shared" si="51"/>
        <v>0</v>
      </c>
      <c r="AV200" s="181">
        <f t="shared" si="52"/>
        <v>0</v>
      </c>
      <c r="AW200" s="181">
        <f t="shared" si="53"/>
        <v>0</v>
      </c>
      <c r="AX200" s="181">
        <f t="shared" si="54"/>
        <v>0</v>
      </c>
      <c r="AY200" s="181">
        <f t="shared" si="55"/>
        <v>0</v>
      </c>
    </row>
    <row r="201" spans="1:51" s="6" customFormat="1" ht="12.75">
      <c r="A201" s="26"/>
      <c r="B201" s="53"/>
      <c r="C201" s="33"/>
      <c r="D201" s="34"/>
      <c r="E201" s="60"/>
      <c r="F201" s="60"/>
      <c r="G201" s="35"/>
      <c r="H201" s="35"/>
      <c r="I201" s="34"/>
      <c r="J201" s="34"/>
      <c r="K201" s="34"/>
      <c r="L201" s="28"/>
      <c r="M201" s="36"/>
      <c r="N201" s="37"/>
      <c r="O201" s="38"/>
      <c r="P201" s="39"/>
      <c r="Q201" s="40"/>
      <c r="R201" s="86"/>
      <c r="S201" s="41"/>
      <c r="T201" s="84"/>
      <c r="U201" s="80"/>
      <c r="W201" s="14"/>
      <c r="X201" s="14"/>
      <c r="Y201" s="14"/>
      <c r="Z201" s="14"/>
      <c r="AA201" s="14"/>
      <c r="AB201" s="14"/>
      <c r="AC201" s="5"/>
      <c r="AD201" s="5"/>
      <c r="AE201" s="5"/>
      <c r="AF201" s="5"/>
      <c r="AL201" s="181">
        <f t="shared" si="42"/>
        <v>0</v>
      </c>
      <c r="AM201" s="181">
        <f t="shared" si="43"/>
        <v>0</v>
      </c>
      <c r="AN201" s="181">
        <f t="shared" si="44"/>
        <v>0</v>
      </c>
      <c r="AO201" s="181">
        <f t="shared" si="45"/>
        <v>0</v>
      </c>
      <c r="AP201" s="181">
        <f t="shared" si="46"/>
        <v>0</v>
      </c>
      <c r="AQ201" s="181">
        <f t="shared" si="47"/>
        <v>0</v>
      </c>
      <c r="AR201" s="181">
        <f t="shared" si="48"/>
        <v>0</v>
      </c>
      <c r="AS201" s="181">
        <f t="shared" si="49"/>
        <v>0</v>
      </c>
      <c r="AT201" s="181">
        <f t="shared" si="50"/>
        <v>0</v>
      </c>
      <c r="AU201" s="181">
        <f t="shared" si="51"/>
        <v>0</v>
      </c>
      <c r="AV201" s="181">
        <f t="shared" si="52"/>
        <v>0</v>
      </c>
      <c r="AW201" s="181">
        <f t="shared" si="53"/>
        <v>0</v>
      </c>
      <c r="AX201" s="181">
        <f t="shared" si="54"/>
        <v>0</v>
      </c>
      <c r="AY201" s="181">
        <f t="shared" si="55"/>
        <v>0</v>
      </c>
    </row>
    <row r="202" spans="1:51" s="6" customFormat="1" ht="12.75">
      <c r="A202" s="26"/>
      <c r="B202" s="53"/>
      <c r="C202" s="33"/>
      <c r="D202" s="34"/>
      <c r="E202" s="60"/>
      <c r="F202" s="60"/>
      <c r="G202" s="35"/>
      <c r="H202" s="35"/>
      <c r="I202" s="34"/>
      <c r="J202" s="34"/>
      <c r="K202" s="34"/>
      <c r="L202" s="28"/>
      <c r="M202" s="36"/>
      <c r="N202" s="37"/>
      <c r="O202" s="38"/>
      <c r="P202" s="39"/>
      <c r="Q202" s="40"/>
      <c r="R202" s="86"/>
      <c r="S202" s="41"/>
      <c r="T202" s="84"/>
      <c r="U202" s="80"/>
      <c r="W202" s="14"/>
      <c r="X202" s="14"/>
      <c r="Y202" s="14"/>
      <c r="Z202" s="14"/>
      <c r="AA202" s="14"/>
      <c r="AB202" s="14"/>
      <c r="AC202" s="5"/>
      <c r="AD202" s="5"/>
      <c r="AE202" s="5"/>
      <c r="AF202" s="5"/>
      <c r="AL202" s="181">
        <f t="shared" si="42"/>
        <v>0</v>
      </c>
      <c r="AM202" s="181">
        <f t="shared" si="43"/>
        <v>0</v>
      </c>
      <c r="AN202" s="181">
        <f t="shared" si="44"/>
        <v>0</v>
      </c>
      <c r="AO202" s="181">
        <f t="shared" si="45"/>
        <v>0</v>
      </c>
      <c r="AP202" s="181">
        <f t="shared" si="46"/>
        <v>0</v>
      </c>
      <c r="AQ202" s="181">
        <f t="shared" si="47"/>
        <v>0</v>
      </c>
      <c r="AR202" s="181">
        <f t="shared" si="48"/>
        <v>0</v>
      </c>
      <c r="AS202" s="181">
        <f t="shared" si="49"/>
        <v>0</v>
      </c>
      <c r="AT202" s="181">
        <f t="shared" si="50"/>
        <v>0</v>
      </c>
      <c r="AU202" s="181">
        <f t="shared" si="51"/>
        <v>0</v>
      </c>
      <c r="AV202" s="181">
        <f t="shared" si="52"/>
        <v>0</v>
      </c>
      <c r="AW202" s="181">
        <f t="shared" si="53"/>
        <v>0</v>
      </c>
      <c r="AX202" s="181">
        <f t="shared" si="54"/>
        <v>0</v>
      </c>
      <c r="AY202" s="181">
        <f t="shared" si="55"/>
        <v>0</v>
      </c>
    </row>
    <row r="203" spans="1:51" s="6" customFormat="1" ht="12.75">
      <c r="A203" s="26"/>
      <c r="B203" s="53"/>
      <c r="C203" s="33"/>
      <c r="D203" s="34"/>
      <c r="E203" s="60"/>
      <c r="F203" s="60"/>
      <c r="G203" s="35"/>
      <c r="H203" s="35"/>
      <c r="I203" s="34"/>
      <c r="J203" s="34"/>
      <c r="K203" s="34"/>
      <c r="L203" s="28"/>
      <c r="M203" s="36"/>
      <c r="N203" s="37"/>
      <c r="O203" s="38"/>
      <c r="P203" s="39"/>
      <c r="Q203" s="40"/>
      <c r="R203" s="86"/>
      <c r="S203" s="41"/>
      <c r="T203" s="84"/>
      <c r="U203" s="80"/>
      <c r="W203" s="14"/>
      <c r="X203" s="14"/>
      <c r="Y203" s="14"/>
      <c r="Z203" s="14"/>
      <c r="AA203" s="14"/>
      <c r="AB203" s="14"/>
      <c r="AC203" s="5"/>
      <c r="AD203" s="5"/>
      <c r="AE203" s="5"/>
      <c r="AF203" s="5"/>
      <c r="AL203" s="181">
        <f t="shared" si="42"/>
        <v>0</v>
      </c>
      <c r="AM203" s="181">
        <f t="shared" si="43"/>
        <v>0</v>
      </c>
      <c r="AN203" s="181">
        <f t="shared" si="44"/>
        <v>0</v>
      </c>
      <c r="AO203" s="181">
        <f t="shared" si="45"/>
        <v>0</v>
      </c>
      <c r="AP203" s="181">
        <f t="shared" si="46"/>
        <v>0</v>
      </c>
      <c r="AQ203" s="181">
        <f t="shared" si="47"/>
        <v>0</v>
      </c>
      <c r="AR203" s="181">
        <f t="shared" si="48"/>
        <v>0</v>
      </c>
      <c r="AS203" s="181">
        <f t="shared" si="49"/>
        <v>0</v>
      </c>
      <c r="AT203" s="181">
        <f t="shared" si="50"/>
        <v>0</v>
      </c>
      <c r="AU203" s="181">
        <f t="shared" si="51"/>
        <v>0</v>
      </c>
      <c r="AV203" s="181">
        <f t="shared" si="52"/>
        <v>0</v>
      </c>
      <c r="AW203" s="181">
        <f t="shared" si="53"/>
        <v>0</v>
      </c>
      <c r="AX203" s="181">
        <f t="shared" si="54"/>
        <v>0</v>
      </c>
      <c r="AY203" s="181">
        <f t="shared" si="55"/>
        <v>0</v>
      </c>
    </row>
    <row r="204" spans="1:51" s="6" customFormat="1" ht="12.75">
      <c r="A204" s="26"/>
      <c r="B204" s="53"/>
      <c r="C204" s="33"/>
      <c r="D204" s="34"/>
      <c r="E204" s="60"/>
      <c r="F204" s="60"/>
      <c r="G204" s="35"/>
      <c r="H204" s="35"/>
      <c r="I204" s="34"/>
      <c r="J204" s="34"/>
      <c r="K204" s="34"/>
      <c r="L204" s="28"/>
      <c r="M204" s="36"/>
      <c r="N204" s="37"/>
      <c r="O204" s="38"/>
      <c r="P204" s="39"/>
      <c r="Q204" s="40"/>
      <c r="R204" s="86"/>
      <c r="S204" s="41"/>
      <c r="T204" s="84"/>
      <c r="U204" s="80"/>
      <c r="W204" s="14"/>
      <c r="X204" s="14"/>
      <c r="Y204" s="14"/>
      <c r="Z204" s="14"/>
      <c r="AA204" s="14"/>
      <c r="AB204" s="14"/>
      <c r="AC204" s="5"/>
      <c r="AD204" s="5"/>
      <c r="AE204" s="5"/>
      <c r="AF204" s="5"/>
      <c r="AL204" s="181">
        <f t="shared" si="42"/>
        <v>0</v>
      </c>
      <c r="AM204" s="181">
        <f t="shared" si="43"/>
        <v>0</v>
      </c>
      <c r="AN204" s="181">
        <f t="shared" si="44"/>
        <v>0</v>
      </c>
      <c r="AO204" s="181">
        <f t="shared" si="45"/>
        <v>0</v>
      </c>
      <c r="AP204" s="181">
        <f t="shared" si="46"/>
        <v>0</v>
      </c>
      <c r="AQ204" s="181">
        <f t="shared" si="47"/>
        <v>0</v>
      </c>
      <c r="AR204" s="181">
        <f t="shared" si="48"/>
        <v>0</v>
      </c>
      <c r="AS204" s="181">
        <f t="shared" si="49"/>
        <v>0</v>
      </c>
      <c r="AT204" s="181">
        <f t="shared" si="50"/>
        <v>0</v>
      </c>
      <c r="AU204" s="181">
        <f t="shared" si="51"/>
        <v>0</v>
      </c>
      <c r="AV204" s="181">
        <f t="shared" si="52"/>
        <v>0</v>
      </c>
      <c r="AW204" s="181">
        <f t="shared" si="53"/>
        <v>0</v>
      </c>
      <c r="AX204" s="181">
        <f t="shared" si="54"/>
        <v>0</v>
      </c>
      <c r="AY204" s="181">
        <f t="shared" si="55"/>
        <v>0</v>
      </c>
    </row>
    <row r="205" spans="1:51" s="6" customFormat="1" ht="12.75">
      <c r="A205" s="26"/>
      <c r="B205" s="53"/>
      <c r="C205" s="33"/>
      <c r="D205" s="34"/>
      <c r="E205" s="60"/>
      <c r="F205" s="60"/>
      <c r="G205" s="35"/>
      <c r="H205" s="35"/>
      <c r="I205" s="34"/>
      <c r="J205" s="34"/>
      <c r="K205" s="34"/>
      <c r="L205" s="28"/>
      <c r="M205" s="36"/>
      <c r="N205" s="37"/>
      <c r="O205" s="38"/>
      <c r="P205" s="39"/>
      <c r="Q205" s="40"/>
      <c r="R205" s="86"/>
      <c r="S205" s="41"/>
      <c r="T205" s="84"/>
      <c r="U205" s="80"/>
      <c r="W205" s="14"/>
      <c r="X205" s="14"/>
      <c r="Y205" s="14"/>
      <c r="Z205" s="14"/>
      <c r="AA205" s="14"/>
      <c r="AB205" s="14"/>
      <c r="AC205" s="5"/>
      <c r="AD205" s="5"/>
      <c r="AE205" s="5"/>
      <c r="AF205" s="5"/>
      <c r="AL205" s="181">
        <f t="shared" si="42"/>
        <v>0</v>
      </c>
      <c r="AM205" s="181">
        <f t="shared" si="43"/>
        <v>0</v>
      </c>
      <c r="AN205" s="181">
        <f t="shared" si="44"/>
        <v>0</v>
      </c>
      <c r="AO205" s="181">
        <f t="shared" si="45"/>
        <v>0</v>
      </c>
      <c r="AP205" s="181">
        <f t="shared" si="46"/>
        <v>0</v>
      </c>
      <c r="AQ205" s="181">
        <f t="shared" si="47"/>
        <v>0</v>
      </c>
      <c r="AR205" s="181">
        <f t="shared" si="48"/>
        <v>0</v>
      </c>
      <c r="AS205" s="181">
        <f t="shared" si="49"/>
        <v>0</v>
      </c>
      <c r="AT205" s="181">
        <f t="shared" si="50"/>
        <v>0</v>
      </c>
      <c r="AU205" s="181">
        <f t="shared" si="51"/>
        <v>0</v>
      </c>
      <c r="AV205" s="181">
        <f t="shared" si="52"/>
        <v>0</v>
      </c>
      <c r="AW205" s="181">
        <f t="shared" si="53"/>
        <v>0</v>
      </c>
      <c r="AX205" s="181">
        <f t="shared" si="54"/>
        <v>0</v>
      </c>
      <c r="AY205" s="181">
        <f t="shared" si="55"/>
        <v>0</v>
      </c>
    </row>
    <row r="206" spans="1:51" s="6" customFormat="1" ht="12.75">
      <c r="A206" s="26"/>
      <c r="B206" s="53"/>
      <c r="C206" s="33"/>
      <c r="D206" s="34"/>
      <c r="E206" s="60"/>
      <c r="F206" s="60"/>
      <c r="G206" s="35"/>
      <c r="H206" s="35"/>
      <c r="I206" s="34"/>
      <c r="J206" s="34"/>
      <c r="K206" s="34"/>
      <c r="L206" s="28"/>
      <c r="M206" s="36"/>
      <c r="N206" s="37"/>
      <c r="O206" s="38"/>
      <c r="P206" s="39"/>
      <c r="Q206" s="40"/>
      <c r="R206" s="86"/>
      <c r="S206" s="41"/>
      <c r="T206" s="84"/>
      <c r="U206" s="80"/>
      <c r="W206" s="14"/>
      <c r="X206" s="14"/>
      <c r="Y206" s="14"/>
      <c r="Z206" s="14"/>
      <c r="AA206" s="14"/>
      <c r="AB206" s="14"/>
      <c r="AC206" s="5"/>
      <c r="AD206" s="5"/>
      <c r="AE206" s="5"/>
      <c r="AF206" s="5"/>
      <c r="AL206" s="181">
        <f t="shared" si="42"/>
        <v>0</v>
      </c>
      <c r="AM206" s="181">
        <f t="shared" si="43"/>
        <v>0</v>
      </c>
      <c r="AN206" s="181">
        <f t="shared" si="44"/>
        <v>0</v>
      </c>
      <c r="AO206" s="181">
        <f t="shared" si="45"/>
        <v>0</v>
      </c>
      <c r="AP206" s="181">
        <f t="shared" si="46"/>
        <v>0</v>
      </c>
      <c r="AQ206" s="181">
        <f t="shared" si="47"/>
        <v>0</v>
      </c>
      <c r="AR206" s="181">
        <f t="shared" si="48"/>
        <v>0</v>
      </c>
      <c r="AS206" s="181">
        <f t="shared" si="49"/>
        <v>0</v>
      </c>
      <c r="AT206" s="181">
        <f t="shared" si="50"/>
        <v>0</v>
      </c>
      <c r="AU206" s="181">
        <f t="shared" si="51"/>
        <v>0</v>
      </c>
      <c r="AV206" s="181">
        <f t="shared" si="52"/>
        <v>0</v>
      </c>
      <c r="AW206" s="181">
        <f t="shared" si="53"/>
        <v>0</v>
      </c>
      <c r="AX206" s="181">
        <f t="shared" si="54"/>
        <v>0</v>
      </c>
      <c r="AY206" s="181">
        <f t="shared" si="55"/>
        <v>0</v>
      </c>
    </row>
    <row r="207" spans="1:51" s="6" customFormat="1" ht="12.75">
      <c r="A207" s="26"/>
      <c r="B207" s="53"/>
      <c r="C207" s="33"/>
      <c r="D207" s="34"/>
      <c r="E207" s="60"/>
      <c r="F207" s="60"/>
      <c r="G207" s="35"/>
      <c r="H207" s="35"/>
      <c r="I207" s="34"/>
      <c r="J207" s="34"/>
      <c r="K207" s="34"/>
      <c r="L207" s="28"/>
      <c r="M207" s="36"/>
      <c r="N207" s="37"/>
      <c r="O207" s="38"/>
      <c r="P207" s="39"/>
      <c r="Q207" s="40"/>
      <c r="R207" s="86"/>
      <c r="S207" s="41"/>
      <c r="T207" s="84"/>
      <c r="U207" s="80"/>
      <c r="W207" s="14"/>
      <c r="X207" s="14"/>
      <c r="Y207" s="14"/>
      <c r="Z207" s="14"/>
      <c r="AA207" s="14"/>
      <c r="AB207" s="14"/>
      <c r="AC207" s="5"/>
      <c r="AD207" s="5"/>
      <c r="AE207" s="5"/>
      <c r="AF207" s="5"/>
      <c r="AL207" s="181">
        <f t="shared" si="42"/>
        <v>0</v>
      </c>
      <c r="AM207" s="181">
        <f t="shared" si="43"/>
        <v>0</v>
      </c>
      <c r="AN207" s="181">
        <f t="shared" si="44"/>
        <v>0</v>
      </c>
      <c r="AO207" s="181">
        <f t="shared" si="45"/>
        <v>0</v>
      </c>
      <c r="AP207" s="181">
        <f t="shared" si="46"/>
        <v>0</v>
      </c>
      <c r="AQ207" s="181">
        <f t="shared" si="47"/>
        <v>0</v>
      </c>
      <c r="AR207" s="181">
        <f t="shared" si="48"/>
        <v>0</v>
      </c>
      <c r="AS207" s="181">
        <f t="shared" si="49"/>
        <v>0</v>
      </c>
      <c r="AT207" s="181">
        <f t="shared" si="50"/>
        <v>0</v>
      </c>
      <c r="AU207" s="181">
        <f t="shared" si="51"/>
        <v>0</v>
      </c>
      <c r="AV207" s="181">
        <f t="shared" si="52"/>
        <v>0</v>
      </c>
      <c r="AW207" s="181">
        <f t="shared" si="53"/>
        <v>0</v>
      </c>
      <c r="AX207" s="181">
        <f t="shared" si="54"/>
        <v>0</v>
      </c>
      <c r="AY207" s="181">
        <f t="shared" si="55"/>
        <v>0</v>
      </c>
    </row>
    <row r="208" spans="1:51" s="6" customFormat="1" ht="12.75">
      <c r="A208" s="26"/>
      <c r="B208" s="53"/>
      <c r="C208" s="33"/>
      <c r="D208" s="34"/>
      <c r="E208" s="60"/>
      <c r="F208" s="60"/>
      <c r="G208" s="35"/>
      <c r="H208" s="35"/>
      <c r="I208" s="34"/>
      <c r="J208" s="34"/>
      <c r="K208" s="34"/>
      <c r="L208" s="28"/>
      <c r="M208" s="36"/>
      <c r="N208" s="37"/>
      <c r="O208" s="38"/>
      <c r="P208" s="39"/>
      <c r="Q208" s="40"/>
      <c r="R208" s="86"/>
      <c r="S208" s="41"/>
      <c r="T208" s="84"/>
      <c r="U208" s="80"/>
      <c r="W208" s="14"/>
      <c r="X208" s="14"/>
      <c r="Y208" s="14"/>
      <c r="Z208" s="14"/>
      <c r="AA208" s="14"/>
      <c r="AB208" s="14"/>
      <c r="AC208" s="5"/>
      <c r="AD208" s="5"/>
      <c r="AE208" s="5"/>
      <c r="AF208" s="5"/>
      <c r="AL208" s="181">
        <f t="shared" si="42"/>
        <v>0</v>
      </c>
      <c r="AM208" s="181">
        <f t="shared" si="43"/>
        <v>0</v>
      </c>
      <c r="AN208" s="181">
        <f t="shared" si="44"/>
        <v>0</v>
      </c>
      <c r="AO208" s="181">
        <f t="shared" si="45"/>
        <v>0</v>
      </c>
      <c r="AP208" s="181">
        <f t="shared" si="46"/>
        <v>0</v>
      </c>
      <c r="AQ208" s="181">
        <f t="shared" si="47"/>
        <v>0</v>
      </c>
      <c r="AR208" s="181">
        <f t="shared" si="48"/>
        <v>0</v>
      </c>
      <c r="AS208" s="181">
        <f t="shared" si="49"/>
        <v>0</v>
      </c>
      <c r="AT208" s="181">
        <f t="shared" si="50"/>
        <v>0</v>
      </c>
      <c r="AU208" s="181">
        <f t="shared" si="51"/>
        <v>0</v>
      </c>
      <c r="AV208" s="181">
        <f t="shared" si="52"/>
        <v>0</v>
      </c>
      <c r="AW208" s="181">
        <f t="shared" si="53"/>
        <v>0</v>
      </c>
      <c r="AX208" s="181">
        <f t="shared" si="54"/>
        <v>0</v>
      </c>
      <c r="AY208" s="181">
        <f t="shared" si="55"/>
        <v>0</v>
      </c>
    </row>
    <row r="209" spans="1:51" s="6" customFormat="1" ht="12.75">
      <c r="A209" s="26"/>
      <c r="B209" s="53"/>
      <c r="C209" s="33"/>
      <c r="D209" s="34"/>
      <c r="E209" s="60"/>
      <c r="F209" s="60"/>
      <c r="G209" s="35"/>
      <c r="H209" s="35"/>
      <c r="I209" s="34"/>
      <c r="J209" s="34"/>
      <c r="K209" s="34"/>
      <c r="L209" s="28"/>
      <c r="M209" s="36"/>
      <c r="N209" s="37"/>
      <c r="O209" s="38"/>
      <c r="P209" s="39"/>
      <c r="Q209" s="40"/>
      <c r="R209" s="86"/>
      <c r="S209" s="41"/>
      <c r="T209" s="84"/>
      <c r="U209" s="80"/>
      <c r="W209" s="14"/>
      <c r="X209" s="14"/>
      <c r="Y209" s="14"/>
      <c r="Z209" s="14"/>
      <c r="AA209" s="14"/>
      <c r="AB209" s="14"/>
      <c r="AC209" s="5"/>
      <c r="AD209" s="5"/>
      <c r="AE209" s="5"/>
      <c r="AF209" s="5"/>
      <c r="AL209" s="181">
        <f t="shared" si="42"/>
        <v>0</v>
      </c>
      <c r="AM209" s="181">
        <f t="shared" si="43"/>
        <v>0</v>
      </c>
      <c r="AN209" s="181">
        <f t="shared" si="44"/>
        <v>0</v>
      </c>
      <c r="AO209" s="181">
        <f t="shared" si="45"/>
        <v>0</v>
      </c>
      <c r="AP209" s="181">
        <f t="shared" si="46"/>
        <v>0</v>
      </c>
      <c r="AQ209" s="181">
        <f t="shared" si="47"/>
        <v>0</v>
      </c>
      <c r="AR209" s="181">
        <f t="shared" si="48"/>
        <v>0</v>
      </c>
      <c r="AS209" s="181">
        <f t="shared" si="49"/>
        <v>0</v>
      </c>
      <c r="AT209" s="181">
        <f t="shared" si="50"/>
        <v>0</v>
      </c>
      <c r="AU209" s="181">
        <f t="shared" si="51"/>
        <v>0</v>
      </c>
      <c r="AV209" s="181">
        <f t="shared" si="52"/>
        <v>0</v>
      </c>
      <c r="AW209" s="181">
        <f t="shared" si="53"/>
        <v>0</v>
      </c>
      <c r="AX209" s="181">
        <f t="shared" si="54"/>
        <v>0</v>
      </c>
      <c r="AY209" s="181">
        <f t="shared" si="55"/>
        <v>0</v>
      </c>
    </row>
    <row r="210" spans="1:51" s="6" customFormat="1" ht="12.75">
      <c r="A210" s="26"/>
      <c r="B210" s="53"/>
      <c r="C210" s="33"/>
      <c r="D210" s="34"/>
      <c r="E210" s="60"/>
      <c r="F210" s="60"/>
      <c r="G210" s="35"/>
      <c r="H210" s="35"/>
      <c r="I210" s="34"/>
      <c r="J210" s="34"/>
      <c r="K210" s="34"/>
      <c r="L210" s="28"/>
      <c r="M210" s="36"/>
      <c r="N210" s="37"/>
      <c r="O210" s="38"/>
      <c r="P210" s="39"/>
      <c r="Q210" s="40"/>
      <c r="R210" s="86"/>
      <c r="S210" s="41"/>
      <c r="T210" s="84"/>
      <c r="U210" s="80"/>
      <c r="W210" s="14"/>
      <c r="X210" s="14"/>
      <c r="Y210" s="14"/>
      <c r="Z210" s="14"/>
      <c r="AA210" s="14"/>
      <c r="AB210" s="14"/>
      <c r="AC210" s="5"/>
      <c r="AD210" s="5"/>
      <c r="AE210" s="5"/>
      <c r="AF210" s="5"/>
      <c r="AL210" s="181">
        <f t="shared" si="42"/>
        <v>0</v>
      </c>
      <c r="AM210" s="181">
        <f t="shared" si="43"/>
        <v>0</v>
      </c>
      <c r="AN210" s="181">
        <f t="shared" si="44"/>
        <v>0</v>
      </c>
      <c r="AO210" s="181">
        <f t="shared" si="45"/>
        <v>0</v>
      </c>
      <c r="AP210" s="181">
        <f t="shared" si="46"/>
        <v>0</v>
      </c>
      <c r="AQ210" s="181">
        <f t="shared" si="47"/>
        <v>0</v>
      </c>
      <c r="AR210" s="181">
        <f t="shared" si="48"/>
        <v>0</v>
      </c>
      <c r="AS210" s="181">
        <f t="shared" si="49"/>
        <v>0</v>
      </c>
      <c r="AT210" s="181">
        <f t="shared" si="50"/>
        <v>0</v>
      </c>
      <c r="AU210" s="181">
        <f t="shared" si="51"/>
        <v>0</v>
      </c>
      <c r="AV210" s="181">
        <f t="shared" si="52"/>
        <v>0</v>
      </c>
      <c r="AW210" s="181">
        <f t="shared" si="53"/>
        <v>0</v>
      </c>
      <c r="AX210" s="181">
        <f t="shared" si="54"/>
        <v>0</v>
      </c>
      <c r="AY210" s="181">
        <f t="shared" si="55"/>
        <v>0</v>
      </c>
    </row>
    <row r="211" spans="1:51" s="6" customFormat="1" ht="12.75">
      <c r="A211" s="26"/>
      <c r="B211" s="53"/>
      <c r="C211" s="33"/>
      <c r="D211" s="34"/>
      <c r="E211" s="60"/>
      <c r="F211" s="60"/>
      <c r="G211" s="35"/>
      <c r="H211" s="35"/>
      <c r="I211" s="34"/>
      <c r="J211" s="34"/>
      <c r="K211" s="34"/>
      <c r="L211" s="28"/>
      <c r="M211" s="36"/>
      <c r="N211" s="37"/>
      <c r="O211" s="38"/>
      <c r="P211" s="39"/>
      <c r="Q211" s="40"/>
      <c r="R211" s="86"/>
      <c r="S211" s="41"/>
      <c r="T211" s="84"/>
      <c r="U211" s="80"/>
      <c r="W211" s="14"/>
      <c r="X211" s="14"/>
      <c r="Y211" s="14"/>
      <c r="Z211" s="14"/>
      <c r="AA211" s="14"/>
      <c r="AB211" s="14"/>
      <c r="AC211" s="5"/>
      <c r="AD211" s="5"/>
      <c r="AE211" s="5"/>
      <c r="AF211" s="5"/>
      <c r="AL211" s="181">
        <f t="shared" si="42"/>
        <v>0</v>
      </c>
      <c r="AM211" s="181">
        <f t="shared" si="43"/>
        <v>0</v>
      </c>
      <c r="AN211" s="181">
        <f t="shared" si="44"/>
        <v>0</v>
      </c>
      <c r="AO211" s="181">
        <f t="shared" si="45"/>
        <v>0</v>
      </c>
      <c r="AP211" s="181">
        <f t="shared" si="46"/>
        <v>0</v>
      </c>
      <c r="AQ211" s="181">
        <f t="shared" si="47"/>
        <v>0</v>
      </c>
      <c r="AR211" s="181">
        <f t="shared" si="48"/>
        <v>0</v>
      </c>
      <c r="AS211" s="181">
        <f t="shared" si="49"/>
        <v>0</v>
      </c>
      <c r="AT211" s="181">
        <f t="shared" si="50"/>
        <v>0</v>
      </c>
      <c r="AU211" s="181">
        <f t="shared" si="51"/>
        <v>0</v>
      </c>
      <c r="AV211" s="181">
        <f t="shared" si="52"/>
        <v>0</v>
      </c>
      <c r="AW211" s="181">
        <f t="shared" si="53"/>
        <v>0</v>
      </c>
      <c r="AX211" s="181">
        <f t="shared" si="54"/>
        <v>0</v>
      </c>
      <c r="AY211" s="181">
        <f t="shared" si="55"/>
        <v>0</v>
      </c>
    </row>
    <row r="212" spans="1:51" s="6" customFormat="1" ht="12.75">
      <c r="A212" s="26"/>
      <c r="B212" s="53"/>
      <c r="C212" s="33"/>
      <c r="D212" s="34"/>
      <c r="E212" s="60"/>
      <c r="F212" s="60"/>
      <c r="G212" s="35"/>
      <c r="H212" s="35"/>
      <c r="I212" s="34"/>
      <c r="J212" s="34"/>
      <c r="K212" s="34"/>
      <c r="L212" s="28"/>
      <c r="M212" s="36"/>
      <c r="N212" s="37"/>
      <c r="O212" s="38"/>
      <c r="P212" s="39"/>
      <c r="Q212" s="40"/>
      <c r="R212" s="86"/>
      <c r="S212" s="41"/>
      <c r="T212" s="84"/>
      <c r="U212" s="80"/>
      <c r="W212" s="14"/>
      <c r="X212" s="14"/>
      <c r="Y212" s="14"/>
      <c r="Z212" s="14"/>
      <c r="AA212" s="14"/>
      <c r="AB212" s="14"/>
      <c r="AC212" s="5"/>
      <c r="AD212" s="5"/>
      <c r="AE212" s="5"/>
      <c r="AF212" s="5"/>
      <c r="AL212" s="181">
        <f t="shared" si="42"/>
        <v>0</v>
      </c>
      <c r="AM212" s="181">
        <f t="shared" si="43"/>
        <v>0</v>
      </c>
      <c r="AN212" s="181">
        <f t="shared" si="44"/>
        <v>0</v>
      </c>
      <c r="AO212" s="181">
        <f t="shared" si="45"/>
        <v>0</v>
      </c>
      <c r="AP212" s="181">
        <f t="shared" si="46"/>
        <v>0</v>
      </c>
      <c r="AQ212" s="181">
        <f t="shared" si="47"/>
        <v>0</v>
      </c>
      <c r="AR212" s="181">
        <f t="shared" si="48"/>
        <v>0</v>
      </c>
      <c r="AS212" s="181">
        <f t="shared" si="49"/>
        <v>0</v>
      </c>
      <c r="AT212" s="181">
        <f t="shared" si="50"/>
        <v>0</v>
      </c>
      <c r="AU212" s="181">
        <f t="shared" si="51"/>
        <v>0</v>
      </c>
      <c r="AV212" s="181">
        <f t="shared" si="52"/>
        <v>0</v>
      </c>
      <c r="AW212" s="181">
        <f t="shared" si="53"/>
        <v>0</v>
      </c>
      <c r="AX212" s="181">
        <f t="shared" si="54"/>
        <v>0</v>
      </c>
      <c r="AY212" s="181">
        <f t="shared" si="55"/>
        <v>0</v>
      </c>
    </row>
    <row r="213" spans="1:51" s="6" customFormat="1" ht="12.75">
      <c r="A213" s="26"/>
      <c r="B213" s="53"/>
      <c r="C213" s="33"/>
      <c r="D213" s="34"/>
      <c r="E213" s="60"/>
      <c r="F213" s="60"/>
      <c r="G213" s="35"/>
      <c r="H213" s="35"/>
      <c r="I213" s="34"/>
      <c r="J213" s="34"/>
      <c r="K213" s="34"/>
      <c r="L213" s="28"/>
      <c r="M213" s="36"/>
      <c r="N213" s="37"/>
      <c r="O213" s="38"/>
      <c r="P213" s="39"/>
      <c r="Q213" s="40"/>
      <c r="R213" s="86"/>
      <c r="S213" s="41"/>
      <c r="T213" s="84"/>
      <c r="U213" s="80"/>
      <c r="W213" s="14"/>
      <c r="X213" s="14"/>
      <c r="Y213" s="14"/>
      <c r="Z213" s="14"/>
      <c r="AA213" s="14"/>
      <c r="AB213" s="14"/>
      <c r="AC213" s="5"/>
      <c r="AD213" s="5"/>
      <c r="AE213" s="5"/>
      <c r="AF213" s="5"/>
      <c r="AL213" s="181">
        <f t="shared" si="42"/>
        <v>0</v>
      </c>
      <c r="AM213" s="181">
        <f t="shared" si="43"/>
        <v>0</v>
      </c>
      <c r="AN213" s="181">
        <f t="shared" si="44"/>
        <v>0</v>
      </c>
      <c r="AO213" s="181">
        <f t="shared" si="45"/>
        <v>0</v>
      </c>
      <c r="AP213" s="181">
        <f t="shared" si="46"/>
        <v>0</v>
      </c>
      <c r="AQ213" s="181">
        <f t="shared" si="47"/>
        <v>0</v>
      </c>
      <c r="AR213" s="181">
        <f t="shared" si="48"/>
        <v>0</v>
      </c>
      <c r="AS213" s="181">
        <f t="shared" si="49"/>
        <v>0</v>
      </c>
      <c r="AT213" s="181">
        <f t="shared" si="50"/>
        <v>0</v>
      </c>
      <c r="AU213" s="181">
        <f t="shared" si="51"/>
        <v>0</v>
      </c>
      <c r="AV213" s="181">
        <f t="shared" si="52"/>
        <v>0</v>
      </c>
      <c r="AW213" s="181">
        <f t="shared" si="53"/>
        <v>0</v>
      </c>
      <c r="AX213" s="181">
        <f t="shared" si="54"/>
        <v>0</v>
      </c>
      <c r="AY213" s="181">
        <f t="shared" si="55"/>
        <v>0</v>
      </c>
    </row>
    <row r="214" spans="1:51" s="6" customFormat="1" ht="12.75">
      <c r="A214" s="26"/>
      <c r="B214" s="53"/>
      <c r="C214" s="33"/>
      <c r="D214" s="34"/>
      <c r="E214" s="60"/>
      <c r="F214" s="60"/>
      <c r="G214" s="35"/>
      <c r="H214" s="35"/>
      <c r="I214" s="34"/>
      <c r="J214" s="34"/>
      <c r="K214" s="34"/>
      <c r="L214" s="28"/>
      <c r="M214" s="36"/>
      <c r="N214" s="37"/>
      <c r="O214" s="38"/>
      <c r="P214" s="39"/>
      <c r="Q214" s="40"/>
      <c r="R214" s="86"/>
      <c r="S214" s="41"/>
      <c r="T214" s="84"/>
      <c r="U214" s="80"/>
      <c r="W214" s="14"/>
      <c r="X214" s="14"/>
      <c r="Y214" s="14"/>
      <c r="Z214" s="14"/>
      <c r="AA214" s="14"/>
      <c r="AB214" s="14"/>
      <c r="AC214" s="5"/>
      <c r="AD214" s="5"/>
      <c r="AE214" s="5"/>
      <c r="AF214" s="5"/>
      <c r="AL214" s="181">
        <f t="shared" si="42"/>
        <v>0</v>
      </c>
      <c r="AM214" s="181">
        <f t="shared" si="43"/>
        <v>0</v>
      </c>
      <c r="AN214" s="181">
        <f t="shared" si="44"/>
        <v>0</v>
      </c>
      <c r="AO214" s="181">
        <f t="shared" si="45"/>
        <v>0</v>
      </c>
      <c r="AP214" s="181">
        <f t="shared" si="46"/>
        <v>0</v>
      </c>
      <c r="AQ214" s="181">
        <f t="shared" si="47"/>
        <v>0</v>
      </c>
      <c r="AR214" s="181">
        <f t="shared" si="48"/>
        <v>0</v>
      </c>
      <c r="AS214" s="181">
        <f t="shared" si="49"/>
        <v>0</v>
      </c>
      <c r="AT214" s="181">
        <f t="shared" si="50"/>
        <v>0</v>
      </c>
      <c r="AU214" s="181">
        <f t="shared" si="51"/>
        <v>0</v>
      </c>
      <c r="AV214" s="181">
        <f t="shared" si="52"/>
        <v>0</v>
      </c>
      <c r="AW214" s="181">
        <f t="shared" si="53"/>
        <v>0</v>
      </c>
      <c r="AX214" s="181">
        <f t="shared" si="54"/>
        <v>0</v>
      </c>
      <c r="AY214" s="181">
        <f t="shared" si="55"/>
        <v>0</v>
      </c>
    </row>
    <row r="215" spans="1:51" s="6" customFormat="1" ht="12.75">
      <c r="A215" s="26"/>
      <c r="B215" s="53"/>
      <c r="C215" s="33"/>
      <c r="D215" s="34"/>
      <c r="E215" s="60"/>
      <c r="F215" s="60"/>
      <c r="G215" s="35"/>
      <c r="H215" s="35"/>
      <c r="I215" s="34"/>
      <c r="J215" s="34"/>
      <c r="K215" s="34"/>
      <c r="L215" s="28"/>
      <c r="M215" s="36"/>
      <c r="N215" s="37"/>
      <c r="O215" s="38"/>
      <c r="P215" s="39"/>
      <c r="Q215" s="40"/>
      <c r="R215" s="86"/>
      <c r="S215" s="41"/>
      <c r="T215" s="84"/>
      <c r="U215" s="80"/>
      <c r="W215" s="14"/>
      <c r="X215" s="14"/>
      <c r="Y215" s="14"/>
      <c r="Z215" s="14"/>
      <c r="AA215" s="14"/>
      <c r="AB215" s="14"/>
      <c r="AC215" s="5"/>
      <c r="AD215" s="5"/>
      <c r="AE215" s="5"/>
      <c r="AF215" s="5"/>
      <c r="AL215" s="181">
        <f t="shared" si="42"/>
        <v>0</v>
      </c>
      <c r="AM215" s="181">
        <f t="shared" si="43"/>
        <v>0</v>
      </c>
      <c r="AN215" s="181">
        <f t="shared" si="44"/>
        <v>0</v>
      </c>
      <c r="AO215" s="181">
        <f t="shared" si="45"/>
        <v>0</v>
      </c>
      <c r="AP215" s="181">
        <f t="shared" si="46"/>
        <v>0</v>
      </c>
      <c r="AQ215" s="181">
        <f t="shared" si="47"/>
        <v>0</v>
      </c>
      <c r="AR215" s="181">
        <f t="shared" si="48"/>
        <v>0</v>
      </c>
      <c r="AS215" s="181">
        <f t="shared" si="49"/>
        <v>0</v>
      </c>
      <c r="AT215" s="181">
        <f t="shared" si="50"/>
        <v>0</v>
      </c>
      <c r="AU215" s="181">
        <f t="shared" si="51"/>
        <v>0</v>
      </c>
      <c r="AV215" s="181">
        <f t="shared" si="52"/>
        <v>0</v>
      </c>
      <c r="AW215" s="181">
        <f t="shared" si="53"/>
        <v>0</v>
      </c>
      <c r="AX215" s="181">
        <f t="shared" si="54"/>
        <v>0</v>
      </c>
      <c r="AY215" s="181">
        <f t="shared" si="55"/>
        <v>0</v>
      </c>
    </row>
    <row r="216" spans="1:51" s="6" customFormat="1" ht="12.75">
      <c r="A216" s="26"/>
      <c r="B216" s="53"/>
      <c r="C216" s="33"/>
      <c r="D216" s="34"/>
      <c r="E216" s="60"/>
      <c r="F216" s="60"/>
      <c r="G216" s="35"/>
      <c r="H216" s="35"/>
      <c r="I216" s="34"/>
      <c r="J216" s="34"/>
      <c r="K216" s="34"/>
      <c r="L216" s="28"/>
      <c r="M216" s="36"/>
      <c r="N216" s="37"/>
      <c r="O216" s="38"/>
      <c r="P216" s="39"/>
      <c r="Q216" s="40"/>
      <c r="R216" s="86"/>
      <c r="S216" s="41"/>
      <c r="T216" s="84"/>
      <c r="U216" s="80"/>
      <c r="W216" s="14"/>
      <c r="X216" s="14"/>
      <c r="Y216" s="14"/>
      <c r="Z216" s="14"/>
      <c r="AA216" s="14"/>
      <c r="AB216" s="14"/>
      <c r="AC216" s="5"/>
      <c r="AD216" s="5"/>
      <c r="AE216" s="5"/>
      <c r="AF216" s="5"/>
      <c r="AL216" s="181">
        <f t="shared" si="42"/>
        <v>0</v>
      </c>
      <c r="AM216" s="181">
        <f t="shared" si="43"/>
        <v>0</v>
      </c>
      <c r="AN216" s="181">
        <f t="shared" si="44"/>
        <v>0</v>
      </c>
      <c r="AO216" s="181">
        <f t="shared" si="45"/>
        <v>0</v>
      </c>
      <c r="AP216" s="181">
        <f t="shared" si="46"/>
        <v>0</v>
      </c>
      <c r="AQ216" s="181">
        <f t="shared" si="47"/>
        <v>0</v>
      </c>
      <c r="AR216" s="181">
        <f t="shared" si="48"/>
        <v>0</v>
      </c>
      <c r="AS216" s="181">
        <f t="shared" si="49"/>
        <v>0</v>
      </c>
      <c r="AT216" s="181">
        <f t="shared" si="50"/>
        <v>0</v>
      </c>
      <c r="AU216" s="181">
        <f t="shared" si="51"/>
        <v>0</v>
      </c>
      <c r="AV216" s="181">
        <f t="shared" si="52"/>
        <v>0</v>
      </c>
      <c r="AW216" s="181">
        <f t="shared" si="53"/>
        <v>0</v>
      </c>
      <c r="AX216" s="181">
        <f t="shared" si="54"/>
        <v>0</v>
      </c>
      <c r="AY216" s="181">
        <f t="shared" si="55"/>
        <v>0</v>
      </c>
    </row>
    <row r="217" spans="1:51" s="6" customFormat="1" ht="12.75">
      <c r="A217" s="26"/>
      <c r="B217" s="53"/>
      <c r="C217" s="33"/>
      <c r="D217" s="34"/>
      <c r="E217" s="60"/>
      <c r="F217" s="60"/>
      <c r="G217" s="35"/>
      <c r="H217" s="35"/>
      <c r="I217" s="34"/>
      <c r="J217" s="34"/>
      <c r="K217" s="34"/>
      <c r="L217" s="28"/>
      <c r="M217" s="36"/>
      <c r="N217" s="37"/>
      <c r="O217" s="38"/>
      <c r="P217" s="39"/>
      <c r="Q217" s="40"/>
      <c r="R217" s="86"/>
      <c r="S217" s="41"/>
      <c r="T217" s="84"/>
      <c r="U217" s="80"/>
      <c r="W217" s="14"/>
      <c r="X217" s="14"/>
      <c r="Y217" s="14"/>
      <c r="Z217" s="14"/>
      <c r="AA217" s="14"/>
      <c r="AB217" s="14"/>
      <c r="AC217" s="5"/>
      <c r="AD217" s="5"/>
      <c r="AE217" s="5"/>
      <c r="AF217" s="5"/>
      <c r="AL217" s="181">
        <f t="shared" si="42"/>
        <v>0</v>
      </c>
      <c r="AM217" s="181">
        <f t="shared" si="43"/>
        <v>0</v>
      </c>
      <c r="AN217" s="181">
        <f t="shared" si="44"/>
        <v>0</v>
      </c>
      <c r="AO217" s="181">
        <f t="shared" si="45"/>
        <v>0</v>
      </c>
      <c r="AP217" s="181">
        <f t="shared" si="46"/>
        <v>0</v>
      </c>
      <c r="AQ217" s="181">
        <f t="shared" si="47"/>
        <v>0</v>
      </c>
      <c r="AR217" s="181">
        <f t="shared" si="48"/>
        <v>0</v>
      </c>
      <c r="AS217" s="181">
        <f t="shared" si="49"/>
        <v>0</v>
      </c>
      <c r="AT217" s="181">
        <f t="shared" si="50"/>
        <v>0</v>
      </c>
      <c r="AU217" s="181">
        <f t="shared" si="51"/>
        <v>0</v>
      </c>
      <c r="AV217" s="181">
        <f t="shared" si="52"/>
        <v>0</v>
      </c>
      <c r="AW217" s="181">
        <f t="shared" si="53"/>
        <v>0</v>
      </c>
      <c r="AX217" s="181">
        <f t="shared" si="54"/>
        <v>0</v>
      </c>
      <c r="AY217" s="181">
        <f t="shared" si="55"/>
        <v>0</v>
      </c>
    </row>
    <row r="218" spans="1:51" s="6" customFormat="1" ht="12.75">
      <c r="A218" s="26"/>
      <c r="B218" s="53"/>
      <c r="C218" s="33"/>
      <c r="D218" s="34"/>
      <c r="E218" s="60"/>
      <c r="F218" s="60"/>
      <c r="G218" s="35"/>
      <c r="H218" s="35"/>
      <c r="I218" s="34"/>
      <c r="J218" s="34"/>
      <c r="K218" s="34"/>
      <c r="L218" s="28"/>
      <c r="M218" s="36"/>
      <c r="N218" s="37"/>
      <c r="O218" s="38"/>
      <c r="P218" s="39"/>
      <c r="Q218" s="40"/>
      <c r="R218" s="86"/>
      <c r="S218" s="41"/>
      <c r="T218" s="84"/>
      <c r="U218" s="80"/>
      <c r="W218" s="14"/>
      <c r="X218" s="14"/>
      <c r="Y218" s="14"/>
      <c r="Z218" s="14"/>
      <c r="AA218" s="14"/>
      <c r="AB218" s="14"/>
      <c r="AC218" s="5"/>
      <c r="AD218" s="5"/>
      <c r="AE218" s="5"/>
      <c r="AF218" s="5"/>
      <c r="AL218" s="181">
        <f t="shared" si="42"/>
        <v>0</v>
      </c>
      <c r="AM218" s="181">
        <f t="shared" si="43"/>
        <v>0</v>
      </c>
      <c r="AN218" s="181">
        <f t="shared" si="44"/>
        <v>0</v>
      </c>
      <c r="AO218" s="181">
        <f t="shared" si="45"/>
        <v>0</v>
      </c>
      <c r="AP218" s="181">
        <f t="shared" si="46"/>
        <v>0</v>
      </c>
      <c r="AQ218" s="181">
        <f t="shared" si="47"/>
        <v>0</v>
      </c>
      <c r="AR218" s="181">
        <f t="shared" si="48"/>
        <v>0</v>
      </c>
      <c r="AS218" s="181">
        <f t="shared" si="49"/>
        <v>0</v>
      </c>
      <c r="AT218" s="181">
        <f t="shared" si="50"/>
        <v>0</v>
      </c>
      <c r="AU218" s="181">
        <f t="shared" si="51"/>
        <v>0</v>
      </c>
      <c r="AV218" s="181">
        <f t="shared" si="52"/>
        <v>0</v>
      </c>
      <c r="AW218" s="181">
        <f t="shared" si="53"/>
        <v>0</v>
      </c>
      <c r="AX218" s="181">
        <f t="shared" si="54"/>
        <v>0</v>
      </c>
      <c r="AY218" s="181">
        <f t="shared" si="55"/>
        <v>0</v>
      </c>
    </row>
    <row r="219" spans="1:51" s="6" customFormat="1" ht="12.75">
      <c r="A219" s="26"/>
      <c r="B219" s="53"/>
      <c r="C219" s="33"/>
      <c r="D219" s="34"/>
      <c r="E219" s="60"/>
      <c r="F219" s="60"/>
      <c r="G219" s="35"/>
      <c r="H219" s="35"/>
      <c r="I219" s="34"/>
      <c r="J219" s="34"/>
      <c r="K219" s="34"/>
      <c r="L219" s="28"/>
      <c r="M219" s="36"/>
      <c r="N219" s="37"/>
      <c r="O219" s="38"/>
      <c r="P219" s="39"/>
      <c r="Q219" s="40"/>
      <c r="R219" s="86"/>
      <c r="S219" s="41"/>
      <c r="T219" s="84"/>
      <c r="U219" s="80"/>
      <c r="W219" s="14"/>
      <c r="X219" s="14"/>
      <c r="Y219" s="14"/>
      <c r="Z219" s="14"/>
      <c r="AA219" s="14"/>
      <c r="AB219" s="14"/>
      <c r="AC219" s="5"/>
      <c r="AD219" s="5"/>
      <c r="AE219" s="5"/>
      <c r="AF219" s="5"/>
      <c r="AL219" s="181">
        <f t="shared" si="42"/>
        <v>0</v>
      </c>
      <c r="AM219" s="181">
        <f t="shared" si="43"/>
        <v>0</v>
      </c>
      <c r="AN219" s="181">
        <f t="shared" si="44"/>
        <v>0</v>
      </c>
      <c r="AO219" s="181">
        <f t="shared" si="45"/>
        <v>0</v>
      </c>
      <c r="AP219" s="181">
        <f t="shared" si="46"/>
        <v>0</v>
      </c>
      <c r="AQ219" s="181">
        <f t="shared" si="47"/>
        <v>0</v>
      </c>
      <c r="AR219" s="181">
        <f t="shared" si="48"/>
        <v>0</v>
      </c>
      <c r="AS219" s="181">
        <f t="shared" si="49"/>
        <v>0</v>
      </c>
      <c r="AT219" s="181">
        <f t="shared" si="50"/>
        <v>0</v>
      </c>
      <c r="AU219" s="181">
        <f t="shared" si="51"/>
        <v>0</v>
      </c>
      <c r="AV219" s="181">
        <f t="shared" si="52"/>
        <v>0</v>
      </c>
      <c r="AW219" s="181">
        <f t="shared" si="53"/>
        <v>0</v>
      </c>
      <c r="AX219" s="181">
        <f t="shared" si="54"/>
        <v>0</v>
      </c>
      <c r="AY219" s="181">
        <f t="shared" si="55"/>
        <v>0</v>
      </c>
    </row>
    <row r="220" spans="1:51" s="6" customFormat="1" ht="12.75">
      <c r="A220" s="26"/>
      <c r="B220" s="53"/>
      <c r="C220" s="33"/>
      <c r="D220" s="34"/>
      <c r="E220" s="60"/>
      <c r="F220" s="60"/>
      <c r="G220" s="35"/>
      <c r="H220" s="35"/>
      <c r="I220" s="34"/>
      <c r="J220" s="34"/>
      <c r="K220" s="34"/>
      <c r="L220" s="28"/>
      <c r="M220" s="36"/>
      <c r="N220" s="37"/>
      <c r="O220" s="38"/>
      <c r="P220" s="39"/>
      <c r="Q220" s="40"/>
      <c r="R220" s="86"/>
      <c r="S220" s="41"/>
      <c r="T220" s="84"/>
      <c r="U220" s="80"/>
      <c r="W220" s="14"/>
      <c r="X220" s="14"/>
      <c r="Y220" s="14"/>
      <c r="Z220" s="14"/>
      <c r="AA220" s="14"/>
      <c r="AB220" s="14"/>
      <c r="AC220" s="5"/>
      <c r="AD220" s="5"/>
      <c r="AE220" s="5"/>
      <c r="AF220" s="5"/>
      <c r="AL220" s="181">
        <f t="shared" si="42"/>
        <v>0</v>
      </c>
      <c r="AM220" s="181">
        <f t="shared" si="43"/>
        <v>0</v>
      </c>
      <c r="AN220" s="181">
        <f t="shared" si="44"/>
        <v>0</v>
      </c>
      <c r="AO220" s="181">
        <f t="shared" si="45"/>
        <v>0</v>
      </c>
      <c r="AP220" s="181">
        <f t="shared" si="46"/>
        <v>0</v>
      </c>
      <c r="AQ220" s="181">
        <f t="shared" si="47"/>
        <v>0</v>
      </c>
      <c r="AR220" s="181">
        <f t="shared" si="48"/>
        <v>0</v>
      </c>
      <c r="AS220" s="181">
        <f t="shared" si="49"/>
        <v>0</v>
      </c>
      <c r="AT220" s="181">
        <f t="shared" si="50"/>
        <v>0</v>
      </c>
      <c r="AU220" s="181">
        <f t="shared" si="51"/>
        <v>0</v>
      </c>
      <c r="AV220" s="181">
        <f t="shared" si="52"/>
        <v>0</v>
      </c>
      <c r="AW220" s="181">
        <f t="shared" si="53"/>
        <v>0</v>
      </c>
      <c r="AX220" s="181">
        <f t="shared" si="54"/>
        <v>0</v>
      </c>
      <c r="AY220" s="181">
        <f t="shared" si="55"/>
        <v>0</v>
      </c>
    </row>
    <row r="221" spans="1:51" s="6" customFormat="1" ht="12.75">
      <c r="A221" s="26"/>
      <c r="B221" s="53"/>
      <c r="C221" s="33"/>
      <c r="D221" s="34"/>
      <c r="E221" s="60"/>
      <c r="F221" s="60"/>
      <c r="G221" s="35"/>
      <c r="H221" s="35"/>
      <c r="I221" s="34"/>
      <c r="J221" s="34"/>
      <c r="K221" s="34"/>
      <c r="L221" s="28"/>
      <c r="M221" s="36"/>
      <c r="N221" s="37"/>
      <c r="O221" s="38"/>
      <c r="P221" s="39"/>
      <c r="Q221" s="40"/>
      <c r="R221" s="86"/>
      <c r="S221" s="41"/>
      <c r="T221" s="84"/>
      <c r="U221" s="80"/>
      <c r="W221" s="14"/>
      <c r="X221" s="14"/>
      <c r="Y221" s="14"/>
      <c r="Z221" s="14"/>
      <c r="AA221" s="14"/>
      <c r="AB221" s="14"/>
      <c r="AC221" s="5"/>
      <c r="AD221" s="5"/>
      <c r="AE221" s="5"/>
      <c r="AF221" s="5"/>
      <c r="AL221" s="181">
        <f t="shared" si="42"/>
        <v>0</v>
      </c>
      <c r="AM221" s="181">
        <f t="shared" si="43"/>
        <v>0</v>
      </c>
      <c r="AN221" s="181">
        <f t="shared" si="44"/>
        <v>0</v>
      </c>
      <c r="AO221" s="181">
        <f t="shared" si="45"/>
        <v>0</v>
      </c>
      <c r="AP221" s="181">
        <f t="shared" si="46"/>
        <v>0</v>
      </c>
      <c r="AQ221" s="181">
        <f t="shared" si="47"/>
        <v>0</v>
      </c>
      <c r="AR221" s="181">
        <f t="shared" si="48"/>
        <v>0</v>
      </c>
      <c r="AS221" s="181">
        <f t="shared" si="49"/>
        <v>0</v>
      </c>
      <c r="AT221" s="181">
        <f t="shared" si="50"/>
        <v>0</v>
      </c>
      <c r="AU221" s="181">
        <f t="shared" si="51"/>
        <v>0</v>
      </c>
      <c r="AV221" s="181">
        <f t="shared" si="52"/>
        <v>0</v>
      </c>
      <c r="AW221" s="181">
        <f t="shared" si="53"/>
        <v>0</v>
      </c>
      <c r="AX221" s="181">
        <f t="shared" si="54"/>
        <v>0</v>
      </c>
      <c r="AY221" s="181">
        <f t="shared" si="55"/>
        <v>0</v>
      </c>
    </row>
    <row r="222" spans="1:51" s="6" customFormat="1" ht="12.75">
      <c r="A222" s="26"/>
      <c r="B222" s="53"/>
      <c r="C222" s="33"/>
      <c r="D222" s="34"/>
      <c r="E222" s="60"/>
      <c r="F222" s="60"/>
      <c r="G222" s="35"/>
      <c r="H222" s="35"/>
      <c r="I222" s="34"/>
      <c r="J222" s="34"/>
      <c r="K222" s="34"/>
      <c r="L222" s="28"/>
      <c r="M222" s="36"/>
      <c r="N222" s="37"/>
      <c r="O222" s="38"/>
      <c r="P222" s="39"/>
      <c r="Q222" s="40"/>
      <c r="R222" s="86"/>
      <c r="S222" s="41"/>
      <c r="T222" s="84"/>
      <c r="U222" s="80"/>
      <c r="W222" s="14"/>
      <c r="X222" s="14"/>
      <c r="Y222" s="14"/>
      <c r="Z222" s="14"/>
      <c r="AA222" s="14"/>
      <c r="AB222" s="14"/>
      <c r="AC222" s="5"/>
      <c r="AD222" s="5"/>
      <c r="AE222" s="5"/>
      <c r="AF222" s="5"/>
      <c r="AL222" s="181">
        <f t="shared" si="42"/>
        <v>0</v>
      </c>
      <c r="AM222" s="181">
        <f t="shared" si="43"/>
        <v>0</v>
      </c>
      <c r="AN222" s="181">
        <f t="shared" si="44"/>
        <v>0</v>
      </c>
      <c r="AO222" s="181">
        <f t="shared" si="45"/>
        <v>0</v>
      </c>
      <c r="AP222" s="181">
        <f t="shared" si="46"/>
        <v>0</v>
      </c>
      <c r="AQ222" s="181">
        <f t="shared" si="47"/>
        <v>0</v>
      </c>
      <c r="AR222" s="181">
        <f t="shared" si="48"/>
        <v>0</v>
      </c>
      <c r="AS222" s="181">
        <f t="shared" si="49"/>
        <v>0</v>
      </c>
      <c r="AT222" s="181">
        <f t="shared" si="50"/>
        <v>0</v>
      </c>
      <c r="AU222" s="181">
        <f t="shared" si="51"/>
        <v>0</v>
      </c>
      <c r="AV222" s="181">
        <f t="shared" si="52"/>
        <v>0</v>
      </c>
      <c r="AW222" s="181">
        <f t="shared" si="53"/>
        <v>0</v>
      </c>
      <c r="AX222" s="181">
        <f t="shared" si="54"/>
        <v>0</v>
      </c>
      <c r="AY222" s="181">
        <f t="shared" si="55"/>
        <v>0</v>
      </c>
    </row>
    <row r="223" spans="1:51" s="6" customFormat="1" ht="12.75">
      <c r="A223" s="26"/>
      <c r="B223" s="53"/>
      <c r="C223" s="33"/>
      <c r="D223" s="34"/>
      <c r="E223" s="60"/>
      <c r="F223" s="60"/>
      <c r="G223" s="35"/>
      <c r="H223" s="35"/>
      <c r="I223" s="34"/>
      <c r="J223" s="34"/>
      <c r="K223" s="34"/>
      <c r="L223" s="28"/>
      <c r="M223" s="36"/>
      <c r="N223" s="37"/>
      <c r="O223" s="38"/>
      <c r="P223" s="39"/>
      <c r="Q223" s="40"/>
      <c r="R223" s="86"/>
      <c r="S223" s="41"/>
      <c r="T223" s="84"/>
      <c r="U223" s="80"/>
      <c r="W223" s="14"/>
      <c r="X223" s="14"/>
      <c r="Y223" s="14"/>
      <c r="Z223" s="14"/>
      <c r="AA223" s="14"/>
      <c r="AB223" s="14"/>
      <c r="AC223" s="5"/>
      <c r="AD223" s="5"/>
      <c r="AE223" s="5"/>
      <c r="AF223" s="5"/>
      <c r="AL223" s="181">
        <f t="shared" si="42"/>
        <v>0</v>
      </c>
      <c r="AM223" s="181">
        <f t="shared" si="43"/>
        <v>0</v>
      </c>
      <c r="AN223" s="181">
        <f t="shared" si="44"/>
        <v>0</v>
      </c>
      <c r="AO223" s="181">
        <f t="shared" si="45"/>
        <v>0</v>
      </c>
      <c r="AP223" s="181">
        <f t="shared" si="46"/>
        <v>0</v>
      </c>
      <c r="AQ223" s="181">
        <f t="shared" si="47"/>
        <v>0</v>
      </c>
      <c r="AR223" s="181">
        <f t="shared" si="48"/>
        <v>0</v>
      </c>
      <c r="AS223" s="181">
        <f t="shared" si="49"/>
        <v>0</v>
      </c>
      <c r="AT223" s="181">
        <f t="shared" si="50"/>
        <v>0</v>
      </c>
      <c r="AU223" s="181">
        <f t="shared" si="51"/>
        <v>0</v>
      </c>
      <c r="AV223" s="181">
        <f t="shared" si="52"/>
        <v>0</v>
      </c>
      <c r="AW223" s="181">
        <f t="shared" si="53"/>
        <v>0</v>
      </c>
      <c r="AX223" s="181">
        <f t="shared" si="54"/>
        <v>0</v>
      </c>
      <c r="AY223" s="181">
        <f t="shared" si="55"/>
        <v>0</v>
      </c>
    </row>
    <row r="224" spans="1:51" s="6" customFormat="1" ht="12.75">
      <c r="A224" s="26"/>
      <c r="B224" s="53"/>
      <c r="C224" s="33"/>
      <c r="D224" s="34"/>
      <c r="E224" s="60"/>
      <c r="F224" s="60"/>
      <c r="G224" s="35"/>
      <c r="H224" s="35"/>
      <c r="I224" s="34"/>
      <c r="J224" s="34"/>
      <c r="K224" s="34"/>
      <c r="L224" s="28"/>
      <c r="M224" s="36"/>
      <c r="N224" s="37"/>
      <c r="O224" s="38"/>
      <c r="P224" s="39"/>
      <c r="Q224" s="40"/>
      <c r="R224" s="86"/>
      <c r="S224" s="41"/>
      <c r="T224" s="84"/>
      <c r="U224" s="80"/>
      <c r="W224" s="14"/>
      <c r="X224" s="14"/>
      <c r="Y224" s="14"/>
      <c r="Z224" s="14"/>
      <c r="AA224" s="14"/>
      <c r="AB224" s="14"/>
      <c r="AC224" s="5"/>
      <c r="AD224" s="5"/>
      <c r="AE224" s="5"/>
      <c r="AF224" s="5"/>
      <c r="AL224" s="181">
        <f t="shared" si="42"/>
        <v>0</v>
      </c>
      <c r="AM224" s="181">
        <f t="shared" si="43"/>
        <v>0</v>
      </c>
      <c r="AN224" s="181">
        <f t="shared" si="44"/>
        <v>0</v>
      </c>
      <c r="AO224" s="181">
        <f t="shared" si="45"/>
        <v>0</v>
      </c>
      <c r="AP224" s="181">
        <f t="shared" si="46"/>
        <v>0</v>
      </c>
      <c r="AQ224" s="181">
        <f t="shared" si="47"/>
        <v>0</v>
      </c>
      <c r="AR224" s="181">
        <f t="shared" si="48"/>
        <v>0</v>
      </c>
      <c r="AS224" s="181">
        <f t="shared" si="49"/>
        <v>0</v>
      </c>
      <c r="AT224" s="181">
        <f t="shared" si="50"/>
        <v>0</v>
      </c>
      <c r="AU224" s="181">
        <f t="shared" si="51"/>
        <v>0</v>
      </c>
      <c r="AV224" s="181">
        <f t="shared" si="52"/>
        <v>0</v>
      </c>
      <c r="AW224" s="181">
        <f t="shared" si="53"/>
        <v>0</v>
      </c>
      <c r="AX224" s="181">
        <f t="shared" si="54"/>
        <v>0</v>
      </c>
      <c r="AY224" s="181">
        <f t="shared" si="55"/>
        <v>0</v>
      </c>
    </row>
    <row r="225" spans="1:51" s="6" customFormat="1" ht="12.75">
      <c r="A225" s="26"/>
      <c r="B225" s="53"/>
      <c r="C225" s="33"/>
      <c r="D225" s="34"/>
      <c r="E225" s="60"/>
      <c r="F225" s="60"/>
      <c r="G225" s="35"/>
      <c r="H225" s="35"/>
      <c r="I225" s="34"/>
      <c r="J225" s="34"/>
      <c r="K225" s="34"/>
      <c r="L225" s="28"/>
      <c r="M225" s="36"/>
      <c r="N225" s="37"/>
      <c r="O225" s="38"/>
      <c r="P225" s="39"/>
      <c r="Q225" s="40"/>
      <c r="R225" s="86"/>
      <c r="S225" s="41"/>
      <c r="T225" s="84"/>
      <c r="U225" s="80"/>
      <c r="W225" s="14"/>
      <c r="X225" s="14"/>
      <c r="Y225" s="14"/>
      <c r="Z225" s="14"/>
      <c r="AA225" s="14"/>
      <c r="AB225" s="14"/>
      <c r="AC225" s="5"/>
      <c r="AD225" s="5"/>
      <c r="AE225" s="5"/>
      <c r="AF225" s="5"/>
      <c r="AL225" s="181">
        <f t="shared" si="42"/>
        <v>0</v>
      </c>
      <c r="AM225" s="181">
        <f t="shared" si="43"/>
        <v>0</v>
      </c>
      <c r="AN225" s="181">
        <f t="shared" si="44"/>
        <v>0</v>
      </c>
      <c r="AO225" s="181">
        <f t="shared" si="45"/>
        <v>0</v>
      </c>
      <c r="AP225" s="181">
        <f t="shared" si="46"/>
        <v>0</v>
      </c>
      <c r="AQ225" s="181">
        <f t="shared" si="47"/>
        <v>0</v>
      </c>
      <c r="AR225" s="181">
        <f t="shared" si="48"/>
        <v>0</v>
      </c>
      <c r="AS225" s="181">
        <f t="shared" si="49"/>
        <v>0</v>
      </c>
      <c r="AT225" s="181">
        <f t="shared" si="50"/>
        <v>0</v>
      </c>
      <c r="AU225" s="181">
        <f t="shared" si="51"/>
        <v>0</v>
      </c>
      <c r="AV225" s="181">
        <f t="shared" si="52"/>
        <v>0</v>
      </c>
      <c r="AW225" s="181">
        <f t="shared" si="53"/>
        <v>0</v>
      </c>
      <c r="AX225" s="181">
        <f t="shared" si="54"/>
        <v>0</v>
      </c>
      <c r="AY225" s="181">
        <f t="shared" si="55"/>
        <v>0</v>
      </c>
    </row>
    <row r="226" spans="1:51" s="6" customFormat="1" ht="12.75">
      <c r="A226" s="26"/>
      <c r="B226" s="53"/>
      <c r="C226" s="33"/>
      <c r="D226" s="34"/>
      <c r="E226" s="60"/>
      <c r="F226" s="60"/>
      <c r="G226" s="35"/>
      <c r="H226" s="35"/>
      <c r="I226" s="34"/>
      <c r="J226" s="34"/>
      <c r="K226" s="34"/>
      <c r="L226" s="28"/>
      <c r="M226" s="36"/>
      <c r="N226" s="37"/>
      <c r="O226" s="38"/>
      <c r="P226" s="39"/>
      <c r="Q226" s="40"/>
      <c r="R226" s="86"/>
      <c r="S226" s="41"/>
      <c r="T226" s="84"/>
      <c r="U226" s="80"/>
      <c r="W226" s="14"/>
      <c r="X226" s="14"/>
      <c r="Y226" s="14"/>
      <c r="Z226" s="14"/>
      <c r="AA226" s="14"/>
      <c r="AB226" s="14"/>
      <c r="AC226" s="5"/>
      <c r="AD226" s="5"/>
      <c r="AE226" s="5"/>
      <c r="AF226" s="5"/>
      <c r="AL226" s="181">
        <f t="shared" si="42"/>
        <v>0</v>
      </c>
      <c r="AM226" s="181">
        <f t="shared" si="43"/>
        <v>0</v>
      </c>
      <c r="AN226" s="181">
        <f t="shared" si="44"/>
        <v>0</v>
      </c>
      <c r="AO226" s="181">
        <f t="shared" si="45"/>
        <v>0</v>
      </c>
      <c r="AP226" s="181">
        <f t="shared" si="46"/>
        <v>0</v>
      </c>
      <c r="AQ226" s="181">
        <f t="shared" si="47"/>
        <v>0</v>
      </c>
      <c r="AR226" s="181">
        <f t="shared" si="48"/>
        <v>0</v>
      </c>
      <c r="AS226" s="181">
        <f t="shared" si="49"/>
        <v>0</v>
      </c>
      <c r="AT226" s="181">
        <f t="shared" si="50"/>
        <v>0</v>
      </c>
      <c r="AU226" s="181">
        <f t="shared" si="51"/>
        <v>0</v>
      </c>
      <c r="AV226" s="181">
        <f t="shared" si="52"/>
        <v>0</v>
      </c>
      <c r="AW226" s="181">
        <f t="shared" si="53"/>
        <v>0</v>
      </c>
      <c r="AX226" s="181">
        <f t="shared" si="54"/>
        <v>0</v>
      </c>
      <c r="AY226" s="181">
        <f t="shared" si="55"/>
        <v>0</v>
      </c>
    </row>
    <row r="227" spans="1:51" s="6" customFormat="1" ht="12.75">
      <c r="A227" s="26"/>
      <c r="B227" s="53"/>
      <c r="C227" s="33"/>
      <c r="D227" s="34"/>
      <c r="E227" s="60"/>
      <c r="F227" s="60"/>
      <c r="G227" s="35"/>
      <c r="H227" s="35"/>
      <c r="I227" s="34"/>
      <c r="J227" s="34"/>
      <c r="K227" s="34"/>
      <c r="L227" s="28"/>
      <c r="M227" s="36"/>
      <c r="N227" s="37"/>
      <c r="O227" s="38"/>
      <c r="P227" s="39"/>
      <c r="Q227" s="40"/>
      <c r="R227" s="86"/>
      <c r="S227" s="41"/>
      <c r="T227" s="84"/>
      <c r="U227" s="80"/>
      <c r="W227" s="14"/>
      <c r="X227" s="14"/>
      <c r="Y227" s="14"/>
      <c r="Z227" s="14"/>
      <c r="AA227" s="14"/>
      <c r="AB227" s="14"/>
      <c r="AC227" s="5"/>
      <c r="AD227" s="5"/>
      <c r="AE227" s="5"/>
      <c r="AF227" s="5"/>
      <c r="AL227" s="181">
        <f t="shared" si="42"/>
        <v>0</v>
      </c>
      <c r="AM227" s="181">
        <f t="shared" si="43"/>
        <v>0</v>
      </c>
      <c r="AN227" s="181">
        <f t="shared" si="44"/>
        <v>0</v>
      </c>
      <c r="AO227" s="181">
        <f t="shared" si="45"/>
        <v>0</v>
      </c>
      <c r="AP227" s="181">
        <f t="shared" si="46"/>
        <v>0</v>
      </c>
      <c r="AQ227" s="181">
        <f t="shared" si="47"/>
        <v>0</v>
      </c>
      <c r="AR227" s="181">
        <f t="shared" si="48"/>
        <v>0</v>
      </c>
      <c r="AS227" s="181">
        <f t="shared" si="49"/>
        <v>0</v>
      </c>
      <c r="AT227" s="181">
        <f t="shared" si="50"/>
        <v>0</v>
      </c>
      <c r="AU227" s="181">
        <f t="shared" si="51"/>
        <v>0</v>
      </c>
      <c r="AV227" s="181">
        <f t="shared" si="52"/>
        <v>0</v>
      </c>
      <c r="AW227" s="181">
        <f t="shared" si="53"/>
        <v>0</v>
      </c>
      <c r="AX227" s="181">
        <f t="shared" si="54"/>
        <v>0</v>
      </c>
      <c r="AY227" s="181">
        <f t="shared" si="55"/>
        <v>0</v>
      </c>
    </row>
    <row r="228" spans="1:51" s="6" customFormat="1" ht="12.75">
      <c r="A228" s="26"/>
      <c r="B228" s="53"/>
      <c r="C228" s="33"/>
      <c r="D228" s="34"/>
      <c r="E228" s="60"/>
      <c r="F228" s="60"/>
      <c r="G228" s="35"/>
      <c r="H228" s="35"/>
      <c r="I228" s="34"/>
      <c r="J228" s="34"/>
      <c r="K228" s="34"/>
      <c r="L228" s="28"/>
      <c r="M228" s="36"/>
      <c r="N228" s="37"/>
      <c r="O228" s="38"/>
      <c r="P228" s="39"/>
      <c r="Q228" s="40"/>
      <c r="R228" s="86"/>
      <c r="S228" s="41"/>
      <c r="T228" s="84"/>
      <c r="U228" s="80"/>
      <c r="W228" s="14"/>
      <c r="X228" s="14"/>
      <c r="Y228" s="14"/>
      <c r="Z228" s="14"/>
      <c r="AA228" s="14"/>
      <c r="AB228" s="14"/>
      <c r="AC228" s="5"/>
      <c r="AD228" s="5"/>
      <c r="AE228" s="5"/>
      <c r="AF228" s="5"/>
      <c r="AL228" s="181">
        <f t="shared" si="42"/>
        <v>0</v>
      </c>
      <c r="AM228" s="181">
        <f t="shared" si="43"/>
        <v>0</v>
      </c>
      <c r="AN228" s="181">
        <f t="shared" si="44"/>
        <v>0</v>
      </c>
      <c r="AO228" s="181">
        <f t="shared" si="45"/>
        <v>0</v>
      </c>
      <c r="AP228" s="181">
        <f t="shared" si="46"/>
        <v>0</v>
      </c>
      <c r="AQ228" s="181">
        <f t="shared" si="47"/>
        <v>0</v>
      </c>
      <c r="AR228" s="181">
        <f t="shared" si="48"/>
        <v>0</v>
      </c>
      <c r="AS228" s="181">
        <f t="shared" si="49"/>
        <v>0</v>
      </c>
      <c r="AT228" s="181">
        <f t="shared" si="50"/>
        <v>0</v>
      </c>
      <c r="AU228" s="181">
        <f t="shared" si="51"/>
        <v>0</v>
      </c>
      <c r="AV228" s="181">
        <f t="shared" si="52"/>
        <v>0</v>
      </c>
      <c r="AW228" s="181">
        <f t="shared" si="53"/>
        <v>0</v>
      </c>
      <c r="AX228" s="181">
        <f t="shared" si="54"/>
        <v>0</v>
      </c>
      <c r="AY228" s="181">
        <f t="shared" si="55"/>
        <v>0</v>
      </c>
    </row>
    <row r="229" spans="1:51" s="6" customFormat="1" ht="12.75">
      <c r="A229" s="26"/>
      <c r="B229" s="53"/>
      <c r="C229" s="33"/>
      <c r="D229" s="34"/>
      <c r="E229" s="60"/>
      <c r="F229" s="60"/>
      <c r="G229" s="35"/>
      <c r="H229" s="35"/>
      <c r="I229" s="34"/>
      <c r="J229" s="34"/>
      <c r="K229" s="34"/>
      <c r="L229" s="28"/>
      <c r="M229" s="36"/>
      <c r="N229" s="37"/>
      <c r="O229" s="38"/>
      <c r="P229" s="39"/>
      <c r="Q229" s="40"/>
      <c r="R229" s="86"/>
      <c r="S229" s="41"/>
      <c r="T229" s="84"/>
      <c r="U229" s="80"/>
      <c r="W229" s="14"/>
      <c r="X229" s="14"/>
      <c r="Y229" s="14"/>
      <c r="Z229" s="14"/>
      <c r="AA229" s="14"/>
      <c r="AB229" s="14"/>
      <c r="AC229" s="5"/>
      <c r="AD229" s="5"/>
      <c r="AE229" s="5"/>
      <c r="AF229" s="5"/>
      <c r="AL229" s="181">
        <f t="shared" si="42"/>
        <v>0</v>
      </c>
      <c r="AM229" s="181">
        <f t="shared" si="43"/>
        <v>0</v>
      </c>
      <c r="AN229" s="181">
        <f t="shared" si="44"/>
        <v>0</v>
      </c>
      <c r="AO229" s="181">
        <f t="shared" si="45"/>
        <v>0</v>
      </c>
      <c r="AP229" s="181">
        <f t="shared" si="46"/>
        <v>0</v>
      </c>
      <c r="AQ229" s="181">
        <f t="shared" si="47"/>
        <v>0</v>
      </c>
      <c r="AR229" s="181">
        <f t="shared" si="48"/>
        <v>0</v>
      </c>
      <c r="AS229" s="181">
        <f t="shared" si="49"/>
        <v>0</v>
      </c>
      <c r="AT229" s="181">
        <f t="shared" si="50"/>
        <v>0</v>
      </c>
      <c r="AU229" s="181">
        <f t="shared" si="51"/>
        <v>0</v>
      </c>
      <c r="AV229" s="181">
        <f t="shared" si="52"/>
        <v>0</v>
      </c>
      <c r="AW229" s="181">
        <f t="shared" si="53"/>
        <v>0</v>
      </c>
      <c r="AX229" s="181">
        <f t="shared" si="54"/>
        <v>0</v>
      </c>
      <c r="AY229" s="181">
        <f t="shared" si="55"/>
        <v>0</v>
      </c>
    </row>
    <row r="230" spans="1:51" s="6" customFormat="1" ht="12.75">
      <c r="A230" s="26"/>
      <c r="B230" s="53"/>
      <c r="C230" s="33"/>
      <c r="D230" s="34"/>
      <c r="E230" s="60"/>
      <c r="F230" s="60"/>
      <c r="G230" s="35"/>
      <c r="H230" s="35"/>
      <c r="I230" s="34"/>
      <c r="J230" s="34"/>
      <c r="K230" s="34"/>
      <c r="L230" s="28"/>
      <c r="M230" s="36"/>
      <c r="N230" s="37"/>
      <c r="O230" s="38"/>
      <c r="P230" s="39"/>
      <c r="Q230" s="40"/>
      <c r="R230" s="86"/>
      <c r="S230" s="41"/>
      <c r="T230" s="84"/>
      <c r="U230" s="80"/>
      <c r="W230" s="14"/>
      <c r="X230" s="14"/>
      <c r="Y230" s="14"/>
      <c r="Z230" s="14"/>
      <c r="AA230" s="14"/>
      <c r="AB230" s="14"/>
      <c r="AC230" s="5"/>
      <c r="AD230" s="5"/>
      <c r="AE230" s="5"/>
      <c r="AF230" s="5"/>
      <c r="AL230" s="181">
        <f t="shared" si="42"/>
        <v>0</v>
      </c>
      <c r="AM230" s="181">
        <f t="shared" si="43"/>
        <v>0</v>
      </c>
      <c r="AN230" s="181">
        <f t="shared" si="44"/>
        <v>0</v>
      </c>
      <c r="AO230" s="181">
        <f t="shared" si="45"/>
        <v>0</v>
      </c>
      <c r="AP230" s="181">
        <f t="shared" si="46"/>
        <v>0</v>
      </c>
      <c r="AQ230" s="181">
        <f t="shared" si="47"/>
        <v>0</v>
      </c>
      <c r="AR230" s="181">
        <f t="shared" si="48"/>
        <v>0</v>
      </c>
      <c r="AS230" s="181">
        <f t="shared" si="49"/>
        <v>0</v>
      </c>
      <c r="AT230" s="181">
        <f t="shared" si="50"/>
        <v>0</v>
      </c>
      <c r="AU230" s="181">
        <f t="shared" si="51"/>
        <v>0</v>
      </c>
      <c r="AV230" s="181">
        <f t="shared" si="52"/>
        <v>0</v>
      </c>
      <c r="AW230" s="181">
        <f t="shared" si="53"/>
        <v>0</v>
      </c>
      <c r="AX230" s="181">
        <f t="shared" si="54"/>
        <v>0</v>
      </c>
      <c r="AY230" s="181">
        <f t="shared" si="55"/>
        <v>0</v>
      </c>
    </row>
    <row r="231" spans="1:51" s="6" customFormat="1" ht="12.75">
      <c r="A231" s="26"/>
      <c r="B231" s="53"/>
      <c r="C231" s="33"/>
      <c r="D231" s="34"/>
      <c r="E231" s="60"/>
      <c r="F231" s="60"/>
      <c r="G231" s="35"/>
      <c r="H231" s="35"/>
      <c r="I231" s="34"/>
      <c r="J231" s="34"/>
      <c r="K231" s="34"/>
      <c r="L231" s="28"/>
      <c r="M231" s="36"/>
      <c r="N231" s="37"/>
      <c r="O231" s="38"/>
      <c r="P231" s="39"/>
      <c r="Q231" s="40"/>
      <c r="R231" s="86"/>
      <c r="S231" s="41"/>
      <c r="T231" s="84"/>
      <c r="U231" s="80"/>
      <c r="W231" s="14"/>
      <c r="X231" s="14"/>
      <c r="Y231" s="14"/>
      <c r="Z231" s="14"/>
      <c r="AA231" s="14"/>
      <c r="AB231" s="14"/>
      <c r="AC231" s="5"/>
      <c r="AD231" s="5"/>
      <c r="AE231" s="5"/>
      <c r="AF231" s="5"/>
      <c r="AL231" s="181">
        <f t="shared" si="42"/>
        <v>0</v>
      </c>
      <c r="AM231" s="181">
        <f t="shared" si="43"/>
        <v>0</v>
      </c>
      <c r="AN231" s="181">
        <f t="shared" si="44"/>
        <v>0</v>
      </c>
      <c r="AO231" s="181">
        <f t="shared" si="45"/>
        <v>0</v>
      </c>
      <c r="AP231" s="181">
        <f t="shared" si="46"/>
        <v>0</v>
      </c>
      <c r="AQ231" s="181">
        <f t="shared" si="47"/>
        <v>0</v>
      </c>
      <c r="AR231" s="181">
        <f t="shared" si="48"/>
        <v>0</v>
      </c>
      <c r="AS231" s="181">
        <f t="shared" si="49"/>
        <v>0</v>
      </c>
      <c r="AT231" s="181">
        <f t="shared" si="50"/>
        <v>0</v>
      </c>
      <c r="AU231" s="181">
        <f t="shared" si="51"/>
        <v>0</v>
      </c>
      <c r="AV231" s="181">
        <f t="shared" si="52"/>
        <v>0</v>
      </c>
      <c r="AW231" s="181">
        <f t="shared" si="53"/>
        <v>0</v>
      </c>
      <c r="AX231" s="181">
        <f t="shared" si="54"/>
        <v>0</v>
      </c>
      <c r="AY231" s="181">
        <f t="shared" si="55"/>
        <v>0</v>
      </c>
    </row>
    <row r="232" spans="1:51" s="6" customFormat="1" ht="12.75">
      <c r="A232" s="26"/>
      <c r="B232" s="53"/>
      <c r="C232" s="33"/>
      <c r="D232" s="34"/>
      <c r="E232" s="60"/>
      <c r="F232" s="60"/>
      <c r="G232" s="35"/>
      <c r="H232" s="35"/>
      <c r="I232" s="34"/>
      <c r="J232" s="34"/>
      <c r="K232" s="34"/>
      <c r="L232" s="28"/>
      <c r="M232" s="36"/>
      <c r="N232" s="37"/>
      <c r="O232" s="38"/>
      <c r="P232" s="39"/>
      <c r="Q232" s="40"/>
      <c r="R232" s="86"/>
      <c r="S232" s="41"/>
      <c r="T232" s="84"/>
      <c r="U232" s="80"/>
      <c r="W232" s="14"/>
      <c r="X232" s="14"/>
      <c r="Y232" s="14"/>
      <c r="Z232" s="14"/>
      <c r="AA232" s="14"/>
      <c r="AB232" s="14"/>
      <c r="AC232" s="5"/>
      <c r="AD232" s="5"/>
      <c r="AE232" s="5"/>
      <c r="AF232" s="5"/>
      <c r="AL232" s="181">
        <f t="shared" si="42"/>
        <v>0</v>
      </c>
      <c r="AM232" s="181">
        <f t="shared" si="43"/>
        <v>0</v>
      </c>
      <c r="AN232" s="181">
        <f t="shared" si="44"/>
        <v>0</v>
      </c>
      <c r="AO232" s="181">
        <f t="shared" si="45"/>
        <v>0</v>
      </c>
      <c r="AP232" s="181">
        <f t="shared" si="46"/>
        <v>0</v>
      </c>
      <c r="AQ232" s="181">
        <f t="shared" si="47"/>
        <v>0</v>
      </c>
      <c r="AR232" s="181">
        <f t="shared" si="48"/>
        <v>0</v>
      </c>
      <c r="AS232" s="181">
        <f t="shared" si="49"/>
        <v>0</v>
      </c>
      <c r="AT232" s="181">
        <f t="shared" si="50"/>
        <v>0</v>
      </c>
      <c r="AU232" s="181">
        <f t="shared" si="51"/>
        <v>0</v>
      </c>
      <c r="AV232" s="181">
        <f t="shared" si="52"/>
        <v>0</v>
      </c>
      <c r="AW232" s="181">
        <f t="shared" si="53"/>
        <v>0</v>
      </c>
      <c r="AX232" s="181">
        <f t="shared" si="54"/>
        <v>0</v>
      </c>
      <c r="AY232" s="181">
        <f t="shared" si="55"/>
        <v>0</v>
      </c>
    </row>
    <row r="233" spans="1:51" s="6" customFormat="1" ht="12.75">
      <c r="A233" s="26"/>
      <c r="B233" s="53"/>
      <c r="C233" s="33"/>
      <c r="D233" s="34"/>
      <c r="E233" s="60"/>
      <c r="F233" s="60"/>
      <c r="G233" s="35"/>
      <c r="H233" s="35"/>
      <c r="I233" s="34"/>
      <c r="J233" s="34"/>
      <c r="K233" s="34"/>
      <c r="L233" s="28"/>
      <c r="M233" s="36"/>
      <c r="N233" s="37"/>
      <c r="O233" s="38"/>
      <c r="P233" s="39"/>
      <c r="Q233" s="40"/>
      <c r="R233" s="86"/>
      <c r="S233" s="41"/>
      <c r="T233" s="84"/>
      <c r="U233" s="80"/>
      <c r="W233" s="14"/>
      <c r="X233" s="14"/>
      <c r="Y233" s="14"/>
      <c r="Z233" s="14"/>
      <c r="AA233" s="14"/>
      <c r="AB233" s="14"/>
      <c r="AC233" s="5"/>
      <c r="AD233" s="5"/>
      <c r="AE233" s="5"/>
      <c r="AF233" s="5"/>
      <c r="AL233" s="181">
        <f t="shared" si="42"/>
        <v>0</v>
      </c>
      <c r="AM233" s="181">
        <f t="shared" si="43"/>
        <v>0</v>
      </c>
      <c r="AN233" s="181">
        <f t="shared" si="44"/>
        <v>0</v>
      </c>
      <c r="AO233" s="181">
        <f t="shared" si="45"/>
        <v>0</v>
      </c>
      <c r="AP233" s="181">
        <f t="shared" si="46"/>
        <v>0</v>
      </c>
      <c r="AQ233" s="181">
        <f t="shared" si="47"/>
        <v>0</v>
      </c>
      <c r="AR233" s="181">
        <f t="shared" si="48"/>
        <v>0</v>
      </c>
      <c r="AS233" s="181">
        <f t="shared" si="49"/>
        <v>0</v>
      </c>
      <c r="AT233" s="181">
        <f t="shared" si="50"/>
        <v>0</v>
      </c>
      <c r="AU233" s="181">
        <f t="shared" si="51"/>
        <v>0</v>
      </c>
      <c r="AV233" s="181">
        <f t="shared" si="52"/>
        <v>0</v>
      </c>
      <c r="AW233" s="181">
        <f t="shared" si="53"/>
        <v>0</v>
      </c>
      <c r="AX233" s="181">
        <f t="shared" si="54"/>
        <v>0</v>
      </c>
      <c r="AY233" s="181">
        <f t="shared" si="55"/>
        <v>0</v>
      </c>
    </row>
    <row r="234" spans="1:51" s="6" customFormat="1" ht="12.75">
      <c r="A234" s="26"/>
      <c r="B234" s="53"/>
      <c r="C234" s="33"/>
      <c r="D234" s="34"/>
      <c r="E234" s="61"/>
      <c r="F234" s="60"/>
      <c r="G234" s="35"/>
      <c r="H234" s="35"/>
      <c r="I234" s="34"/>
      <c r="J234" s="34"/>
      <c r="K234" s="34"/>
      <c r="L234" s="28"/>
      <c r="M234" s="36"/>
      <c r="N234" s="37"/>
      <c r="O234" s="38"/>
      <c r="P234" s="39"/>
      <c r="Q234" s="40"/>
      <c r="R234" s="86"/>
      <c r="S234" s="41"/>
      <c r="T234" s="84"/>
      <c r="U234" s="80"/>
      <c r="W234" s="14"/>
      <c r="X234" s="14"/>
      <c r="Y234" s="14"/>
      <c r="Z234" s="14"/>
      <c r="AA234" s="14"/>
      <c r="AB234" s="14"/>
      <c r="AC234" s="5"/>
      <c r="AD234" s="5"/>
      <c r="AE234" s="5"/>
      <c r="AF234" s="5"/>
      <c r="AL234" s="181">
        <f t="shared" si="42"/>
        <v>0</v>
      </c>
      <c r="AM234" s="181">
        <f t="shared" si="43"/>
        <v>0</v>
      </c>
      <c r="AN234" s="181">
        <f t="shared" si="44"/>
        <v>0</v>
      </c>
      <c r="AO234" s="181">
        <f t="shared" si="45"/>
        <v>0</v>
      </c>
      <c r="AP234" s="181">
        <f t="shared" si="46"/>
        <v>0</v>
      </c>
      <c r="AQ234" s="181">
        <f t="shared" si="47"/>
        <v>0</v>
      </c>
      <c r="AR234" s="181">
        <f t="shared" si="48"/>
        <v>0</v>
      </c>
      <c r="AS234" s="181">
        <f t="shared" si="49"/>
        <v>0</v>
      </c>
      <c r="AT234" s="181">
        <f t="shared" si="50"/>
        <v>0</v>
      </c>
      <c r="AU234" s="181">
        <f t="shared" si="51"/>
        <v>0</v>
      </c>
      <c r="AV234" s="181">
        <f t="shared" si="52"/>
        <v>0</v>
      </c>
      <c r="AW234" s="181">
        <f t="shared" si="53"/>
        <v>0</v>
      </c>
      <c r="AX234" s="181">
        <f t="shared" si="54"/>
        <v>0</v>
      </c>
      <c r="AY234" s="181">
        <f t="shared" si="55"/>
        <v>0</v>
      </c>
    </row>
    <row r="235" spans="1:51" s="6" customFormat="1" ht="12.75">
      <c r="A235" s="26"/>
      <c r="B235" s="53"/>
      <c r="C235" s="33"/>
      <c r="D235" s="34"/>
      <c r="E235" s="60"/>
      <c r="F235" s="60"/>
      <c r="G235" s="35"/>
      <c r="H235" s="35"/>
      <c r="I235" s="34"/>
      <c r="J235" s="34"/>
      <c r="K235" s="34"/>
      <c r="L235" s="28"/>
      <c r="M235" s="36"/>
      <c r="N235" s="37"/>
      <c r="O235" s="38"/>
      <c r="P235" s="39"/>
      <c r="Q235" s="40"/>
      <c r="R235" s="86"/>
      <c r="S235" s="41"/>
      <c r="T235" s="84"/>
      <c r="U235" s="80"/>
      <c r="W235" s="14"/>
      <c r="X235" s="14"/>
      <c r="Y235" s="14"/>
      <c r="Z235" s="14"/>
      <c r="AA235" s="14"/>
      <c r="AB235" s="14"/>
      <c r="AC235" s="5"/>
      <c r="AD235" s="5"/>
      <c r="AE235" s="5"/>
      <c r="AF235" s="5"/>
      <c r="AL235" s="181">
        <f t="shared" si="42"/>
        <v>0</v>
      </c>
      <c r="AM235" s="181">
        <f t="shared" si="43"/>
        <v>0</v>
      </c>
      <c r="AN235" s="181">
        <f t="shared" si="44"/>
        <v>0</v>
      </c>
      <c r="AO235" s="181">
        <f t="shared" si="45"/>
        <v>0</v>
      </c>
      <c r="AP235" s="181">
        <f t="shared" si="46"/>
        <v>0</v>
      </c>
      <c r="AQ235" s="181">
        <f t="shared" si="47"/>
        <v>0</v>
      </c>
      <c r="AR235" s="181">
        <f t="shared" si="48"/>
        <v>0</v>
      </c>
      <c r="AS235" s="181">
        <f t="shared" si="49"/>
        <v>0</v>
      </c>
      <c r="AT235" s="181">
        <f t="shared" si="50"/>
        <v>0</v>
      </c>
      <c r="AU235" s="181">
        <f t="shared" si="51"/>
        <v>0</v>
      </c>
      <c r="AV235" s="181">
        <f t="shared" si="52"/>
        <v>0</v>
      </c>
      <c r="AW235" s="181">
        <f t="shared" si="53"/>
        <v>0</v>
      </c>
      <c r="AX235" s="181">
        <f t="shared" si="54"/>
        <v>0</v>
      </c>
      <c r="AY235" s="181">
        <f t="shared" si="55"/>
        <v>0</v>
      </c>
    </row>
    <row r="236" spans="1:51" s="6" customFormat="1" ht="12.75">
      <c r="A236" s="26"/>
      <c r="B236" s="53"/>
      <c r="C236" s="33"/>
      <c r="D236" s="34"/>
      <c r="E236" s="60"/>
      <c r="F236" s="60"/>
      <c r="G236" s="35"/>
      <c r="H236" s="35"/>
      <c r="I236" s="34"/>
      <c r="J236" s="34"/>
      <c r="K236" s="34"/>
      <c r="L236" s="28"/>
      <c r="M236" s="36"/>
      <c r="N236" s="37"/>
      <c r="O236" s="38"/>
      <c r="P236" s="39"/>
      <c r="Q236" s="40"/>
      <c r="R236" s="86"/>
      <c r="S236" s="41"/>
      <c r="T236" s="84"/>
      <c r="U236" s="80"/>
      <c r="W236" s="14"/>
      <c r="X236" s="14"/>
      <c r="Y236" s="14"/>
      <c r="Z236" s="14"/>
      <c r="AA236" s="14"/>
      <c r="AB236" s="14"/>
      <c r="AC236" s="5"/>
      <c r="AD236" s="5"/>
      <c r="AE236" s="5"/>
      <c r="AF236" s="5"/>
      <c r="AL236" s="181">
        <f t="shared" si="42"/>
        <v>0</v>
      </c>
      <c r="AM236" s="181">
        <f t="shared" si="43"/>
        <v>0</v>
      </c>
      <c r="AN236" s="181">
        <f t="shared" si="44"/>
        <v>0</v>
      </c>
      <c r="AO236" s="181">
        <f t="shared" si="45"/>
        <v>0</v>
      </c>
      <c r="AP236" s="181">
        <f t="shared" si="46"/>
        <v>0</v>
      </c>
      <c r="AQ236" s="181">
        <f t="shared" si="47"/>
        <v>0</v>
      </c>
      <c r="AR236" s="181">
        <f t="shared" si="48"/>
        <v>0</v>
      </c>
      <c r="AS236" s="181">
        <f t="shared" si="49"/>
        <v>0</v>
      </c>
      <c r="AT236" s="181">
        <f t="shared" si="50"/>
        <v>0</v>
      </c>
      <c r="AU236" s="181">
        <f t="shared" si="51"/>
        <v>0</v>
      </c>
      <c r="AV236" s="181">
        <f t="shared" si="52"/>
        <v>0</v>
      </c>
      <c r="AW236" s="181">
        <f t="shared" si="53"/>
        <v>0</v>
      </c>
      <c r="AX236" s="181">
        <f t="shared" si="54"/>
        <v>0</v>
      </c>
      <c r="AY236" s="181">
        <f t="shared" si="55"/>
        <v>0</v>
      </c>
    </row>
    <row r="237" spans="1:51" s="6" customFormat="1" ht="12.75">
      <c r="A237" s="26"/>
      <c r="B237" s="53"/>
      <c r="C237" s="33"/>
      <c r="D237" s="34"/>
      <c r="E237" s="60"/>
      <c r="F237" s="60"/>
      <c r="G237" s="35"/>
      <c r="H237" s="35"/>
      <c r="I237" s="34"/>
      <c r="J237" s="34"/>
      <c r="K237" s="34"/>
      <c r="L237" s="28"/>
      <c r="M237" s="36"/>
      <c r="N237" s="37"/>
      <c r="O237" s="38"/>
      <c r="P237" s="39"/>
      <c r="Q237" s="40"/>
      <c r="R237" s="86"/>
      <c r="S237" s="41"/>
      <c r="T237" s="84"/>
      <c r="U237" s="80"/>
      <c r="W237" s="14"/>
      <c r="X237" s="14"/>
      <c r="Y237" s="14"/>
      <c r="Z237" s="14"/>
      <c r="AA237" s="14"/>
      <c r="AB237" s="14"/>
      <c r="AC237" s="5"/>
      <c r="AD237" s="5"/>
      <c r="AE237" s="5"/>
      <c r="AF237" s="5"/>
      <c r="AL237" s="181">
        <f t="shared" si="42"/>
        <v>0</v>
      </c>
      <c r="AM237" s="181">
        <f t="shared" si="43"/>
        <v>0</v>
      </c>
      <c r="AN237" s="181">
        <f t="shared" si="44"/>
        <v>0</v>
      </c>
      <c r="AO237" s="181">
        <f t="shared" si="45"/>
        <v>0</v>
      </c>
      <c r="AP237" s="181">
        <f t="shared" si="46"/>
        <v>0</v>
      </c>
      <c r="AQ237" s="181">
        <f t="shared" si="47"/>
        <v>0</v>
      </c>
      <c r="AR237" s="181">
        <f t="shared" si="48"/>
        <v>0</v>
      </c>
      <c r="AS237" s="181">
        <f t="shared" si="49"/>
        <v>0</v>
      </c>
      <c r="AT237" s="181">
        <f t="shared" si="50"/>
        <v>0</v>
      </c>
      <c r="AU237" s="181">
        <f t="shared" si="51"/>
        <v>0</v>
      </c>
      <c r="AV237" s="181">
        <f t="shared" si="52"/>
        <v>0</v>
      </c>
      <c r="AW237" s="181">
        <f t="shared" si="53"/>
        <v>0</v>
      </c>
      <c r="AX237" s="181">
        <f t="shared" si="54"/>
        <v>0</v>
      </c>
      <c r="AY237" s="181">
        <f t="shared" si="55"/>
        <v>0</v>
      </c>
    </row>
    <row r="238" spans="1:51" s="6" customFormat="1" ht="12.75">
      <c r="A238" s="26"/>
      <c r="B238" s="53"/>
      <c r="C238" s="33"/>
      <c r="D238" s="34"/>
      <c r="E238" s="60"/>
      <c r="F238" s="60"/>
      <c r="G238" s="35"/>
      <c r="H238" s="35"/>
      <c r="I238" s="34"/>
      <c r="J238" s="34"/>
      <c r="K238" s="34"/>
      <c r="L238" s="28"/>
      <c r="M238" s="36"/>
      <c r="N238" s="37"/>
      <c r="O238" s="38"/>
      <c r="P238" s="39"/>
      <c r="Q238" s="40"/>
      <c r="R238" s="86"/>
      <c r="S238" s="41"/>
      <c r="T238" s="84"/>
      <c r="U238" s="80"/>
      <c r="W238" s="14"/>
      <c r="X238" s="14"/>
      <c r="Y238" s="14"/>
      <c r="Z238" s="14"/>
      <c r="AA238" s="14"/>
      <c r="AB238" s="14"/>
      <c r="AC238" s="5"/>
      <c r="AD238" s="5"/>
      <c r="AE238" s="5"/>
      <c r="AF238" s="5"/>
      <c r="AL238" s="181">
        <f t="shared" si="42"/>
        <v>0</v>
      </c>
      <c r="AM238" s="181">
        <f t="shared" si="43"/>
        <v>0</v>
      </c>
      <c r="AN238" s="181">
        <f t="shared" si="44"/>
        <v>0</v>
      </c>
      <c r="AO238" s="181">
        <f t="shared" si="45"/>
        <v>0</v>
      </c>
      <c r="AP238" s="181">
        <f t="shared" si="46"/>
        <v>0</v>
      </c>
      <c r="AQ238" s="181">
        <f t="shared" si="47"/>
        <v>0</v>
      </c>
      <c r="AR238" s="181">
        <f t="shared" si="48"/>
        <v>0</v>
      </c>
      <c r="AS238" s="181">
        <f t="shared" si="49"/>
        <v>0</v>
      </c>
      <c r="AT238" s="181">
        <f t="shared" si="50"/>
        <v>0</v>
      </c>
      <c r="AU238" s="181">
        <f t="shared" si="51"/>
        <v>0</v>
      </c>
      <c r="AV238" s="181">
        <f t="shared" si="52"/>
        <v>0</v>
      </c>
      <c r="AW238" s="181">
        <f t="shared" si="53"/>
        <v>0</v>
      </c>
      <c r="AX238" s="181">
        <f t="shared" si="54"/>
        <v>0</v>
      </c>
      <c r="AY238" s="181">
        <f t="shared" si="55"/>
        <v>0</v>
      </c>
    </row>
    <row r="239" spans="1:51" s="6" customFormat="1" ht="12.75">
      <c r="A239" s="26"/>
      <c r="B239" s="53"/>
      <c r="C239" s="33"/>
      <c r="D239" s="34"/>
      <c r="E239" s="60"/>
      <c r="F239" s="60"/>
      <c r="G239" s="35"/>
      <c r="H239" s="35"/>
      <c r="I239" s="34"/>
      <c r="J239" s="34"/>
      <c r="K239" s="34"/>
      <c r="L239" s="28"/>
      <c r="M239" s="36"/>
      <c r="N239" s="37"/>
      <c r="O239" s="38"/>
      <c r="P239" s="39"/>
      <c r="Q239" s="40"/>
      <c r="R239" s="86"/>
      <c r="S239" s="41"/>
      <c r="T239" s="84"/>
      <c r="U239" s="80"/>
      <c r="W239" s="14"/>
      <c r="X239" s="14"/>
      <c r="Y239" s="14"/>
      <c r="Z239" s="14"/>
      <c r="AA239" s="14"/>
      <c r="AB239" s="14"/>
      <c r="AC239" s="5"/>
      <c r="AD239" s="5"/>
      <c r="AE239" s="5"/>
      <c r="AF239" s="5"/>
      <c r="AL239" s="181">
        <f t="shared" si="42"/>
        <v>0</v>
      </c>
      <c r="AM239" s="181">
        <f t="shared" si="43"/>
        <v>0</v>
      </c>
      <c r="AN239" s="181">
        <f t="shared" si="44"/>
        <v>0</v>
      </c>
      <c r="AO239" s="181">
        <f t="shared" si="45"/>
        <v>0</v>
      </c>
      <c r="AP239" s="181">
        <f t="shared" si="46"/>
        <v>0</v>
      </c>
      <c r="AQ239" s="181">
        <f t="shared" si="47"/>
        <v>0</v>
      </c>
      <c r="AR239" s="181">
        <f t="shared" si="48"/>
        <v>0</v>
      </c>
      <c r="AS239" s="181">
        <f t="shared" si="49"/>
        <v>0</v>
      </c>
      <c r="AT239" s="181">
        <f t="shared" si="50"/>
        <v>0</v>
      </c>
      <c r="AU239" s="181">
        <f t="shared" si="51"/>
        <v>0</v>
      </c>
      <c r="AV239" s="181">
        <f t="shared" si="52"/>
        <v>0</v>
      </c>
      <c r="AW239" s="181">
        <f t="shared" si="53"/>
        <v>0</v>
      </c>
      <c r="AX239" s="181">
        <f t="shared" si="54"/>
        <v>0</v>
      </c>
      <c r="AY239" s="181">
        <f t="shared" si="55"/>
        <v>0</v>
      </c>
    </row>
    <row r="240" spans="1:51" s="6" customFormat="1" ht="12.75">
      <c r="A240" s="26"/>
      <c r="B240" s="53"/>
      <c r="C240" s="33"/>
      <c r="D240" s="34"/>
      <c r="E240" s="60"/>
      <c r="F240" s="60"/>
      <c r="G240" s="35"/>
      <c r="H240" s="35"/>
      <c r="I240" s="34"/>
      <c r="J240" s="34"/>
      <c r="K240" s="34"/>
      <c r="L240" s="28"/>
      <c r="M240" s="36"/>
      <c r="N240" s="37"/>
      <c r="O240" s="38"/>
      <c r="P240" s="39"/>
      <c r="Q240" s="40"/>
      <c r="R240" s="86"/>
      <c r="S240" s="41"/>
      <c r="T240" s="84"/>
      <c r="U240" s="80"/>
      <c r="W240" s="14"/>
      <c r="X240" s="14"/>
      <c r="Y240" s="14"/>
      <c r="Z240" s="14"/>
      <c r="AA240" s="14"/>
      <c r="AB240" s="14"/>
      <c r="AC240" s="5"/>
      <c r="AD240" s="5"/>
      <c r="AE240" s="5"/>
      <c r="AF240" s="5"/>
      <c r="AL240" s="181">
        <f t="shared" si="42"/>
        <v>0</v>
      </c>
      <c r="AM240" s="181">
        <f t="shared" si="43"/>
        <v>0</v>
      </c>
      <c r="AN240" s="181">
        <f t="shared" si="44"/>
        <v>0</v>
      </c>
      <c r="AO240" s="181">
        <f t="shared" si="45"/>
        <v>0</v>
      </c>
      <c r="AP240" s="181">
        <f t="shared" si="46"/>
        <v>0</v>
      </c>
      <c r="AQ240" s="181">
        <f t="shared" si="47"/>
        <v>0</v>
      </c>
      <c r="AR240" s="181">
        <f t="shared" si="48"/>
        <v>0</v>
      </c>
      <c r="AS240" s="181">
        <f t="shared" si="49"/>
        <v>0</v>
      </c>
      <c r="AT240" s="181">
        <f t="shared" si="50"/>
        <v>0</v>
      </c>
      <c r="AU240" s="181">
        <f t="shared" si="51"/>
        <v>0</v>
      </c>
      <c r="AV240" s="181">
        <f t="shared" si="52"/>
        <v>0</v>
      </c>
      <c r="AW240" s="181">
        <f t="shared" si="53"/>
        <v>0</v>
      </c>
      <c r="AX240" s="181">
        <f t="shared" si="54"/>
        <v>0</v>
      </c>
      <c r="AY240" s="181">
        <f t="shared" si="55"/>
        <v>0</v>
      </c>
    </row>
    <row r="241" spans="1:51" s="6" customFormat="1" ht="12.75">
      <c r="A241" s="26"/>
      <c r="B241" s="53"/>
      <c r="C241" s="33"/>
      <c r="D241" s="34"/>
      <c r="E241" s="60"/>
      <c r="F241" s="60"/>
      <c r="G241" s="35"/>
      <c r="H241" s="35"/>
      <c r="I241" s="34"/>
      <c r="J241" s="34"/>
      <c r="K241" s="34"/>
      <c r="L241" s="28"/>
      <c r="M241" s="36"/>
      <c r="N241" s="37"/>
      <c r="O241" s="38"/>
      <c r="P241" s="39"/>
      <c r="Q241" s="40"/>
      <c r="R241" s="86"/>
      <c r="S241" s="41"/>
      <c r="T241" s="84"/>
      <c r="U241" s="80"/>
      <c r="W241" s="14"/>
      <c r="X241" s="14"/>
      <c r="Y241" s="14"/>
      <c r="Z241" s="14"/>
      <c r="AA241" s="14"/>
      <c r="AB241" s="14"/>
      <c r="AC241" s="5"/>
      <c r="AD241" s="5"/>
      <c r="AE241" s="5"/>
      <c r="AF241" s="5"/>
      <c r="AL241" s="181">
        <f t="shared" si="42"/>
        <v>0</v>
      </c>
      <c r="AM241" s="181">
        <f t="shared" si="43"/>
        <v>0</v>
      </c>
      <c r="AN241" s="181">
        <f t="shared" si="44"/>
        <v>0</v>
      </c>
      <c r="AO241" s="181">
        <f t="shared" si="45"/>
        <v>0</v>
      </c>
      <c r="AP241" s="181">
        <f t="shared" si="46"/>
        <v>0</v>
      </c>
      <c r="AQ241" s="181">
        <f t="shared" si="47"/>
        <v>0</v>
      </c>
      <c r="AR241" s="181">
        <f t="shared" si="48"/>
        <v>0</v>
      </c>
      <c r="AS241" s="181">
        <f t="shared" si="49"/>
        <v>0</v>
      </c>
      <c r="AT241" s="181">
        <f t="shared" si="50"/>
        <v>0</v>
      </c>
      <c r="AU241" s="181">
        <f t="shared" si="51"/>
        <v>0</v>
      </c>
      <c r="AV241" s="181">
        <f t="shared" si="52"/>
        <v>0</v>
      </c>
      <c r="AW241" s="181">
        <f t="shared" si="53"/>
        <v>0</v>
      </c>
      <c r="AX241" s="181">
        <f t="shared" si="54"/>
        <v>0</v>
      </c>
      <c r="AY241" s="181">
        <f t="shared" si="55"/>
        <v>0</v>
      </c>
    </row>
    <row r="242" spans="1:51" s="6" customFormat="1" ht="12.75">
      <c r="A242" s="26"/>
      <c r="B242" s="53"/>
      <c r="C242" s="33"/>
      <c r="D242" s="34"/>
      <c r="E242" s="60"/>
      <c r="F242" s="60"/>
      <c r="G242" s="35"/>
      <c r="H242" s="35"/>
      <c r="I242" s="34"/>
      <c r="J242" s="34"/>
      <c r="K242" s="34"/>
      <c r="L242" s="28"/>
      <c r="M242" s="36"/>
      <c r="N242" s="37"/>
      <c r="O242" s="38"/>
      <c r="P242" s="39"/>
      <c r="Q242" s="40"/>
      <c r="R242" s="86"/>
      <c r="S242" s="41"/>
      <c r="T242" s="84"/>
      <c r="U242" s="80"/>
      <c r="W242" s="14"/>
      <c r="X242" s="14"/>
      <c r="Y242" s="14"/>
      <c r="Z242" s="14"/>
      <c r="AA242" s="14"/>
      <c r="AB242" s="14"/>
      <c r="AC242" s="5"/>
      <c r="AD242" s="5"/>
      <c r="AE242" s="5"/>
      <c r="AF242" s="5"/>
      <c r="AL242" s="181">
        <f t="shared" si="42"/>
        <v>0</v>
      </c>
      <c r="AM242" s="181">
        <f t="shared" si="43"/>
        <v>0</v>
      </c>
      <c r="AN242" s="181">
        <f t="shared" si="44"/>
        <v>0</v>
      </c>
      <c r="AO242" s="181">
        <f t="shared" si="45"/>
        <v>0</v>
      </c>
      <c r="AP242" s="181">
        <f t="shared" si="46"/>
        <v>0</v>
      </c>
      <c r="AQ242" s="181">
        <f t="shared" si="47"/>
        <v>0</v>
      </c>
      <c r="AR242" s="181">
        <f t="shared" si="48"/>
        <v>0</v>
      </c>
      <c r="AS242" s="181">
        <f t="shared" si="49"/>
        <v>0</v>
      </c>
      <c r="AT242" s="181">
        <f t="shared" si="50"/>
        <v>0</v>
      </c>
      <c r="AU242" s="181">
        <f t="shared" si="51"/>
        <v>0</v>
      </c>
      <c r="AV242" s="181">
        <f t="shared" si="52"/>
        <v>0</v>
      </c>
      <c r="AW242" s="181">
        <f t="shared" si="53"/>
        <v>0</v>
      </c>
      <c r="AX242" s="181">
        <f t="shared" si="54"/>
        <v>0</v>
      </c>
      <c r="AY242" s="181">
        <f t="shared" si="55"/>
        <v>0</v>
      </c>
    </row>
    <row r="243" spans="1:51" s="6" customFormat="1" ht="12.75">
      <c r="A243" s="26"/>
      <c r="B243" s="53"/>
      <c r="C243" s="33"/>
      <c r="D243" s="34"/>
      <c r="E243" s="60"/>
      <c r="F243" s="60"/>
      <c r="G243" s="35"/>
      <c r="H243" s="35"/>
      <c r="I243" s="34"/>
      <c r="J243" s="34"/>
      <c r="K243" s="34"/>
      <c r="L243" s="28"/>
      <c r="M243" s="36"/>
      <c r="N243" s="37"/>
      <c r="O243" s="38"/>
      <c r="P243" s="39"/>
      <c r="Q243" s="40"/>
      <c r="R243" s="86"/>
      <c r="S243" s="41"/>
      <c r="T243" s="84"/>
      <c r="U243" s="80"/>
      <c r="W243" s="14"/>
      <c r="X243" s="14"/>
      <c r="Y243" s="14"/>
      <c r="Z243" s="14"/>
      <c r="AA243" s="14"/>
      <c r="AB243" s="14"/>
      <c r="AC243" s="5"/>
      <c r="AD243" s="5"/>
      <c r="AE243" s="5"/>
      <c r="AF243" s="5"/>
      <c r="AL243" s="181">
        <f t="shared" si="42"/>
        <v>0</v>
      </c>
      <c r="AM243" s="181">
        <f t="shared" si="43"/>
        <v>0</v>
      </c>
      <c r="AN243" s="181">
        <f t="shared" si="44"/>
        <v>0</v>
      </c>
      <c r="AO243" s="181">
        <f t="shared" si="45"/>
        <v>0</v>
      </c>
      <c r="AP243" s="181">
        <f t="shared" si="46"/>
        <v>0</v>
      </c>
      <c r="AQ243" s="181">
        <f t="shared" si="47"/>
        <v>0</v>
      </c>
      <c r="AR243" s="181">
        <f t="shared" si="48"/>
        <v>0</v>
      </c>
      <c r="AS243" s="181">
        <f t="shared" si="49"/>
        <v>0</v>
      </c>
      <c r="AT243" s="181">
        <f t="shared" si="50"/>
        <v>0</v>
      </c>
      <c r="AU243" s="181">
        <f t="shared" si="51"/>
        <v>0</v>
      </c>
      <c r="AV243" s="181">
        <f t="shared" si="52"/>
        <v>0</v>
      </c>
      <c r="AW243" s="181">
        <f t="shared" si="53"/>
        <v>0</v>
      </c>
      <c r="AX243" s="181">
        <f t="shared" si="54"/>
        <v>0</v>
      </c>
      <c r="AY243" s="181">
        <f t="shared" si="55"/>
        <v>0</v>
      </c>
    </row>
    <row r="244" spans="1:51" s="6" customFormat="1" ht="12.75">
      <c r="A244" s="26"/>
      <c r="B244" s="53"/>
      <c r="C244" s="33"/>
      <c r="D244" s="34"/>
      <c r="E244" s="60"/>
      <c r="F244" s="60"/>
      <c r="G244" s="35"/>
      <c r="H244" s="35"/>
      <c r="I244" s="34"/>
      <c r="J244" s="34"/>
      <c r="K244" s="34"/>
      <c r="L244" s="28"/>
      <c r="M244" s="36"/>
      <c r="N244" s="37"/>
      <c r="O244" s="38"/>
      <c r="P244" s="39"/>
      <c r="Q244" s="40"/>
      <c r="R244" s="86"/>
      <c r="S244" s="41"/>
      <c r="T244" s="84"/>
      <c r="U244" s="80"/>
      <c r="W244" s="14"/>
      <c r="X244" s="14"/>
      <c r="Y244" s="14"/>
      <c r="Z244" s="14"/>
      <c r="AA244" s="14"/>
      <c r="AB244" s="14"/>
      <c r="AC244" s="5"/>
      <c r="AD244" s="5"/>
      <c r="AE244" s="5"/>
      <c r="AF244" s="5"/>
      <c r="AL244" s="181">
        <f t="shared" si="42"/>
        <v>0</v>
      </c>
      <c r="AM244" s="181">
        <f t="shared" si="43"/>
        <v>0</v>
      </c>
      <c r="AN244" s="181">
        <f t="shared" si="44"/>
        <v>0</v>
      </c>
      <c r="AO244" s="181">
        <f t="shared" si="45"/>
        <v>0</v>
      </c>
      <c r="AP244" s="181">
        <f t="shared" si="46"/>
        <v>0</v>
      </c>
      <c r="AQ244" s="181">
        <f t="shared" si="47"/>
        <v>0</v>
      </c>
      <c r="AR244" s="181">
        <f t="shared" si="48"/>
        <v>0</v>
      </c>
      <c r="AS244" s="181">
        <f t="shared" si="49"/>
        <v>0</v>
      </c>
      <c r="AT244" s="181">
        <f t="shared" si="50"/>
        <v>0</v>
      </c>
      <c r="AU244" s="181">
        <f t="shared" si="51"/>
        <v>0</v>
      </c>
      <c r="AV244" s="181">
        <f t="shared" si="52"/>
        <v>0</v>
      </c>
      <c r="AW244" s="181">
        <f t="shared" si="53"/>
        <v>0</v>
      </c>
      <c r="AX244" s="181">
        <f t="shared" si="54"/>
        <v>0</v>
      </c>
      <c r="AY244" s="181">
        <f t="shared" si="55"/>
        <v>0</v>
      </c>
    </row>
    <row r="245" spans="1:51" s="6" customFormat="1" ht="12.75">
      <c r="A245" s="26"/>
      <c r="B245" s="53"/>
      <c r="C245" s="33"/>
      <c r="D245" s="34"/>
      <c r="E245" s="60"/>
      <c r="F245" s="60"/>
      <c r="G245" s="35"/>
      <c r="H245" s="35"/>
      <c r="I245" s="34"/>
      <c r="J245" s="34"/>
      <c r="K245" s="34"/>
      <c r="L245" s="28"/>
      <c r="M245" s="36"/>
      <c r="N245" s="37"/>
      <c r="O245" s="38"/>
      <c r="P245" s="39"/>
      <c r="Q245" s="40"/>
      <c r="R245" s="86"/>
      <c r="S245" s="41"/>
      <c r="T245" s="84"/>
      <c r="U245" s="80"/>
      <c r="W245" s="14"/>
      <c r="X245" s="14"/>
      <c r="Y245" s="14"/>
      <c r="Z245" s="14"/>
      <c r="AA245" s="14"/>
      <c r="AB245" s="14"/>
      <c r="AC245" s="5"/>
      <c r="AD245" s="5"/>
      <c r="AE245" s="5"/>
      <c r="AF245" s="5"/>
      <c r="AL245" s="181">
        <f t="shared" si="42"/>
        <v>0</v>
      </c>
      <c r="AM245" s="181">
        <f t="shared" si="43"/>
        <v>0</v>
      </c>
      <c r="AN245" s="181">
        <f t="shared" si="44"/>
        <v>0</v>
      </c>
      <c r="AO245" s="181">
        <f t="shared" si="45"/>
        <v>0</v>
      </c>
      <c r="AP245" s="181">
        <f t="shared" si="46"/>
        <v>0</v>
      </c>
      <c r="AQ245" s="181">
        <f t="shared" si="47"/>
        <v>0</v>
      </c>
      <c r="AR245" s="181">
        <f t="shared" si="48"/>
        <v>0</v>
      </c>
      <c r="AS245" s="181">
        <f t="shared" si="49"/>
        <v>0</v>
      </c>
      <c r="AT245" s="181">
        <f t="shared" si="50"/>
        <v>0</v>
      </c>
      <c r="AU245" s="181">
        <f t="shared" si="51"/>
        <v>0</v>
      </c>
      <c r="AV245" s="181">
        <f t="shared" si="52"/>
        <v>0</v>
      </c>
      <c r="AW245" s="181">
        <f t="shared" si="53"/>
        <v>0</v>
      </c>
      <c r="AX245" s="181">
        <f t="shared" si="54"/>
        <v>0</v>
      </c>
      <c r="AY245" s="181">
        <f t="shared" si="55"/>
        <v>0</v>
      </c>
    </row>
    <row r="246" spans="1:51" s="6" customFormat="1" ht="12.75">
      <c r="A246" s="26"/>
      <c r="B246" s="53"/>
      <c r="C246" s="33"/>
      <c r="D246" s="34"/>
      <c r="E246" s="60"/>
      <c r="F246" s="60"/>
      <c r="G246" s="35"/>
      <c r="H246" s="35"/>
      <c r="I246" s="34"/>
      <c r="J246" s="34"/>
      <c r="K246" s="34"/>
      <c r="L246" s="28"/>
      <c r="M246" s="36"/>
      <c r="N246" s="37"/>
      <c r="O246" s="38"/>
      <c r="P246" s="39"/>
      <c r="Q246" s="40"/>
      <c r="R246" s="86"/>
      <c r="S246" s="41"/>
      <c r="T246" s="84"/>
      <c r="U246" s="80"/>
      <c r="W246" s="14"/>
      <c r="X246" s="14"/>
      <c r="Y246" s="14"/>
      <c r="Z246" s="14"/>
      <c r="AA246" s="14"/>
      <c r="AB246" s="14"/>
      <c r="AC246" s="5"/>
      <c r="AD246" s="5"/>
      <c r="AE246" s="5"/>
      <c r="AF246" s="5"/>
      <c r="AL246" s="181">
        <f t="shared" si="42"/>
        <v>0</v>
      </c>
      <c r="AM246" s="181">
        <f t="shared" si="43"/>
        <v>0</v>
      </c>
      <c r="AN246" s="181">
        <f t="shared" si="44"/>
        <v>0</v>
      </c>
      <c r="AO246" s="181">
        <f t="shared" si="45"/>
        <v>0</v>
      </c>
      <c r="AP246" s="181">
        <f t="shared" si="46"/>
        <v>0</v>
      </c>
      <c r="AQ246" s="181">
        <f t="shared" si="47"/>
        <v>0</v>
      </c>
      <c r="AR246" s="181">
        <f t="shared" si="48"/>
        <v>0</v>
      </c>
      <c r="AS246" s="181">
        <f t="shared" si="49"/>
        <v>0</v>
      </c>
      <c r="AT246" s="181">
        <f t="shared" si="50"/>
        <v>0</v>
      </c>
      <c r="AU246" s="181">
        <f t="shared" si="51"/>
        <v>0</v>
      </c>
      <c r="AV246" s="181">
        <f t="shared" si="52"/>
        <v>0</v>
      </c>
      <c r="AW246" s="181">
        <f t="shared" si="53"/>
        <v>0</v>
      </c>
      <c r="AX246" s="181">
        <f t="shared" si="54"/>
        <v>0</v>
      </c>
      <c r="AY246" s="181">
        <f t="shared" si="55"/>
        <v>0</v>
      </c>
    </row>
    <row r="247" spans="1:51" s="6" customFormat="1" ht="12.75">
      <c r="A247" s="26"/>
      <c r="B247" s="53"/>
      <c r="C247" s="33"/>
      <c r="D247" s="34"/>
      <c r="E247" s="60"/>
      <c r="F247" s="60"/>
      <c r="G247" s="35"/>
      <c r="H247" s="35"/>
      <c r="I247" s="34"/>
      <c r="J247" s="34"/>
      <c r="K247" s="34"/>
      <c r="L247" s="28"/>
      <c r="M247" s="36"/>
      <c r="N247" s="37"/>
      <c r="O247" s="38"/>
      <c r="P247" s="39"/>
      <c r="Q247" s="40"/>
      <c r="R247" s="86"/>
      <c r="S247" s="41"/>
      <c r="T247" s="84"/>
      <c r="U247" s="80"/>
      <c r="W247" s="14"/>
      <c r="X247" s="14"/>
      <c r="Y247" s="14"/>
      <c r="Z247" s="14"/>
      <c r="AA247" s="14"/>
      <c r="AB247" s="14"/>
      <c r="AC247" s="5"/>
      <c r="AD247" s="5"/>
      <c r="AE247" s="5"/>
      <c r="AF247" s="5"/>
      <c r="AL247" s="181">
        <f t="shared" si="42"/>
        <v>0</v>
      </c>
      <c r="AM247" s="181">
        <f t="shared" si="43"/>
        <v>0</v>
      </c>
      <c r="AN247" s="181">
        <f t="shared" si="44"/>
        <v>0</v>
      </c>
      <c r="AO247" s="181">
        <f t="shared" si="45"/>
        <v>0</v>
      </c>
      <c r="AP247" s="181">
        <f t="shared" si="46"/>
        <v>0</v>
      </c>
      <c r="AQ247" s="181">
        <f t="shared" si="47"/>
        <v>0</v>
      </c>
      <c r="AR247" s="181">
        <f t="shared" si="48"/>
        <v>0</v>
      </c>
      <c r="AS247" s="181">
        <f t="shared" si="49"/>
        <v>0</v>
      </c>
      <c r="AT247" s="181">
        <f t="shared" si="50"/>
        <v>0</v>
      </c>
      <c r="AU247" s="181">
        <f t="shared" si="51"/>
        <v>0</v>
      </c>
      <c r="AV247" s="181">
        <f t="shared" si="52"/>
        <v>0</v>
      </c>
      <c r="AW247" s="181">
        <f t="shared" si="53"/>
        <v>0</v>
      </c>
      <c r="AX247" s="181">
        <f t="shared" si="54"/>
        <v>0</v>
      </c>
      <c r="AY247" s="181">
        <f t="shared" si="55"/>
        <v>0</v>
      </c>
    </row>
    <row r="248" spans="1:51" s="6" customFormat="1" ht="12.75">
      <c r="A248" s="26"/>
      <c r="B248" s="53"/>
      <c r="C248" s="33"/>
      <c r="D248" s="34"/>
      <c r="E248" s="60"/>
      <c r="F248" s="60"/>
      <c r="G248" s="35"/>
      <c r="H248" s="35"/>
      <c r="I248" s="34"/>
      <c r="J248" s="34"/>
      <c r="K248" s="34"/>
      <c r="L248" s="28"/>
      <c r="M248" s="36"/>
      <c r="N248" s="37"/>
      <c r="O248" s="38"/>
      <c r="P248" s="39"/>
      <c r="Q248" s="40"/>
      <c r="R248" s="86"/>
      <c r="S248" s="41"/>
      <c r="T248" s="84"/>
      <c r="U248" s="80"/>
      <c r="W248" s="14"/>
      <c r="X248" s="14"/>
      <c r="Y248" s="14"/>
      <c r="Z248" s="14"/>
      <c r="AA248" s="14"/>
      <c r="AB248" s="14"/>
      <c r="AC248" s="5"/>
      <c r="AD248" s="5"/>
      <c r="AE248" s="5"/>
      <c r="AF248" s="5"/>
      <c r="AL248" s="181">
        <f t="shared" si="42"/>
        <v>0</v>
      </c>
      <c r="AM248" s="181">
        <f t="shared" si="43"/>
        <v>0</v>
      </c>
      <c r="AN248" s="181">
        <f t="shared" si="44"/>
        <v>0</v>
      </c>
      <c r="AO248" s="181">
        <f t="shared" si="45"/>
        <v>0</v>
      </c>
      <c r="AP248" s="181">
        <f t="shared" si="46"/>
        <v>0</v>
      </c>
      <c r="AQ248" s="181">
        <f t="shared" si="47"/>
        <v>0</v>
      </c>
      <c r="AR248" s="181">
        <f t="shared" si="48"/>
        <v>0</v>
      </c>
      <c r="AS248" s="181">
        <f t="shared" si="49"/>
        <v>0</v>
      </c>
      <c r="AT248" s="181">
        <f t="shared" si="50"/>
        <v>0</v>
      </c>
      <c r="AU248" s="181">
        <f t="shared" si="51"/>
        <v>0</v>
      </c>
      <c r="AV248" s="181">
        <f t="shared" si="52"/>
        <v>0</v>
      </c>
      <c r="AW248" s="181">
        <f t="shared" si="53"/>
        <v>0</v>
      </c>
      <c r="AX248" s="181">
        <f t="shared" si="54"/>
        <v>0</v>
      </c>
      <c r="AY248" s="181">
        <f t="shared" si="55"/>
        <v>0</v>
      </c>
    </row>
    <row r="249" spans="1:51" s="6" customFormat="1" ht="12.75">
      <c r="A249" s="26"/>
      <c r="B249" s="53"/>
      <c r="C249" s="33"/>
      <c r="D249" s="34"/>
      <c r="E249" s="60"/>
      <c r="F249" s="60"/>
      <c r="G249" s="35"/>
      <c r="H249" s="35"/>
      <c r="I249" s="34"/>
      <c r="J249" s="34"/>
      <c r="K249" s="34"/>
      <c r="L249" s="28"/>
      <c r="M249" s="36"/>
      <c r="N249" s="37"/>
      <c r="O249" s="38"/>
      <c r="P249" s="39"/>
      <c r="Q249" s="40"/>
      <c r="R249" s="86"/>
      <c r="S249" s="41"/>
      <c r="T249" s="84"/>
      <c r="U249" s="80"/>
      <c r="W249" s="14"/>
      <c r="X249" s="14"/>
      <c r="Y249" s="14"/>
      <c r="Z249" s="14"/>
      <c r="AA249" s="14"/>
      <c r="AB249" s="14"/>
      <c r="AC249" s="5"/>
      <c r="AD249" s="5"/>
      <c r="AE249" s="5"/>
      <c r="AF249" s="5"/>
      <c r="AL249" s="181">
        <f t="shared" si="42"/>
        <v>0</v>
      </c>
      <c r="AM249" s="181">
        <f t="shared" si="43"/>
        <v>0</v>
      </c>
      <c r="AN249" s="181">
        <f t="shared" si="44"/>
        <v>0</v>
      </c>
      <c r="AO249" s="181">
        <f t="shared" si="45"/>
        <v>0</v>
      </c>
      <c r="AP249" s="181">
        <f t="shared" si="46"/>
        <v>0</v>
      </c>
      <c r="AQ249" s="181">
        <f t="shared" si="47"/>
        <v>0</v>
      </c>
      <c r="AR249" s="181">
        <f t="shared" si="48"/>
        <v>0</v>
      </c>
      <c r="AS249" s="181">
        <f t="shared" si="49"/>
        <v>0</v>
      </c>
      <c r="AT249" s="181">
        <f t="shared" si="50"/>
        <v>0</v>
      </c>
      <c r="AU249" s="181">
        <f t="shared" si="51"/>
        <v>0</v>
      </c>
      <c r="AV249" s="181">
        <f t="shared" si="52"/>
        <v>0</v>
      </c>
      <c r="AW249" s="181">
        <f t="shared" si="53"/>
        <v>0</v>
      </c>
      <c r="AX249" s="181">
        <f t="shared" si="54"/>
        <v>0</v>
      </c>
      <c r="AY249" s="181">
        <f t="shared" si="55"/>
        <v>0</v>
      </c>
    </row>
    <row r="250" spans="1:51" s="6" customFormat="1" ht="12.75">
      <c r="A250" s="26"/>
      <c r="B250" s="53"/>
      <c r="C250" s="33"/>
      <c r="D250" s="34"/>
      <c r="E250" s="60"/>
      <c r="F250" s="60"/>
      <c r="G250" s="35"/>
      <c r="H250" s="35"/>
      <c r="I250" s="34"/>
      <c r="J250" s="34"/>
      <c r="K250" s="34"/>
      <c r="L250" s="28"/>
      <c r="M250" s="36"/>
      <c r="N250" s="37"/>
      <c r="O250" s="38"/>
      <c r="P250" s="39"/>
      <c r="Q250" s="40"/>
      <c r="R250" s="86"/>
      <c r="S250" s="41"/>
      <c r="T250" s="84"/>
      <c r="U250" s="80"/>
      <c r="W250" s="14"/>
      <c r="X250" s="14"/>
      <c r="Y250" s="14"/>
      <c r="Z250" s="14"/>
      <c r="AA250" s="14"/>
      <c r="AB250" s="14"/>
      <c r="AC250" s="5"/>
      <c r="AD250" s="5"/>
      <c r="AE250" s="5"/>
      <c r="AF250" s="5"/>
      <c r="AL250" s="181">
        <f t="shared" si="42"/>
        <v>0</v>
      </c>
      <c r="AM250" s="181">
        <f t="shared" si="43"/>
        <v>0</v>
      </c>
      <c r="AN250" s="181">
        <f t="shared" si="44"/>
        <v>0</v>
      </c>
      <c r="AO250" s="181">
        <f t="shared" si="45"/>
        <v>0</v>
      </c>
      <c r="AP250" s="181">
        <f t="shared" si="46"/>
        <v>0</v>
      </c>
      <c r="AQ250" s="181">
        <f t="shared" si="47"/>
        <v>0</v>
      </c>
      <c r="AR250" s="181">
        <f t="shared" si="48"/>
        <v>0</v>
      </c>
      <c r="AS250" s="181">
        <f t="shared" si="49"/>
        <v>0</v>
      </c>
      <c r="AT250" s="181">
        <f t="shared" si="50"/>
        <v>0</v>
      </c>
      <c r="AU250" s="181">
        <f t="shared" si="51"/>
        <v>0</v>
      </c>
      <c r="AV250" s="181">
        <f t="shared" si="52"/>
        <v>0</v>
      </c>
      <c r="AW250" s="181">
        <f t="shared" si="53"/>
        <v>0</v>
      </c>
      <c r="AX250" s="181">
        <f t="shared" si="54"/>
        <v>0</v>
      </c>
      <c r="AY250" s="181">
        <f t="shared" si="55"/>
        <v>0</v>
      </c>
    </row>
    <row r="251" spans="1:51" s="6" customFormat="1" ht="12.75">
      <c r="A251" s="26"/>
      <c r="B251" s="53"/>
      <c r="C251" s="33"/>
      <c r="D251" s="34"/>
      <c r="E251" s="60"/>
      <c r="F251" s="60"/>
      <c r="G251" s="35"/>
      <c r="H251" s="35"/>
      <c r="I251" s="34"/>
      <c r="J251" s="34"/>
      <c r="K251" s="34"/>
      <c r="L251" s="28"/>
      <c r="M251" s="36"/>
      <c r="N251" s="37"/>
      <c r="O251" s="38"/>
      <c r="P251" s="39"/>
      <c r="Q251" s="40"/>
      <c r="R251" s="86"/>
      <c r="S251" s="41"/>
      <c r="T251" s="84"/>
      <c r="U251" s="80"/>
      <c r="W251" s="14"/>
      <c r="X251" s="14"/>
      <c r="Y251" s="14"/>
      <c r="Z251" s="14"/>
      <c r="AA251" s="14"/>
      <c r="AB251" s="14"/>
      <c r="AC251" s="5"/>
      <c r="AD251" s="5"/>
      <c r="AE251" s="5"/>
      <c r="AF251" s="5"/>
      <c r="AL251" s="181">
        <f t="shared" si="42"/>
        <v>0</v>
      </c>
      <c r="AM251" s="181">
        <f t="shared" si="43"/>
        <v>0</v>
      </c>
      <c r="AN251" s="181">
        <f t="shared" si="44"/>
        <v>0</v>
      </c>
      <c r="AO251" s="181">
        <f t="shared" si="45"/>
        <v>0</v>
      </c>
      <c r="AP251" s="181">
        <f t="shared" si="46"/>
        <v>0</v>
      </c>
      <c r="AQ251" s="181">
        <f t="shared" si="47"/>
        <v>0</v>
      </c>
      <c r="AR251" s="181">
        <f t="shared" si="48"/>
        <v>0</v>
      </c>
      <c r="AS251" s="181">
        <f t="shared" si="49"/>
        <v>0</v>
      </c>
      <c r="AT251" s="181">
        <f t="shared" si="50"/>
        <v>0</v>
      </c>
      <c r="AU251" s="181">
        <f t="shared" si="51"/>
        <v>0</v>
      </c>
      <c r="AV251" s="181">
        <f t="shared" si="52"/>
        <v>0</v>
      </c>
      <c r="AW251" s="181">
        <f t="shared" si="53"/>
        <v>0</v>
      </c>
      <c r="AX251" s="181">
        <f t="shared" si="54"/>
        <v>0</v>
      </c>
      <c r="AY251" s="181">
        <f t="shared" si="55"/>
        <v>0</v>
      </c>
    </row>
    <row r="252" spans="1:51" s="6" customFormat="1" ht="12.75">
      <c r="A252" s="26"/>
      <c r="B252" s="53"/>
      <c r="C252" s="33"/>
      <c r="D252" s="34"/>
      <c r="E252" s="60"/>
      <c r="F252" s="60"/>
      <c r="G252" s="35"/>
      <c r="H252" s="35"/>
      <c r="I252" s="34"/>
      <c r="J252" s="34"/>
      <c r="K252" s="34"/>
      <c r="L252" s="28"/>
      <c r="M252" s="36"/>
      <c r="N252" s="37"/>
      <c r="O252" s="38"/>
      <c r="P252" s="39"/>
      <c r="Q252" s="40"/>
      <c r="R252" s="86"/>
      <c r="S252" s="41"/>
      <c r="T252" s="84"/>
      <c r="U252" s="80"/>
      <c r="W252" s="14"/>
      <c r="X252" s="14"/>
      <c r="Y252" s="14"/>
      <c r="Z252" s="14"/>
      <c r="AA252" s="14"/>
      <c r="AB252" s="14"/>
      <c r="AC252" s="5"/>
      <c r="AD252" s="5"/>
      <c r="AE252" s="5"/>
      <c r="AF252" s="5"/>
      <c r="AL252" s="181">
        <f t="shared" si="42"/>
        <v>0</v>
      </c>
      <c r="AM252" s="181">
        <f t="shared" si="43"/>
        <v>0</v>
      </c>
      <c r="AN252" s="181">
        <f t="shared" si="44"/>
        <v>0</v>
      </c>
      <c r="AO252" s="181">
        <f t="shared" si="45"/>
        <v>0</v>
      </c>
      <c r="AP252" s="181">
        <f t="shared" si="46"/>
        <v>0</v>
      </c>
      <c r="AQ252" s="181">
        <f t="shared" si="47"/>
        <v>0</v>
      </c>
      <c r="AR252" s="181">
        <f t="shared" si="48"/>
        <v>0</v>
      </c>
      <c r="AS252" s="181">
        <f t="shared" si="49"/>
        <v>0</v>
      </c>
      <c r="AT252" s="181">
        <f t="shared" si="50"/>
        <v>0</v>
      </c>
      <c r="AU252" s="181">
        <f t="shared" si="51"/>
        <v>0</v>
      </c>
      <c r="AV252" s="181">
        <f t="shared" si="52"/>
        <v>0</v>
      </c>
      <c r="AW252" s="181">
        <f t="shared" si="53"/>
        <v>0</v>
      </c>
      <c r="AX252" s="181">
        <f t="shared" si="54"/>
        <v>0</v>
      </c>
      <c r="AY252" s="181">
        <f t="shared" si="55"/>
        <v>0</v>
      </c>
    </row>
    <row r="253" spans="1:51" s="6" customFormat="1" ht="12.75">
      <c r="A253" s="26"/>
      <c r="B253" s="53"/>
      <c r="C253" s="33"/>
      <c r="D253" s="34"/>
      <c r="E253" s="60"/>
      <c r="F253" s="60"/>
      <c r="G253" s="35"/>
      <c r="H253" s="35"/>
      <c r="I253" s="34"/>
      <c r="J253" s="34"/>
      <c r="K253" s="34"/>
      <c r="L253" s="28"/>
      <c r="M253" s="36"/>
      <c r="N253" s="37"/>
      <c r="O253" s="38"/>
      <c r="P253" s="39"/>
      <c r="Q253" s="40"/>
      <c r="R253" s="86"/>
      <c r="S253" s="41"/>
      <c r="T253" s="84"/>
      <c r="U253" s="80"/>
      <c r="W253" s="14"/>
      <c r="X253" s="14"/>
      <c r="Y253" s="14"/>
      <c r="Z253" s="14"/>
      <c r="AA253" s="14"/>
      <c r="AB253" s="14"/>
      <c r="AC253" s="5"/>
      <c r="AD253" s="5"/>
      <c r="AE253" s="5"/>
      <c r="AF253" s="5"/>
      <c r="AL253" s="181">
        <f t="shared" si="42"/>
        <v>0</v>
      </c>
      <c r="AM253" s="181">
        <f t="shared" si="43"/>
        <v>0</v>
      </c>
      <c r="AN253" s="181">
        <f t="shared" si="44"/>
        <v>0</v>
      </c>
      <c r="AO253" s="181">
        <f t="shared" si="45"/>
        <v>0</v>
      </c>
      <c r="AP253" s="181">
        <f t="shared" si="46"/>
        <v>0</v>
      </c>
      <c r="AQ253" s="181">
        <f t="shared" si="47"/>
        <v>0</v>
      </c>
      <c r="AR253" s="181">
        <f t="shared" si="48"/>
        <v>0</v>
      </c>
      <c r="AS253" s="181">
        <f t="shared" si="49"/>
        <v>0</v>
      </c>
      <c r="AT253" s="181">
        <f t="shared" si="50"/>
        <v>0</v>
      </c>
      <c r="AU253" s="181">
        <f t="shared" si="51"/>
        <v>0</v>
      </c>
      <c r="AV253" s="181">
        <f t="shared" si="52"/>
        <v>0</v>
      </c>
      <c r="AW253" s="181">
        <f t="shared" si="53"/>
        <v>0</v>
      </c>
      <c r="AX253" s="181">
        <f t="shared" si="54"/>
        <v>0</v>
      </c>
      <c r="AY253" s="181">
        <f t="shared" si="55"/>
        <v>0</v>
      </c>
    </row>
    <row r="254" spans="1:51" s="6" customFormat="1" ht="12.75">
      <c r="A254" s="26"/>
      <c r="B254" s="53"/>
      <c r="C254" s="33"/>
      <c r="D254" s="34"/>
      <c r="E254" s="60"/>
      <c r="F254" s="60"/>
      <c r="G254" s="35"/>
      <c r="H254" s="35"/>
      <c r="I254" s="34"/>
      <c r="J254" s="34"/>
      <c r="K254" s="34"/>
      <c r="L254" s="28"/>
      <c r="M254" s="36"/>
      <c r="N254" s="37"/>
      <c r="O254" s="38"/>
      <c r="P254" s="39"/>
      <c r="Q254" s="40"/>
      <c r="R254" s="86"/>
      <c r="S254" s="41"/>
      <c r="T254" s="84"/>
      <c r="U254" s="80"/>
      <c r="W254" s="14"/>
      <c r="X254" s="14"/>
      <c r="Y254" s="14"/>
      <c r="Z254" s="14"/>
      <c r="AA254" s="14"/>
      <c r="AB254" s="14"/>
      <c r="AC254" s="5"/>
      <c r="AD254" s="5"/>
      <c r="AE254" s="5"/>
      <c r="AF254" s="5"/>
      <c r="AL254" s="181">
        <f t="shared" si="42"/>
        <v>0</v>
      </c>
      <c r="AM254" s="181">
        <f t="shared" si="43"/>
        <v>0</v>
      </c>
      <c r="AN254" s="181">
        <f t="shared" si="44"/>
        <v>0</v>
      </c>
      <c r="AO254" s="181">
        <f t="shared" si="45"/>
        <v>0</v>
      </c>
      <c r="AP254" s="181">
        <f t="shared" si="46"/>
        <v>0</v>
      </c>
      <c r="AQ254" s="181">
        <f t="shared" si="47"/>
        <v>0</v>
      </c>
      <c r="AR254" s="181">
        <f t="shared" si="48"/>
        <v>0</v>
      </c>
      <c r="AS254" s="181">
        <f t="shared" si="49"/>
        <v>0</v>
      </c>
      <c r="AT254" s="181">
        <f t="shared" si="50"/>
        <v>0</v>
      </c>
      <c r="AU254" s="181">
        <f t="shared" si="51"/>
        <v>0</v>
      </c>
      <c r="AV254" s="181">
        <f t="shared" si="52"/>
        <v>0</v>
      </c>
      <c r="AW254" s="181">
        <f t="shared" si="53"/>
        <v>0</v>
      </c>
      <c r="AX254" s="181">
        <f t="shared" si="54"/>
        <v>0</v>
      </c>
      <c r="AY254" s="181">
        <f t="shared" si="55"/>
        <v>0</v>
      </c>
    </row>
    <row r="255" spans="1:51" s="6" customFormat="1" ht="12.75">
      <c r="A255" s="26"/>
      <c r="B255" s="53"/>
      <c r="C255" s="33"/>
      <c r="D255" s="34"/>
      <c r="E255" s="60"/>
      <c r="F255" s="60"/>
      <c r="G255" s="35"/>
      <c r="H255" s="35"/>
      <c r="I255" s="34"/>
      <c r="J255" s="34"/>
      <c r="K255" s="34"/>
      <c r="L255" s="28"/>
      <c r="M255" s="36"/>
      <c r="N255" s="37"/>
      <c r="O255" s="38"/>
      <c r="P255" s="39"/>
      <c r="Q255" s="40"/>
      <c r="R255" s="86"/>
      <c r="S255" s="41"/>
      <c r="T255" s="84"/>
      <c r="U255" s="80"/>
      <c r="W255" s="14"/>
      <c r="X255" s="14"/>
      <c r="Y255" s="14"/>
      <c r="Z255" s="14"/>
      <c r="AA255" s="14"/>
      <c r="AB255" s="14"/>
      <c r="AC255" s="5"/>
      <c r="AD255" s="5"/>
      <c r="AE255" s="5"/>
      <c r="AF255" s="5"/>
      <c r="AL255" s="181">
        <f t="shared" si="42"/>
        <v>0</v>
      </c>
      <c r="AM255" s="181">
        <f t="shared" si="43"/>
        <v>0</v>
      </c>
      <c r="AN255" s="181">
        <f t="shared" si="44"/>
        <v>0</v>
      </c>
      <c r="AO255" s="181">
        <f t="shared" si="45"/>
        <v>0</v>
      </c>
      <c r="AP255" s="181">
        <f t="shared" si="46"/>
        <v>0</v>
      </c>
      <c r="AQ255" s="181">
        <f t="shared" si="47"/>
        <v>0</v>
      </c>
      <c r="AR255" s="181">
        <f t="shared" si="48"/>
        <v>0</v>
      </c>
      <c r="AS255" s="181">
        <f t="shared" si="49"/>
        <v>0</v>
      </c>
      <c r="AT255" s="181">
        <f t="shared" si="50"/>
        <v>0</v>
      </c>
      <c r="AU255" s="181">
        <f t="shared" si="51"/>
        <v>0</v>
      </c>
      <c r="AV255" s="181">
        <f t="shared" si="52"/>
        <v>0</v>
      </c>
      <c r="AW255" s="181">
        <f t="shared" si="53"/>
        <v>0</v>
      </c>
      <c r="AX255" s="181">
        <f t="shared" si="54"/>
        <v>0</v>
      </c>
      <c r="AY255" s="181">
        <f t="shared" si="55"/>
        <v>0</v>
      </c>
    </row>
    <row r="256" spans="1:51" s="6" customFormat="1" ht="12.75">
      <c r="A256" s="26"/>
      <c r="B256" s="53"/>
      <c r="C256" s="33"/>
      <c r="D256" s="34"/>
      <c r="E256" s="60"/>
      <c r="F256" s="60"/>
      <c r="G256" s="35"/>
      <c r="H256" s="35"/>
      <c r="I256" s="34"/>
      <c r="J256" s="34"/>
      <c r="K256" s="34"/>
      <c r="L256" s="28"/>
      <c r="M256" s="36"/>
      <c r="N256" s="37"/>
      <c r="O256" s="38"/>
      <c r="P256" s="39"/>
      <c r="Q256" s="40"/>
      <c r="R256" s="86"/>
      <c r="S256" s="41"/>
      <c r="T256" s="84"/>
      <c r="U256" s="80"/>
      <c r="W256" s="14"/>
      <c r="X256" s="14"/>
      <c r="Y256" s="14"/>
      <c r="Z256" s="14"/>
      <c r="AA256" s="14"/>
      <c r="AB256" s="14"/>
      <c r="AC256" s="5"/>
      <c r="AD256" s="5"/>
      <c r="AE256" s="5"/>
      <c r="AF256" s="5"/>
      <c r="AL256" s="181">
        <f t="shared" si="42"/>
        <v>0</v>
      </c>
      <c r="AM256" s="181">
        <f t="shared" si="43"/>
        <v>0</v>
      </c>
      <c r="AN256" s="181">
        <f t="shared" si="44"/>
        <v>0</v>
      </c>
      <c r="AO256" s="181">
        <f t="shared" si="45"/>
        <v>0</v>
      </c>
      <c r="AP256" s="181">
        <f t="shared" si="46"/>
        <v>0</v>
      </c>
      <c r="AQ256" s="181">
        <f t="shared" si="47"/>
        <v>0</v>
      </c>
      <c r="AR256" s="181">
        <f t="shared" si="48"/>
        <v>0</v>
      </c>
      <c r="AS256" s="181">
        <f t="shared" si="49"/>
        <v>0</v>
      </c>
      <c r="AT256" s="181">
        <f t="shared" si="50"/>
        <v>0</v>
      </c>
      <c r="AU256" s="181">
        <f t="shared" si="51"/>
        <v>0</v>
      </c>
      <c r="AV256" s="181">
        <f t="shared" si="52"/>
        <v>0</v>
      </c>
      <c r="AW256" s="181">
        <f t="shared" si="53"/>
        <v>0</v>
      </c>
      <c r="AX256" s="181">
        <f t="shared" si="54"/>
        <v>0</v>
      </c>
      <c r="AY256" s="181">
        <f t="shared" si="55"/>
        <v>0</v>
      </c>
    </row>
    <row r="257" spans="1:51" s="6" customFormat="1" ht="12.75">
      <c r="A257" s="26"/>
      <c r="B257" s="53"/>
      <c r="C257" s="33"/>
      <c r="D257" s="34"/>
      <c r="E257" s="60"/>
      <c r="F257" s="60"/>
      <c r="G257" s="35"/>
      <c r="H257" s="35"/>
      <c r="I257" s="34"/>
      <c r="J257" s="34"/>
      <c r="K257" s="34"/>
      <c r="L257" s="28"/>
      <c r="M257" s="36"/>
      <c r="N257" s="37"/>
      <c r="O257" s="38"/>
      <c r="P257" s="39"/>
      <c r="Q257" s="40"/>
      <c r="R257" s="86"/>
      <c r="S257" s="41"/>
      <c r="T257" s="84"/>
      <c r="U257" s="80"/>
      <c r="W257" s="14"/>
      <c r="X257" s="14"/>
      <c r="Y257" s="14"/>
      <c r="Z257" s="14"/>
      <c r="AA257" s="14"/>
      <c r="AB257" s="14"/>
      <c r="AC257" s="5"/>
      <c r="AD257" s="5"/>
      <c r="AE257" s="5"/>
      <c r="AF257" s="5"/>
      <c r="AL257" s="181">
        <f t="shared" si="42"/>
        <v>0</v>
      </c>
      <c r="AM257" s="181">
        <f t="shared" si="43"/>
        <v>0</v>
      </c>
      <c r="AN257" s="181">
        <f t="shared" si="44"/>
        <v>0</v>
      </c>
      <c r="AO257" s="181">
        <f t="shared" si="45"/>
        <v>0</v>
      </c>
      <c r="AP257" s="181">
        <f t="shared" si="46"/>
        <v>0</v>
      </c>
      <c r="AQ257" s="181">
        <f t="shared" si="47"/>
        <v>0</v>
      </c>
      <c r="AR257" s="181">
        <f t="shared" si="48"/>
        <v>0</v>
      </c>
      <c r="AS257" s="181">
        <f t="shared" si="49"/>
        <v>0</v>
      </c>
      <c r="AT257" s="181">
        <f t="shared" si="50"/>
        <v>0</v>
      </c>
      <c r="AU257" s="181">
        <f t="shared" si="51"/>
        <v>0</v>
      </c>
      <c r="AV257" s="181">
        <f t="shared" si="52"/>
        <v>0</v>
      </c>
      <c r="AW257" s="181">
        <f t="shared" si="53"/>
        <v>0</v>
      </c>
      <c r="AX257" s="181">
        <f t="shared" si="54"/>
        <v>0</v>
      </c>
      <c r="AY257" s="181">
        <f t="shared" si="55"/>
        <v>0</v>
      </c>
    </row>
    <row r="258" spans="1:51" s="6" customFormat="1" ht="12.75">
      <c r="A258" s="26"/>
      <c r="B258" s="53"/>
      <c r="C258" s="33"/>
      <c r="D258" s="34"/>
      <c r="E258" s="60"/>
      <c r="F258" s="60"/>
      <c r="G258" s="35"/>
      <c r="H258" s="35"/>
      <c r="I258" s="34"/>
      <c r="J258" s="34"/>
      <c r="K258" s="34"/>
      <c r="L258" s="28"/>
      <c r="M258" s="36"/>
      <c r="N258" s="37"/>
      <c r="O258" s="38"/>
      <c r="P258" s="39"/>
      <c r="Q258" s="40"/>
      <c r="R258" s="86"/>
      <c r="S258" s="41"/>
      <c r="T258" s="84"/>
      <c r="U258" s="80"/>
      <c r="W258" s="14"/>
      <c r="X258" s="14"/>
      <c r="Y258" s="14"/>
      <c r="Z258" s="14"/>
      <c r="AA258" s="14"/>
      <c r="AB258" s="14"/>
      <c r="AC258" s="5"/>
      <c r="AD258" s="5"/>
      <c r="AE258" s="5"/>
      <c r="AF258" s="5"/>
      <c r="AL258" s="181">
        <f t="shared" si="42"/>
        <v>0</v>
      </c>
      <c r="AM258" s="181">
        <f t="shared" si="43"/>
        <v>0</v>
      </c>
      <c r="AN258" s="181">
        <f t="shared" si="44"/>
        <v>0</v>
      </c>
      <c r="AO258" s="181">
        <f t="shared" si="45"/>
        <v>0</v>
      </c>
      <c r="AP258" s="181">
        <f t="shared" si="46"/>
        <v>0</v>
      </c>
      <c r="AQ258" s="181">
        <f t="shared" si="47"/>
        <v>0</v>
      </c>
      <c r="AR258" s="181">
        <f t="shared" si="48"/>
        <v>0</v>
      </c>
      <c r="AS258" s="181">
        <f t="shared" si="49"/>
        <v>0</v>
      </c>
      <c r="AT258" s="181">
        <f t="shared" si="50"/>
        <v>0</v>
      </c>
      <c r="AU258" s="181">
        <f t="shared" si="51"/>
        <v>0</v>
      </c>
      <c r="AV258" s="181">
        <f t="shared" si="52"/>
        <v>0</v>
      </c>
      <c r="AW258" s="181">
        <f t="shared" si="53"/>
        <v>0</v>
      </c>
      <c r="AX258" s="181">
        <f t="shared" si="54"/>
        <v>0</v>
      </c>
      <c r="AY258" s="181">
        <f t="shared" si="55"/>
        <v>0</v>
      </c>
    </row>
    <row r="259" spans="1:51" s="6" customFormat="1" ht="12.75">
      <c r="A259" s="26"/>
      <c r="B259" s="53"/>
      <c r="C259" s="33"/>
      <c r="D259" s="34"/>
      <c r="E259" s="60"/>
      <c r="F259" s="60"/>
      <c r="G259" s="35"/>
      <c r="H259" s="35"/>
      <c r="I259" s="34"/>
      <c r="J259" s="34"/>
      <c r="K259" s="34"/>
      <c r="L259" s="28"/>
      <c r="M259" s="36"/>
      <c r="N259" s="37"/>
      <c r="O259" s="38"/>
      <c r="P259" s="39"/>
      <c r="Q259" s="40"/>
      <c r="R259" s="86"/>
      <c r="S259" s="41"/>
      <c r="T259" s="84"/>
      <c r="U259" s="80"/>
      <c r="W259" s="14"/>
      <c r="X259" s="14"/>
      <c r="Y259" s="14"/>
      <c r="Z259" s="14"/>
      <c r="AA259" s="14"/>
      <c r="AB259" s="14"/>
      <c r="AC259" s="5"/>
      <c r="AD259" s="5"/>
      <c r="AE259" s="5"/>
      <c r="AF259" s="5"/>
      <c r="AL259" s="181">
        <f t="shared" si="42"/>
        <v>0</v>
      </c>
      <c r="AM259" s="181">
        <f t="shared" si="43"/>
        <v>0</v>
      </c>
      <c r="AN259" s="181">
        <f t="shared" si="44"/>
        <v>0</v>
      </c>
      <c r="AO259" s="181">
        <f t="shared" si="45"/>
        <v>0</v>
      </c>
      <c r="AP259" s="181">
        <f t="shared" si="46"/>
        <v>0</v>
      </c>
      <c r="AQ259" s="181">
        <f t="shared" si="47"/>
        <v>0</v>
      </c>
      <c r="AR259" s="181">
        <f t="shared" si="48"/>
        <v>0</v>
      </c>
      <c r="AS259" s="181">
        <f t="shared" si="49"/>
        <v>0</v>
      </c>
      <c r="AT259" s="181">
        <f t="shared" si="50"/>
        <v>0</v>
      </c>
      <c r="AU259" s="181">
        <f t="shared" si="51"/>
        <v>0</v>
      </c>
      <c r="AV259" s="181">
        <f t="shared" si="52"/>
        <v>0</v>
      </c>
      <c r="AW259" s="181">
        <f t="shared" si="53"/>
        <v>0</v>
      </c>
      <c r="AX259" s="181">
        <f t="shared" si="54"/>
        <v>0</v>
      </c>
      <c r="AY259" s="181">
        <f t="shared" si="55"/>
        <v>0</v>
      </c>
    </row>
    <row r="260" spans="1:51" s="6" customFormat="1" ht="12.75">
      <c r="A260" s="26"/>
      <c r="B260" s="53"/>
      <c r="C260" s="33"/>
      <c r="D260" s="34"/>
      <c r="E260" s="60"/>
      <c r="F260" s="60"/>
      <c r="G260" s="35"/>
      <c r="H260" s="35"/>
      <c r="I260" s="34"/>
      <c r="J260" s="34"/>
      <c r="K260" s="34"/>
      <c r="L260" s="28"/>
      <c r="M260" s="36"/>
      <c r="N260" s="37"/>
      <c r="O260" s="38"/>
      <c r="P260" s="39"/>
      <c r="Q260" s="40"/>
      <c r="R260" s="86"/>
      <c r="S260" s="41"/>
      <c r="T260" s="84"/>
      <c r="U260" s="80"/>
      <c r="W260" s="14"/>
      <c r="X260" s="14"/>
      <c r="Y260" s="14"/>
      <c r="Z260" s="14"/>
      <c r="AA260" s="14"/>
      <c r="AB260" s="14"/>
      <c r="AC260" s="5"/>
      <c r="AD260" s="5"/>
      <c r="AE260" s="5"/>
      <c r="AF260" s="5"/>
      <c r="AL260" s="181">
        <f aca="true" t="shared" si="56" ref="AL260:AL323">IF(AND($U260="BLM",$K260="L"),1,0)</f>
        <v>0</v>
      </c>
      <c r="AM260" s="181">
        <f aca="true" t="shared" si="57" ref="AM260:AM323">IF(AND($U260="BLM",$K260="P"),1,0)</f>
        <v>0</v>
      </c>
      <c r="AN260" s="181">
        <f aca="true" t="shared" si="58" ref="AN260:AN323">IF(AND($U260="FS",$K260="L"),1,0)</f>
        <v>0</v>
      </c>
      <c r="AO260" s="181">
        <f aca="true" t="shared" si="59" ref="AO260:AO323">IF(AND($U260="FS",$K260="P"),1,0)</f>
        <v>0</v>
      </c>
      <c r="AP260" s="181">
        <f aca="true" t="shared" si="60" ref="AP260:AP323">IF(AND($U260="STATE",$K260="L"),1,0)</f>
        <v>0</v>
      </c>
      <c r="AQ260" s="181">
        <f aca="true" t="shared" si="61" ref="AQ260:AQ323">IF(AND($U260="STATE",$K260="P"),1,0)</f>
        <v>0</v>
      </c>
      <c r="AR260" s="181">
        <f aca="true" t="shared" si="62" ref="AR260:AR323">IF(AND($U260="PRIVATE",$K260="L"),1,0)</f>
        <v>0</v>
      </c>
      <c r="AS260" s="181">
        <f aca="true" t="shared" si="63" ref="AS260:AS323">IF(AND($U260="PRIVATE",$K260="P"),1,0)</f>
        <v>0</v>
      </c>
      <c r="AT260" s="181">
        <f aca="true" t="shared" si="64" ref="AT260:AT323">IF(AND($U260="MILITARY",$K260="L"),1,0)</f>
        <v>0</v>
      </c>
      <c r="AU260" s="181">
        <f aca="true" t="shared" si="65" ref="AU260:AU323">IF(AND($U260="MILITARY",$K260="P"),1,0)</f>
        <v>0</v>
      </c>
      <c r="AV260" s="181">
        <f aca="true" t="shared" si="66" ref="AV260:AV323">IF(AND($U260="FWS",$K260="L"),1,0)</f>
        <v>0</v>
      </c>
      <c r="AW260" s="181">
        <f aca="true" t="shared" si="67" ref="AW260:AW323">IF(AND($U260="FWS",$K260="P"),1,0)</f>
        <v>0</v>
      </c>
      <c r="AX260" s="181">
        <f aca="true" t="shared" si="68" ref="AX260:AX323">IF(AND($U260="OTHER",$K260="L"),1,0)</f>
        <v>0</v>
      </c>
      <c r="AY260" s="181">
        <f aca="true" t="shared" si="69" ref="AY260:AY323">IF(AND($U260="OTHER",$K260="P"),1,0)</f>
        <v>0</v>
      </c>
    </row>
    <row r="261" spans="1:51" s="6" customFormat="1" ht="12.75">
      <c r="A261" s="26"/>
      <c r="B261" s="53"/>
      <c r="C261" s="33"/>
      <c r="D261" s="34"/>
      <c r="E261" s="60"/>
      <c r="F261" s="60"/>
      <c r="G261" s="35"/>
      <c r="H261" s="35"/>
      <c r="I261" s="34"/>
      <c r="J261" s="34"/>
      <c r="K261" s="34"/>
      <c r="L261" s="28"/>
      <c r="M261" s="36"/>
      <c r="N261" s="37"/>
      <c r="O261" s="38"/>
      <c r="P261" s="39"/>
      <c r="Q261" s="40"/>
      <c r="R261" s="86"/>
      <c r="S261" s="41"/>
      <c r="T261" s="84"/>
      <c r="U261" s="80"/>
      <c r="W261" s="14"/>
      <c r="X261" s="14"/>
      <c r="Y261" s="14"/>
      <c r="Z261" s="14"/>
      <c r="AA261" s="14"/>
      <c r="AB261" s="14"/>
      <c r="AC261" s="5"/>
      <c r="AD261" s="5"/>
      <c r="AE261" s="5"/>
      <c r="AF261" s="5"/>
      <c r="AL261" s="181">
        <f t="shared" si="56"/>
        <v>0</v>
      </c>
      <c r="AM261" s="181">
        <f t="shared" si="57"/>
        <v>0</v>
      </c>
      <c r="AN261" s="181">
        <f t="shared" si="58"/>
        <v>0</v>
      </c>
      <c r="AO261" s="181">
        <f t="shared" si="59"/>
        <v>0</v>
      </c>
      <c r="AP261" s="181">
        <f t="shared" si="60"/>
        <v>0</v>
      </c>
      <c r="AQ261" s="181">
        <f t="shared" si="61"/>
        <v>0</v>
      </c>
      <c r="AR261" s="181">
        <f t="shared" si="62"/>
        <v>0</v>
      </c>
      <c r="AS261" s="181">
        <f t="shared" si="63"/>
        <v>0</v>
      </c>
      <c r="AT261" s="181">
        <f t="shared" si="64"/>
        <v>0</v>
      </c>
      <c r="AU261" s="181">
        <f t="shared" si="65"/>
        <v>0</v>
      </c>
      <c r="AV261" s="181">
        <f t="shared" si="66"/>
        <v>0</v>
      </c>
      <c r="AW261" s="181">
        <f t="shared" si="67"/>
        <v>0</v>
      </c>
      <c r="AX261" s="181">
        <f t="shared" si="68"/>
        <v>0</v>
      </c>
      <c r="AY261" s="181">
        <f t="shared" si="69"/>
        <v>0</v>
      </c>
    </row>
    <row r="262" spans="1:51" s="6" customFormat="1" ht="12.75">
      <c r="A262" s="26"/>
      <c r="B262" s="53"/>
      <c r="C262" s="33"/>
      <c r="D262" s="34"/>
      <c r="E262" s="60"/>
      <c r="F262" s="60"/>
      <c r="G262" s="35"/>
      <c r="H262" s="35"/>
      <c r="I262" s="34"/>
      <c r="J262" s="34"/>
      <c r="K262" s="34"/>
      <c r="L262" s="28"/>
      <c r="M262" s="36"/>
      <c r="N262" s="37"/>
      <c r="O262" s="38"/>
      <c r="P262" s="39"/>
      <c r="Q262" s="40"/>
      <c r="R262" s="86"/>
      <c r="S262" s="41"/>
      <c r="T262" s="84"/>
      <c r="U262" s="80"/>
      <c r="W262" s="14"/>
      <c r="X262" s="14"/>
      <c r="Y262" s="14"/>
      <c r="Z262" s="14"/>
      <c r="AA262" s="14"/>
      <c r="AB262" s="14"/>
      <c r="AC262" s="5"/>
      <c r="AD262" s="5"/>
      <c r="AE262" s="5"/>
      <c r="AF262" s="5"/>
      <c r="AL262" s="181">
        <f t="shared" si="56"/>
        <v>0</v>
      </c>
      <c r="AM262" s="181">
        <f t="shared" si="57"/>
        <v>0</v>
      </c>
      <c r="AN262" s="181">
        <f t="shared" si="58"/>
        <v>0</v>
      </c>
      <c r="AO262" s="181">
        <f t="shared" si="59"/>
        <v>0</v>
      </c>
      <c r="AP262" s="181">
        <f t="shared" si="60"/>
        <v>0</v>
      </c>
      <c r="AQ262" s="181">
        <f t="shared" si="61"/>
        <v>0</v>
      </c>
      <c r="AR262" s="181">
        <f t="shared" si="62"/>
        <v>0</v>
      </c>
      <c r="AS262" s="181">
        <f t="shared" si="63"/>
        <v>0</v>
      </c>
      <c r="AT262" s="181">
        <f t="shared" si="64"/>
        <v>0</v>
      </c>
      <c r="AU262" s="181">
        <f t="shared" si="65"/>
        <v>0</v>
      </c>
      <c r="AV262" s="181">
        <f t="shared" si="66"/>
        <v>0</v>
      </c>
      <c r="AW262" s="181">
        <f t="shared" si="67"/>
        <v>0</v>
      </c>
      <c r="AX262" s="181">
        <f t="shared" si="68"/>
        <v>0</v>
      </c>
      <c r="AY262" s="181">
        <f t="shared" si="69"/>
        <v>0</v>
      </c>
    </row>
    <row r="263" spans="1:51" s="6" customFormat="1" ht="12.75">
      <c r="A263" s="26"/>
      <c r="B263" s="53"/>
      <c r="C263" s="33"/>
      <c r="D263" s="34"/>
      <c r="E263" s="60"/>
      <c r="F263" s="60"/>
      <c r="G263" s="35"/>
      <c r="H263" s="35"/>
      <c r="I263" s="34"/>
      <c r="J263" s="34"/>
      <c r="K263" s="34"/>
      <c r="L263" s="28"/>
      <c r="M263" s="36"/>
      <c r="N263" s="37"/>
      <c r="O263" s="38"/>
      <c r="P263" s="39"/>
      <c r="Q263" s="40"/>
      <c r="R263" s="86"/>
      <c r="S263" s="41"/>
      <c r="T263" s="84"/>
      <c r="U263" s="80"/>
      <c r="W263" s="14"/>
      <c r="X263" s="14"/>
      <c r="Y263" s="14"/>
      <c r="Z263" s="14"/>
      <c r="AA263" s="14"/>
      <c r="AB263" s="14"/>
      <c r="AC263" s="5"/>
      <c r="AD263" s="5"/>
      <c r="AE263" s="5"/>
      <c r="AF263" s="5"/>
      <c r="AL263" s="181">
        <f t="shared" si="56"/>
        <v>0</v>
      </c>
      <c r="AM263" s="181">
        <f t="shared" si="57"/>
        <v>0</v>
      </c>
      <c r="AN263" s="181">
        <f t="shared" si="58"/>
        <v>0</v>
      </c>
      <c r="AO263" s="181">
        <f t="shared" si="59"/>
        <v>0</v>
      </c>
      <c r="AP263" s="181">
        <f t="shared" si="60"/>
        <v>0</v>
      </c>
      <c r="AQ263" s="181">
        <f t="shared" si="61"/>
        <v>0</v>
      </c>
      <c r="AR263" s="181">
        <f t="shared" si="62"/>
        <v>0</v>
      </c>
      <c r="AS263" s="181">
        <f t="shared" si="63"/>
        <v>0</v>
      </c>
      <c r="AT263" s="181">
        <f t="shared" si="64"/>
        <v>0</v>
      </c>
      <c r="AU263" s="181">
        <f t="shared" si="65"/>
        <v>0</v>
      </c>
      <c r="AV263" s="181">
        <f t="shared" si="66"/>
        <v>0</v>
      </c>
      <c r="AW263" s="181">
        <f t="shared" si="67"/>
        <v>0</v>
      </c>
      <c r="AX263" s="181">
        <f t="shared" si="68"/>
        <v>0</v>
      </c>
      <c r="AY263" s="181">
        <f t="shared" si="69"/>
        <v>0</v>
      </c>
    </row>
    <row r="264" spans="1:51" s="6" customFormat="1" ht="12.75">
      <c r="A264" s="26"/>
      <c r="B264" s="53"/>
      <c r="C264" s="33"/>
      <c r="D264" s="34"/>
      <c r="E264" s="60"/>
      <c r="F264" s="60"/>
      <c r="G264" s="35"/>
      <c r="H264" s="35"/>
      <c r="I264" s="34"/>
      <c r="J264" s="34"/>
      <c r="K264" s="34"/>
      <c r="L264" s="28"/>
      <c r="M264" s="36"/>
      <c r="N264" s="37"/>
      <c r="O264" s="38"/>
      <c r="P264" s="39"/>
      <c r="Q264" s="40"/>
      <c r="R264" s="86"/>
      <c r="S264" s="41"/>
      <c r="T264" s="84"/>
      <c r="U264" s="80"/>
      <c r="W264" s="14"/>
      <c r="X264" s="14"/>
      <c r="Y264" s="14"/>
      <c r="Z264" s="14"/>
      <c r="AA264" s="14"/>
      <c r="AB264" s="14"/>
      <c r="AC264" s="5"/>
      <c r="AD264" s="5"/>
      <c r="AE264" s="5"/>
      <c r="AF264" s="5"/>
      <c r="AL264" s="181">
        <f t="shared" si="56"/>
        <v>0</v>
      </c>
      <c r="AM264" s="181">
        <f t="shared" si="57"/>
        <v>0</v>
      </c>
      <c r="AN264" s="181">
        <f t="shared" si="58"/>
        <v>0</v>
      </c>
      <c r="AO264" s="181">
        <f t="shared" si="59"/>
        <v>0</v>
      </c>
      <c r="AP264" s="181">
        <f t="shared" si="60"/>
        <v>0</v>
      </c>
      <c r="AQ264" s="181">
        <f t="shared" si="61"/>
        <v>0</v>
      </c>
      <c r="AR264" s="181">
        <f t="shared" si="62"/>
        <v>0</v>
      </c>
      <c r="AS264" s="181">
        <f t="shared" si="63"/>
        <v>0</v>
      </c>
      <c r="AT264" s="181">
        <f t="shared" si="64"/>
        <v>0</v>
      </c>
      <c r="AU264" s="181">
        <f t="shared" si="65"/>
        <v>0</v>
      </c>
      <c r="AV264" s="181">
        <f t="shared" si="66"/>
        <v>0</v>
      </c>
      <c r="AW264" s="181">
        <f t="shared" si="67"/>
        <v>0</v>
      </c>
      <c r="AX264" s="181">
        <f t="shared" si="68"/>
        <v>0</v>
      </c>
      <c r="AY264" s="181">
        <f t="shared" si="69"/>
        <v>0</v>
      </c>
    </row>
    <row r="265" spans="1:51" s="6" customFormat="1" ht="12.75">
      <c r="A265" s="26"/>
      <c r="B265" s="53"/>
      <c r="C265" s="33"/>
      <c r="D265" s="34"/>
      <c r="E265" s="60"/>
      <c r="F265" s="60"/>
      <c r="G265" s="35"/>
      <c r="H265" s="35"/>
      <c r="I265" s="34"/>
      <c r="J265" s="34"/>
      <c r="K265" s="34"/>
      <c r="L265" s="28"/>
      <c r="M265" s="36"/>
      <c r="N265" s="37"/>
      <c r="O265" s="38"/>
      <c r="P265" s="39"/>
      <c r="Q265" s="40"/>
      <c r="R265" s="86"/>
      <c r="S265" s="41"/>
      <c r="T265" s="84"/>
      <c r="U265" s="80"/>
      <c r="W265" s="14"/>
      <c r="X265" s="14"/>
      <c r="Y265" s="14"/>
      <c r="Z265" s="14"/>
      <c r="AA265" s="14"/>
      <c r="AB265" s="14"/>
      <c r="AC265" s="5"/>
      <c r="AD265" s="5"/>
      <c r="AE265" s="5"/>
      <c r="AF265" s="5"/>
      <c r="AL265" s="181">
        <f t="shared" si="56"/>
        <v>0</v>
      </c>
      <c r="AM265" s="181">
        <f t="shared" si="57"/>
        <v>0</v>
      </c>
      <c r="AN265" s="181">
        <f t="shared" si="58"/>
        <v>0</v>
      </c>
      <c r="AO265" s="181">
        <f t="shared" si="59"/>
        <v>0</v>
      </c>
      <c r="AP265" s="181">
        <f t="shared" si="60"/>
        <v>0</v>
      </c>
      <c r="AQ265" s="181">
        <f t="shared" si="61"/>
        <v>0</v>
      </c>
      <c r="AR265" s="181">
        <f t="shared" si="62"/>
        <v>0</v>
      </c>
      <c r="AS265" s="181">
        <f t="shared" si="63"/>
        <v>0</v>
      </c>
      <c r="AT265" s="181">
        <f t="shared" si="64"/>
        <v>0</v>
      </c>
      <c r="AU265" s="181">
        <f t="shared" si="65"/>
        <v>0</v>
      </c>
      <c r="AV265" s="181">
        <f t="shared" si="66"/>
        <v>0</v>
      </c>
      <c r="AW265" s="181">
        <f t="shared" si="67"/>
        <v>0</v>
      </c>
      <c r="AX265" s="181">
        <f t="shared" si="68"/>
        <v>0</v>
      </c>
      <c r="AY265" s="181">
        <f t="shared" si="69"/>
        <v>0</v>
      </c>
    </row>
    <row r="266" spans="1:51" s="6" customFormat="1" ht="12.75">
      <c r="A266" s="26"/>
      <c r="B266" s="53"/>
      <c r="C266" s="33"/>
      <c r="D266" s="34"/>
      <c r="E266" s="60"/>
      <c r="F266" s="60"/>
      <c r="G266" s="35"/>
      <c r="H266" s="35"/>
      <c r="I266" s="34"/>
      <c r="J266" s="34"/>
      <c r="K266" s="34"/>
      <c r="L266" s="28"/>
      <c r="M266" s="36"/>
      <c r="N266" s="37"/>
      <c r="O266" s="38"/>
      <c r="P266" s="39"/>
      <c r="Q266" s="40"/>
      <c r="R266" s="86"/>
      <c r="S266" s="41"/>
      <c r="T266" s="84"/>
      <c r="U266" s="80"/>
      <c r="W266" s="14"/>
      <c r="X266" s="14"/>
      <c r="Y266" s="14"/>
      <c r="Z266" s="14"/>
      <c r="AA266" s="14"/>
      <c r="AB266" s="14"/>
      <c r="AC266" s="5"/>
      <c r="AD266" s="5"/>
      <c r="AE266" s="5"/>
      <c r="AF266" s="5"/>
      <c r="AL266" s="181">
        <f t="shared" si="56"/>
        <v>0</v>
      </c>
      <c r="AM266" s="181">
        <f t="shared" si="57"/>
        <v>0</v>
      </c>
      <c r="AN266" s="181">
        <f t="shared" si="58"/>
        <v>0</v>
      </c>
      <c r="AO266" s="181">
        <f t="shared" si="59"/>
        <v>0</v>
      </c>
      <c r="AP266" s="181">
        <f t="shared" si="60"/>
        <v>0</v>
      </c>
      <c r="AQ266" s="181">
        <f t="shared" si="61"/>
        <v>0</v>
      </c>
      <c r="AR266" s="181">
        <f t="shared" si="62"/>
        <v>0</v>
      </c>
      <c r="AS266" s="181">
        <f t="shared" si="63"/>
        <v>0</v>
      </c>
      <c r="AT266" s="181">
        <f t="shared" si="64"/>
        <v>0</v>
      </c>
      <c r="AU266" s="181">
        <f t="shared" si="65"/>
        <v>0</v>
      </c>
      <c r="AV266" s="181">
        <f t="shared" si="66"/>
        <v>0</v>
      </c>
      <c r="AW266" s="181">
        <f t="shared" si="67"/>
        <v>0</v>
      </c>
      <c r="AX266" s="181">
        <f t="shared" si="68"/>
        <v>0</v>
      </c>
      <c r="AY266" s="181">
        <f t="shared" si="69"/>
        <v>0</v>
      </c>
    </row>
    <row r="267" spans="1:51" s="6" customFormat="1" ht="12.75">
      <c r="A267" s="26"/>
      <c r="B267" s="53"/>
      <c r="C267" s="33"/>
      <c r="D267" s="34"/>
      <c r="E267" s="60"/>
      <c r="F267" s="60"/>
      <c r="G267" s="35"/>
      <c r="H267" s="35"/>
      <c r="I267" s="34"/>
      <c r="J267" s="34"/>
      <c r="K267" s="34"/>
      <c r="L267" s="28"/>
      <c r="M267" s="36"/>
      <c r="N267" s="37"/>
      <c r="O267" s="38"/>
      <c r="P267" s="39"/>
      <c r="Q267" s="40"/>
      <c r="R267" s="86"/>
      <c r="S267" s="41"/>
      <c r="T267" s="84"/>
      <c r="U267" s="80"/>
      <c r="W267" s="14"/>
      <c r="X267" s="14"/>
      <c r="Y267" s="14"/>
      <c r="Z267" s="14"/>
      <c r="AA267" s="14"/>
      <c r="AB267" s="14"/>
      <c r="AC267" s="5"/>
      <c r="AD267" s="5"/>
      <c r="AE267" s="5"/>
      <c r="AF267" s="5"/>
      <c r="AL267" s="181">
        <f t="shared" si="56"/>
        <v>0</v>
      </c>
      <c r="AM267" s="181">
        <f t="shared" si="57"/>
        <v>0</v>
      </c>
      <c r="AN267" s="181">
        <f t="shared" si="58"/>
        <v>0</v>
      </c>
      <c r="AO267" s="181">
        <f t="shared" si="59"/>
        <v>0</v>
      </c>
      <c r="AP267" s="181">
        <f t="shared" si="60"/>
        <v>0</v>
      </c>
      <c r="AQ267" s="181">
        <f t="shared" si="61"/>
        <v>0</v>
      </c>
      <c r="AR267" s="181">
        <f t="shared" si="62"/>
        <v>0</v>
      </c>
      <c r="AS267" s="181">
        <f t="shared" si="63"/>
        <v>0</v>
      </c>
      <c r="AT267" s="181">
        <f t="shared" si="64"/>
        <v>0</v>
      </c>
      <c r="AU267" s="181">
        <f t="shared" si="65"/>
        <v>0</v>
      </c>
      <c r="AV267" s="181">
        <f t="shared" si="66"/>
        <v>0</v>
      </c>
      <c r="AW267" s="181">
        <f t="shared" si="67"/>
        <v>0</v>
      </c>
      <c r="AX267" s="181">
        <f t="shared" si="68"/>
        <v>0</v>
      </c>
      <c r="AY267" s="181">
        <f t="shared" si="69"/>
        <v>0</v>
      </c>
    </row>
    <row r="268" spans="1:51" s="6" customFormat="1" ht="12.75">
      <c r="A268" s="26"/>
      <c r="B268" s="53"/>
      <c r="C268" s="33"/>
      <c r="D268" s="34"/>
      <c r="E268" s="60"/>
      <c r="F268" s="60"/>
      <c r="G268" s="35"/>
      <c r="H268" s="35"/>
      <c r="I268" s="34"/>
      <c r="J268" s="34"/>
      <c r="K268" s="34"/>
      <c r="L268" s="28"/>
      <c r="M268" s="36"/>
      <c r="N268" s="37"/>
      <c r="O268" s="38"/>
      <c r="P268" s="39"/>
      <c r="Q268" s="40"/>
      <c r="R268" s="86"/>
      <c r="S268" s="41"/>
      <c r="T268" s="84"/>
      <c r="U268" s="80"/>
      <c r="W268" s="14"/>
      <c r="X268" s="14"/>
      <c r="Y268" s="14"/>
      <c r="Z268" s="14"/>
      <c r="AA268" s="14"/>
      <c r="AB268" s="14"/>
      <c r="AC268" s="5"/>
      <c r="AD268" s="5"/>
      <c r="AE268" s="5"/>
      <c r="AF268" s="5"/>
      <c r="AL268" s="181">
        <f t="shared" si="56"/>
        <v>0</v>
      </c>
      <c r="AM268" s="181">
        <f t="shared" si="57"/>
        <v>0</v>
      </c>
      <c r="AN268" s="181">
        <f t="shared" si="58"/>
        <v>0</v>
      </c>
      <c r="AO268" s="181">
        <f t="shared" si="59"/>
        <v>0</v>
      </c>
      <c r="AP268" s="181">
        <f t="shared" si="60"/>
        <v>0</v>
      </c>
      <c r="AQ268" s="181">
        <f t="shared" si="61"/>
        <v>0</v>
      </c>
      <c r="AR268" s="181">
        <f t="shared" si="62"/>
        <v>0</v>
      </c>
      <c r="AS268" s="181">
        <f t="shared" si="63"/>
        <v>0</v>
      </c>
      <c r="AT268" s="181">
        <f t="shared" si="64"/>
        <v>0</v>
      </c>
      <c r="AU268" s="181">
        <f t="shared" si="65"/>
        <v>0</v>
      </c>
      <c r="AV268" s="181">
        <f t="shared" si="66"/>
        <v>0</v>
      </c>
      <c r="AW268" s="181">
        <f t="shared" si="67"/>
        <v>0</v>
      </c>
      <c r="AX268" s="181">
        <f t="shared" si="68"/>
        <v>0</v>
      </c>
      <c r="AY268" s="181">
        <f t="shared" si="69"/>
        <v>0</v>
      </c>
    </row>
    <row r="269" spans="1:51" s="6" customFormat="1" ht="12.75">
      <c r="A269" s="26"/>
      <c r="B269" s="53"/>
      <c r="C269" s="33"/>
      <c r="D269" s="34"/>
      <c r="E269" s="60"/>
      <c r="F269" s="60"/>
      <c r="G269" s="35"/>
      <c r="H269" s="35"/>
      <c r="I269" s="34"/>
      <c r="J269" s="34"/>
      <c r="K269" s="34"/>
      <c r="L269" s="28"/>
      <c r="M269" s="36"/>
      <c r="N269" s="37"/>
      <c r="O269" s="38"/>
      <c r="P269" s="39"/>
      <c r="Q269" s="40"/>
      <c r="R269" s="86"/>
      <c r="S269" s="41"/>
      <c r="T269" s="84"/>
      <c r="U269" s="80"/>
      <c r="W269" s="14"/>
      <c r="X269" s="14"/>
      <c r="Y269" s="14"/>
      <c r="Z269" s="14"/>
      <c r="AA269" s="14"/>
      <c r="AB269" s="14"/>
      <c r="AC269" s="5"/>
      <c r="AD269" s="5"/>
      <c r="AE269" s="5"/>
      <c r="AF269" s="5"/>
      <c r="AL269" s="181">
        <f t="shared" si="56"/>
        <v>0</v>
      </c>
      <c r="AM269" s="181">
        <f t="shared" si="57"/>
        <v>0</v>
      </c>
      <c r="AN269" s="181">
        <f t="shared" si="58"/>
        <v>0</v>
      </c>
      <c r="AO269" s="181">
        <f t="shared" si="59"/>
        <v>0</v>
      </c>
      <c r="AP269" s="181">
        <f t="shared" si="60"/>
        <v>0</v>
      </c>
      <c r="AQ269" s="181">
        <f t="shared" si="61"/>
        <v>0</v>
      </c>
      <c r="AR269" s="181">
        <f t="shared" si="62"/>
        <v>0</v>
      </c>
      <c r="AS269" s="181">
        <f t="shared" si="63"/>
        <v>0</v>
      </c>
      <c r="AT269" s="181">
        <f t="shared" si="64"/>
        <v>0</v>
      </c>
      <c r="AU269" s="181">
        <f t="shared" si="65"/>
        <v>0</v>
      </c>
      <c r="AV269" s="181">
        <f t="shared" si="66"/>
        <v>0</v>
      </c>
      <c r="AW269" s="181">
        <f t="shared" si="67"/>
        <v>0</v>
      </c>
      <c r="AX269" s="181">
        <f t="shared" si="68"/>
        <v>0</v>
      </c>
      <c r="AY269" s="181">
        <f t="shared" si="69"/>
        <v>0</v>
      </c>
    </row>
    <row r="270" spans="1:51" s="6" customFormat="1" ht="12.75">
      <c r="A270" s="26"/>
      <c r="B270" s="53"/>
      <c r="C270" s="33"/>
      <c r="D270" s="34"/>
      <c r="E270" s="60"/>
      <c r="F270" s="60"/>
      <c r="G270" s="35"/>
      <c r="H270" s="35"/>
      <c r="I270" s="34"/>
      <c r="J270" s="34"/>
      <c r="K270" s="34"/>
      <c r="L270" s="28"/>
      <c r="M270" s="36"/>
      <c r="N270" s="37"/>
      <c r="O270" s="38"/>
      <c r="P270" s="39"/>
      <c r="Q270" s="40"/>
      <c r="R270" s="86"/>
      <c r="S270" s="41"/>
      <c r="T270" s="84"/>
      <c r="U270" s="80"/>
      <c r="W270" s="14"/>
      <c r="X270" s="14"/>
      <c r="Y270" s="14"/>
      <c r="Z270" s="14"/>
      <c r="AA270" s="14"/>
      <c r="AB270" s="14"/>
      <c r="AC270" s="5"/>
      <c r="AD270" s="5"/>
      <c r="AE270" s="5"/>
      <c r="AF270" s="5"/>
      <c r="AL270" s="181">
        <f t="shared" si="56"/>
        <v>0</v>
      </c>
      <c r="AM270" s="181">
        <f t="shared" si="57"/>
        <v>0</v>
      </c>
      <c r="AN270" s="181">
        <f t="shared" si="58"/>
        <v>0</v>
      </c>
      <c r="AO270" s="181">
        <f t="shared" si="59"/>
        <v>0</v>
      </c>
      <c r="AP270" s="181">
        <f t="shared" si="60"/>
        <v>0</v>
      </c>
      <c r="AQ270" s="181">
        <f t="shared" si="61"/>
        <v>0</v>
      </c>
      <c r="AR270" s="181">
        <f t="shared" si="62"/>
        <v>0</v>
      </c>
      <c r="AS270" s="181">
        <f t="shared" si="63"/>
        <v>0</v>
      </c>
      <c r="AT270" s="181">
        <f t="shared" si="64"/>
        <v>0</v>
      </c>
      <c r="AU270" s="181">
        <f t="shared" si="65"/>
        <v>0</v>
      </c>
      <c r="AV270" s="181">
        <f t="shared" si="66"/>
        <v>0</v>
      </c>
      <c r="AW270" s="181">
        <f t="shared" si="67"/>
        <v>0</v>
      </c>
      <c r="AX270" s="181">
        <f t="shared" si="68"/>
        <v>0</v>
      </c>
      <c r="AY270" s="181">
        <f t="shared" si="69"/>
        <v>0</v>
      </c>
    </row>
    <row r="271" spans="1:51" s="6" customFormat="1" ht="12.75">
      <c r="A271" s="26"/>
      <c r="B271" s="53"/>
      <c r="C271" s="33"/>
      <c r="D271" s="34"/>
      <c r="E271" s="60"/>
      <c r="F271" s="60"/>
      <c r="G271" s="35"/>
      <c r="H271" s="35"/>
      <c r="I271" s="34"/>
      <c r="J271" s="34"/>
      <c r="K271" s="34"/>
      <c r="L271" s="28"/>
      <c r="M271" s="36"/>
      <c r="N271" s="37"/>
      <c r="O271" s="38"/>
      <c r="P271" s="39"/>
      <c r="Q271" s="40"/>
      <c r="R271" s="86"/>
      <c r="S271" s="41"/>
      <c r="T271" s="56"/>
      <c r="U271" s="80"/>
      <c r="W271" s="14"/>
      <c r="X271" s="14"/>
      <c r="Y271" s="14"/>
      <c r="Z271" s="14"/>
      <c r="AA271" s="14"/>
      <c r="AB271" s="14"/>
      <c r="AC271" s="5"/>
      <c r="AD271" s="5"/>
      <c r="AE271" s="5"/>
      <c r="AF271" s="5"/>
      <c r="AL271" s="181">
        <f t="shared" si="56"/>
        <v>0</v>
      </c>
      <c r="AM271" s="181">
        <f t="shared" si="57"/>
        <v>0</v>
      </c>
      <c r="AN271" s="181">
        <f t="shared" si="58"/>
        <v>0</v>
      </c>
      <c r="AO271" s="181">
        <f t="shared" si="59"/>
        <v>0</v>
      </c>
      <c r="AP271" s="181">
        <f t="shared" si="60"/>
        <v>0</v>
      </c>
      <c r="AQ271" s="181">
        <f t="shared" si="61"/>
        <v>0</v>
      </c>
      <c r="AR271" s="181">
        <f t="shared" si="62"/>
        <v>0</v>
      </c>
      <c r="AS271" s="181">
        <f t="shared" si="63"/>
        <v>0</v>
      </c>
      <c r="AT271" s="181">
        <f t="shared" si="64"/>
        <v>0</v>
      </c>
      <c r="AU271" s="181">
        <f t="shared" si="65"/>
        <v>0</v>
      </c>
      <c r="AV271" s="181">
        <f t="shared" si="66"/>
        <v>0</v>
      </c>
      <c r="AW271" s="181">
        <f t="shared" si="67"/>
        <v>0</v>
      </c>
      <c r="AX271" s="181">
        <f t="shared" si="68"/>
        <v>0</v>
      </c>
      <c r="AY271" s="181">
        <f t="shared" si="69"/>
        <v>0</v>
      </c>
    </row>
    <row r="272" spans="1:51" s="6" customFormat="1" ht="12.75">
      <c r="A272" s="26"/>
      <c r="B272" s="53"/>
      <c r="C272" s="33"/>
      <c r="D272" s="34"/>
      <c r="E272" s="60"/>
      <c r="F272" s="60"/>
      <c r="G272" s="35"/>
      <c r="H272" s="35"/>
      <c r="I272" s="34"/>
      <c r="J272" s="34"/>
      <c r="K272" s="34"/>
      <c r="L272" s="28"/>
      <c r="M272" s="36"/>
      <c r="N272" s="37"/>
      <c r="O272" s="38"/>
      <c r="P272" s="39"/>
      <c r="Q272" s="40"/>
      <c r="R272" s="86"/>
      <c r="S272" s="41"/>
      <c r="T272" s="56"/>
      <c r="U272" s="80"/>
      <c r="W272" s="14"/>
      <c r="X272" s="14"/>
      <c r="Y272" s="14"/>
      <c r="Z272" s="14"/>
      <c r="AA272" s="14"/>
      <c r="AB272" s="14"/>
      <c r="AC272" s="5"/>
      <c r="AD272" s="5"/>
      <c r="AE272" s="5"/>
      <c r="AF272" s="5"/>
      <c r="AL272" s="181">
        <f t="shared" si="56"/>
        <v>0</v>
      </c>
      <c r="AM272" s="181">
        <f t="shared" si="57"/>
        <v>0</v>
      </c>
      <c r="AN272" s="181">
        <f t="shared" si="58"/>
        <v>0</v>
      </c>
      <c r="AO272" s="181">
        <f t="shared" si="59"/>
        <v>0</v>
      </c>
      <c r="AP272" s="181">
        <f t="shared" si="60"/>
        <v>0</v>
      </c>
      <c r="AQ272" s="181">
        <f t="shared" si="61"/>
        <v>0</v>
      </c>
      <c r="AR272" s="181">
        <f t="shared" si="62"/>
        <v>0</v>
      </c>
      <c r="AS272" s="181">
        <f t="shared" si="63"/>
        <v>0</v>
      </c>
      <c r="AT272" s="181">
        <f t="shared" si="64"/>
        <v>0</v>
      </c>
      <c r="AU272" s="181">
        <f t="shared" si="65"/>
        <v>0</v>
      </c>
      <c r="AV272" s="181">
        <f t="shared" si="66"/>
        <v>0</v>
      </c>
      <c r="AW272" s="181">
        <f t="shared" si="67"/>
        <v>0</v>
      </c>
      <c r="AX272" s="181">
        <f t="shared" si="68"/>
        <v>0</v>
      </c>
      <c r="AY272" s="181">
        <f t="shared" si="69"/>
        <v>0</v>
      </c>
    </row>
    <row r="273" spans="1:51" s="6" customFormat="1" ht="12.75">
      <c r="A273" s="26"/>
      <c r="B273" s="53"/>
      <c r="C273" s="33"/>
      <c r="D273" s="34"/>
      <c r="E273" s="60"/>
      <c r="F273" s="60"/>
      <c r="G273" s="35"/>
      <c r="H273" s="35"/>
      <c r="I273" s="34"/>
      <c r="J273" s="34"/>
      <c r="K273" s="34"/>
      <c r="L273" s="28"/>
      <c r="M273" s="36"/>
      <c r="N273" s="37"/>
      <c r="O273" s="38"/>
      <c r="P273" s="39"/>
      <c r="Q273" s="40"/>
      <c r="R273" s="86"/>
      <c r="S273" s="41"/>
      <c r="T273" s="56"/>
      <c r="U273" s="80"/>
      <c r="W273" s="14"/>
      <c r="X273" s="14"/>
      <c r="Y273" s="14"/>
      <c r="Z273" s="14"/>
      <c r="AA273" s="14"/>
      <c r="AB273" s="14"/>
      <c r="AC273" s="5"/>
      <c r="AD273" s="5"/>
      <c r="AE273" s="5"/>
      <c r="AF273" s="5"/>
      <c r="AL273" s="181">
        <f t="shared" si="56"/>
        <v>0</v>
      </c>
      <c r="AM273" s="181">
        <f t="shared" si="57"/>
        <v>0</v>
      </c>
      <c r="AN273" s="181">
        <f t="shared" si="58"/>
        <v>0</v>
      </c>
      <c r="AO273" s="181">
        <f t="shared" si="59"/>
        <v>0</v>
      </c>
      <c r="AP273" s="181">
        <f t="shared" si="60"/>
        <v>0</v>
      </c>
      <c r="AQ273" s="181">
        <f t="shared" si="61"/>
        <v>0</v>
      </c>
      <c r="AR273" s="181">
        <f t="shared" si="62"/>
        <v>0</v>
      </c>
      <c r="AS273" s="181">
        <f t="shared" si="63"/>
        <v>0</v>
      </c>
      <c r="AT273" s="181">
        <f t="shared" si="64"/>
        <v>0</v>
      </c>
      <c r="AU273" s="181">
        <f t="shared" si="65"/>
        <v>0</v>
      </c>
      <c r="AV273" s="181">
        <f t="shared" si="66"/>
        <v>0</v>
      </c>
      <c r="AW273" s="181">
        <f t="shared" si="67"/>
        <v>0</v>
      </c>
      <c r="AX273" s="181">
        <f t="shared" si="68"/>
        <v>0</v>
      </c>
      <c r="AY273" s="181">
        <f t="shared" si="69"/>
        <v>0</v>
      </c>
    </row>
    <row r="274" spans="1:51" s="6" customFormat="1" ht="12.75">
      <c r="A274" s="26"/>
      <c r="B274" s="53"/>
      <c r="C274" s="33"/>
      <c r="D274" s="34"/>
      <c r="E274" s="60"/>
      <c r="F274" s="60"/>
      <c r="G274" s="35"/>
      <c r="H274" s="35"/>
      <c r="I274" s="34"/>
      <c r="J274" s="34"/>
      <c r="K274" s="34"/>
      <c r="L274" s="28"/>
      <c r="M274" s="36"/>
      <c r="N274" s="37"/>
      <c r="O274" s="38"/>
      <c r="P274" s="39"/>
      <c r="Q274" s="40"/>
      <c r="R274" s="86"/>
      <c r="S274" s="41"/>
      <c r="T274" s="56"/>
      <c r="U274" s="80"/>
      <c r="W274" s="14"/>
      <c r="X274" s="14"/>
      <c r="Y274" s="14"/>
      <c r="Z274" s="14"/>
      <c r="AA274" s="14"/>
      <c r="AB274" s="14"/>
      <c r="AC274" s="5"/>
      <c r="AD274" s="5"/>
      <c r="AE274" s="5"/>
      <c r="AF274" s="5"/>
      <c r="AL274" s="181">
        <f t="shared" si="56"/>
        <v>0</v>
      </c>
      <c r="AM274" s="181">
        <f t="shared" si="57"/>
        <v>0</v>
      </c>
      <c r="AN274" s="181">
        <f t="shared" si="58"/>
        <v>0</v>
      </c>
      <c r="AO274" s="181">
        <f t="shared" si="59"/>
        <v>0</v>
      </c>
      <c r="AP274" s="181">
        <f t="shared" si="60"/>
        <v>0</v>
      </c>
      <c r="AQ274" s="181">
        <f t="shared" si="61"/>
        <v>0</v>
      </c>
      <c r="AR274" s="181">
        <f t="shared" si="62"/>
        <v>0</v>
      </c>
      <c r="AS274" s="181">
        <f t="shared" si="63"/>
        <v>0</v>
      </c>
      <c r="AT274" s="181">
        <f t="shared" si="64"/>
        <v>0</v>
      </c>
      <c r="AU274" s="181">
        <f t="shared" si="65"/>
        <v>0</v>
      </c>
      <c r="AV274" s="181">
        <f t="shared" si="66"/>
        <v>0</v>
      </c>
      <c r="AW274" s="181">
        <f t="shared" si="67"/>
        <v>0</v>
      </c>
      <c r="AX274" s="181">
        <f t="shared" si="68"/>
        <v>0</v>
      </c>
      <c r="AY274" s="181">
        <f t="shared" si="69"/>
        <v>0</v>
      </c>
    </row>
    <row r="275" spans="1:51" s="6" customFormat="1" ht="12.75">
      <c r="A275" s="26"/>
      <c r="B275" s="53"/>
      <c r="C275" s="33"/>
      <c r="D275" s="34"/>
      <c r="E275" s="60"/>
      <c r="F275" s="60"/>
      <c r="G275" s="35"/>
      <c r="H275" s="35"/>
      <c r="I275" s="34"/>
      <c r="J275" s="34"/>
      <c r="K275" s="34"/>
      <c r="L275" s="28"/>
      <c r="M275" s="36"/>
      <c r="N275" s="37"/>
      <c r="O275" s="38"/>
      <c r="P275" s="39"/>
      <c r="Q275" s="40"/>
      <c r="R275" s="86"/>
      <c r="S275" s="41"/>
      <c r="T275" s="56"/>
      <c r="U275" s="80"/>
      <c r="W275" s="14"/>
      <c r="X275" s="14"/>
      <c r="Y275" s="14"/>
      <c r="Z275" s="14"/>
      <c r="AA275" s="14"/>
      <c r="AB275" s="14"/>
      <c r="AC275" s="5"/>
      <c r="AD275" s="5"/>
      <c r="AE275" s="5"/>
      <c r="AF275" s="5"/>
      <c r="AL275" s="181">
        <f t="shared" si="56"/>
        <v>0</v>
      </c>
      <c r="AM275" s="181">
        <f t="shared" si="57"/>
        <v>0</v>
      </c>
      <c r="AN275" s="181">
        <f t="shared" si="58"/>
        <v>0</v>
      </c>
      <c r="AO275" s="181">
        <f t="shared" si="59"/>
        <v>0</v>
      </c>
      <c r="AP275" s="181">
        <f t="shared" si="60"/>
        <v>0</v>
      </c>
      <c r="AQ275" s="181">
        <f t="shared" si="61"/>
        <v>0</v>
      </c>
      <c r="AR275" s="181">
        <f t="shared" si="62"/>
        <v>0</v>
      </c>
      <c r="AS275" s="181">
        <f t="shared" si="63"/>
        <v>0</v>
      </c>
      <c r="AT275" s="181">
        <f t="shared" si="64"/>
        <v>0</v>
      </c>
      <c r="AU275" s="181">
        <f t="shared" si="65"/>
        <v>0</v>
      </c>
      <c r="AV275" s="181">
        <f t="shared" si="66"/>
        <v>0</v>
      </c>
      <c r="AW275" s="181">
        <f t="shared" si="67"/>
        <v>0</v>
      </c>
      <c r="AX275" s="181">
        <f t="shared" si="68"/>
        <v>0</v>
      </c>
      <c r="AY275" s="181">
        <f t="shared" si="69"/>
        <v>0</v>
      </c>
    </row>
    <row r="276" spans="1:51" s="6" customFormat="1" ht="12.75">
      <c r="A276" s="26"/>
      <c r="B276" s="53"/>
      <c r="C276" s="33"/>
      <c r="D276" s="34"/>
      <c r="E276" s="60"/>
      <c r="F276" s="60"/>
      <c r="G276" s="35"/>
      <c r="H276" s="35"/>
      <c r="I276" s="34"/>
      <c r="J276" s="34"/>
      <c r="K276" s="34"/>
      <c r="L276" s="28"/>
      <c r="M276" s="36"/>
      <c r="N276" s="37"/>
      <c r="O276" s="38"/>
      <c r="P276" s="39"/>
      <c r="Q276" s="40"/>
      <c r="R276" s="86"/>
      <c r="S276" s="41"/>
      <c r="T276" s="56"/>
      <c r="U276" s="80"/>
      <c r="W276" s="14"/>
      <c r="X276" s="14"/>
      <c r="Y276" s="14"/>
      <c r="Z276" s="14"/>
      <c r="AA276" s="14"/>
      <c r="AB276" s="14"/>
      <c r="AC276" s="5"/>
      <c r="AD276" s="5"/>
      <c r="AE276" s="5"/>
      <c r="AF276" s="5"/>
      <c r="AL276" s="181">
        <f t="shared" si="56"/>
        <v>0</v>
      </c>
      <c r="AM276" s="181">
        <f t="shared" si="57"/>
        <v>0</v>
      </c>
      <c r="AN276" s="181">
        <f t="shared" si="58"/>
        <v>0</v>
      </c>
      <c r="AO276" s="181">
        <f t="shared" si="59"/>
        <v>0</v>
      </c>
      <c r="AP276" s="181">
        <f t="shared" si="60"/>
        <v>0</v>
      </c>
      <c r="AQ276" s="181">
        <f t="shared" si="61"/>
        <v>0</v>
      </c>
      <c r="AR276" s="181">
        <f t="shared" si="62"/>
        <v>0</v>
      </c>
      <c r="AS276" s="181">
        <f t="shared" si="63"/>
        <v>0</v>
      </c>
      <c r="AT276" s="181">
        <f t="shared" si="64"/>
        <v>0</v>
      </c>
      <c r="AU276" s="181">
        <f t="shared" si="65"/>
        <v>0</v>
      </c>
      <c r="AV276" s="181">
        <f t="shared" si="66"/>
        <v>0</v>
      </c>
      <c r="AW276" s="181">
        <f t="shared" si="67"/>
        <v>0</v>
      </c>
      <c r="AX276" s="181">
        <f t="shared" si="68"/>
        <v>0</v>
      </c>
      <c r="AY276" s="181">
        <f t="shared" si="69"/>
        <v>0</v>
      </c>
    </row>
    <row r="277" spans="1:51" s="6" customFormat="1" ht="12.75">
      <c r="A277" s="26"/>
      <c r="B277" s="53"/>
      <c r="C277" s="33"/>
      <c r="D277" s="34"/>
      <c r="E277" s="60"/>
      <c r="F277" s="60"/>
      <c r="G277" s="35"/>
      <c r="H277" s="35"/>
      <c r="I277" s="34"/>
      <c r="J277" s="34"/>
      <c r="K277" s="34"/>
      <c r="L277" s="28"/>
      <c r="M277" s="36"/>
      <c r="N277" s="37"/>
      <c r="O277" s="38"/>
      <c r="P277" s="39"/>
      <c r="Q277" s="40"/>
      <c r="R277" s="86"/>
      <c r="S277" s="41"/>
      <c r="T277" s="56"/>
      <c r="U277" s="80"/>
      <c r="W277" s="14"/>
      <c r="X277" s="14"/>
      <c r="Y277" s="14"/>
      <c r="Z277" s="14"/>
      <c r="AA277" s="14"/>
      <c r="AB277" s="14"/>
      <c r="AC277" s="5"/>
      <c r="AD277" s="5"/>
      <c r="AE277" s="5"/>
      <c r="AF277" s="5"/>
      <c r="AL277" s="181">
        <f t="shared" si="56"/>
        <v>0</v>
      </c>
      <c r="AM277" s="181">
        <f t="shared" si="57"/>
        <v>0</v>
      </c>
      <c r="AN277" s="181">
        <f t="shared" si="58"/>
        <v>0</v>
      </c>
      <c r="AO277" s="181">
        <f t="shared" si="59"/>
        <v>0</v>
      </c>
      <c r="AP277" s="181">
        <f t="shared" si="60"/>
        <v>0</v>
      </c>
      <c r="AQ277" s="181">
        <f t="shared" si="61"/>
        <v>0</v>
      </c>
      <c r="AR277" s="181">
        <f t="shared" si="62"/>
        <v>0</v>
      </c>
      <c r="AS277" s="181">
        <f t="shared" si="63"/>
        <v>0</v>
      </c>
      <c r="AT277" s="181">
        <f t="shared" si="64"/>
        <v>0</v>
      </c>
      <c r="AU277" s="181">
        <f t="shared" si="65"/>
        <v>0</v>
      </c>
      <c r="AV277" s="181">
        <f t="shared" si="66"/>
        <v>0</v>
      </c>
      <c r="AW277" s="181">
        <f t="shared" si="67"/>
        <v>0</v>
      </c>
      <c r="AX277" s="181">
        <f t="shared" si="68"/>
        <v>0</v>
      </c>
      <c r="AY277" s="181">
        <f t="shared" si="69"/>
        <v>0</v>
      </c>
    </row>
    <row r="278" spans="1:51" s="6" customFormat="1" ht="12.75">
      <c r="A278" s="26"/>
      <c r="B278" s="53"/>
      <c r="C278" s="33"/>
      <c r="D278" s="34"/>
      <c r="E278" s="60"/>
      <c r="F278" s="60"/>
      <c r="G278" s="35"/>
      <c r="H278" s="35"/>
      <c r="I278" s="34"/>
      <c r="J278" s="34"/>
      <c r="K278" s="34"/>
      <c r="L278" s="28"/>
      <c r="M278" s="36"/>
      <c r="N278" s="37"/>
      <c r="O278" s="38"/>
      <c r="P278" s="39"/>
      <c r="Q278" s="40"/>
      <c r="R278" s="86"/>
      <c r="S278" s="41"/>
      <c r="T278" s="56"/>
      <c r="U278" s="80"/>
      <c r="W278" s="14"/>
      <c r="X278" s="14"/>
      <c r="Y278" s="14"/>
      <c r="Z278" s="14"/>
      <c r="AA278" s="14"/>
      <c r="AB278" s="14"/>
      <c r="AC278" s="5"/>
      <c r="AD278" s="5"/>
      <c r="AE278" s="5"/>
      <c r="AF278" s="5"/>
      <c r="AL278" s="181">
        <f t="shared" si="56"/>
        <v>0</v>
      </c>
      <c r="AM278" s="181">
        <f t="shared" si="57"/>
        <v>0</v>
      </c>
      <c r="AN278" s="181">
        <f t="shared" si="58"/>
        <v>0</v>
      </c>
      <c r="AO278" s="181">
        <f t="shared" si="59"/>
        <v>0</v>
      </c>
      <c r="AP278" s="181">
        <f t="shared" si="60"/>
        <v>0</v>
      </c>
      <c r="AQ278" s="181">
        <f t="shared" si="61"/>
        <v>0</v>
      </c>
      <c r="AR278" s="181">
        <f t="shared" si="62"/>
        <v>0</v>
      </c>
      <c r="AS278" s="181">
        <f t="shared" si="63"/>
        <v>0</v>
      </c>
      <c r="AT278" s="181">
        <f t="shared" si="64"/>
        <v>0</v>
      </c>
      <c r="AU278" s="181">
        <f t="shared" si="65"/>
        <v>0</v>
      </c>
      <c r="AV278" s="181">
        <f t="shared" si="66"/>
        <v>0</v>
      </c>
      <c r="AW278" s="181">
        <f t="shared" si="67"/>
        <v>0</v>
      </c>
      <c r="AX278" s="181">
        <f t="shared" si="68"/>
        <v>0</v>
      </c>
      <c r="AY278" s="181">
        <f t="shared" si="69"/>
        <v>0</v>
      </c>
    </row>
    <row r="279" spans="1:51" s="6" customFormat="1" ht="12.75">
      <c r="A279" s="26"/>
      <c r="B279" s="53"/>
      <c r="C279" s="33"/>
      <c r="D279" s="34"/>
      <c r="E279" s="60"/>
      <c r="F279" s="60"/>
      <c r="G279" s="35"/>
      <c r="H279" s="35"/>
      <c r="I279" s="34"/>
      <c r="J279" s="34"/>
      <c r="K279" s="34"/>
      <c r="L279" s="28"/>
      <c r="M279" s="36"/>
      <c r="N279" s="37"/>
      <c r="O279" s="38"/>
      <c r="P279" s="39"/>
      <c r="Q279" s="40"/>
      <c r="R279" s="86"/>
      <c r="S279" s="41"/>
      <c r="T279" s="56"/>
      <c r="U279" s="80"/>
      <c r="W279" s="14"/>
      <c r="X279" s="14"/>
      <c r="Y279" s="14"/>
      <c r="Z279" s="14"/>
      <c r="AA279" s="14"/>
      <c r="AB279" s="14"/>
      <c r="AC279" s="5"/>
      <c r="AD279" s="5"/>
      <c r="AE279" s="5"/>
      <c r="AF279" s="5"/>
      <c r="AL279" s="181">
        <f t="shared" si="56"/>
        <v>0</v>
      </c>
      <c r="AM279" s="181">
        <f t="shared" si="57"/>
        <v>0</v>
      </c>
      <c r="AN279" s="181">
        <f t="shared" si="58"/>
        <v>0</v>
      </c>
      <c r="AO279" s="181">
        <f t="shared" si="59"/>
        <v>0</v>
      </c>
      <c r="AP279" s="181">
        <f t="shared" si="60"/>
        <v>0</v>
      </c>
      <c r="AQ279" s="181">
        <f t="shared" si="61"/>
        <v>0</v>
      </c>
      <c r="AR279" s="181">
        <f t="shared" si="62"/>
        <v>0</v>
      </c>
      <c r="AS279" s="181">
        <f t="shared" si="63"/>
        <v>0</v>
      </c>
      <c r="AT279" s="181">
        <f t="shared" si="64"/>
        <v>0</v>
      </c>
      <c r="AU279" s="181">
        <f t="shared" si="65"/>
        <v>0</v>
      </c>
      <c r="AV279" s="181">
        <f t="shared" si="66"/>
        <v>0</v>
      </c>
      <c r="AW279" s="181">
        <f t="shared" si="67"/>
        <v>0</v>
      </c>
      <c r="AX279" s="181">
        <f t="shared" si="68"/>
        <v>0</v>
      </c>
      <c r="AY279" s="181">
        <f t="shared" si="69"/>
        <v>0</v>
      </c>
    </row>
    <row r="280" spans="1:51" s="6" customFormat="1" ht="12.75">
      <c r="A280" s="26"/>
      <c r="B280" s="53"/>
      <c r="C280" s="33"/>
      <c r="D280" s="34"/>
      <c r="E280" s="60"/>
      <c r="F280" s="60"/>
      <c r="G280" s="35"/>
      <c r="H280" s="35"/>
      <c r="I280" s="34"/>
      <c r="J280" s="34"/>
      <c r="K280" s="34"/>
      <c r="L280" s="28"/>
      <c r="M280" s="36"/>
      <c r="N280" s="37"/>
      <c r="O280" s="38"/>
      <c r="P280" s="39"/>
      <c r="Q280" s="40"/>
      <c r="R280" s="86"/>
      <c r="S280" s="41"/>
      <c r="T280" s="56"/>
      <c r="U280" s="80"/>
      <c r="W280" s="14"/>
      <c r="X280" s="14"/>
      <c r="Y280" s="14"/>
      <c r="Z280" s="14"/>
      <c r="AA280" s="14"/>
      <c r="AB280" s="14"/>
      <c r="AC280" s="5"/>
      <c r="AD280" s="5"/>
      <c r="AE280" s="5"/>
      <c r="AF280" s="5"/>
      <c r="AL280" s="181">
        <f t="shared" si="56"/>
        <v>0</v>
      </c>
      <c r="AM280" s="181">
        <f t="shared" si="57"/>
        <v>0</v>
      </c>
      <c r="AN280" s="181">
        <f t="shared" si="58"/>
        <v>0</v>
      </c>
      <c r="AO280" s="181">
        <f t="shared" si="59"/>
        <v>0</v>
      </c>
      <c r="AP280" s="181">
        <f t="shared" si="60"/>
        <v>0</v>
      </c>
      <c r="AQ280" s="181">
        <f t="shared" si="61"/>
        <v>0</v>
      </c>
      <c r="AR280" s="181">
        <f t="shared" si="62"/>
        <v>0</v>
      </c>
      <c r="AS280" s="181">
        <f t="shared" si="63"/>
        <v>0</v>
      </c>
      <c r="AT280" s="181">
        <f t="shared" si="64"/>
        <v>0</v>
      </c>
      <c r="AU280" s="181">
        <f t="shared" si="65"/>
        <v>0</v>
      </c>
      <c r="AV280" s="181">
        <f t="shared" si="66"/>
        <v>0</v>
      </c>
      <c r="AW280" s="181">
        <f t="shared" si="67"/>
        <v>0</v>
      </c>
      <c r="AX280" s="181">
        <f t="shared" si="68"/>
        <v>0</v>
      </c>
      <c r="AY280" s="181">
        <f t="shared" si="69"/>
        <v>0</v>
      </c>
    </row>
    <row r="281" spans="1:51" s="6" customFormat="1" ht="12.75">
      <c r="A281" s="26"/>
      <c r="B281" s="53"/>
      <c r="C281" s="33"/>
      <c r="D281" s="34"/>
      <c r="E281" s="60"/>
      <c r="F281" s="60"/>
      <c r="G281" s="35"/>
      <c r="H281" s="35"/>
      <c r="I281" s="34"/>
      <c r="J281" s="34"/>
      <c r="K281" s="34"/>
      <c r="L281" s="28"/>
      <c r="M281" s="36"/>
      <c r="N281" s="37"/>
      <c r="O281" s="38"/>
      <c r="P281" s="39"/>
      <c r="Q281" s="40"/>
      <c r="R281" s="86"/>
      <c r="S281" s="41"/>
      <c r="T281" s="56"/>
      <c r="U281" s="80"/>
      <c r="W281" s="14"/>
      <c r="X281" s="14"/>
      <c r="Y281" s="14"/>
      <c r="Z281" s="14"/>
      <c r="AA281" s="14"/>
      <c r="AB281" s="14"/>
      <c r="AC281" s="5"/>
      <c r="AD281" s="5"/>
      <c r="AE281" s="5"/>
      <c r="AF281" s="5"/>
      <c r="AL281" s="181">
        <f t="shared" si="56"/>
        <v>0</v>
      </c>
      <c r="AM281" s="181">
        <f t="shared" si="57"/>
        <v>0</v>
      </c>
      <c r="AN281" s="181">
        <f t="shared" si="58"/>
        <v>0</v>
      </c>
      <c r="AO281" s="181">
        <f t="shared" si="59"/>
        <v>0</v>
      </c>
      <c r="AP281" s="181">
        <f t="shared" si="60"/>
        <v>0</v>
      </c>
      <c r="AQ281" s="181">
        <f t="shared" si="61"/>
        <v>0</v>
      </c>
      <c r="AR281" s="181">
        <f t="shared" si="62"/>
        <v>0</v>
      </c>
      <c r="AS281" s="181">
        <f t="shared" si="63"/>
        <v>0</v>
      </c>
      <c r="AT281" s="181">
        <f t="shared" si="64"/>
        <v>0</v>
      </c>
      <c r="AU281" s="181">
        <f t="shared" si="65"/>
        <v>0</v>
      </c>
      <c r="AV281" s="181">
        <f t="shared" si="66"/>
        <v>0</v>
      </c>
      <c r="AW281" s="181">
        <f t="shared" si="67"/>
        <v>0</v>
      </c>
      <c r="AX281" s="181">
        <f t="shared" si="68"/>
        <v>0</v>
      </c>
      <c r="AY281" s="181">
        <f t="shared" si="69"/>
        <v>0</v>
      </c>
    </row>
    <row r="282" spans="1:51" s="6" customFormat="1" ht="12.75">
      <c r="A282" s="26"/>
      <c r="B282" s="53"/>
      <c r="C282" s="33"/>
      <c r="D282" s="34"/>
      <c r="E282" s="60"/>
      <c r="F282" s="60"/>
      <c r="G282" s="35"/>
      <c r="H282" s="35"/>
      <c r="I282" s="34"/>
      <c r="J282" s="34"/>
      <c r="K282" s="34"/>
      <c r="L282" s="28"/>
      <c r="M282" s="36"/>
      <c r="N282" s="37"/>
      <c r="O282" s="38"/>
      <c r="P282" s="39"/>
      <c r="Q282" s="40"/>
      <c r="R282" s="86"/>
      <c r="S282" s="41"/>
      <c r="T282" s="56"/>
      <c r="U282" s="80"/>
      <c r="W282" s="14"/>
      <c r="X282" s="14"/>
      <c r="Y282" s="14"/>
      <c r="Z282" s="14"/>
      <c r="AA282" s="14"/>
      <c r="AB282" s="14"/>
      <c r="AC282" s="5"/>
      <c r="AD282" s="5"/>
      <c r="AE282" s="5"/>
      <c r="AF282" s="5"/>
      <c r="AL282" s="181">
        <f t="shared" si="56"/>
        <v>0</v>
      </c>
      <c r="AM282" s="181">
        <f t="shared" si="57"/>
        <v>0</v>
      </c>
      <c r="AN282" s="181">
        <f t="shared" si="58"/>
        <v>0</v>
      </c>
      <c r="AO282" s="181">
        <f t="shared" si="59"/>
        <v>0</v>
      </c>
      <c r="AP282" s="181">
        <f t="shared" si="60"/>
        <v>0</v>
      </c>
      <c r="AQ282" s="181">
        <f t="shared" si="61"/>
        <v>0</v>
      </c>
      <c r="AR282" s="181">
        <f t="shared" si="62"/>
        <v>0</v>
      </c>
      <c r="AS282" s="181">
        <f t="shared" si="63"/>
        <v>0</v>
      </c>
      <c r="AT282" s="181">
        <f t="shared" si="64"/>
        <v>0</v>
      </c>
      <c r="AU282" s="181">
        <f t="shared" si="65"/>
        <v>0</v>
      </c>
      <c r="AV282" s="181">
        <f t="shared" si="66"/>
        <v>0</v>
      </c>
      <c r="AW282" s="181">
        <f t="shared" si="67"/>
        <v>0</v>
      </c>
      <c r="AX282" s="181">
        <f t="shared" si="68"/>
        <v>0</v>
      </c>
      <c r="AY282" s="181">
        <f t="shared" si="69"/>
        <v>0</v>
      </c>
    </row>
    <row r="283" spans="1:51" s="6" customFormat="1" ht="12.75">
      <c r="A283" s="26"/>
      <c r="B283" s="53"/>
      <c r="C283" s="33"/>
      <c r="D283" s="34"/>
      <c r="E283" s="60"/>
      <c r="F283" s="60"/>
      <c r="G283" s="35"/>
      <c r="H283" s="35"/>
      <c r="I283" s="34"/>
      <c r="J283" s="34"/>
      <c r="K283" s="34"/>
      <c r="L283" s="28"/>
      <c r="M283" s="36"/>
      <c r="N283" s="37"/>
      <c r="O283" s="38"/>
      <c r="P283" s="39"/>
      <c r="Q283" s="40"/>
      <c r="R283" s="86"/>
      <c r="S283" s="41"/>
      <c r="T283" s="56"/>
      <c r="U283" s="80"/>
      <c r="W283" s="14"/>
      <c r="X283" s="14"/>
      <c r="Y283" s="14"/>
      <c r="Z283" s="14"/>
      <c r="AA283" s="14"/>
      <c r="AB283" s="14"/>
      <c r="AC283" s="5"/>
      <c r="AD283" s="5"/>
      <c r="AE283" s="5"/>
      <c r="AF283" s="5"/>
      <c r="AL283" s="181">
        <f t="shared" si="56"/>
        <v>0</v>
      </c>
      <c r="AM283" s="181">
        <f t="shared" si="57"/>
        <v>0</v>
      </c>
      <c r="AN283" s="181">
        <f t="shared" si="58"/>
        <v>0</v>
      </c>
      <c r="AO283" s="181">
        <f t="shared" si="59"/>
        <v>0</v>
      </c>
      <c r="AP283" s="181">
        <f t="shared" si="60"/>
        <v>0</v>
      </c>
      <c r="AQ283" s="181">
        <f t="shared" si="61"/>
        <v>0</v>
      </c>
      <c r="AR283" s="181">
        <f t="shared" si="62"/>
        <v>0</v>
      </c>
      <c r="AS283" s="181">
        <f t="shared" si="63"/>
        <v>0</v>
      </c>
      <c r="AT283" s="181">
        <f t="shared" si="64"/>
        <v>0</v>
      </c>
      <c r="AU283" s="181">
        <f t="shared" si="65"/>
        <v>0</v>
      </c>
      <c r="AV283" s="181">
        <f t="shared" si="66"/>
        <v>0</v>
      </c>
      <c r="AW283" s="181">
        <f t="shared" si="67"/>
        <v>0</v>
      </c>
      <c r="AX283" s="181">
        <f t="shared" si="68"/>
        <v>0</v>
      </c>
      <c r="AY283" s="181">
        <f t="shared" si="69"/>
        <v>0</v>
      </c>
    </row>
    <row r="284" spans="1:51" s="6" customFormat="1" ht="12.75">
      <c r="A284" s="26"/>
      <c r="B284" s="53"/>
      <c r="C284" s="33"/>
      <c r="D284" s="34"/>
      <c r="E284" s="60"/>
      <c r="F284" s="60"/>
      <c r="G284" s="35"/>
      <c r="H284" s="35"/>
      <c r="I284" s="34"/>
      <c r="J284" s="34"/>
      <c r="K284" s="34"/>
      <c r="L284" s="28"/>
      <c r="M284" s="36"/>
      <c r="N284" s="37"/>
      <c r="O284" s="38"/>
      <c r="P284" s="39"/>
      <c r="Q284" s="40"/>
      <c r="R284" s="86"/>
      <c r="S284" s="41"/>
      <c r="T284" s="56"/>
      <c r="U284" s="80"/>
      <c r="W284" s="14"/>
      <c r="X284" s="14"/>
      <c r="Y284" s="14"/>
      <c r="Z284" s="14"/>
      <c r="AA284" s="14"/>
      <c r="AB284" s="14"/>
      <c r="AC284" s="5"/>
      <c r="AD284" s="5"/>
      <c r="AE284" s="5"/>
      <c r="AF284" s="5"/>
      <c r="AL284" s="181">
        <f t="shared" si="56"/>
        <v>0</v>
      </c>
      <c r="AM284" s="181">
        <f t="shared" si="57"/>
        <v>0</v>
      </c>
      <c r="AN284" s="181">
        <f t="shared" si="58"/>
        <v>0</v>
      </c>
      <c r="AO284" s="181">
        <f t="shared" si="59"/>
        <v>0</v>
      </c>
      <c r="AP284" s="181">
        <f t="shared" si="60"/>
        <v>0</v>
      </c>
      <c r="AQ284" s="181">
        <f t="shared" si="61"/>
        <v>0</v>
      </c>
      <c r="AR284" s="181">
        <f t="shared" si="62"/>
        <v>0</v>
      </c>
      <c r="AS284" s="181">
        <f t="shared" si="63"/>
        <v>0</v>
      </c>
      <c r="AT284" s="181">
        <f t="shared" si="64"/>
        <v>0</v>
      </c>
      <c r="AU284" s="181">
        <f t="shared" si="65"/>
        <v>0</v>
      </c>
      <c r="AV284" s="181">
        <f t="shared" si="66"/>
        <v>0</v>
      </c>
      <c r="AW284" s="181">
        <f t="shared" si="67"/>
        <v>0</v>
      </c>
      <c r="AX284" s="181">
        <f t="shared" si="68"/>
        <v>0</v>
      </c>
      <c r="AY284" s="181">
        <f t="shared" si="69"/>
        <v>0</v>
      </c>
    </row>
    <row r="285" spans="1:51" s="6" customFormat="1" ht="12.75">
      <c r="A285" s="26"/>
      <c r="B285" s="53"/>
      <c r="C285" s="33"/>
      <c r="D285" s="34"/>
      <c r="E285" s="60"/>
      <c r="F285" s="60"/>
      <c r="G285" s="35"/>
      <c r="H285" s="35"/>
      <c r="I285" s="34"/>
      <c r="J285" s="34"/>
      <c r="K285" s="34"/>
      <c r="L285" s="28"/>
      <c r="M285" s="36"/>
      <c r="N285" s="37"/>
      <c r="O285" s="38"/>
      <c r="P285" s="39"/>
      <c r="Q285" s="40"/>
      <c r="R285" s="86"/>
      <c r="S285" s="41"/>
      <c r="T285" s="56"/>
      <c r="U285" s="80"/>
      <c r="W285" s="14"/>
      <c r="X285" s="14"/>
      <c r="Y285" s="14"/>
      <c r="Z285" s="14"/>
      <c r="AA285" s="14"/>
      <c r="AB285" s="14"/>
      <c r="AC285" s="5"/>
      <c r="AD285" s="5"/>
      <c r="AE285" s="5"/>
      <c r="AF285" s="5"/>
      <c r="AL285" s="181">
        <f t="shared" si="56"/>
        <v>0</v>
      </c>
      <c r="AM285" s="181">
        <f t="shared" si="57"/>
        <v>0</v>
      </c>
      <c r="AN285" s="181">
        <f t="shared" si="58"/>
        <v>0</v>
      </c>
      <c r="AO285" s="181">
        <f t="shared" si="59"/>
        <v>0</v>
      </c>
      <c r="AP285" s="181">
        <f t="shared" si="60"/>
        <v>0</v>
      </c>
      <c r="AQ285" s="181">
        <f t="shared" si="61"/>
        <v>0</v>
      </c>
      <c r="AR285" s="181">
        <f t="shared" si="62"/>
        <v>0</v>
      </c>
      <c r="AS285" s="181">
        <f t="shared" si="63"/>
        <v>0</v>
      </c>
      <c r="AT285" s="181">
        <f t="shared" si="64"/>
        <v>0</v>
      </c>
      <c r="AU285" s="181">
        <f t="shared" si="65"/>
        <v>0</v>
      </c>
      <c r="AV285" s="181">
        <f t="shared" si="66"/>
        <v>0</v>
      </c>
      <c r="AW285" s="181">
        <f t="shared" si="67"/>
        <v>0</v>
      </c>
      <c r="AX285" s="181">
        <f t="shared" si="68"/>
        <v>0</v>
      </c>
      <c r="AY285" s="181">
        <f t="shared" si="69"/>
        <v>0</v>
      </c>
    </row>
    <row r="286" spans="1:51" s="6" customFormat="1" ht="12.75">
      <c r="A286" s="26"/>
      <c r="B286" s="53"/>
      <c r="C286" s="33"/>
      <c r="D286" s="34"/>
      <c r="E286" s="60"/>
      <c r="F286" s="60"/>
      <c r="G286" s="35"/>
      <c r="H286" s="35"/>
      <c r="I286" s="34"/>
      <c r="J286" s="34"/>
      <c r="K286" s="34"/>
      <c r="L286" s="28"/>
      <c r="M286" s="36"/>
      <c r="N286" s="37"/>
      <c r="O286" s="38"/>
      <c r="P286" s="39"/>
      <c r="Q286" s="40"/>
      <c r="R286" s="86"/>
      <c r="S286" s="41"/>
      <c r="T286" s="56"/>
      <c r="U286" s="80"/>
      <c r="W286" s="14"/>
      <c r="X286" s="14"/>
      <c r="Y286" s="14"/>
      <c r="Z286" s="14"/>
      <c r="AA286" s="14"/>
      <c r="AB286" s="14"/>
      <c r="AC286" s="5"/>
      <c r="AD286" s="5"/>
      <c r="AE286" s="5"/>
      <c r="AF286" s="5"/>
      <c r="AL286" s="181">
        <f t="shared" si="56"/>
        <v>0</v>
      </c>
      <c r="AM286" s="181">
        <f t="shared" si="57"/>
        <v>0</v>
      </c>
      <c r="AN286" s="181">
        <f t="shared" si="58"/>
        <v>0</v>
      </c>
      <c r="AO286" s="181">
        <f t="shared" si="59"/>
        <v>0</v>
      </c>
      <c r="AP286" s="181">
        <f t="shared" si="60"/>
        <v>0</v>
      </c>
      <c r="AQ286" s="181">
        <f t="shared" si="61"/>
        <v>0</v>
      </c>
      <c r="AR286" s="181">
        <f t="shared" si="62"/>
        <v>0</v>
      </c>
      <c r="AS286" s="181">
        <f t="shared" si="63"/>
        <v>0</v>
      </c>
      <c r="AT286" s="181">
        <f t="shared" si="64"/>
        <v>0</v>
      </c>
      <c r="AU286" s="181">
        <f t="shared" si="65"/>
        <v>0</v>
      </c>
      <c r="AV286" s="181">
        <f t="shared" si="66"/>
        <v>0</v>
      </c>
      <c r="AW286" s="181">
        <f t="shared" si="67"/>
        <v>0</v>
      </c>
      <c r="AX286" s="181">
        <f t="shared" si="68"/>
        <v>0</v>
      </c>
      <c r="AY286" s="181">
        <f t="shared" si="69"/>
        <v>0</v>
      </c>
    </row>
    <row r="287" spans="1:51" s="6" customFormat="1" ht="12.75">
      <c r="A287" s="26"/>
      <c r="B287" s="53"/>
      <c r="C287" s="33"/>
      <c r="D287" s="34"/>
      <c r="E287" s="60"/>
      <c r="F287" s="60"/>
      <c r="G287" s="35"/>
      <c r="H287" s="35"/>
      <c r="I287" s="34"/>
      <c r="J287" s="34"/>
      <c r="K287" s="34"/>
      <c r="L287" s="28"/>
      <c r="M287" s="36"/>
      <c r="N287" s="37"/>
      <c r="O287" s="38"/>
      <c r="P287" s="39"/>
      <c r="Q287" s="40"/>
      <c r="R287" s="86"/>
      <c r="S287" s="41"/>
      <c r="T287" s="56"/>
      <c r="U287" s="80"/>
      <c r="W287" s="14"/>
      <c r="X287" s="14"/>
      <c r="Y287" s="14"/>
      <c r="Z287" s="14"/>
      <c r="AA287" s="14"/>
      <c r="AB287" s="14"/>
      <c r="AC287" s="5"/>
      <c r="AD287" s="5"/>
      <c r="AE287" s="5"/>
      <c r="AF287" s="5"/>
      <c r="AL287" s="181">
        <f t="shared" si="56"/>
        <v>0</v>
      </c>
      <c r="AM287" s="181">
        <f t="shared" si="57"/>
        <v>0</v>
      </c>
      <c r="AN287" s="181">
        <f t="shared" si="58"/>
        <v>0</v>
      </c>
      <c r="AO287" s="181">
        <f t="shared" si="59"/>
        <v>0</v>
      </c>
      <c r="AP287" s="181">
        <f t="shared" si="60"/>
        <v>0</v>
      </c>
      <c r="AQ287" s="181">
        <f t="shared" si="61"/>
        <v>0</v>
      </c>
      <c r="AR287" s="181">
        <f t="shared" si="62"/>
        <v>0</v>
      </c>
      <c r="AS287" s="181">
        <f t="shared" si="63"/>
        <v>0</v>
      </c>
      <c r="AT287" s="181">
        <f t="shared" si="64"/>
        <v>0</v>
      </c>
      <c r="AU287" s="181">
        <f t="shared" si="65"/>
        <v>0</v>
      </c>
      <c r="AV287" s="181">
        <f t="shared" si="66"/>
        <v>0</v>
      </c>
      <c r="AW287" s="181">
        <f t="shared" si="67"/>
        <v>0</v>
      </c>
      <c r="AX287" s="181">
        <f t="shared" si="68"/>
        <v>0</v>
      </c>
      <c r="AY287" s="181">
        <f t="shared" si="69"/>
        <v>0</v>
      </c>
    </row>
    <row r="288" spans="1:51" s="6" customFormat="1" ht="12.75">
      <c r="A288" s="26"/>
      <c r="B288" s="53"/>
      <c r="C288" s="33"/>
      <c r="D288" s="34"/>
      <c r="E288" s="60"/>
      <c r="F288" s="60"/>
      <c r="G288" s="35"/>
      <c r="H288" s="35"/>
      <c r="I288" s="34"/>
      <c r="J288" s="34"/>
      <c r="K288" s="34"/>
      <c r="L288" s="28"/>
      <c r="M288" s="36"/>
      <c r="N288" s="37"/>
      <c r="O288" s="38"/>
      <c r="P288" s="39"/>
      <c r="Q288" s="40"/>
      <c r="R288" s="86"/>
      <c r="S288" s="41"/>
      <c r="T288" s="56"/>
      <c r="U288" s="80"/>
      <c r="W288" s="14"/>
      <c r="X288" s="14"/>
      <c r="Y288" s="14"/>
      <c r="Z288" s="14"/>
      <c r="AA288" s="14"/>
      <c r="AB288" s="14"/>
      <c r="AC288" s="5"/>
      <c r="AD288" s="5"/>
      <c r="AE288" s="5"/>
      <c r="AF288" s="5"/>
      <c r="AL288" s="181">
        <f t="shared" si="56"/>
        <v>0</v>
      </c>
      <c r="AM288" s="181">
        <f t="shared" si="57"/>
        <v>0</v>
      </c>
      <c r="AN288" s="181">
        <f t="shared" si="58"/>
        <v>0</v>
      </c>
      <c r="AO288" s="181">
        <f t="shared" si="59"/>
        <v>0</v>
      </c>
      <c r="AP288" s="181">
        <f t="shared" si="60"/>
        <v>0</v>
      </c>
      <c r="AQ288" s="181">
        <f t="shared" si="61"/>
        <v>0</v>
      </c>
      <c r="AR288" s="181">
        <f t="shared" si="62"/>
        <v>0</v>
      </c>
      <c r="AS288" s="181">
        <f t="shared" si="63"/>
        <v>0</v>
      </c>
      <c r="AT288" s="181">
        <f t="shared" si="64"/>
        <v>0</v>
      </c>
      <c r="AU288" s="181">
        <f t="shared" si="65"/>
        <v>0</v>
      </c>
      <c r="AV288" s="181">
        <f t="shared" si="66"/>
        <v>0</v>
      </c>
      <c r="AW288" s="181">
        <f t="shared" si="67"/>
        <v>0</v>
      </c>
      <c r="AX288" s="181">
        <f t="shared" si="68"/>
        <v>0</v>
      </c>
      <c r="AY288" s="181">
        <f t="shared" si="69"/>
        <v>0</v>
      </c>
    </row>
    <row r="289" spans="1:51" s="6" customFormat="1" ht="12.75">
      <c r="A289" s="26"/>
      <c r="B289" s="53"/>
      <c r="C289" s="33"/>
      <c r="D289" s="34"/>
      <c r="E289" s="60"/>
      <c r="F289" s="60"/>
      <c r="G289" s="35"/>
      <c r="H289" s="35"/>
      <c r="I289" s="34"/>
      <c r="J289" s="34"/>
      <c r="K289" s="34"/>
      <c r="L289" s="28"/>
      <c r="M289" s="36"/>
      <c r="N289" s="37"/>
      <c r="O289" s="38"/>
      <c r="P289" s="39"/>
      <c r="Q289" s="40"/>
      <c r="R289" s="86"/>
      <c r="S289" s="41"/>
      <c r="T289" s="56"/>
      <c r="U289" s="80"/>
      <c r="W289" s="14"/>
      <c r="X289" s="14"/>
      <c r="Y289" s="14"/>
      <c r="Z289" s="14"/>
      <c r="AA289" s="14"/>
      <c r="AB289" s="14"/>
      <c r="AC289" s="5"/>
      <c r="AD289" s="5"/>
      <c r="AE289" s="5"/>
      <c r="AF289" s="5"/>
      <c r="AL289" s="181">
        <f t="shared" si="56"/>
        <v>0</v>
      </c>
      <c r="AM289" s="181">
        <f t="shared" si="57"/>
        <v>0</v>
      </c>
      <c r="AN289" s="181">
        <f t="shared" si="58"/>
        <v>0</v>
      </c>
      <c r="AO289" s="181">
        <f t="shared" si="59"/>
        <v>0</v>
      </c>
      <c r="AP289" s="181">
        <f t="shared" si="60"/>
        <v>0</v>
      </c>
      <c r="AQ289" s="181">
        <f t="shared" si="61"/>
        <v>0</v>
      </c>
      <c r="AR289" s="181">
        <f t="shared" si="62"/>
        <v>0</v>
      </c>
      <c r="AS289" s="181">
        <f t="shared" si="63"/>
        <v>0</v>
      </c>
      <c r="AT289" s="181">
        <f t="shared" si="64"/>
        <v>0</v>
      </c>
      <c r="AU289" s="181">
        <f t="shared" si="65"/>
        <v>0</v>
      </c>
      <c r="AV289" s="181">
        <f t="shared" si="66"/>
        <v>0</v>
      </c>
      <c r="AW289" s="181">
        <f t="shared" si="67"/>
        <v>0</v>
      </c>
      <c r="AX289" s="181">
        <f t="shared" si="68"/>
        <v>0</v>
      </c>
      <c r="AY289" s="181">
        <f t="shared" si="69"/>
        <v>0</v>
      </c>
    </row>
    <row r="290" spans="1:51" s="6" customFormat="1" ht="12.75">
      <c r="A290" s="26"/>
      <c r="B290" s="53"/>
      <c r="C290" s="33"/>
      <c r="D290" s="34"/>
      <c r="E290" s="60"/>
      <c r="F290" s="60"/>
      <c r="G290" s="35"/>
      <c r="H290" s="35"/>
      <c r="I290" s="34"/>
      <c r="J290" s="34"/>
      <c r="K290" s="34"/>
      <c r="L290" s="28"/>
      <c r="M290" s="36"/>
      <c r="N290" s="37"/>
      <c r="O290" s="38"/>
      <c r="P290" s="39"/>
      <c r="Q290" s="40"/>
      <c r="R290" s="86"/>
      <c r="S290" s="41"/>
      <c r="T290" s="56"/>
      <c r="U290" s="80"/>
      <c r="W290" s="14"/>
      <c r="X290" s="14"/>
      <c r="Y290" s="14"/>
      <c r="Z290" s="14"/>
      <c r="AA290" s="14"/>
      <c r="AB290" s="14"/>
      <c r="AC290" s="5"/>
      <c r="AD290" s="5"/>
      <c r="AE290" s="5"/>
      <c r="AF290" s="5"/>
      <c r="AL290" s="181">
        <f t="shared" si="56"/>
        <v>0</v>
      </c>
      <c r="AM290" s="181">
        <f t="shared" si="57"/>
        <v>0</v>
      </c>
      <c r="AN290" s="181">
        <f t="shared" si="58"/>
        <v>0</v>
      </c>
      <c r="AO290" s="181">
        <f t="shared" si="59"/>
        <v>0</v>
      </c>
      <c r="AP290" s="181">
        <f t="shared" si="60"/>
        <v>0</v>
      </c>
      <c r="AQ290" s="181">
        <f t="shared" si="61"/>
        <v>0</v>
      </c>
      <c r="AR290" s="181">
        <f t="shared" si="62"/>
        <v>0</v>
      </c>
      <c r="AS290" s="181">
        <f t="shared" si="63"/>
        <v>0</v>
      </c>
      <c r="AT290" s="181">
        <f t="shared" si="64"/>
        <v>0</v>
      </c>
      <c r="AU290" s="181">
        <f t="shared" si="65"/>
        <v>0</v>
      </c>
      <c r="AV290" s="181">
        <f t="shared" si="66"/>
        <v>0</v>
      </c>
      <c r="AW290" s="181">
        <f t="shared" si="67"/>
        <v>0</v>
      </c>
      <c r="AX290" s="181">
        <f t="shared" si="68"/>
        <v>0</v>
      </c>
      <c r="AY290" s="181">
        <f t="shared" si="69"/>
        <v>0</v>
      </c>
    </row>
    <row r="291" spans="1:51" s="6" customFormat="1" ht="12.75">
      <c r="A291" s="26"/>
      <c r="B291" s="53"/>
      <c r="C291" s="33"/>
      <c r="D291" s="34"/>
      <c r="E291" s="60"/>
      <c r="F291" s="60"/>
      <c r="G291" s="35"/>
      <c r="H291" s="35"/>
      <c r="I291" s="34"/>
      <c r="J291" s="34"/>
      <c r="K291" s="34"/>
      <c r="L291" s="28"/>
      <c r="M291" s="36"/>
      <c r="N291" s="37"/>
      <c r="O291" s="38"/>
      <c r="P291" s="39"/>
      <c r="Q291" s="40"/>
      <c r="R291" s="86"/>
      <c r="S291" s="41"/>
      <c r="T291" s="56"/>
      <c r="U291" s="80"/>
      <c r="W291" s="14"/>
      <c r="X291" s="14"/>
      <c r="Y291" s="14"/>
      <c r="Z291" s="14"/>
      <c r="AA291" s="14"/>
      <c r="AB291" s="14"/>
      <c r="AC291" s="5"/>
      <c r="AD291" s="5"/>
      <c r="AE291" s="5"/>
      <c r="AF291" s="5"/>
      <c r="AL291" s="181">
        <f t="shared" si="56"/>
        <v>0</v>
      </c>
      <c r="AM291" s="181">
        <f t="shared" si="57"/>
        <v>0</v>
      </c>
      <c r="AN291" s="181">
        <f t="shared" si="58"/>
        <v>0</v>
      </c>
      <c r="AO291" s="181">
        <f t="shared" si="59"/>
        <v>0</v>
      </c>
      <c r="AP291" s="181">
        <f t="shared" si="60"/>
        <v>0</v>
      </c>
      <c r="AQ291" s="181">
        <f t="shared" si="61"/>
        <v>0</v>
      </c>
      <c r="AR291" s="181">
        <f t="shared" si="62"/>
        <v>0</v>
      </c>
      <c r="AS291" s="181">
        <f t="shared" si="63"/>
        <v>0</v>
      </c>
      <c r="AT291" s="181">
        <f t="shared" si="64"/>
        <v>0</v>
      </c>
      <c r="AU291" s="181">
        <f t="shared" si="65"/>
        <v>0</v>
      </c>
      <c r="AV291" s="181">
        <f t="shared" si="66"/>
        <v>0</v>
      </c>
      <c r="AW291" s="181">
        <f t="shared" si="67"/>
        <v>0</v>
      </c>
      <c r="AX291" s="181">
        <f t="shared" si="68"/>
        <v>0</v>
      </c>
      <c r="AY291" s="181">
        <f t="shared" si="69"/>
        <v>0</v>
      </c>
    </row>
    <row r="292" spans="1:51" s="6" customFormat="1" ht="12.75">
      <c r="A292" s="26"/>
      <c r="B292" s="53"/>
      <c r="C292" s="33"/>
      <c r="D292" s="34"/>
      <c r="E292" s="60"/>
      <c r="F292" s="60"/>
      <c r="G292" s="35"/>
      <c r="H292" s="35"/>
      <c r="I292" s="34"/>
      <c r="J292" s="34"/>
      <c r="K292" s="34"/>
      <c r="L292" s="28"/>
      <c r="M292" s="36"/>
      <c r="N292" s="37"/>
      <c r="O292" s="38"/>
      <c r="P292" s="39"/>
      <c r="Q292" s="40"/>
      <c r="R292" s="86"/>
      <c r="S292" s="41"/>
      <c r="T292" s="56"/>
      <c r="U292" s="80"/>
      <c r="W292" s="14"/>
      <c r="X292" s="14"/>
      <c r="Y292" s="14"/>
      <c r="Z292" s="14"/>
      <c r="AA292" s="14"/>
      <c r="AB292" s="14"/>
      <c r="AC292" s="5"/>
      <c r="AD292" s="5"/>
      <c r="AE292" s="5"/>
      <c r="AF292" s="5"/>
      <c r="AL292" s="181">
        <f t="shared" si="56"/>
        <v>0</v>
      </c>
      <c r="AM292" s="181">
        <f t="shared" si="57"/>
        <v>0</v>
      </c>
      <c r="AN292" s="181">
        <f t="shared" si="58"/>
        <v>0</v>
      </c>
      <c r="AO292" s="181">
        <f t="shared" si="59"/>
        <v>0</v>
      </c>
      <c r="AP292" s="181">
        <f t="shared" si="60"/>
        <v>0</v>
      </c>
      <c r="AQ292" s="181">
        <f t="shared" si="61"/>
        <v>0</v>
      </c>
      <c r="AR292" s="181">
        <f t="shared" si="62"/>
        <v>0</v>
      </c>
      <c r="AS292" s="181">
        <f t="shared" si="63"/>
        <v>0</v>
      </c>
      <c r="AT292" s="181">
        <f t="shared" si="64"/>
        <v>0</v>
      </c>
      <c r="AU292" s="181">
        <f t="shared" si="65"/>
        <v>0</v>
      </c>
      <c r="AV292" s="181">
        <f t="shared" si="66"/>
        <v>0</v>
      </c>
      <c r="AW292" s="181">
        <f t="shared" si="67"/>
        <v>0</v>
      </c>
      <c r="AX292" s="181">
        <f t="shared" si="68"/>
        <v>0</v>
      </c>
      <c r="AY292" s="181">
        <f t="shared" si="69"/>
        <v>0</v>
      </c>
    </row>
    <row r="293" spans="1:51" s="6" customFormat="1" ht="12.75">
      <c r="A293" s="26"/>
      <c r="B293" s="53"/>
      <c r="C293" s="33"/>
      <c r="D293" s="34"/>
      <c r="E293" s="60"/>
      <c r="F293" s="60"/>
      <c r="G293" s="35"/>
      <c r="H293" s="35"/>
      <c r="I293" s="34"/>
      <c r="J293" s="34"/>
      <c r="K293" s="34"/>
      <c r="L293" s="28"/>
      <c r="M293" s="36"/>
      <c r="N293" s="37"/>
      <c r="O293" s="38"/>
      <c r="P293" s="39"/>
      <c r="Q293" s="40"/>
      <c r="R293" s="86"/>
      <c r="S293" s="41"/>
      <c r="T293" s="56"/>
      <c r="U293" s="80"/>
      <c r="W293" s="14"/>
      <c r="X293" s="14"/>
      <c r="Y293" s="14"/>
      <c r="Z293" s="14"/>
      <c r="AA293" s="14"/>
      <c r="AB293" s="14"/>
      <c r="AC293" s="5"/>
      <c r="AD293" s="5"/>
      <c r="AE293" s="5"/>
      <c r="AF293" s="5"/>
      <c r="AL293" s="181">
        <f t="shared" si="56"/>
        <v>0</v>
      </c>
      <c r="AM293" s="181">
        <f t="shared" si="57"/>
        <v>0</v>
      </c>
      <c r="AN293" s="181">
        <f t="shared" si="58"/>
        <v>0</v>
      </c>
      <c r="AO293" s="181">
        <f t="shared" si="59"/>
        <v>0</v>
      </c>
      <c r="AP293" s="181">
        <f t="shared" si="60"/>
        <v>0</v>
      </c>
      <c r="AQ293" s="181">
        <f t="shared" si="61"/>
        <v>0</v>
      </c>
      <c r="AR293" s="181">
        <f t="shared" si="62"/>
        <v>0</v>
      </c>
      <c r="AS293" s="181">
        <f t="shared" si="63"/>
        <v>0</v>
      </c>
      <c r="AT293" s="181">
        <f t="shared" si="64"/>
        <v>0</v>
      </c>
      <c r="AU293" s="181">
        <f t="shared" si="65"/>
        <v>0</v>
      </c>
      <c r="AV293" s="181">
        <f t="shared" si="66"/>
        <v>0</v>
      </c>
      <c r="AW293" s="181">
        <f t="shared" si="67"/>
        <v>0</v>
      </c>
      <c r="AX293" s="181">
        <f t="shared" si="68"/>
        <v>0</v>
      </c>
      <c r="AY293" s="181">
        <f t="shared" si="69"/>
        <v>0</v>
      </c>
    </row>
    <row r="294" spans="1:51" s="6" customFormat="1" ht="12.75">
      <c r="A294" s="26"/>
      <c r="B294" s="53"/>
      <c r="C294" s="33"/>
      <c r="D294" s="34"/>
      <c r="E294" s="60"/>
      <c r="F294" s="60"/>
      <c r="G294" s="35"/>
      <c r="H294" s="35"/>
      <c r="I294" s="34"/>
      <c r="J294" s="34"/>
      <c r="K294" s="34"/>
      <c r="L294" s="28"/>
      <c r="M294" s="36"/>
      <c r="N294" s="37"/>
      <c r="O294" s="38"/>
      <c r="P294" s="39"/>
      <c r="Q294" s="40"/>
      <c r="R294" s="86"/>
      <c r="S294" s="41"/>
      <c r="T294" s="56"/>
      <c r="U294" s="80"/>
      <c r="W294" s="14"/>
      <c r="X294" s="14"/>
      <c r="Y294" s="14"/>
      <c r="Z294" s="14"/>
      <c r="AA294" s="14"/>
      <c r="AB294" s="14"/>
      <c r="AC294" s="5"/>
      <c r="AD294" s="5"/>
      <c r="AE294" s="5"/>
      <c r="AF294" s="5"/>
      <c r="AL294" s="181">
        <f t="shared" si="56"/>
        <v>0</v>
      </c>
      <c r="AM294" s="181">
        <f t="shared" si="57"/>
        <v>0</v>
      </c>
      <c r="AN294" s="181">
        <f t="shared" si="58"/>
        <v>0</v>
      </c>
      <c r="AO294" s="181">
        <f t="shared" si="59"/>
        <v>0</v>
      </c>
      <c r="AP294" s="181">
        <f t="shared" si="60"/>
        <v>0</v>
      </c>
      <c r="AQ294" s="181">
        <f t="shared" si="61"/>
        <v>0</v>
      </c>
      <c r="AR294" s="181">
        <f t="shared" si="62"/>
        <v>0</v>
      </c>
      <c r="AS294" s="181">
        <f t="shared" si="63"/>
        <v>0</v>
      </c>
      <c r="AT294" s="181">
        <f t="shared" si="64"/>
        <v>0</v>
      </c>
      <c r="AU294" s="181">
        <f t="shared" si="65"/>
        <v>0</v>
      </c>
      <c r="AV294" s="181">
        <f t="shared" si="66"/>
        <v>0</v>
      </c>
      <c r="AW294" s="181">
        <f t="shared" si="67"/>
        <v>0</v>
      </c>
      <c r="AX294" s="181">
        <f t="shared" si="68"/>
        <v>0</v>
      </c>
      <c r="AY294" s="181">
        <f t="shared" si="69"/>
        <v>0</v>
      </c>
    </row>
    <row r="295" spans="1:51" s="6" customFormat="1" ht="12.75">
      <c r="A295" s="26"/>
      <c r="B295" s="53"/>
      <c r="C295" s="33"/>
      <c r="D295" s="34"/>
      <c r="E295" s="60"/>
      <c r="F295" s="60"/>
      <c r="G295" s="35"/>
      <c r="H295" s="35"/>
      <c r="I295" s="34"/>
      <c r="J295" s="34"/>
      <c r="K295" s="34"/>
      <c r="L295" s="28"/>
      <c r="M295" s="36"/>
      <c r="N295" s="37"/>
      <c r="O295" s="38"/>
      <c r="P295" s="39"/>
      <c r="Q295" s="40"/>
      <c r="R295" s="86"/>
      <c r="S295" s="41"/>
      <c r="T295" s="56"/>
      <c r="U295" s="80"/>
      <c r="W295" s="14"/>
      <c r="X295" s="14"/>
      <c r="Y295" s="14"/>
      <c r="Z295" s="14"/>
      <c r="AA295" s="14"/>
      <c r="AB295" s="14"/>
      <c r="AC295" s="5"/>
      <c r="AD295" s="5"/>
      <c r="AE295" s="5"/>
      <c r="AF295" s="5"/>
      <c r="AL295" s="181">
        <f t="shared" si="56"/>
        <v>0</v>
      </c>
      <c r="AM295" s="181">
        <f t="shared" si="57"/>
        <v>0</v>
      </c>
      <c r="AN295" s="181">
        <f t="shared" si="58"/>
        <v>0</v>
      </c>
      <c r="AO295" s="181">
        <f t="shared" si="59"/>
        <v>0</v>
      </c>
      <c r="AP295" s="181">
        <f t="shared" si="60"/>
        <v>0</v>
      </c>
      <c r="AQ295" s="181">
        <f t="shared" si="61"/>
        <v>0</v>
      </c>
      <c r="AR295" s="181">
        <f t="shared" si="62"/>
        <v>0</v>
      </c>
      <c r="AS295" s="181">
        <f t="shared" si="63"/>
        <v>0</v>
      </c>
      <c r="AT295" s="181">
        <f t="shared" si="64"/>
        <v>0</v>
      </c>
      <c r="AU295" s="181">
        <f t="shared" si="65"/>
        <v>0</v>
      </c>
      <c r="AV295" s="181">
        <f t="shared" si="66"/>
        <v>0</v>
      </c>
      <c r="AW295" s="181">
        <f t="shared" si="67"/>
        <v>0</v>
      </c>
      <c r="AX295" s="181">
        <f t="shared" si="68"/>
        <v>0</v>
      </c>
      <c r="AY295" s="181">
        <f t="shared" si="69"/>
        <v>0</v>
      </c>
    </row>
    <row r="296" spans="1:51" s="6" customFormat="1" ht="12.75">
      <c r="A296" s="26"/>
      <c r="B296" s="53"/>
      <c r="C296" s="33"/>
      <c r="D296" s="34"/>
      <c r="E296" s="60"/>
      <c r="F296" s="60"/>
      <c r="G296" s="35"/>
      <c r="H296" s="35"/>
      <c r="I296" s="34"/>
      <c r="J296" s="34"/>
      <c r="K296" s="34"/>
      <c r="L296" s="28"/>
      <c r="M296" s="36"/>
      <c r="N296" s="37"/>
      <c r="O296" s="38"/>
      <c r="P296" s="39"/>
      <c r="Q296" s="40"/>
      <c r="R296" s="86"/>
      <c r="S296" s="41"/>
      <c r="T296" s="56"/>
      <c r="U296" s="80"/>
      <c r="W296" s="14"/>
      <c r="X296" s="14"/>
      <c r="Y296" s="14"/>
      <c r="Z296" s="14"/>
      <c r="AA296" s="14"/>
      <c r="AB296" s="14"/>
      <c r="AC296" s="5"/>
      <c r="AD296" s="5"/>
      <c r="AE296" s="5"/>
      <c r="AF296" s="5"/>
      <c r="AL296" s="181">
        <f t="shared" si="56"/>
        <v>0</v>
      </c>
      <c r="AM296" s="181">
        <f t="shared" si="57"/>
        <v>0</v>
      </c>
      <c r="AN296" s="181">
        <f t="shared" si="58"/>
        <v>0</v>
      </c>
      <c r="AO296" s="181">
        <f t="shared" si="59"/>
        <v>0</v>
      </c>
      <c r="AP296" s="181">
        <f t="shared" si="60"/>
        <v>0</v>
      </c>
      <c r="AQ296" s="181">
        <f t="shared" si="61"/>
        <v>0</v>
      </c>
      <c r="AR296" s="181">
        <f t="shared" si="62"/>
        <v>0</v>
      </c>
      <c r="AS296" s="181">
        <f t="shared" si="63"/>
        <v>0</v>
      </c>
      <c r="AT296" s="181">
        <f t="shared" si="64"/>
        <v>0</v>
      </c>
      <c r="AU296" s="181">
        <f t="shared" si="65"/>
        <v>0</v>
      </c>
      <c r="AV296" s="181">
        <f t="shared" si="66"/>
        <v>0</v>
      </c>
      <c r="AW296" s="181">
        <f t="shared" si="67"/>
        <v>0</v>
      </c>
      <c r="AX296" s="181">
        <f t="shared" si="68"/>
        <v>0</v>
      </c>
      <c r="AY296" s="181">
        <f t="shared" si="69"/>
        <v>0</v>
      </c>
    </row>
    <row r="297" spans="1:51" s="6" customFormat="1" ht="12.75">
      <c r="A297" s="26"/>
      <c r="B297" s="53"/>
      <c r="C297" s="33"/>
      <c r="D297" s="34"/>
      <c r="E297" s="60"/>
      <c r="F297" s="60"/>
      <c r="G297" s="35"/>
      <c r="H297" s="35"/>
      <c r="I297" s="34"/>
      <c r="J297" s="34"/>
      <c r="K297" s="34"/>
      <c r="L297" s="28"/>
      <c r="M297" s="36"/>
      <c r="N297" s="37"/>
      <c r="O297" s="38"/>
      <c r="P297" s="39"/>
      <c r="Q297" s="40"/>
      <c r="R297" s="86"/>
      <c r="S297" s="41"/>
      <c r="T297" s="56"/>
      <c r="U297" s="80"/>
      <c r="W297" s="14"/>
      <c r="X297" s="14"/>
      <c r="Y297" s="14"/>
      <c r="Z297" s="14"/>
      <c r="AA297" s="14"/>
      <c r="AB297" s="14"/>
      <c r="AC297" s="5"/>
      <c r="AD297" s="5"/>
      <c r="AE297" s="5"/>
      <c r="AF297" s="5"/>
      <c r="AL297" s="181">
        <f t="shared" si="56"/>
        <v>0</v>
      </c>
      <c r="AM297" s="181">
        <f t="shared" si="57"/>
        <v>0</v>
      </c>
      <c r="AN297" s="181">
        <f t="shared" si="58"/>
        <v>0</v>
      </c>
      <c r="AO297" s="181">
        <f t="shared" si="59"/>
        <v>0</v>
      </c>
      <c r="AP297" s="181">
        <f t="shared" si="60"/>
        <v>0</v>
      </c>
      <c r="AQ297" s="181">
        <f t="shared" si="61"/>
        <v>0</v>
      </c>
      <c r="AR297" s="181">
        <f t="shared" si="62"/>
        <v>0</v>
      </c>
      <c r="AS297" s="181">
        <f t="shared" si="63"/>
        <v>0</v>
      </c>
      <c r="AT297" s="181">
        <f t="shared" si="64"/>
        <v>0</v>
      </c>
      <c r="AU297" s="181">
        <f t="shared" si="65"/>
        <v>0</v>
      </c>
      <c r="AV297" s="181">
        <f t="shared" si="66"/>
        <v>0</v>
      </c>
      <c r="AW297" s="181">
        <f t="shared" si="67"/>
        <v>0</v>
      </c>
      <c r="AX297" s="181">
        <f t="shared" si="68"/>
        <v>0</v>
      </c>
      <c r="AY297" s="181">
        <f t="shared" si="69"/>
        <v>0</v>
      </c>
    </row>
    <row r="298" spans="1:51" s="6" customFormat="1" ht="12.75">
      <c r="A298" s="26"/>
      <c r="B298" s="53"/>
      <c r="C298" s="33"/>
      <c r="D298" s="34"/>
      <c r="E298" s="60"/>
      <c r="F298" s="60"/>
      <c r="G298" s="35"/>
      <c r="H298" s="35"/>
      <c r="I298" s="34"/>
      <c r="J298" s="34"/>
      <c r="K298" s="34"/>
      <c r="L298" s="28"/>
      <c r="M298" s="36"/>
      <c r="N298" s="37"/>
      <c r="O298" s="38"/>
      <c r="P298" s="39"/>
      <c r="Q298" s="40"/>
      <c r="R298" s="86"/>
      <c r="S298" s="41"/>
      <c r="T298" s="56"/>
      <c r="U298" s="80"/>
      <c r="W298" s="14"/>
      <c r="X298" s="14"/>
      <c r="Y298" s="14"/>
      <c r="Z298" s="14"/>
      <c r="AA298" s="14"/>
      <c r="AB298" s="14"/>
      <c r="AC298" s="5"/>
      <c r="AD298" s="5"/>
      <c r="AE298" s="5"/>
      <c r="AF298" s="5"/>
      <c r="AL298" s="181">
        <f t="shared" si="56"/>
        <v>0</v>
      </c>
      <c r="AM298" s="181">
        <f t="shared" si="57"/>
        <v>0</v>
      </c>
      <c r="AN298" s="181">
        <f t="shared" si="58"/>
        <v>0</v>
      </c>
      <c r="AO298" s="181">
        <f t="shared" si="59"/>
        <v>0</v>
      </c>
      <c r="AP298" s="181">
        <f t="shared" si="60"/>
        <v>0</v>
      </c>
      <c r="AQ298" s="181">
        <f t="shared" si="61"/>
        <v>0</v>
      </c>
      <c r="AR298" s="181">
        <f t="shared" si="62"/>
        <v>0</v>
      </c>
      <c r="AS298" s="181">
        <f t="shared" si="63"/>
        <v>0</v>
      </c>
      <c r="AT298" s="181">
        <f t="shared" si="64"/>
        <v>0</v>
      </c>
      <c r="AU298" s="181">
        <f t="shared" si="65"/>
        <v>0</v>
      </c>
      <c r="AV298" s="181">
        <f t="shared" si="66"/>
        <v>0</v>
      </c>
      <c r="AW298" s="181">
        <f t="shared" si="67"/>
        <v>0</v>
      </c>
      <c r="AX298" s="181">
        <f t="shared" si="68"/>
        <v>0</v>
      </c>
      <c r="AY298" s="181">
        <f t="shared" si="69"/>
        <v>0</v>
      </c>
    </row>
    <row r="299" spans="1:51" s="6" customFormat="1" ht="12.75">
      <c r="A299" s="26"/>
      <c r="B299" s="53"/>
      <c r="C299" s="33"/>
      <c r="D299" s="34"/>
      <c r="E299" s="60"/>
      <c r="F299" s="60"/>
      <c r="G299" s="35"/>
      <c r="H299" s="35"/>
      <c r="I299" s="34"/>
      <c r="J299" s="34"/>
      <c r="K299" s="34"/>
      <c r="L299" s="28"/>
      <c r="M299" s="36"/>
      <c r="N299" s="37"/>
      <c r="O299" s="38"/>
      <c r="P299" s="39"/>
      <c r="Q299" s="40"/>
      <c r="R299" s="86"/>
      <c r="S299" s="41"/>
      <c r="T299" s="56"/>
      <c r="U299" s="80"/>
      <c r="W299" s="14"/>
      <c r="X299" s="14"/>
      <c r="Y299" s="14"/>
      <c r="Z299" s="14"/>
      <c r="AA299" s="14"/>
      <c r="AB299" s="14"/>
      <c r="AC299" s="5"/>
      <c r="AD299" s="5"/>
      <c r="AE299" s="5"/>
      <c r="AF299" s="5"/>
      <c r="AL299" s="181">
        <f t="shared" si="56"/>
        <v>0</v>
      </c>
      <c r="AM299" s="181">
        <f t="shared" si="57"/>
        <v>0</v>
      </c>
      <c r="AN299" s="181">
        <f t="shared" si="58"/>
        <v>0</v>
      </c>
      <c r="AO299" s="181">
        <f t="shared" si="59"/>
        <v>0</v>
      </c>
      <c r="AP299" s="181">
        <f t="shared" si="60"/>
        <v>0</v>
      </c>
      <c r="AQ299" s="181">
        <f t="shared" si="61"/>
        <v>0</v>
      </c>
      <c r="AR299" s="181">
        <f t="shared" si="62"/>
        <v>0</v>
      </c>
      <c r="AS299" s="181">
        <f t="shared" si="63"/>
        <v>0</v>
      </c>
      <c r="AT299" s="181">
        <f t="shared" si="64"/>
        <v>0</v>
      </c>
      <c r="AU299" s="181">
        <f t="shared" si="65"/>
        <v>0</v>
      </c>
      <c r="AV299" s="181">
        <f t="shared" si="66"/>
        <v>0</v>
      </c>
      <c r="AW299" s="181">
        <f t="shared" si="67"/>
        <v>0</v>
      </c>
      <c r="AX299" s="181">
        <f t="shared" si="68"/>
        <v>0</v>
      </c>
      <c r="AY299" s="181">
        <f t="shared" si="69"/>
        <v>0</v>
      </c>
    </row>
    <row r="300" spans="1:51" s="6" customFormat="1" ht="12.75">
      <c r="A300" s="26"/>
      <c r="B300" s="53"/>
      <c r="C300" s="33"/>
      <c r="D300" s="34"/>
      <c r="E300" s="60"/>
      <c r="F300" s="60"/>
      <c r="G300" s="35"/>
      <c r="H300" s="35"/>
      <c r="I300" s="34"/>
      <c r="J300" s="34"/>
      <c r="K300" s="34"/>
      <c r="L300" s="28"/>
      <c r="M300" s="36"/>
      <c r="N300" s="37"/>
      <c r="O300" s="38"/>
      <c r="P300" s="39"/>
      <c r="Q300" s="40"/>
      <c r="R300" s="86"/>
      <c r="S300" s="41"/>
      <c r="T300" s="56"/>
      <c r="U300" s="80"/>
      <c r="W300" s="14"/>
      <c r="X300" s="14"/>
      <c r="Y300" s="14"/>
      <c r="Z300" s="14"/>
      <c r="AA300" s="14"/>
      <c r="AB300" s="14"/>
      <c r="AC300" s="5"/>
      <c r="AD300" s="5"/>
      <c r="AE300" s="5"/>
      <c r="AF300" s="5"/>
      <c r="AL300" s="181">
        <f t="shared" si="56"/>
        <v>0</v>
      </c>
      <c r="AM300" s="181">
        <f t="shared" si="57"/>
        <v>0</v>
      </c>
      <c r="AN300" s="181">
        <f t="shared" si="58"/>
        <v>0</v>
      </c>
      <c r="AO300" s="181">
        <f t="shared" si="59"/>
        <v>0</v>
      </c>
      <c r="AP300" s="181">
        <f t="shared" si="60"/>
        <v>0</v>
      </c>
      <c r="AQ300" s="181">
        <f t="shared" si="61"/>
        <v>0</v>
      </c>
      <c r="AR300" s="181">
        <f t="shared" si="62"/>
        <v>0</v>
      </c>
      <c r="AS300" s="181">
        <f t="shared" si="63"/>
        <v>0</v>
      </c>
      <c r="AT300" s="181">
        <f t="shared" si="64"/>
        <v>0</v>
      </c>
      <c r="AU300" s="181">
        <f t="shared" si="65"/>
        <v>0</v>
      </c>
      <c r="AV300" s="181">
        <f t="shared" si="66"/>
        <v>0</v>
      </c>
      <c r="AW300" s="181">
        <f t="shared" si="67"/>
        <v>0</v>
      </c>
      <c r="AX300" s="181">
        <f t="shared" si="68"/>
        <v>0</v>
      </c>
      <c r="AY300" s="181">
        <f t="shared" si="69"/>
        <v>0</v>
      </c>
    </row>
    <row r="301" spans="1:51" s="6" customFormat="1" ht="12.75">
      <c r="A301" s="26"/>
      <c r="B301" s="53"/>
      <c r="C301" s="33"/>
      <c r="D301" s="34"/>
      <c r="E301" s="60"/>
      <c r="F301" s="60"/>
      <c r="G301" s="35"/>
      <c r="H301" s="35"/>
      <c r="I301" s="34"/>
      <c r="J301" s="34"/>
      <c r="K301" s="34"/>
      <c r="L301" s="28"/>
      <c r="M301" s="36"/>
      <c r="N301" s="37"/>
      <c r="O301" s="38"/>
      <c r="P301" s="39"/>
      <c r="Q301" s="40"/>
      <c r="R301" s="86"/>
      <c r="S301" s="41"/>
      <c r="T301" s="56"/>
      <c r="U301" s="80"/>
      <c r="W301" s="14"/>
      <c r="X301" s="14"/>
      <c r="Y301" s="14"/>
      <c r="Z301" s="14"/>
      <c r="AA301" s="14"/>
      <c r="AB301" s="14"/>
      <c r="AC301" s="5"/>
      <c r="AD301" s="5"/>
      <c r="AE301" s="5"/>
      <c r="AF301" s="5"/>
      <c r="AL301" s="181">
        <f t="shared" si="56"/>
        <v>0</v>
      </c>
      <c r="AM301" s="181">
        <f t="shared" si="57"/>
        <v>0</v>
      </c>
      <c r="AN301" s="181">
        <f t="shared" si="58"/>
        <v>0</v>
      </c>
      <c r="AO301" s="181">
        <f t="shared" si="59"/>
        <v>0</v>
      </c>
      <c r="AP301" s="181">
        <f t="shared" si="60"/>
        <v>0</v>
      </c>
      <c r="AQ301" s="181">
        <f t="shared" si="61"/>
        <v>0</v>
      </c>
      <c r="AR301" s="181">
        <f t="shared" si="62"/>
        <v>0</v>
      </c>
      <c r="AS301" s="181">
        <f t="shared" si="63"/>
        <v>0</v>
      </c>
      <c r="AT301" s="181">
        <f t="shared" si="64"/>
        <v>0</v>
      </c>
      <c r="AU301" s="181">
        <f t="shared" si="65"/>
        <v>0</v>
      </c>
      <c r="AV301" s="181">
        <f t="shared" si="66"/>
        <v>0</v>
      </c>
      <c r="AW301" s="181">
        <f t="shared" si="67"/>
        <v>0</v>
      </c>
      <c r="AX301" s="181">
        <f t="shared" si="68"/>
        <v>0</v>
      </c>
      <c r="AY301" s="181">
        <f t="shared" si="69"/>
        <v>0</v>
      </c>
    </row>
    <row r="302" spans="1:51" s="6" customFormat="1" ht="12.75">
      <c r="A302" s="26"/>
      <c r="B302" s="53"/>
      <c r="C302" s="33"/>
      <c r="D302" s="34"/>
      <c r="E302" s="60"/>
      <c r="F302" s="60"/>
      <c r="G302" s="35"/>
      <c r="H302" s="35"/>
      <c r="I302" s="34"/>
      <c r="J302" s="34"/>
      <c r="K302" s="34"/>
      <c r="L302" s="28"/>
      <c r="M302" s="36"/>
      <c r="N302" s="37"/>
      <c r="O302" s="38"/>
      <c r="P302" s="39"/>
      <c r="Q302" s="40"/>
      <c r="R302" s="86"/>
      <c r="S302" s="41"/>
      <c r="T302" s="56"/>
      <c r="U302" s="80"/>
      <c r="W302" s="14"/>
      <c r="X302" s="14"/>
      <c r="Y302" s="14"/>
      <c r="Z302" s="14"/>
      <c r="AA302" s="14"/>
      <c r="AB302" s="14"/>
      <c r="AC302" s="5"/>
      <c r="AD302" s="5"/>
      <c r="AE302" s="5"/>
      <c r="AF302" s="5"/>
      <c r="AL302" s="181">
        <f t="shared" si="56"/>
        <v>0</v>
      </c>
      <c r="AM302" s="181">
        <f t="shared" si="57"/>
        <v>0</v>
      </c>
      <c r="AN302" s="181">
        <f t="shared" si="58"/>
        <v>0</v>
      </c>
      <c r="AO302" s="181">
        <f t="shared" si="59"/>
        <v>0</v>
      </c>
      <c r="AP302" s="181">
        <f t="shared" si="60"/>
        <v>0</v>
      </c>
      <c r="AQ302" s="181">
        <f t="shared" si="61"/>
        <v>0</v>
      </c>
      <c r="AR302" s="181">
        <f t="shared" si="62"/>
        <v>0</v>
      </c>
      <c r="AS302" s="181">
        <f t="shared" si="63"/>
        <v>0</v>
      </c>
      <c r="AT302" s="181">
        <f t="shared" si="64"/>
        <v>0</v>
      </c>
      <c r="AU302" s="181">
        <f t="shared" si="65"/>
        <v>0</v>
      </c>
      <c r="AV302" s="181">
        <f t="shared" si="66"/>
        <v>0</v>
      </c>
      <c r="AW302" s="181">
        <f t="shared" si="67"/>
        <v>0</v>
      </c>
      <c r="AX302" s="181">
        <f t="shared" si="68"/>
        <v>0</v>
      </c>
      <c r="AY302" s="181">
        <f t="shared" si="69"/>
        <v>0</v>
      </c>
    </row>
    <row r="303" spans="1:51" s="6" customFormat="1" ht="12.75">
      <c r="A303" s="26"/>
      <c r="B303" s="53"/>
      <c r="C303" s="33"/>
      <c r="D303" s="34"/>
      <c r="E303" s="60"/>
      <c r="F303" s="60"/>
      <c r="G303" s="35"/>
      <c r="H303" s="35"/>
      <c r="I303" s="34"/>
      <c r="J303" s="34"/>
      <c r="K303" s="34"/>
      <c r="L303" s="28"/>
      <c r="M303" s="36"/>
      <c r="N303" s="37"/>
      <c r="O303" s="38"/>
      <c r="P303" s="39"/>
      <c r="Q303" s="40"/>
      <c r="R303" s="86"/>
      <c r="S303" s="41"/>
      <c r="T303" s="56"/>
      <c r="U303" s="80"/>
      <c r="W303" s="14"/>
      <c r="X303" s="14"/>
      <c r="Y303" s="14"/>
      <c r="Z303" s="14"/>
      <c r="AA303" s="14"/>
      <c r="AB303" s="14"/>
      <c r="AC303" s="5"/>
      <c r="AD303" s="5"/>
      <c r="AE303" s="5"/>
      <c r="AF303" s="5"/>
      <c r="AL303" s="181">
        <f t="shared" si="56"/>
        <v>0</v>
      </c>
      <c r="AM303" s="181">
        <f t="shared" si="57"/>
        <v>0</v>
      </c>
      <c r="AN303" s="181">
        <f t="shared" si="58"/>
        <v>0</v>
      </c>
      <c r="AO303" s="181">
        <f t="shared" si="59"/>
        <v>0</v>
      </c>
      <c r="AP303" s="181">
        <f t="shared" si="60"/>
        <v>0</v>
      </c>
      <c r="AQ303" s="181">
        <f t="shared" si="61"/>
        <v>0</v>
      </c>
      <c r="AR303" s="181">
        <f t="shared" si="62"/>
        <v>0</v>
      </c>
      <c r="AS303" s="181">
        <f t="shared" si="63"/>
        <v>0</v>
      </c>
      <c r="AT303" s="181">
        <f t="shared" si="64"/>
        <v>0</v>
      </c>
      <c r="AU303" s="181">
        <f t="shared" si="65"/>
        <v>0</v>
      </c>
      <c r="AV303" s="181">
        <f t="shared" si="66"/>
        <v>0</v>
      </c>
      <c r="AW303" s="181">
        <f t="shared" si="67"/>
        <v>0</v>
      </c>
      <c r="AX303" s="181">
        <f t="shared" si="68"/>
        <v>0</v>
      </c>
      <c r="AY303" s="181">
        <f t="shared" si="69"/>
        <v>0</v>
      </c>
    </row>
    <row r="304" spans="1:51" s="6" customFormat="1" ht="12.75">
      <c r="A304" s="26"/>
      <c r="B304" s="53"/>
      <c r="C304" s="33"/>
      <c r="D304" s="34"/>
      <c r="E304" s="60"/>
      <c r="F304" s="60"/>
      <c r="G304" s="35"/>
      <c r="H304" s="35"/>
      <c r="I304" s="34"/>
      <c r="J304" s="34"/>
      <c r="K304" s="34"/>
      <c r="L304" s="28"/>
      <c r="M304" s="36"/>
      <c r="N304" s="37"/>
      <c r="O304" s="38"/>
      <c r="P304" s="39"/>
      <c r="Q304" s="40"/>
      <c r="R304" s="86"/>
      <c r="S304" s="41"/>
      <c r="T304" s="56"/>
      <c r="U304" s="80"/>
      <c r="W304" s="14"/>
      <c r="X304" s="14"/>
      <c r="Y304" s="14"/>
      <c r="Z304" s="14"/>
      <c r="AA304" s="14"/>
      <c r="AB304" s="14"/>
      <c r="AC304" s="5"/>
      <c r="AD304" s="5"/>
      <c r="AE304" s="5"/>
      <c r="AF304" s="5"/>
      <c r="AL304" s="181">
        <f t="shared" si="56"/>
        <v>0</v>
      </c>
      <c r="AM304" s="181">
        <f t="shared" si="57"/>
        <v>0</v>
      </c>
      <c r="AN304" s="181">
        <f t="shared" si="58"/>
        <v>0</v>
      </c>
      <c r="AO304" s="181">
        <f t="shared" si="59"/>
        <v>0</v>
      </c>
      <c r="AP304" s="181">
        <f t="shared" si="60"/>
        <v>0</v>
      </c>
      <c r="AQ304" s="181">
        <f t="shared" si="61"/>
        <v>0</v>
      </c>
      <c r="AR304" s="181">
        <f t="shared" si="62"/>
        <v>0</v>
      </c>
      <c r="AS304" s="181">
        <f t="shared" si="63"/>
        <v>0</v>
      </c>
      <c r="AT304" s="181">
        <f t="shared" si="64"/>
        <v>0</v>
      </c>
      <c r="AU304" s="181">
        <f t="shared" si="65"/>
        <v>0</v>
      </c>
      <c r="AV304" s="181">
        <f t="shared" si="66"/>
        <v>0</v>
      </c>
      <c r="AW304" s="181">
        <f t="shared" si="67"/>
        <v>0</v>
      </c>
      <c r="AX304" s="181">
        <f t="shared" si="68"/>
        <v>0</v>
      </c>
      <c r="AY304" s="181">
        <f t="shared" si="69"/>
        <v>0</v>
      </c>
    </row>
    <row r="305" spans="1:51" s="6" customFormat="1" ht="12.75">
      <c r="A305" s="26"/>
      <c r="B305" s="53"/>
      <c r="C305" s="33"/>
      <c r="D305" s="34"/>
      <c r="E305" s="60"/>
      <c r="F305" s="60"/>
      <c r="G305" s="35"/>
      <c r="H305" s="35"/>
      <c r="I305" s="34"/>
      <c r="J305" s="34"/>
      <c r="K305" s="34"/>
      <c r="L305" s="28"/>
      <c r="M305" s="36"/>
      <c r="N305" s="37"/>
      <c r="O305" s="38"/>
      <c r="P305" s="39"/>
      <c r="Q305" s="40"/>
      <c r="R305" s="86"/>
      <c r="S305" s="41"/>
      <c r="T305" s="56"/>
      <c r="U305" s="80"/>
      <c r="W305" s="14"/>
      <c r="X305" s="14"/>
      <c r="Y305" s="14"/>
      <c r="Z305" s="14"/>
      <c r="AA305" s="14"/>
      <c r="AB305" s="14"/>
      <c r="AC305" s="5"/>
      <c r="AD305" s="5"/>
      <c r="AE305" s="5"/>
      <c r="AF305" s="5"/>
      <c r="AL305" s="181">
        <f t="shared" si="56"/>
        <v>0</v>
      </c>
      <c r="AM305" s="181">
        <f t="shared" si="57"/>
        <v>0</v>
      </c>
      <c r="AN305" s="181">
        <f t="shared" si="58"/>
        <v>0</v>
      </c>
      <c r="AO305" s="181">
        <f t="shared" si="59"/>
        <v>0</v>
      </c>
      <c r="AP305" s="181">
        <f t="shared" si="60"/>
        <v>0</v>
      </c>
      <c r="AQ305" s="181">
        <f t="shared" si="61"/>
        <v>0</v>
      </c>
      <c r="AR305" s="181">
        <f t="shared" si="62"/>
        <v>0</v>
      </c>
      <c r="AS305" s="181">
        <f t="shared" si="63"/>
        <v>0</v>
      </c>
      <c r="AT305" s="181">
        <f t="shared" si="64"/>
        <v>0</v>
      </c>
      <c r="AU305" s="181">
        <f t="shared" si="65"/>
        <v>0</v>
      </c>
      <c r="AV305" s="181">
        <f t="shared" si="66"/>
        <v>0</v>
      </c>
      <c r="AW305" s="181">
        <f t="shared" si="67"/>
        <v>0</v>
      </c>
      <c r="AX305" s="181">
        <f t="shared" si="68"/>
        <v>0</v>
      </c>
      <c r="AY305" s="181">
        <f t="shared" si="69"/>
        <v>0</v>
      </c>
    </row>
    <row r="306" spans="1:51" s="6" customFormat="1" ht="12.75">
      <c r="A306" s="26"/>
      <c r="B306" s="53"/>
      <c r="C306" s="33"/>
      <c r="D306" s="34"/>
      <c r="E306" s="60"/>
      <c r="F306" s="60"/>
      <c r="G306" s="35"/>
      <c r="H306" s="35"/>
      <c r="I306" s="34"/>
      <c r="J306" s="34"/>
      <c r="K306" s="34"/>
      <c r="L306" s="28"/>
      <c r="M306" s="36"/>
      <c r="N306" s="37"/>
      <c r="O306" s="38"/>
      <c r="P306" s="39"/>
      <c r="Q306" s="40"/>
      <c r="R306" s="86"/>
      <c r="S306" s="41"/>
      <c r="T306" s="56"/>
      <c r="U306" s="80"/>
      <c r="W306" s="14"/>
      <c r="X306" s="14"/>
      <c r="Y306" s="14"/>
      <c r="Z306" s="14"/>
      <c r="AA306" s="14"/>
      <c r="AB306" s="14"/>
      <c r="AC306" s="5"/>
      <c r="AD306" s="5"/>
      <c r="AE306" s="5"/>
      <c r="AF306" s="5"/>
      <c r="AL306" s="181">
        <f t="shared" si="56"/>
        <v>0</v>
      </c>
      <c r="AM306" s="181">
        <f t="shared" si="57"/>
        <v>0</v>
      </c>
      <c r="AN306" s="181">
        <f t="shared" si="58"/>
        <v>0</v>
      </c>
      <c r="AO306" s="181">
        <f t="shared" si="59"/>
        <v>0</v>
      </c>
      <c r="AP306" s="181">
        <f t="shared" si="60"/>
        <v>0</v>
      </c>
      <c r="AQ306" s="181">
        <f t="shared" si="61"/>
        <v>0</v>
      </c>
      <c r="AR306" s="181">
        <f t="shared" si="62"/>
        <v>0</v>
      </c>
      <c r="AS306" s="181">
        <f t="shared" si="63"/>
        <v>0</v>
      </c>
      <c r="AT306" s="181">
        <f t="shared" si="64"/>
        <v>0</v>
      </c>
      <c r="AU306" s="181">
        <f t="shared" si="65"/>
        <v>0</v>
      </c>
      <c r="AV306" s="181">
        <f t="shared" si="66"/>
        <v>0</v>
      </c>
      <c r="AW306" s="181">
        <f t="shared" si="67"/>
        <v>0</v>
      </c>
      <c r="AX306" s="181">
        <f t="shared" si="68"/>
        <v>0</v>
      </c>
      <c r="AY306" s="181">
        <f t="shared" si="69"/>
        <v>0</v>
      </c>
    </row>
    <row r="307" spans="1:51" s="6" customFormat="1" ht="12.75">
      <c r="A307" s="26"/>
      <c r="B307" s="53"/>
      <c r="C307" s="33"/>
      <c r="D307" s="34"/>
      <c r="E307" s="60"/>
      <c r="F307" s="60"/>
      <c r="G307" s="35"/>
      <c r="H307" s="35"/>
      <c r="I307" s="34"/>
      <c r="J307" s="34"/>
      <c r="K307" s="34"/>
      <c r="L307" s="28"/>
      <c r="M307" s="36"/>
      <c r="N307" s="37"/>
      <c r="O307" s="38"/>
      <c r="P307" s="39"/>
      <c r="Q307" s="40"/>
      <c r="R307" s="86"/>
      <c r="S307" s="41"/>
      <c r="T307" s="56"/>
      <c r="U307" s="80"/>
      <c r="W307" s="14"/>
      <c r="X307" s="14"/>
      <c r="Y307" s="14"/>
      <c r="Z307" s="14"/>
      <c r="AA307" s="14"/>
      <c r="AB307" s="14"/>
      <c r="AC307" s="5"/>
      <c r="AD307" s="5"/>
      <c r="AE307" s="5"/>
      <c r="AF307" s="5"/>
      <c r="AL307" s="181">
        <f t="shared" si="56"/>
        <v>0</v>
      </c>
      <c r="AM307" s="181">
        <f t="shared" si="57"/>
        <v>0</v>
      </c>
      <c r="AN307" s="181">
        <f t="shared" si="58"/>
        <v>0</v>
      </c>
      <c r="AO307" s="181">
        <f t="shared" si="59"/>
        <v>0</v>
      </c>
      <c r="AP307" s="181">
        <f t="shared" si="60"/>
        <v>0</v>
      </c>
      <c r="AQ307" s="181">
        <f t="shared" si="61"/>
        <v>0</v>
      </c>
      <c r="AR307" s="181">
        <f t="shared" si="62"/>
        <v>0</v>
      </c>
      <c r="AS307" s="181">
        <f t="shared" si="63"/>
        <v>0</v>
      </c>
      <c r="AT307" s="181">
        <f t="shared" si="64"/>
        <v>0</v>
      </c>
      <c r="AU307" s="181">
        <f t="shared" si="65"/>
        <v>0</v>
      </c>
      <c r="AV307" s="181">
        <f t="shared" si="66"/>
        <v>0</v>
      </c>
      <c r="AW307" s="181">
        <f t="shared" si="67"/>
        <v>0</v>
      </c>
      <c r="AX307" s="181">
        <f t="shared" si="68"/>
        <v>0</v>
      </c>
      <c r="AY307" s="181">
        <f t="shared" si="69"/>
        <v>0</v>
      </c>
    </row>
    <row r="308" spans="1:51" s="6" customFormat="1" ht="12.75">
      <c r="A308" s="26"/>
      <c r="B308" s="53"/>
      <c r="C308" s="33"/>
      <c r="D308" s="34"/>
      <c r="E308" s="60"/>
      <c r="F308" s="60"/>
      <c r="G308" s="35"/>
      <c r="H308" s="35"/>
      <c r="I308" s="34"/>
      <c r="J308" s="34"/>
      <c r="K308" s="34"/>
      <c r="L308" s="28"/>
      <c r="M308" s="36"/>
      <c r="N308" s="37"/>
      <c r="O308" s="38"/>
      <c r="P308" s="39"/>
      <c r="Q308" s="40"/>
      <c r="R308" s="86"/>
      <c r="S308" s="41"/>
      <c r="T308" s="56"/>
      <c r="U308" s="80"/>
      <c r="W308" s="14"/>
      <c r="X308" s="14"/>
      <c r="Y308" s="14"/>
      <c r="Z308" s="14"/>
      <c r="AA308" s="14"/>
      <c r="AB308" s="14"/>
      <c r="AC308" s="5"/>
      <c r="AD308" s="5"/>
      <c r="AE308" s="5"/>
      <c r="AF308" s="5"/>
      <c r="AL308" s="181">
        <f t="shared" si="56"/>
        <v>0</v>
      </c>
      <c r="AM308" s="181">
        <f t="shared" si="57"/>
        <v>0</v>
      </c>
      <c r="AN308" s="181">
        <f t="shared" si="58"/>
        <v>0</v>
      </c>
      <c r="AO308" s="181">
        <f t="shared" si="59"/>
        <v>0</v>
      </c>
      <c r="AP308" s="181">
        <f t="shared" si="60"/>
        <v>0</v>
      </c>
      <c r="AQ308" s="181">
        <f t="shared" si="61"/>
        <v>0</v>
      </c>
      <c r="AR308" s="181">
        <f t="shared" si="62"/>
        <v>0</v>
      </c>
      <c r="AS308" s="181">
        <f t="shared" si="63"/>
        <v>0</v>
      </c>
      <c r="AT308" s="181">
        <f t="shared" si="64"/>
        <v>0</v>
      </c>
      <c r="AU308" s="181">
        <f t="shared" si="65"/>
        <v>0</v>
      </c>
      <c r="AV308" s="181">
        <f t="shared" si="66"/>
        <v>0</v>
      </c>
      <c r="AW308" s="181">
        <f t="shared" si="67"/>
        <v>0</v>
      </c>
      <c r="AX308" s="181">
        <f t="shared" si="68"/>
        <v>0</v>
      </c>
      <c r="AY308" s="181">
        <f t="shared" si="69"/>
        <v>0</v>
      </c>
    </row>
    <row r="309" spans="1:51" s="6" customFormat="1" ht="12.75">
      <c r="A309" s="26"/>
      <c r="B309" s="53"/>
      <c r="C309" s="33"/>
      <c r="D309" s="34"/>
      <c r="E309" s="60"/>
      <c r="F309" s="60"/>
      <c r="G309" s="35"/>
      <c r="H309" s="35"/>
      <c r="I309" s="34"/>
      <c r="J309" s="34"/>
      <c r="K309" s="34"/>
      <c r="L309" s="28"/>
      <c r="M309" s="36"/>
      <c r="N309" s="37"/>
      <c r="O309" s="38"/>
      <c r="P309" s="39"/>
      <c r="Q309" s="40"/>
      <c r="R309" s="86"/>
      <c r="S309" s="41"/>
      <c r="T309" s="56"/>
      <c r="U309" s="80"/>
      <c r="W309" s="14"/>
      <c r="X309" s="14"/>
      <c r="Y309" s="14"/>
      <c r="Z309" s="14"/>
      <c r="AA309" s="14"/>
      <c r="AB309" s="14"/>
      <c r="AC309" s="5"/>
      <c r="AD309" s="5"/>
      <c r="AE309" s="5"/>
      <c r="AF309" s="5"/>
      <c r="AL309" s="181">
        <f t="shared" si="56"/>
        <v>0</v>
      </c>
      <c r="AM309" s="181">
        <f t="shared" si="57"/>
        <v>0</v>
      </c>
      <c r="AN309" s="181">
        <f t="shared" si="58"/>
        <v>0</v>
      </c>
      <c r="AO309" s="181">
        <f t="shared" si="59"/>
        <v>0</v>
      </c>
      <c r="AP309" s="181">
        <f t="shared" si="60"/>
        <v>0</v>
      </c>
      <c r="AQ309" s="181">
        <f t="shared" si="61"/>
        <v>0</v>
      </c>
      <c r="AR309" s="181">
        <f t="shared" si="62"/>
        <v>0</v>
      </c>
      <c r="AS309" s="181">
        <f t="shared" si="63"/>
        <v>0</v>
      </c>
      <c r="AT309" s="181">
        <f t="shared" si="64"/>
        <v>0</v>
      </c>
      <c r="AU309" s="181">
        <f t="shared" si="65"/>
        <v>0</v>
      </c>
      <c r="AV309" s="181">
        <f t="shared" si="66"/>
        <v>0</v>
      </c>
      <c r="AW309" s="181">
        <f t="shared" si="67"/>
        <v>0</v>
      </c>
      <c r="AX309" s="181">
        <f t="shared" si="68"/>
        <v>0</v>
      </c>
      <c r="AY309" s="181">
        <f t="shared" si="69"/>
        <v>0</v>
      </c>
    </row>
    <row r="310" spans="1:51" s="6" customFormat="1" ht="12.75">
      <c r="A310" s="26"/>
      <c r="B310" s="53"/>
      <c r="C310" s="33"/>
      <c r="D310" s="34"/>
      <c r="E310" s="60"/>
      <c r="F310" s="60"/>
      <c r="G310" s="35"/>
      <c r="H310" s="35"/>
      <c r="I310" s="34"/>
      <c r="J310" s="34"/>
      <c r="K310" s="34"/>
      <c r="L310" s="28"/>
      <c r="M310" s="36"/>
      <c r="N310" s="37"/>
      <c r="O310" s="38"/>
      <c r="P310" s="39"/>
      <c r="Q310" s="40"/>
      <c r="R310" s="86"/>
      <c r="S310" s="41"/>
      <c r="T310" s="56"/>
      <c r="U310" s="80"/>
      <c r="W310" s="14"/>
      <c r="X310" s="14"/>
      <c r="Y310" s="14"/>
      <c r="Z310" s="14"/>
      <c r="AA310" s="14"/>
      <c r="AB310" s="14"/>
      <c r="AC310" s="5"/>
      <c r="AD310" s="5"/>
      <c r="AE310" s="5"/>
      <c r="AF310" s="5"/>
      <c r="AL310" s="181">
        <f t="shared" si="56"/>
        <v>0</v>
      </c>
      <c r="AM310" s="181">
        <f t="shared" si="57"/>
        <v>0</v>
      </c>
      <c r="AN310" s="181">
        <f t="shared" si="58"/>
        <v>0</v>
      </c>
      <c r="AO310" s="181">
        <f t="shared" si="59"/>
        <v>0</v>
      </c>
      <c r="AP310" s="181">
        <f t="shared" si="60"/>
        <v>0</v>
      </c>
      <c r="AQ310" s="181">
        <f t="shared" si="61"/>
        <v>0</v>
      </c>
      <c r="AR310" s="181">
        <f t="shared" si="62"/>
        <v>0</v>
      </c>
      <c r="AS310" s="181">
        <f t="shared" si="63"/>
        <v>0</v>
      </c>
      <c r="AT310" s="181">
        <f t="shared" si="64"/>
        <v>0</v>
      </c>
      <c r="AU310" s="181">
        <f t="shared" si="65"/>
        <v>0</v>
      </c>
      <c r="AV310" s="181">
        <f t="shared" si="66"/>
        <v>0</v>
      </c>
      <c r="AW310" s="181">
        <f t="shared" si="67"/>
        <v>0</v>
      </c>
      <c r="AX310" s="181">
        <f t="shared" si="68"/>
        <v>0</v>
      </c>
      <c r="AY310" s="181">
        <f t="shared" si="69"/>
        <v>0</v>
      </c>
    </row>
    <row r="311" spans="1:51" s="6" customFormat="1" ht="12.75">
      <c r="A311" s="26"/>
      <c r="B311" s="53"/>
      <c r="C311" s="33"/>
      <c r="D311" s="34"/>
      <c r="E311" s="60"/>
      <c r="F311" s="60"/>
      <c r="G311" s="35"/>
      <c r="H311" s="35"/>
      <c r="I311" s="34"/>
      <c r="J311" s="34"/>
      <c r="K311" s="34"/>
      <c r="L311" s="28"/>
      <c r="M311" s="36"/>
      <c r="N311" s="37"/>
      <c r="O311" s="38"/>
      <c r="P311" s="39"/>
      <c r="Q311" s="40"/>
      <c r="R311" s="86"/>
      <c r="S311" s="41"/>
      <c r="T311" s="56"/>
      <c r="U311" s="80"/>
      <c r="W311" s="14"/>
      <c r="X311" s="14"/>
      <c r="Y311" s="14"/>
      <c r="Z311" s="14"/>
      <c r="AA311" s="14"/>
      <c r="AB311" s="14"/>
      <c r="AC311" s="5"/>
      <c r="AD311" s="5"/>
      <c r="AE311" s="5"/>
      <c r="AF311" s="5"/>
      <c r="AL311" s="181">
        <f t="shared" si="56"/>
        <v>0</v>
      </c>
      <c r="AM311" s="181">
        <f t="shared" si="57"/>
        <v>0</v>
      </c>
      <c r="AN311" s="181">
        <f t="shared" si="58"/>
        <v>0</v>
      </c>
      <c r="AO311" s="181">
        <f t="shared" si="59"/>
        <v>0</v>
      </c>
      <c r="AP311" s="181">
        <f t="shared" si="60"/>
        <v>0</v>
      </c>
      <c r="AQ311" s="181">
        <f t="shared" si="61"/>
        <v>0</v>
      </c>
      <c r="AR311" s="181">
        <f t="shared" si="62"/>
        <v>0</v>
      </c>
      <c r="AS311" s="181">
        <f t="shared" si="63"/>
        <v>0</v>
      </c>
      <c r="AT311" s="181">
        <f t="shared" si="64"/>
        <v>0</v>
      </c>
      <c r="AU311" s="181">
        <f t="shared" si="65"/>
        <v>0</v>
      </c>
      <c r="AV311" s="181">
        <f t="shared" si="66"/>
        <v>0</v>
      </c>
      <c r="AW311" s="181">
        <f t="shared" si="67"/>
        <v>0</v>
      </c>
      <c r="AX311" s="181">
        <f t="shared" si="68"/>
        <v>0</v>
      </c>
      <c r="AY311" s="181">
        <f t="shared" si="69"/>
        <v>0</v>
      </c>
    </row>
    <row r="312" spans="1:51" s="6" customFormat="1" ht="12.75">
      <c r="A312" s="26"/>
      <c r="B312" s="53"/>
      <c r="C312" s="33"/>
      <c r="D312" s="34"/>
      <c r="E312" s="60"/>
      <c r="F312" s="60"/>
      <c r="G312" s="35"/>
      <c r="H312" s="35"/>
      <c r="I312" s="34"/>
      <c r="J312" s="34"/>
      <c r="K312" s="34"/>
      <c r="L312" s="28"/>
      <c r="M312" s="36"/>
      <c r="N312" s="37"/>
      <c r="O312" s="38"/>
      <c r="P312" s="39"/>
      <c r="Q312" s="40"/>
      <c r="R312" s="86"/>
      <c r="S312" s="41"/>
      <c r="T312" s="56"/>
      <c r="U312" s="80"/>
      <c r="W312" s="14"/>
      <c r="X312" s="14"/>
      <c r="Y312" s="14"/>
      <c r="Z312" s="14"/>
      <c r="AA312" s="14"/>
      <c r="AB312" s="14"/>
      <c r="AC312" s="5"/>
      <c r="AD312" s="5"/>
      <c r="AE312" s="5"/>
      <c r="AF312" s="5"/>
      <c r="AL312" s="181">
        <f t="shared" si="56"/>
        <v>0</v>
      </c>
      <c r="AM312" s="181">
        <f t="shared" si="57"/>
        <v>0</v>
      </c>
      <c r="AN312" s="181">
        <f t="shared" si="58"/>
        <v>0</v>
      </c>
      <c r="AO312" s="181">
        <f t="shared" si="59"/>
        <v>0</v>
      </c>
      <c r="AP312" s="181">
        <f t="shared" si="60"/>
        <v>0</v>
      </c>
      <c r="AQ312" s="181">
        <f t="shared" si="61"/>
        <v>0</v>
      </c>
      <c r="AR312" s="181">
        <f t="shared" si="62"/>
        <v>0</v>
      </c>
      <c r="AS312" s="181">
        <f t="shared" si="63"/>
        <v>0</v>
      </c>
      <c r="AT312" s="181">
        <f t="shared" si="64"/>
        <v>0</v>
      </c>
      <c r="AU312" s="181">
        <f t="shared" si="65"/>
        <v>0</v>
      </c>
      <c r="AV312" s="181">
        <f t="shared" si="66"/>
        <v>0</v>
      </c>
      <c r="AW312" s="181">
        <f t="shared" si="67"/>
        <v>0</v>
      </c>
      <c r="AX312" s="181">
        <f t="shared" si="68"/>
        <v>0</v>
      </c>
      <c r="AY312" s="181">
        <f t="shared" si="69"/>
        <v>0</v>
      </c>
    </row>
    <row r="313" spans="1:51" s="6" customFormat="1" ht="12.75">
      <c r="A313" s="26"/>
      <c r="B313" s="53"/>
      <c r="C313" s="33"/>
      <c r="D313" s="34"/>
      <c r="E313" s="60"/>
      <c r="F313" s="60"/>
      <c r="G313" s="35"/>
      <c r="H313" s="35"/>
      <c r="I313" s="34"/>
      <c r="J313" s="34"/>
      <c r="K313" s="34"/>
      <c r="L313" s="28"/>
      <c r="M313" s="36"/>
      <c r="N313" s="37"/>
      <c r="O313" s="38"/>
      <c r="P313" s="39"/>
      <c r="Q313" s="40"/>
      <c r="R313" s="86"/>
      <c r="S313" s="41"/>
      <c r="T313" s="56"/>
      <c r="U313" s="80"/>
      <c r="W313" s="14"/>
      <c r="X313" s="14"/>
      <c r="Y313" s="14"/>
      <c r="Z313" s="14"/>
      <c r="AA313" s="14"/>
      <c r="AB313" s="14"/>
      <c r="AC313" s="5"/>
      <c r="AD313" s="5"/>
      <c r="AE313" s="5"/>
      <c r="AF313" s="5"/>
      <c r="AL313" s="181">
        <f t="shared" si="56"/>
        <v>0</v>
      </c>
      <c r="AM313" s="181">
        <f t="shared" si="57"/>
        <v>0</v>
      </c>
      <c r="AN313" s="181">
        <f t="shared" si="58"/>
        <v>0</v>
      </c>
      <c r="AO313" s="181">
        <f t="shared" si="59"/>
        <v>0</v>
      </c>
      <c r="AP313" s="181">
        <f t="shared" si="60"/>
        <v>0</v>
      </c>
      <c r="AQ313" s="181">
        <f t="shared" si="61"/>
        <v>0</v>
      </c>
      <c r="AR313" s="181">
        <f t="shared" si="62"/>
        <v>0</v>
      </c>
      <c r="AS313" s="181">
        <f t="shared" si="63"/>
        <v>0</v>
      </c>
      <c r="AT313" s="181">
        <f t="shared" si="64"/>
        <v>0</v>
      </c>
      <c r="AU313" s="181">
        <f t="shared" si="65"/>
        <v>0</v>
      </c>
      <c r="AV313" s="181">
        <f t="shared" si="66"/>
        <v>0</v>
      </c>
      <c r="AW313" s="181">
        <f t="shared" si="67"/>
        <v>0</v>
      </c>
      <c r="AX313" s="181">
        <f t="shared" si="68"/>
        <v>0</v>
      </c>
      <c r="AY313" s="181">
        <f t="shared" si="69"/>
        <v>0</v>
      </c>
    </row>
    <row r="314" spans="1:51" s="6" customFormat="1" ht="12.75">
      <c r="A314" s="26"/>
      <c r="B314" s="53"/>
      <c r="C314" s="33"/>
      <c r="D314" s="34"/>
      <c r="E314" s="60"/>
      <c r="F314" s="60"/>
      <c r="G314" s="35"/>
      <c r="H314" s="35"/>
      <c r="I314" s="34"/>
      <c r="J314" s="34"/>
      <c r="K314" s="34"/>
      <c r="L314" s="28"/>
      <c r="M314" s="36"/>
      <c r="N314" s="37"/>
      <c r="O314" s="38"/>
      <c r="P314" s="39"/>
      <c r="Q314" s="40"/>
      <c r="R314" s="86"/>
      <c r="S314" s="41"/>
      <c r="T314" s="56"/>
      <c r="U314" s="80"/>
      <c r="W314" s="14"/>
      <c r="X314" s="14"/>
      <c r="Y314" s="14"/>
      <c r="Z314" s="14"/>
      <c r="AA314" s="14"/>
      <c r="AB314" s="14"/>
      <c r="AC314" s="5"/>
      <c r="AD314" s="5"/>
      <c r="AE314" s="5"/>
      <c r="AF314" s="5"/>
      <c r="AL314" s="181">
        <f t="shared" si="56"/>
        <v>0</v>
      </c>
      <c r="AM314" s="181">
        <f t="shared" si="57"/>
        <v>0</v>
      </c>
      <c r="AN314" s="181">
        <f t="shared" si="58"/>
        <v>0</v>
      </c>
      <c r="AO314" s="181">
        <f t="shared" si="59"/>
        <v>0</v>
      </c>
      <c r="AP314" s="181">
        <f t="shared" si="60"/>
        <v>0</v>
      </c>
      <c r="AQ314" s="181">
        <f t="shared" si="61"/>
        <v>0</v>
      </c>
      <c r="AR314" s="181">
        <f t="shared" si="62"/>
        <v>0</v>
      </c>
      <c r="AS314" s="181">
        <f t="shared" si="63"/>
        <v>0</v>
      </c>
      <c r="AT314" s="181">
        <f t="shared" si="64"/>
        <v>0</v>
      </c>
      <c r="AU314" s="181">
        <f t="shared" si="65"/>
        <v>0</v>
      </c>
      <c r="AV314" s="181">
        <f t="shared" si="66"/>
        <v>0</v>
      </c>
      <c r="AW314" s="181">
        <f t="shared" si="67"/>
        <v>0</v>
      </c>
      <c r="AX314" s="181">
        <f t="shared" si="68"/>
        <v>0</v>
      </c>
      <c r="AY314" s="181">
        <f t="shared" si="69"/>
        <v>0</v>
      </c>
    </row>
    <row r="315" spans="1:51" s="6" customFormat="1" ht="12.75">
      <c r="A315" s="26"/>
      <c r="B315" s="53"/>
      <c r="C315" s="33"/>
      <c r="D315" s="34"/>
      <c r="E315" s="60"/>
      <c r="F315" s="60"/>
      <c r="G315" s="35"/>
      <c r="H315" s="35"/>
      <c r="I315" s="34"/>
      <c r="J315" s="34"/>
      <c r="K315" s="34"/>
      <c r="L315" s="28"/>
      <c r="M315" s="36"/>
      <c r="N315" s="37"/>
      <c r="O315" s="38"/>
      <c r="P315" s="39"/>
      <c r="Q315" s="40"/>
      <c r="R315" s="86"/>
      <c r="S315" s="41"/>
      <c r="T315" s="56"/>
      <c r="U315" s="80"/>
      <c r="W315" s="14"/>
      <c r="X315" s="14"/>
      <c r="Y315" s="14"/>
      <c r="Z315" s="14"/>
      <c r="AA315" s="14"/>
      <c r="AB315" s="14"/>
      <c r="AC315" s="5"/>
      <c r="AD315" s="5"/>
      <c r="AE315" s="5"/>
      <c r="AF315" s="5"/>
      <c r="AL315" s="181">
        <f t="shared" si="56"/>
        <v>0</v>
      </c>
      <c r="AM315" s="181">
        <f t="shared" si="57"/>
        <v>0</v>
      </c>
      <c r="AN315" s="181">
        <f t="shared" si="58"/>
        <v>0</v>
      </c>
      <c r="AO315" s="181">
        <f t="shared" si="59"/>
        <v>0</v>
      </c>
      <c r="AP315" s="181">
        <f t="shared" si="60"/>
        <v>0</v>
      </c>
      <c r="AQ315" s="181">
        <f t="shared" si="61"/>
        <v>0</v>
      </c>
      <c r="AR315" s="181">
        <f t="shared" si="62"/>
        <v>0</v>
      </c>
      <c r="AS315" s="181">
        <f t="shared" si="63"/>
        <v>0</v>
      </c>
      <c r="AT315" s="181">
        <f t="shared" si="64"/>
        <v>0</v>
      </c>
      <c r="AU315" s="181">
        <f t="shared" si="65"/>
        <v>0</v>
      </c>
      <c r="AV315" s="181">
        <f t="shared" si="66"/>
        <v>0</v>
      </c>
      <c r="AW315" s="181">
        <f t="shared" si="67"/>
        <v>0</v>
      </c>
      <c r="AX315" s="181">
        <f t="shared" si="68"/>
        <v>0</v>
      </c>
      <c r="AY315" s="181">
        <f t="shared" si="69"/>
        <v>0</v>
      </c>
    </row>
    <row r="316" spans="1:51" s="6" customFormat="1" ht="12.75">
      <c r="A316" s="26"/>
      <c r="B316" s="53"/>
      <c r="C316" s="33"/>
      <c r="D316" s="34"/>
      <c r="E316" s="60"/>
      <c r="F316" s="60"/>
      <c r="G316" s="35"/>
      <c r="H316" s="35"/>
      <c r="I316" s="34"/>
      <c r="J316" s="34"/>
      <c r="K316" s="34"/>
      <c r="L316" s="28"/>
      <c r="M316" s="36"/>
      <c r="N316" s="37"/>
      <c r="O316" s="38"/>
      <c r="P316" s="39"/>
      <c r="Q316" s="40"/>
      <c r="R316" s="86"/>
      <c r="S316" s="41"/>
      <c r="T316" s="56"/>
      <c r="U316" s="80"/>
      <c r="W316" s="14"/>
      <c r="X316" s="14"/>
      <c r="Y316" s="14"/>
      <c r="Z316" s="14"/>
      <c r="AA316" s="14"/>
      <c r="AB316" s="14"/>
      <c r="AC316" s="5"/>
      <c r="AD316" s="5"/>
      <c r="AE316" s="5"/>
      <c r="AF316" s="5"/>
      <c r="AL316" s="181">
        <f t="shared" si="56"/>
        <v>0</v>
      </c>
      <c r="AM316" s="181">
        <f t="shared" si="57"/>
        <v>0</v>
      </c>
      <c r="AN316" s="181">
        <f t="shared" si="58"/>
        <v>0</v>
      </c>
      <c r="AO316" s="181">
        <f t="shared" si="59"/>
        <v>0</v>
      </c>
      <c r="AP316" s="181">
        <f t="shared" si="60"/>
        <v>0</v>
      </c>
      <c r="AQ316" s="181">
        <f t="shared" si="61"/>
        <v>0</v>
      </c>
      <c r="AR316" s="181">
        <f t="shared" si="62"/>
        <v>0</v>
      </c>
      <c r="AS316" s="181">
        <f t="shared" si="63"/>
        <v>0</v>
      </c>
      <c r="AT316" s="181">
        <f t="shared" si="64"/>
        <v>0</v>
      </c>
      <c r="AU316" s="181">
        <f t="shared" si="65"/>
        <v>0</v>
      </c>
      <c r="AV316" s="181">
        <f t="shared" si="66"/>
        <v>0</v>
      </c>
      <c r="AW316" s="181">
        <f t="shared" si="67"/>
        <v>0</v>
      </c>
      <c r="AX316" s="181">
        <f t="shared" si="68"/>
        <v>0</v>
      </c>
      <c r="AY316" s="181">
        <f t="shared" si="69"/>
        <v>0</v>
      </c>
    </row>
    <row r="317" spans="1:51" s="6" customFormat="1" ht="12.75">
      <c r="A317" s="26"/>
      <c r="B317" s="53"/>
      <c r="C317" s="33"/>
      <c r="D317" s="34"/>
      <c r="E317" s="60"/>
      <c r="F317" s="60"/>
      <c r="G317" s="35"/>
      <c r="H317" s="35"/>
      <c r="I317" s="34"/>
      <c r="J317" s="34"/>
      <c r="K317" s="34"/>
      <c r="L317" s="28"/>
      <c r="M317" s="36"/>
      <c r="N317" s="37"/>
      <c r="O317" s="38"/>
      <c r="P317" s="39"/>
      <c r="Q317" s="40"/>
      <c r="R317" s="86"/>
      <c r="S317" s="41"/>
      <c r="T317" s="56"/>
      <c r="U317" s="80"/>
      <c r="W317" s="14"/>
      <c r="X317" s="14"/>
      <c r="Y317" s="14"/>
      <c r="Z317" s="14"/>
      <c r="AA317" s="14"/>
      <c r="AB317" s="14"/>
      <c r="AC317" s="5"/>
      <c r="AD317" s="5"/>
      <c r="AE317" s="5"/>
      <c r="AF317" s="5"/>
      <c r="AL317" s="181">
        <f t="shared" si="56"/>
        <v>0</v>
      </c>
      <c r="AM317" s="181">
        <f t="shared" si="57"/>
        <v>0</v>
      </c>
      <c r="AN317" s="181">
        <f t="shared" si="58"/>
        <v>0</v>
      </c>
      <c r="AO317" s="181">
        <f t="shared" si="59"/>
        <v>0</v>
      </c>
      <c r="AP317" s="181">
        <f t="shared" si="60"/>
        <v>0</v>
      </c>
      <c r="AQ317" s="181">
        <f t="shared" si="61"/>
        <v>0</v>
      </c>
      <c r="AR317" s="181">
        <f t="shared" si="62"/>
        <v>0</v>
      </c>
      <c r="AS317" s="181">
        <f t="shared" si="63"/>
        <v>0</v>
      </c>
      <c r="AT317" s="181">
        <f t="shared" si="64"/>
        <v>0</v>
      </c>
      <c r="AU317" s="181">
        <f t="shared" si="65"/>
        <v>0</v>
      </c>
      <c r="AV317" s="181">
        <f t="shared" si="66"/>
        <v>0</v>
      </c>
      <c r="AW317" s="181">
        <f t="shared" si="67"/>
        <v>0</v>
      </c>
      <c r="AX317" s="181">
        <f t="shared" si="68"/>
        <v>0</v>
      </c>
      <c r="AY317" s="181">
        <f t="shared" si="69"/>
        <v>0</v>
      </c>
    </row>
    <row r="318" spans="1:51" s="6" customFormat="1" ht="12.75">
      <c r="A318" s="26"/>
      <c r="B318" s="53"/>
      <c r="C318" s="33"/>
      <c r="D318" s="34"/>
      <c r="E318" s="60"/>
      <c r="F318" s="60"/>
      <c r="G318" s="35"/>
      <c r="H318" s="35"/>
      <c r="I318" s="34"/>
      <c r="J318" s="34"/>
      <c r="K318" s="34"/>
      <c r="L318" s="28"/>
      <c r="M318" s="36"/>
      <c r="N318" s="37"/>
      <c r="O318" s="38"/>
      <c r="P318" s="39"/>
      <c r="Q318" s="40"/>
      <c r="R318" s="86"/>
      <c r="S318" s="41"/>
      <c r="T318" s="56"/>
      <c r="U318" s="80"/>
      <c r="W318" s="14"/>
      <c r="X318" s="14"/>
      <c r="Y318" s="14"/>
      <c r="Z318" s="14"/>
      <c r="AA318" s="14"/>
      <c r="AB318" s="14"/>
      <c r="AC318" s="5"/>
      <c r="AD318" s="5"/>
      <c r="AE318" s="5"/>
      <c r="AF318" s="5"/>
      <c r="AL318" s="181">
        <f t="shared" si="56"/>
        <v>0</v>
      </c>
      <c r="AM318" s="181">
        <f t="shared" si="57"/>
        <v>0</v>
      </c>
      <c r="AN318" s="181">
        <f t="shared" si="58"/>
        <v>0</v>
      </c>
      <c r="AO318" s="181">
        <f t="shared" si="59"/>
        <v>0</v>
      </c>
      <c r="AP318" s="181">
        <f t="shared" si="60"/>
        <v>0</v>
      </c>
      <c r="AQ318" s="181">
        <f t="shared" si="61"/>
        <v>0</v>
      </c>
      <c r="AR318" s="181">
        <f t="shared" si="62"/>
        <v>0</v>
      </c>
      <c r="AS318" s="181">
        <f t="shared" si="63"/>
        <v>0</v>
      </c>
      <c r="AT318" s="181">
        <f t="shared" si="64"/>
        <v>0</v>
      </c>
      <c r="AU318" s="181">
        <f t="shared" si="65"/>
        <v>0</v>
      </c>
      <c r="AV318" s="181">
        <f t="shared" si="66"/>
        <v>0</v>
      </c>
      <c r="AW318" s="181">
        <f t="shared" si="67"/>
        <v>0</v>
      </c>
      <c r="AX318" s="181">
        <f t="shared" si="68"/>
        <v>0</v>
      </c>
      <c r="AY318" s="181">
        <f t="shared" si="69"/>
        <v>0</v>
      </c>
    </row>
    <row r="319" spans="1:51" s="6" customFormat="1" ht="12.75">
      <c r="A319" s="26"/>
      <c r="B319" s="53"/>
      <c r="C319" s="33"/>
      <c r="D319" s="34"/>
      <c r="E319" s="60"/>
      <c r="F319" s="60"/>
      <c r="G319" s="35"/>
      <c r="H319" s="35"/>
      <c r="I319" s="34"/>
      <c r="J319" s="34"/>
      <c r="K319" s="34"/>
      <c r="L319" s="28"/>
      <c r="M319" s="36"/>
      <c r="N319" s="37"/>
      <c r="O319" s="38"/>
      <c r="P319" s="39"/>
      <c r="Q319" s="40"/>
      <c r="R319" s="86"/>
      <c r="S319" s="41"/>
      <c r="T319" s="56"/>
      <c r="U319" s="80"/>
      <c r="W319" s="14"/>
      <c r="X319" s="14"/>
      <c r="Y319" s="14"/>
      <c r="Z319" s="14"/>
      <c r="AA319" s="14"/>
      <c r="AB319" s="14"/>
      <c r="AC319" s="5"/>
      <c r="AD319" s="5"/>
      <c r="AE319" s="5"/>
      <c r="AF319" s="5"/>
      <c r="AL319" s="181">
        <f t="shared" si="56"/>
        <v>0</v>
      </c>
      <c r="AM319" s="181">
        <f t="shared" si="57"/>
        <v>0</v>
      </c>
      <c r="AN319" s="181">
        <f t="shared" si="58"/>
        <v>0</v>
      </c>
      <c r="AO319" s="181">
        <f t="shared" si="59"/>
        <v>0</v>
      </c>
      <c r="AP319" s="181">
        <f t="shared" si="60"/>
        <v>0</v>
      </c>
      <c r="AQ319" s="181">
        <f t="shared" si="61"/>
        <v>0</v>
      </c>
      <c r="AR319" s="181">
        <f t="shared" si="62"/>
        <v>0</v>
      </c>
      <c r="AS319" s="181">
        <f t="shared" si="63"/>
        <v>0</v>
      </c>
      <c r="AT319" s="181">
        <f t="shared" si="64"/>
        <v>0</v>
      </c>
      <c r="AU319" s="181">
        <f t="shared" si="65"/>
        <v>0</v>
      </c>
      <c r="AV319" s="181">
        <f t="shared" si="66"/>
        <v>0</v>
      </c>
      <c r="AW319" s="181">
        <f t="shared" si="67"/>
        <v>0</v>
      </c>
      <c r="AX319" s="181">
        <f t="shared" si="68"/>
        <v>0</v>
      </c>
      <c r="AY319" s="181">
        <f t="shared" si="69"/>
        <v>0</v>
      </c>
    </row>
    <row r="320" spans="1:51" s="6" customFormat="1" ht="12.75">
      <c r="A320" s="26"/>
      <c r="B320" s="53"/>
      <c r="C320" s="33"/>
      <c r="D320" s="34"/>
      <c r="E320" s="60"/>
      <c r="F320" s="60"/>
      <c r="G320" s="35"/>
      <c r="H320" s="35"/>
      <c r="I320" s="34"/>
      <c r="J320" s="34"/>
      <c r="K320" s="34"/>
      <c r="L320" s="28"/>
      <c r="M320" s="36"/>
      <c r="N320" s="37"/>
      <c r="O320" s="38"/>
      <c r="P320" s="39"/>
      <c r="Q320" s="40"/>
      <c r="R320" s="86"/>
      <c r="S320" s="41"/>
      <c r="T320" s="56"/>
      <c r="U320" s="80"/>
      <c r="W320" s="14"/>
      <c r="X320" s="14"/>
      <c r="Y320" s="14"/>
      <c r="Z320" s="14"/>
      <c r="AA320" s="14"/>
      <c r="AB320" s="14"/>
      <c r="AC320" s="5"/>
      <c r="AD320" s="5"/>
      <c r="AE320" s="5"/>
      <c r="AF320" s="5"/>
      <c r="AL320" s="181">
        <f t="shared" si="56"/>
        <v>0</v>
      </c>
      <c r="AM320" s="181">
        <f t="shared" si="57"/>
        <v>0</v>
      </c>
      <c r="AN320" s="181">
        <f t="shared" si="58"/>
        <v>0</v>
      </c>
      <c r="AO320" s="181">
        <f t="shared" si="59"/>
        <v>0</v>
      </c>
      <c r="AP320" s="181">
        <f t="shared" si="60"/>
        <v>0</v>
      </c>
      <c r="AQ320" s="181">
        <f t="shared" si="61"/>
        <v>0</v>
      </c>
      <c r="AR320" s="181">
        <f t="shared" si="62"/>
        <v>0</v>
      </c>
      <c r="AS320" s="181">
        <f t="shared" si="63"/>
        <v>0</v>
      </c>
      <c r="AT320" s="181">
        <f t="shared" si="64"/>
        <v>0</v>
      </c>
      <c r="AU320" s="181">
        <f t="shared" si="65"/>
        <v>0</v>
      </c>
      <c r="AV320" s="181">
        <f t="shared" si="66"/>
        <v>0</v>
      </c>
      <c r="AW320" s="181">
        <f t="shared" si="67"/>
        <v>0</v>
      </c>
      <c r="AX320" s="181">
        <f t="shared" si="68"/>
        <v>0</v>
      </c>
      <c r="AY320" s="181">
        <f t="shared" si="69"/>
        <v>0</v>
      </c>
    </row>
    <row r="321" spans="1:51" s="6" customFormat="1" ht="12.75">
      <c r="A321" s="26"/>
      <c r="B321" s="53"/>
      <c r="C321" s="33"/>
      <c r="D321" s="34"/>
      <c r="E321" s="60"/>
      <c r="F321" s="60"/>
      <c r="G321" s="35"/>
      <c r="H321" s="35"/>
      <c r="I321" s="34"/>
      <c r="J321" s="34"/>
      <c r="K321" s="34"/>
      <c r="L321" s="28"/>
      <c r="M321" s="36"/>
      <c r="N321" s="37"/>
      <c r="O321" s="38"/>
      <c r="P321" s="39"/>
      <c r="Q321" s="40"/>
      <c r="R321" s="86"/>
      <c r="S321" s="41"/>
      <c r="T321" s="56"/>
      <c r="U321" s="80"/>
      <c r="W321" s="14"/>
      <c r="X321" s="14"/>
      <c r="Y321" s="14"/>
      <c r="Z321" s="14"/>
      <c r="AA321" s="14"/>
      <c r="AB321" s="14"/>
      <c r="AC321" s="5"/>
      <c r="AD321" s="5"/>
      <c r="AE321" s="5"/>
      <c r="AF321" s="5"/>
      <c r="AL321" s="181">
        <f t="shared" si="56"/>
        <v>0</v>
      </c>
      <c r="AM321" s="181">
        <f t="shared" si="57"/>
        <v>0</v>
      </c>
      <c r="AN321" s="181">
        <f t="shared" si="58"/>
        <v>0</v>
      </c>
      <c r="AO321" s="181">
        <f t="shared" si="59"/>
        <v>0</v>
      </c>
      <c r="AP321" s="181">
        <f t="shared" si="60"/>
        <v>0</v>
      </c>
      <c r="AQ321" s="181">
        <f t="shared" si="61"/>
        <v>0</v>
      </c>
      <c r="AR321" s="181">
        <f t="shared" si="62"/>
        <v>0</v>
      </c>
      <c r="AS321" s="181">
        <f t="shared" si="63"/>
        <v>0</v>
      </c>
      <c r="AT321" s="181">
        <f t="shared" si="64"/>
        <v>0</v>
      </c>
      <c r="AU321" s="181">
        <f t="shared" si="65"/>
        <v>0</v>
      </c>
      <c r="AV321" s="181">
        <f t="shared" si="66"/>
        <v>0</v>
      </c>
      <c r="AW321" s="181">
        <f t="shared" si="67"/>
        <v>0</v>
      </c>
      <c r="AX321" s="181">
        <f t="shared" si="68"/>
        <v>0</v>
      </c>
      <c r="AY321" s="181">
        <f t="shared" si="69"/>
        <v>0</v>
      </c>
    </row>
    <row r="322" spans="1:51" s="6" customFormat="1" ht="12.75">
      <c r="A322" s="26"/>
      <c r="B322" s="53"/>
      <c r="C322" s="33"/>
      <c r="D322" s="34"/>
      <c r="E322" s="60"/>
      <c r="F322" s="60"/>
      <c r="G322" s="35"/>
      <c r="H322" s="35"/>
      <c r="I322" s="34"/>
      <c r="J322" s="34"/>
      <c r="K322" s="34"/>
      <c r="L322" s="28"/>
      <c r="M322" s="36"/>
      <c r="N322" s="37"/>
      <c r="O322" s="38"/>
      <c r="P322" s="39"/>
      <c r="Q322" s="40"/>
      <c r="R322" s="86"/>
      <c r="S322" s="41"/>
      <c r="T322" s="56"/>
      <c r="U322" s="80"/>
      <c r="W322" s="14"/>
      <c r="X322" s="14"/>
      <c r="Y322" s="14"/>
      <c r="Z322" s="14"/>
      <c r="AA322" s="14"/>
      <c r="AB322" s="14"/>
      <c r="AC322" s="5"/>
      <c r="AD322" s="5"/>
      <c r="AE322" s="5"/>
      <c r="AF322" s="5"/>
      <c r="AL322" s="181">
        <f t="shared" si="56"/>
        <v>0</v>
      </c>
      <c r="AM322" s="181">
        <f t="shared" si="57"/>
        <v>0</v>
      </c>
      <c r="AN322" s="181">
        <f t="shared" si="58"/>
        <v>0</v>
      </c>
      <c r="AO322" s="181">
        <f t="shared" si="59"/>
        <v>0</v>
      </c>
      <c r="AP322" s="181">
        <f t="shared" si="60"/>
        <v>0</v>
      </c>
      <c r="AQ322" s="181">
        <f t="shared" si="61"/>
        <v>0</v>
      </c>
      <c r="AR322" s="181">
        <f t="shared" si="62"/>
        <v>0</v>
      </c>
      <c r="AS322" s="181">
        <f t="shared" si="63"/>
        <v>0</v>
      </c>
      <c r="AT322" s="181">
        <f t="shared" si="64"/>
        <v>0</v>
      </c>
      <c r="AU322" s="181">
        <f t="shared" si="65"/>
        <v>0</v>
      </c>
      <c r="AV322" s="181">
        <f t="shared" si="66"/>
        <v>0</v>
      </c>
      <c r="AW322" s="181">
        <f t="shared" si="67"/>
        <v>0</v>
      </c>
      <c r="AX322" s="181">
        <f t="shared" si="68"/>
        <v>0</v>
      </c>
      <c r="AY322" s="181">
        <f t="shared" si="69"/>
        <v>0</v>
      </c>
    </row>
    <row r="323" spans="1:51" s="6" customFormat="1" ht="12.75">
      <c r="A323" s="26"/>
      <c r="B323" s="53"/>
      <c r="C323" s="33"/>
      <c r="D323" s="34"/>
      <c r="E323" s="60"/>
      <c r="F323" s="60"/>
      <c r="G323" s="35"/>
      <c r="H323" s="35"/>
      <c r="I323" s="34"/>
      <c r="J323" s="34"/>
      <c r="K323" s="34"/>
      <c r="L323" s="28"/>
      <c r="M323" s="36"/>
      <c r="N323" s="37"/>
      <c r="O323" s="38"/>
      <c r="P323" s="39"/>
      <c r="Q323" s="40"/>
      <c r="R323" s="86"/>
      <c r="S323" s="41"/>
      <c r="T323" s="56"/>
      <c r="U323" s="80"/>
      <c r="W323" s="14"/>
      <c r="X323" s="14"/>
      <c r="Y323" s="14"/>
      <c r="Z323" s="14"/>
      <c r="AA323" s="14"/>
      <c r="AB323" s="14"/>
      <c r="AC323" s="5"/>
      <c r="AD323" s="5"/>
      <c r="AE323" s="5"/>
      <c r="AF323" s="5"/>
      <c r="AL323" s="181">
        <f t="shared" si="56"/>
        <v>0</v>
      </c>
      <c r="AM323" s="181">
        <f t="shared" si="57"/>
        <v>0</v>
      </c>
      <c r="AN323" s="181">
        <f t="shared" si="58"/>
        <v>0</v>
      </c>
      <c r="AO323" s="181">
        <f t="shared" si="59"/>
        <v>0</v>
      </c>
      <c r="AP323" s="181">
        <f t="shared" si="60"/>
        <v>0</v>
      </c>
      <c r="AQ323" s="181">
        <f t="shared" si="61"/>
        <v>0</v>
      </c>
      <c r="AR323" s="181">
        <f t="shared" si="62"/>
        <v>0</v>
      </c>
      <c r="AS323" s="181">
        <f t="shared" si="63"/>
        <v>0</v>
      </c>
      <c r="AT323" s="181">
        <f t="shared" si="64"/>
        <v>0</v>
      </c>
      <c r="AU323" s="181">
        <f t="shared" si="65"/>
        <v>0</v>
      </c>
      <c r="AV323" s="181">
        <f t="shared" si="66"/>
        <v>0</v>
      </c>
      <c r="AW323" s="181">
        <f t="shared" si="67"/>
        <v>0</v>
      </c>
      <c r="AX323" s="181">
        <f t="shared" si="68"/>
        <v>0</v>
      </c>
      <c r="AY323" s="181">
        <f t="shared" si="69"/>
        <v>0</v>
      </c>
    </row>
    <row r="324" spans="1:51" s="6" customFormat="1" ht="12.75">
      <c r="A324" s="26"/>
      <c r="B324" s="53"/>
      <c r="C324" s="33"/>
      <c r="D324" s="34"/>
      <c r="E324" s="60"/>
      <c r="F324" s="60"/>
      <c r="G324" s="35"/>
      <c r="H324" s="35"/>
      <c r="I324" s="34"/>
      <c r="J324" s="34"/>
      <c r="K324" s="34"/>
      <c r="L324" s="28"/>
      <c r="M324" s="36"/>
      <c r="N324" s="37"/>
      <c r="O324" s="38"/>
      <c r="P324" s="39"/>
      <c r="Q324" s="40"/>
      <c r="R324" s="86"/>
      <c r="S324" s="41"/>
      <c r="T324" s="56"/>
      <c r="U324" s="80"/>
      <c r="W324" s="14"/>
      <c r="X324" s="14"/>
      <c r="Y324" s="14"/>
      <c r="Z324" s="14"/>
      <c r="AA324" s="14"/>
      <c r="AB324" s="14"/>
      <c r="AC324" s="5"/>
      <c r="AD324" s="5"/>
      <c r="AE324" s="5"/>
      <c r="AF324" s="5"/>
      <c r="AL324" s="181">
        <f aca="true" t="shared" si="70" ref="AL324:AL366">IF(AND($U324="BLM",$K324="L"),1,0)</f>
        <v>0</v>
      </c>
      <c r="AM324" s="181">
        <f aca="true" t="shared" si="71" ref="AM324:AM366">IF(AND($U324="BLM",$K324="P"),1,0)</f>
        <v>0</v>
      </c>
      <c r="AN324" s="181">
        <f aca="true" t="shared" si="72" ref="AN324:AN366">IF(AND($U324="FS",$K324="L"),1,0)</f>
        <v>0</v>
      </c>
      <c r="AO324" s="181">
        <f aca="true" t="shared" si="73" ref="AO324:AO366">IF(AND($U324="FS",$K324="P"),1,0)</f>
        <v>0</v>
      </c>
      <c r="AP324" s="181">
        <f aca="true" t="shared" si="74" ref="AP324:AP366">IF(AND($U324="STATE",$K324="L"),1,0)</f>
        <v>0</v>
      </c>
      <c r="AQ324" s="181">
        <f aca="true" t="shared" si="75" ref="AQ324:AQ366">IF(AND($U324="STATE",$K324="P"),1,0)</f>
        <v>0</v>
      </c>
      <c r="AR324" s="181">
        <f aca="true" t="shared" si="76" ref="AR324:AR366">IF(AND($U324="PRIVATE",$K324="L"),1,0)</f>
        <v>0</v>
      </c>
      <c r="AS324" s="181">
        <f aca="true" t="shared" si="77" ref="AS324:AS366">IF(AND($U324="PRIVATE",$K324="P"),1,0)</f>
        <v>0</v>
      </c>
      <c r="AT324" s="181">
        <f aca="true" t="shared" si="78" ref="AT324:AT366">IF(AND($U324="MILITARY",$K324="L"),1,0)</f>
        <v>0</v>
      </c>
      <c r="AU324" s="181">
        <f aca="true" t="shared" si="79" ref="AU324:AU366">IF(AND($U324="MILITARY",$K324="P"),1,0)</f>
        <v>0</v>
      </c>
      <c r="AV324" s="181">
        <f aca="true" t="shared" si="80" ref="AV324:AV366">IF(AND($U324="FWS",$K324="L"),1,0)</f>
        <v>0</v>
      </c>
      <c r="AW324" s="181">
        <f aca="true" t="shared" si="81" ref="AW324:AW366">IF(AND($U324="FWS",$K324="P"),1,0)</f>
        <v>0</v>
      </c>
      <c r="AX324" s="181">
        <f aca="true" t="shared" si="82" ref="AX324:AX366">IF(AND($U324="OTHER",$K324="L"),1,0)</f>
        <v>0</v>
      </c>
      <c r="AY324" s="181">
        <f aca="true" t="shared" si="83" ref="AY324:AY366">IF(AND($U324="OTHER",$K324="P"),1,0)</f>
        <v>0</v>
      </c>
    </row>
    <row r="325" spans="1:51" s="6" customFormat="1" ht="12.75">
      <c r="A325" s="26"/>
      <c r="B325" s="53"/>
      <c r="C325" s="33"/>
      <c r="D325" s="34"/>
      <c r="E325" s="60"/>
      <c r="F325" s="60"/>
      <c r="G325" s="35"/>
      <c r="H325" s="35"/>
      <c r="I325" s="34"/>
      <c r="J325" s="34"/>
      <c r="K325" s="34"/>
      <c r="L325" s="28"/>
      <c r="M325" s="36"/>
      <c r="N325" s="37"/>
      <c r="O325" s="38"/>
      <c r="P325" s="39"/>
      <c r="Q325" s="40"/>
      <c r="R325" s="86"/>
      <c r="S325" s="41"/>
      <c r="T325" s="56"/>
      <c r="U325" s="80"/>
      <c r="W325" s="14"/>
      <c r="X325" s="14"/>
      <c r="Y325" s="14"/>
      <c r="Z325" s="14"/>
      <c r="AA325" s="14"/>
      <c r="AB325" s="14"/>
      <c r="AC325" s="5"/>
      <c r="AD325" s="5"/>
      <c r="AE325" s="5"/>
      <c r="AF325" s="5"/>
      <c r="AL325" s="181">
        <f t="shared" si="70"/>
        <v>0</v>
      </c>
      <c r="AM325" s="181">
        <f t="shared" si="71"/>
        <v>0</v>
      </c>
      <c r="AN325" s="181">
        <f t="shared" si="72"/>
        <v>0</v>
      </c>
      <c r="AO325" s="181">
        <f t="shared" si="73"/>
        <v>0</v>
      </c>
      <c r="AP325" s="181">
        <f t="shared" si="74"/>
        <v>0</v>
      </c>
      <c r="AQ325" s="181">
        <f t="shared" si="75"/>
        <v>0</v>
      </c>
      <c r="AR325" s="181">
        <f t="shared" si="76"/>
        <v>0</v>
      </c>
      <c r="AS325" s="181">
        <f t="shared" si="77"/>
        <v>0</v>
      </c>
      <c r="AT325" s="181">
        <f t="shared" si="78"/>
        <v>0</v>
      </c>
      <c r="AU325" s="181">
        <f t="shared" si="79"/>
        <v>0</v>
      </c>
      <c r="AV325" s="181">
        <f t="shared" si="80"/>
        <v>0</v>
      </c>
      <c r="AW325" s="181">
        <f t="shared" si="81"/>
        <v>0</v>
      </c>
      <c r="AX325" s="181">
        <f t="shared" si="82"/>
        <v>0</v>
      </c>
      <c r="AY325" s="181">
        <f t="shared" si="83"/>
        <v>0</v>
      </c>
    </row>
    <row r="326" spans="1:51" s="6" customFormat="1" ht="12.75">
      <c r="A326" s="26"/>
      <c r="B326" s="53"/>
      <c r="C326" s="33"/>
      <c r="D326" s="34"/>
      <c r="E326" s="60"/>
      <c r="F326" s="60"/>
      <c r="G326" s="35"/>
      <c r="H326" s="35"/>
      <c r="I326" s="34"/>
      <c r="J326" s="34"/>
      <c r="K326" s="34"/>
      <c r="L326" s="28"/>
      <c r="M326" s="36"/>
      <c r="N326" s="37"/>
      <c r="O326" s="38"/>
      <c r="P326" s="39"/>
      <c r="Q326" s="40"/>
      <c r="R326" s="86"/>
      <c r="S326" s="41"/>
      <c r="T326" s="56"/>
      <c r="U326" s="80"/>
      <c r="W326" s="14"/>
      <c r="X326" s="14"/>
      <c r="Y326" s="14"/>
      <c r="Z326" s="14"/>
      <c r="AA326" s="14"/>
      <c r="AB326" s="14"/>
      <c r="AC326" s="5"/>
      <c r="AD326" s="5"/>
      <c r="AE326" s="5"/>
      <c r="AF326" s="5"/>
      <c r="AL326" s="181">
        <f t="shared" si="70"/>
        <v>0</v>
      </c>
      <c r="AM326" s="181">
        <f t="shared" si="71"/>
        <v>0</v>
      </c>
      <c r="AN326" s="181">
        <f t="shared" si="72"/>
        <v>0</v>
      </c>
      <c r="AO326" s="181">
        <f t="shared" si="73"/>
        <v>0</v>
      </c>
      <c r="AP326" s="181">
        <f t="shared" si="74"/>
        <v>0</v>
      </c>
      <c r="AQ326" s="181">
        <f t="shared" si="75"/>
        <v>0</v>
      </c>
      <c r="AR326" s="181">
        <f t="shared" si="76"/>
        <v>0</v>
      </c>
      <c r="AS326" s="181">
        <f t="shared" si="77"/>
        <v>0</v>
      </c>
      <c r="AT326" s="181">
        <f t="shared" si="78"/>
        <v>0</v>
      </c>
      <c r="AU326" s="181">
        <f t="shared" si="79"/>
        <v>0</v>
      </c>
      <c r="AV326" s="181">
        <f t="shared" si="80"/>
        <v>0</v>
      </c>
      <c r="AW326" s="181">
        <f t="shared" si="81"/>
        <v>0</v>
      </c>
      <c r="AX326" s="181">
        <f t="shared" si="82"/>
        <v>0</v>
      </c>
      <c r="AY326" s="181">
        <f t="shared" si="83"/>
        <v>0</v>
      </c>
    </row>
    <row r="327" spans="1:51" s="6" customFormat="1" ht="12.75">
      <c r="A327" s="26"/>
      <c r="B327" s="53"/>
      <c r="C327" s="33"/>
      <c r="D327" s="34"/>
      <c r="E327" s="60"/>
      <c r="F327" s="60"/>
      <c r="G327" s="35"/>
      <c r="H327" s="35"/>
      <c r="I327" s="34"/>
      <c r="J327" s="34"/>
      <c r="K327" s="34"/>
      <c r="L327" s="28"/>
      <c r="M327" s="36"/>
      <c r="N327" s="37"/>
      <c r="O327" s="38"/>
      <c r="P327" s="39"/>
      <c r="Q327" s="40"/>
      <c r="R327" s="86"/>
      <c r="S327" s="41"/>
      <c r="T327" s="56"/>
      <c r="U327" s="80"/>
      <c r="W327" s="14"/>
      <c r="X327" s="14"/>
      <c r="Y327" s="14"/>
      <c r="Z327" s="14"/>
      <c r="AA327" s="14"/>
      <c r="AB327" s="14"/>
      <c r="AC327" s="5"/>
      <c r="AD327" s="5"/>
      <c r="AE327" s="5"/>
      <c r="AF327" s="5"/>
      <c r="AL327" s="181">
        <f t="shared" si="70"/>
        <v>0</v>
      </c>
      <c r="AM327" s="181">
        <f t="shared" si="71"/>
        <v>0</v>
      </c>
      <c r="AN327" s="181">
        <f t="shared" si="72"/>
        <v>0</v>
      </c>
      <c r="AO327" s="181">
        <f t="shared" si="73"/>
        <v>0</v>
      </c>
      <c r="AP327" s="181">
        <f t="shared" si="74"/>
        <v>0</v>
      </c>
      <c r="AQ327" s="181">
        <f t="shared" si="75"/>
        <v>0</v>
      </c>
      <c r="AR327" s="181">
        <f t="shared" si="76"/>
        <v>0</v>
      </c>
      <c r="AS327" s="181">
        <f t="shared" si="77"/>
        <v>0</v>
      </c>
      <c r="AT327" s="181">
        <f t="shared" si="78"/>
        <v>0</v>
      </c>
      <c r="AU327" s="181">
        <f t="shared" si="79"/>
        <v>0</v>
      </c>
      <c r="AV327" s="181">
        <f t="shared" si="80"/>
        <v>0</v>
      </c>
      <c r="AW327" s="181">
        <f t="shared" si="81"/>
        <v>0</v>
      </c>
      <c r="AX327" s="181">
        <f t="shared" si="82"/>
        <v>0</v>
      </c>
      <c r="AY327" s="181">
        <f t="shared" si="83"/>
        <v>0</v>
      </c>
    </row>
    <row r="328" spans="1:51" s="6" customFormat="1" ht="12.75">
      <c r="A328" s="26"/>
      <c r="B328" s="53"/>
      <c r="C328" s="33"/>
      <c r="D328" s="34"/>
      <c r="E328" s="60"/>
      <c r="F328" s="60"/>
      <c r="G328" s="35"/>
      <c r="H328" s="35"/>
      <c r="I328" s="34"/>
      <c r="J328" s="34"/>
      <c r="K328" s="34"/>
      <c r="L328" s="28"/>
      <c r="M328" s="36"/>
      <c r="N328" s="37"/>
      <c r="O328" s="38"/>
      <c r="P328" s="39"/>
      <c r="Q328" s="40"/>
      <c r="R328" s="86"/>
      <c r="S328" s="41"/>
      <c r="T328" s="56"/>
      <c r="U328" s="80"/>
      <c r="W328" s="14"/>
      <c r="X328" s="14"/>
      <c r="Y328" s="14"/>
      <c r="Z328" s="14"/>
      <c r="AA328" s="14"/>
      <c r="AB328" s="14"/>
      <c r="AC328" s="5"/>
      <c r="AD328" s="5"/>
      <c r="AE328" s="5"/>
      <c r="AF328" s="5"/>
      <c r="AL328" s="181">
        <f t="shared" si="70"/>
        <v>0</v>
      </c>
      <c r="AM328" s="181">
        <f t="shared" si="71"/>
        <v>0</v>
      </c>
      <c r="AN328" s="181">
        <f t="shared" si="72"/>
        <v>0</v>
      </c>
      <c r="AO328" s="181">
        <f t="shared" si="73"/>
        <v>0</v>
      </c>
      <c r="AP328" s="181">
        <f t="shared" si="74"/>
        <v>0</v>
      </c>
      <c r="AQ328" s="181">
        <f t="shared" si="75"/>
        <v>0</v>
      </c>
      <c r="AR328" s="181">
        <f t="shared" si="76"/>
        <v>0</v>
      </c>
      <c r="AS328" s="181">
        <f t="shared" si="77"/>
        <v>0</v>
      </c>
      <c r="AT328" s="181">
        <f t="shared" si="78"/>
        <v>0</v>
      </c>
      <c r="AU328" s="181">
        <f t="shared" si="79"/>
        <v>0</v>
      </c>
      <c r="AV328" s="181">
        <f t="shared" si="80"/>
        <v>0</v>
      </c>
      <c r="AW328" s="181">
        <f t="shared" si="81"/>
        <v>0</v>
      </c>
      <c r="AX328" s="181">
        <f t="shared" si="82"/>
        <v>0</v>
      </c>
      <c r="AY328" s="181">
        <f t="shared" si="83"/>
        <v>0</v>
      </c>
    </row>
    <row r="329" spans="1:51" s="6" customFormat="1" ht="12.75">
      <c r="A329" s="26"/>
      <c r="B329" s="53"/>
      <c r="C329" s="33"/>
      <c r="D329" s="34"/>
      <c r="E329" s="60"/>
      <c r="F329" s="60"/>
      <c r="G329" s="35"/>
      <c r="H329" s="35"/>
      <c r="I329" s="34"/>
      <c r="J329" s="34"/>
      <c r="K329" s="34"/>
      <c r="L329" s="28"/>
      <c r="M329" s="36"/>
      <c r="N329" s="37"/>
      <c r="O329" s="38"/>
      <c r="P329" s="39"/>
      <c r="Q329" s="40"/>
      <c r="R329" s="86"/>
      <c r="S329" s="41"/>
      <c r="T329" s="56"/>
      <c r="U329" s="80"/>
      <c r="W329" s="14"/>
      <c r="X329" s="14"/>
      <c r="Y329" s="14"/>
      <c r="Z329" s="14"/>
      <c r="AA329" s="14"/>
      <c r="AB329" s="14"/>
      <c r="AC329" s="5"/>
      <c r="AD329" s="5"/>
      <c r="AE329" s="5"/>
      <c r="AF329" s="5"/>
      <c r="AL329" s="181">
        <f t="shared" si="70"/>
        <v>0</v>
      </c>
      <c r="AM329" s="181">
        <f t="shared" si="71"/>
        <v>0</v>
      </c>
      <c r="AN329" s="181">
        <f t="shared" si="72"/>
        <v>0</v>
      </c>
      <c r="AO329" s="181">
        <f t="shared" si="73"/>
        <v>0</v>
      </c>
      <c r="AP329" s="181">
        <f t="shared" si="74"/>
        <v>0</v>
      </c>
      <c r="AQ329" s="181">
        <f t="shared" si="75"/>
        <v>0</v>
      </c>
      <c r="AR329" s="181">
        <f t="shared" si="76"/>
        <v>0</v>
      </c>
      <c r="AS329" s="181">
        <f t="shared" si="77"/>
        <v>0</v>
      </c>
      <c r="AT329" s="181">
        <f t="shared" si="78"/>
        <v>0</v>
      </c>
      <c r="AU329" s="181">
        <f t="shared" si="79"/>
        <v>0</v>
      </c>
      <c r="AV329" s="181">
        <f t="shared" si="80"/>
        <v>0</v>
      </c>
      <c r="AW329" s="181">
        <f t="shared" si="81"/>
        <v>0</v>
      </c>
      <c r="AX329" s="181">
        <f t="shared" si="82"/>
        <v>0</v>
      </c>
      <c r="AY329" s="181">
        <f t="shared" si="83"/>
        <v>0</v>
      </c>
    </row>
    <row r="330" spans="1:51" s="6" customFormat="1" ht="12.75">
      <c r="A330" s="26"/>
      <c r="B330" s="53"/>
      <c r="C330" s="33"/>
      <c r="D330" s="34"/>
      <c r="E330" s="60"/>
      <c r="F330" s="60"/>
      <c r="G330" s="35"/>
      <c r="H330" s="35"/>
      <c r="I330" s="34"/>
      <c r="J330" s="34"/>
      <c r="K330" s="34"/>
      <c r="L330" s="28"/>
      <c r="M330" s="36"/>
      <c r="N330" s="37"/>
      <c r="O330" s="38"/>
      <c r="P330" s="39"/>
      <c r="Q330" s="40"/>
      <c r="R330" s="86"/>
      <c r="S330" s="41"/>
      <c r="T330" s="56"/>
      <c r="U330" s="80"/>
      <c r="W330" s="14"/>
      <c r="X330" s="14"/>
      <c r="Y330" s="14"/>
      <c r="Z330" s="14"/>
      <c r="AA330" s="14"/>
      <c r="AB330" s="14"/>
      <c r="AC330" s="5"/>
      <c r="AD330" s="5"/>
      <c r="AE330" s="5"/>
      <c r="AF330" s="5"/>
      <c r="AL330" s="181">
        <f t="shared" si="70"/>
        <v>0</v>
      </c>
      <c r="AM330" s="181">
        <f t="shared" si="71"/>
        <v>0</v>
      </c>
      <c r="AN330" s="181">
        <f t="shared" si="72"/>
        <v>0</v>
      </c>
      <c r="AO330" s="181">
        <f t="shared" si="73"/>
        <v>0</v>
      </c>
      <c r="AP330" s="181">
        <f t="shared" si="74"/>
        <v>0</v>
      </c>
      <c r="AQ330" s="181">
        <f t="shared" si="75"/>
        <v>0</v>
      </c>
      <c r="AR330" s="181">
        <f t="shared" si="76"/>
        <v>0</v>
      </c>
      <c r="AS330" s="181">
        <f t="shared" si="77"/>
        <v>0</v>
      </c>
      <c r="AT330" s="181">
        <f t="shared" si="78"/>
        <v>0</v>
      </c>
      <c r="AU330" s="181">
        <f t="shared" si="79"/>
        <v>0</v>
      </c>
      <c r="AV330" s="181">
        <f t="shared" si="80"/>
        <v>0</v>
      </c>
      <c r="AW330" s="181">
        <f t="shared" si="81"/>
        <v>0</v>
      </c>
      <c r="AX330" s="181">
        <f t="shared" si="82"/>
        <v>0</v>
      </c>
      <c r="AY330" s="181">
        <f t="shared" si="83"/>
        <v>0</v>
      </c>
    </row>
    <row r="331" spans="1:51" s="6" customFormat="1" ht="12.75">
      <c r="A331" s="26"/>
      <c r="B331" s="53"/>
      <c r="C331" s="33"/>
      <c r="D331" s="34"/>
      <c r="E331" s="60"/>
      <c r="F331" s="60"/>
      <c r="G331" s="35"/>
      <c r="H331" s="35"/>
      <c r="I331" s="34"/>
      <c r="J331" s="34"/>
      <c r="K331" s="34"/>
      <c r="L331" s="28"/>
      <c r="M331" s="36"/>
      <c r="N331" s="37"/>
      <c r="O331" s="38"/>
      <c r="P331" s="39"/>
      <c r="Q331" s="40"/>
      <c r="R331" s="86"/>
      <c r="S331" s="41"/>
      <c r="T331" s="56"/>
      <c r="U331" s="80"/>
      <c r="W331" s="14"/>
      <c r="X331" s="14"/>
      <c r="Y331" s="14"/>
      <c r="Z331" s="14"/>
      <c r="AA331" s="14"/>
      <c r="AB331" s="14"/>
      <c r="AC331" s="5"/>
      <c r="AD331" s="5"/>
      <c r="AE331" s="5"/>
      <c r="AF331" s="5"/>
      <c r="AL331" s="181">
        <f t="shared" si="70"/>
        <v>0</v>
      </c>
      <c r="AM331" s="181">
        <f t="shared" si="71"/>
        <v>0</v>
      </c>
      <c r="AN331" s="181">
        <f t="shared" si="72"/>
        <v>0</v>
      </c>
      <c r="AO331" s="181">
        <f t="shared" si="73"/>
        <v>0</v>
      </c>
      <c r="AP331" s="181">
        <f t="shared" si="74"/>
        <v>0</v>
      </c>
      <c r="AQ331" s="181">
        <f t="shared" si="75"/>
        <v>0</v>
      </c>
      <c r="AR331" s="181">
        <f t="shared" si="76"/>
        <v>0</v>
      </c>
      <c r="AS331" s="181">
        <f t="shared" si="77"/>
        <v>0</v>
      </c>
      <c r="AT331" s="181">
        <f t="shared" si="78"/>
        <v>0</v>
      </c>
      <c r="AU331" s="181">
        <f t="shared" si="79"/>
        <v>0</v>
      </c>
      <c r="AV331" s="181">
        <f t="shared" si="80"/>
        <v>0</v>
      </c>
      <c r="AW331" s="181">
        <f t="shared" si="81"/>
        <v>0</v>
      </c>
      <c r="AX331" s="181">
        <f t="shared" si="82"/>
        <v>0</v>
      </c>
      <c r="AY331" s="181">
        <f t="shared" si="83"/>
        <v>0</v>
      </c>
    </row>
    <row r="332" spans="1:51" s="6" customFormat="1" ht="12.75">
      <c r="A332" s="26"/>
      <c r="B332" s="53"/>
      <c r="C332" s="33"/>
      <c r="D332" s="34"/>
      <c r="E332" s="60"/>
      <c r="F332" s="60"/>
      <c r="G332" s="35"/>
      <c r="H332" s="35"/>
      <c r="I332" s="34"/>
      <c r="J332" s="34"/>
      <c r="K332" s="34"/>
      <c r="L332" s="28"/>
      <c r="M332" s="36"/>
      <c r="N332" s="37"/>
      <c r="O332" s="38"/>
      <c r="P332" s="39"/>
      <c r="Q332" s="40"/>
      <c r="R332" s="86"/>
      <c r="S332" s="41"/>
      <c r="T332" s="56"/>
      <c r="U332" s="80"/>
      <c r="W332" s="14"/>
      <c r="X332" s="14"/>
      <c r="Y332" s="14"/>
      <c r="Z332" s="14"/>
      <c r="AA332" s="14"/>
      <c r="AB332" s="14"/>
      <c r="AC332" s="5"/>
      <c r="AD332" s="5"/>
      <c r="AE332" s="5"/>
      <c r="AF332" s="5"/>
      <c r="AL332" s="181">
        <f t="shared" si="70"/>
        <v>0</v>
      </c>
      <c r="AM332" s="181">
        <f t="shared" si="71"/>
        <v>0</v>
      </c>
      <c r="AN332" s="181">
        <f t="shared" si="72"/>
        <v>0</v>
      </c>
      <c r="AO332" s="181">
        <f t="shared" si="73"/>
        <v>0</v>
      </c>
      <c r="AP332" s="181">
        <f t="shared" si="74"/>
        <v>0</v>
      </c>
      <c r="AQ332" s="181">
        <f t="shared" si="75"/>
        <v>0</v>
      </c>
      <c r="AR332" s="181">
        <f t="shared" si="76"/>
        <v>0</v>
      </c>
      <c r="AS332" s="181">
        <f t="shared" si="77"/>
        <v>0</v>
      </c>
      <c r="AT332" s="181">
        <f t="shared" si="78"/>
        <v>0</v>
      </c>
      <c r="AU332" s="181">
        <f t="shared" si="79"/>
        <v>0</v>
      </c>
      <c r="AV332" s="181">
        <f t="shared" si="80"/>
        <v>0</v>
      </c>
      <c r="AW332" s="181">
        <f t="shared" si="81"/>
        <v>0</v>
      </c>
      <c r="AX332" s="181">
        <f t="shared" si="82"/>
        <v>0</v>
      </c>
      <c r="AY332" s="181">
        <f t="shared" si="83"/>
        <v>0</v>
      </c>
    </row>
    <row r="333" spans="1:51" s="6" customFormat="1" ht="12.75">
      <c r="A333" s="26"/>
      <c r="B333" s="53"/>
      <c r="C333" s="33"/>
      <c r="D333" s="34"/>
      <c r="E333" s="60"/>
      <c r="F333" s="60"/>
      <c r="G333" s="35"/>
      <c r="H333" s="35"/>
      <c r="I333" s="34"/>
      <c r="J333" s="34"/>
      <c r="K333" s="34"/>
      <c r="L333" s="28"/>
      <c r="M333" s="36"/>
      <c r="N333" s="37"/>
      <c r="O333" s="38"/>
      <c r="P333" s="39"/>
      <c r="Q333" s="40"/>
      <c r="R333" s="86"/>
      <c r="S333" s="41"/>
      <c r="T333" s="56"/>
      <c r="U333" s="80"/>
      <c r="W333" s="14"/>
      <c r="X333" s="14"/>
      <c r="Y333" s="14"/>
      <c r="Z333" s="14"/>
      <c r="AA333" s="14"/>
      <c r="AB333" s="14"/>
      <c r="AC333" s="5"/>
      <c r="AD333" s="5"/>
      <c r="AE333" s="5"/>
      <c r="AF333" s="5"/>
      <c r="AL333" s="181">
        <f t="shared" si="70"/>
        <v>0</v>
      </c>
      <c r="AM333" s="181">
        <f t="shared" si="71"/>
        <v>0</v>
      </c>
      <c r="AN333" s="181">
        <f t="shared" si="72"/>
        <v>0</v>
      </c>
      <c r="AO333" s="181">
        <f t="shared" si="73"/>
        <v>0</v>
      </c>
      <c r="AP333" s="181">
        <f t="shared" si="74"/>
        <v>0</v>
      </c>
      <c r="AQ333" s="181">
        <f t="shared" si="75"/>
        <v>0</v>
      </c>
      <c r="AR333" s="181">
        <f t="shared" si="76"/>
        <v>0</v>
      </c>
      <c r="AS333" s="181">
        <f t="shared" si="77"/>
        <v>0</v>
      </c>
      <c r="AT333" s="181">
        <f t="shared" si="78"/>
        <v>0</v>
      </c>
      <c r="AU333" s="181">
        <f t="shared" si="79"/>
        <v>0</v>
      </c>
      <c r="AV333" s="181">
        <f t="shared" si="80"/>
        <v>0</v>
      </c>
      <c r="AW333" s="181">
        <f t="shared" si="81"/>
        <v>0</v>
      </c>
      <c r="AX333" s="181">
        <f t="shared" si="82"/>
        <v>0</v>
      </c>
      <c r="AY333" s="181">
        <f t="shared" si="83"/>
        <v>0</v>
      </c>
    </row>
    <row r="334" spans="1:51" s="6" customFormat="1" ht="12.75">
      <c r="A334" s="26"/>
      <c r="B334" s="53"/>
      <c r="C334" s="33"/>
      <c r="D334" s="34"/>
      <c r="E334" s="60"/>
      <c r="F334" s="60"/>
      <c r="G334" s="35"/>
      <c r="H334" s="35"/>
      <c r="I334" s="34"/>
      <c r="J334" s="34"/>
      <c r="K334" s="34"/>
      <c r="L334" s="28"/>
      <c r="M334" s="36"/>
      <c r="N334" s="37"/>
      <c r="O334" s="38"/>
      <c r="P334" s="39"/>
      <c r="Q334" s="40"/>
      <c r="R334" s="86"/>
      <c r="S334" s="41"/>
      <c r="T334" s="56"/>
      <c r="U334" s="80"/>
      <c r="W334" s="14"/>
      <c r="X334" s="14"/>
      <c r="Y334" s="14"/>
      <c r="Z334" s="14"/>
      <c r="AA334" s="14"/>
      <c r="AB334" s="14"/>
      <c r="AC334" s="5"/>
      <c r="AD334" s="5"/>
      <c r="AE334" s="5"/>
      <c r="AF334" s="5"/>
      <c r="AL334" s="181">
        <f t="shared" si="70"/>
        <v>0</v>
      </c>
      <c r="AM334" s="181">
        <f t="shared" si="71"/>
        <v>0</v>
      </c>
      <c r="AN334" s="181">
        <f t="shared" si="72"/>
        <v>0</v>
      </c>
      <c r="AO334" s="181">
        <f t="shared" si="73"/>
        <v>0</v>
      </c>
      <c r="AP334" s="181">
        <f t="shared" si="74"/>
        <v>0</v>
      </c>
      <c r="AQ334" s="181">
        <f t="shared" si="75"/>
        <v>0</v>
      </c>
      <c r="AR334" s="181">
        <f t="shared" si="76"/>
        <v>0</v>
      </c>
      <c r="AS334" s="181">
        <f t="shared" si="77"/>
        <v>0</v>
      </c>
      <c r="AT334" s="181">
        <f t="shared" si="78"/>
        <v>0</v>
      </c>
      <c r="AU334" s="181">
        <f t="shared" si="79"/>
        <v>0</v>
      </c>
      <c r="AV334" s="181">
        <f t="shared" si="80"/>
        <v>0</v>
      </c>
      <c r="AW334" s="181">
        <f t="shared" si="81"/>
        <v>0</v>
      </c>
      <c r="AX334" s="181">
        <f t="shared" si="82"/>
        <v>0</v>
      </c>
      <c r="AY334" s="181">
        <f t="shared" si="83"/>
        <v>0</v>
      </c>
    </row>
    <row r="335" spans="1:51" s="6" customFormat="1" ht="12.75">
      <c r="A335" s="26"/>
      <c r="B335" s="53"/>
      <c r="C335" s="33"/>
      <c r="D335" s="34"/>
      <c r="E335" s="60"/>
      <c r="F335" s="60"/>
      <c r="G335" s="35"/>
      <c r="H335" s="35"/>
      <c r="I335" s="34"/>
      <c r="J335" s="34"/>
      <c r="K335" s="34"/>
      <c r="L335" s="28"/>
      <c r="M335" s="36"/>
      <c r="N335" s="37"/>
      <c r="O335" s="38"/>
      <c r="P335" s="39"/>
      <c r="Q335" s="40"/>
      <c r="R335" s="86"/>
      <c r="S335" s="41"/>
      <c r="T335" s="56"/>
      <c r="U335" s="80"/>
      <c r="W335" s="14"/>
      <c r="X335" s="14"/>
      <c r="Y335" s="14"/>
      <c r="Z335" s="14"/>
      <c r="AA335" s="14"/>
      <c r="AB335" s="14"/>
      <c r="AC335" s="5"/>
      <c r="AD335" s="5"/>
      <c r="AE335" s="5"/>
      <c r="AF335" s="5"/>
      <c r="AL335" s="181">
        <f t="shared" si="70"/>
        <v>0</v>
      </c>
      <c r="AM335" s="181">
        <f t="shared" si="71"/>
        <v>0</v>
      </c>
      <c r="AN335" s="181">
        <f t="shared" si="72"/>
        <v>0</v>
      </c>
      <c r="AO335" s="181">
        <f t="shared" si="73"/>
        <v>0</v>
      </c>
      <c r="AP335" s="181">
        <f t="shared" si="74"/>
        <v>0</v>
      </c>
      <c r="AQ335" s="181">
        <f t="shared" si="75"/>
        <v>0</v>
      </c>
      <c r="AR335" s="181">
        <f t="shared" si="76"/>
        <v>0</v>
      </c>
      <c r="AS335" s="181">
        <f t="shared" si="77"/>
        <v>0</v>
      </c>
      <c r="AT335" s="181">
        <f t="shared" si="78"/>
        <v>0</v>
      </c>
      <c r="AU335" s="181">
        <f t="shared" si="79"/>
        <v>0</v>
      </c>
      <c r="AV335" s="181">
        <f t="shared" si="80"/>
        <v>0</v>
      </c>
      <c r="AW335" s="181">
        <f t="shared" si="81"/>
        <v>0</v>
      </c>
      <c r="AX335" s="181">
        <f t="shared" si="82"/>
        <v>0</v>
      </c>
      <c r="AY335" s="181">
        <f t="shared" si="83"/>
        <v>0</v>
      </c>
    </row>
    <row r="336" spans="1:51" s="6" customFormat="1" ht="12.75">
      <c r="A336" s="26"/>
      <c r="B336" s="53"/>
      <c r="C336" s="33"/>
      <c r="D336" s="34"/>
      <c r="E336" s="60"/>
      <c r="F336" s="60"/>
      <c r="G336" s="35"/>
      <c r="H336" s="35"/>
      <c r="I336" s="34"/>
      <c r="J336" s="34"/>
      <c r="K336" s="34"/>
      <c r="L336" s="28"/>
      <c r="M336" s="36"/>
      <c r="N336" s="37"/>
      <c r="O336" s="38"/>
      <c r="P336" s="39"/>
      <c r="Q336" s="40"/>
      <c r="R336" s="86"/>
      <c r="S336" s="41"/>
      <c r="T336" s="56"/>
      <c r="U336" s="80"/>
      <c r="W336" s="14"/>
      <c r="X336" s="14"/>
      <c r="Y336" s="14"/>
      <c r="Z336" s="14"/>
      <c r="AA336" s="14"/>
      <c r="AB336" s="14"/>
      <c r="AC336" s="5"/>
      <c r="AD336" s="5"/>
      <c r="AE336" s="5"/>
      <c r="AF336" s="5"/>
      <c r="AL336" s="181">
        <f t="shared" si="70"/>
        <v>0</v>
      </c>
      <c r="AM336" s="181">
        <f t="shared" si="71"/>
        <v>0</v>
      </c>
      <c r="AN336" s="181">
        <f t="shared" si="72"/>
        <v>0</v>
      </c>
      <c r="AO336" s="181">
        <f t="shared" si="73"/>
        <v>0</v>
      </c>
      <c r="AP336" s="181">
        <f t="shared" si="74"/>
        <v>0</v>
      </c>
      <c r="AQ336" s="181">
        <f t="shared" si="75"/>
        <v>0</v>
      </c>
      <c r="AR336" s="181">
        <f t="shared" si="76"/>
        <v>0</v>
      </c>
      <c r="AS336" s="181">
        <f t="shared" si="77"/>
        <v>0</v>
      </c>
      <c r="AT336" s="181">
        <f t="shared" si="78"/>
        <v>0</v>
      </c>
      <c r="AU336" s="181">
        <f t="shared" si="79"/>
        <v>0</v>
      </c>
      <c r="AV336" s="181">
        <f t="shared" si="80"/>
        <v>0</v>
      </c>
      <c r="AW336" s="181">
        <f t="shared" si="81"/>
        <v>0</v>
      </c>
      <c r="AX336" s="181">
        <f t="shared" si="82"/>
        <v>0</v>
      </c>
      <c r="AY336" s="181">
        <f t="shared" si="83"/>
        <v>0</v>
      </c>
    </row>
    <row r="337" spans="1:51" s="6" customFormat="1" ht="12.75">
      <c r="A337" s="26"/>
      <c r="B337" s="53"/>
      <c r="C337" s="33"/>
      <c r="D337" s="34"/>
      <c r="E337" s="60"/>
      <c r="F337" s="60"/>
      <c r="G337" s="35"/>
      <c r="H337" s="35"/>
      <c r="I337" s="34"/>
      <c r="J337" s="34"/>
      <c r="K337" s="34"/>
      <c r="L337" s="28"/>
      <c r="M337" s="36"/>
      <c r="N337" s="37"/>
      <c r="O337" s="38"/>
      <c r="P337" s="39"/>
      <c r="Q337" s="40"/>
      <c r="R337" s="86"/>
      <c r="S337" s="41"/>
      <c r="T337" s="56"/>
      <c r="U337" s="80"/>
      <c r="W337" s="14"/>
      <c r="X337" s="14"/>
      <c r="Y337" s="14"/>
      <c r="Z337" s="14"/>
      <c r="AA337" s="14"/>
      <c r="AB337" s="14"/>
      <c r="AC337" s="5"/>
      <c r="AD337" s="5"/>
      <c r="AE337" s="5"/>
      <c r="AF337" s="5"/>
      <c r="AL337" s="181">
        <f t="shared" si="70"/>
        <v>0</v>
      </c>
      <c r="AM337" s="181">
        <f t="shared" si="71"/>
        <v>0</v>
      </c>
      <c r="AN337" s="181">
        <f t="shared" si="72"/>
        <v>0</v>
      </c>
      <c r="AO337" s="181">
        <f t="shared" si="73"/>
        <v>0</v>
      </c>
      <c r="AP337" s="181">
        <f t="shared" si="74"/>
        <v>0</v>
      </c>
      <c r="AQ337" s="181">
        <f t="shared" si="75"/>
        <v>0</v>
      </c>
      <c r="AR337" s="181">
        <f t="shared" si="76"/>
        <v>0</v>
      </c>
      <c r="AS337" s="181">
        <f t="shared" si="77"/>
        <v>0</v>
      </c>
      <c r="AT337" s="181">
        <f t="shared" si="78"/>
        <v>0</v>
      </c>
      <c r="AU337" s="181">
        <f t="shared" si="79"/>
        <v>0</v>
      </c>
      <c r="AV337" s="181">
        <f t="shared" si="80"/>
        <v>0</v>
      </c>
      <c r="AW337" s="181">
        <f t="shared" si="81"/>
        <v>0</v>
      </c>
      <c r="AX337" s="181">
        <f t="shared" si="82"/>
        <v>0</v>
      </c>
      <c r="AY337" s="181">
        <f t="shared" si="83"/>
        <v>0</v>
      </c>
    </row>
    <row r="338" spans="1:51" s="6" customFormat="1" ht="12.75">
      <c r="A338" s="26"/>
      <c r="B338" s="53"/>
      <c r="C338" s="33"/>
      <c r="D338" s="34"/>
      <c r="E338" s="60"/>
      <c r="F338" s="60"/>
      <c r="G338" s="35"/>
      <c r="H338" s="35"/>
      <c r="I338" s="34"/>
      <c r="J338" s="34"/>
      <c r="K338" s="34"/>
      <c r="L338" s="28"/>
      <c r="M338" s="36"/>
      <c r="N338" s="37"/>
      <c r="O338" s="38"/>
      <c r="P338" s="39"/>
      <c r="Q338" s="40"/>
      <c r="R338" s="86"/>
      <c r="S338" s="41"/>
      <c r="T338" s="56"/>
      <c r="U338" s="80"/>
      <c r="W338" s="14"/>
      <c r="X338" s="14"/>
      <c r="Y338" s="14"/>
      <c r="Z338" s="14"/>
      <c r="AA338" s="14"/>
      <c r="AB338" s="14"/>
      <c r="AC338" s="5"/>
      <c r="AD338" s="5"/>
      <c r="AE338" s="5"/>
      <c r="AF338" s="5"/>
      <c r="AL338" s="181">
        <f t="shared" si="70"/>
        <v>0</v>
      </c>
      <c r="AM338" s="181">
        <f t="shared" si="71"/>
        <v>0</v>
      </c>
      <c r="AN338" s="181">
        <f t="shared" si="72"/>
        <v>0</v>
      </c>
      <c r="AO338" s="181">
        <f t="shared" si="73"/>
        <v>0</v>
      </c>
      <c r="AP338" s="181">
        <f t="shared" si="74"/>
        <v>0</v>
      </c>
      <c r="AQ338" s="181">
        <f t="shared" si="75"/>
        <v>0</v>
      </c>
      <c r="AR338" s="181">
        <f t="shared" si="76"/>
        <v>0</v>
      </c>
      <c r="AS338" s="181">
        <f t="shared" si="77"/>
        <v>0</v>
      </c>
      <c r="AT338" s="181">
        <f t="shared" si="78"/>
        <v>0</v>
      </c>
      <c r="AU338" s="181">
        <f t="shared" si="79"/>
        <v>0</v>
      </c>
      <c r="AV338" s="181">
        <f t="shared" si="80"/>
        <v>0</v>
      </c>
      <c r="AW338" s="181">
        <f t="shared" si="81"/>
        <v>0</v>
      </c>
      <c r="AX338" s="181">
        <f t="shared" si="82"/>
        <v>0</v>
      </c>
      <c r="AY338" s="181">
        <f t="shared" si="83"/>
        <v>0</v>
      </c>
    </row>
    <row r="339" spans="1:51" s="6" customFormat="1" ht="12.75">
      <c r="A339" s="26"/>
      <c r="B339" s="53"/>
      <c r="C339" s="33"/>
      <c r="D339" s="34"/>
      <c r="E339" s="60"/>
      <c r="F339" s="60"/>
      <c r="G339" s="35"/>
      <c r="H339" s="35"/>
      <c r="I339" s="34"/>
      <c r="J339" s="34"/>
      <c r="K339" s="34"/>
      <c r="L339" s="28"/>
      <c r="M339" s="36"/>
      <c r="N339" s="37"/>
      <c r="O339" s="38"/>
      <c r="P339" s="39"/>
      <c r="Q339" s="40"/>
      <c r="R339" s="86"/>
      <c r="S339" s="41"/>
      <c r="T339" s="56"/>
      <c r="U339" s="80"/>
      <c r="W339" s="14"/>
      <c r="X339" s="14"/>
      <c r="Y339" s="14"/>
      <c r="Z339" s="14"/>
      <c r="AA339" s="14"/>
      <c r="AB339" s="14"/>
      <c r="AC339" s="5"/>
      <c r="AD339" s="5"/>
      <c r="AE339" s="5"/>
      <c r="AF339" s="5"/>
      <c r="AL339" s="181">
        <f t="shared" si="70"/>
        <v>0</v>
      </c>
      <c r="AM339" s="181">
        <f t="shared" si="71"/>
        <v>0</v>
      </c>
      <c r="AN339" s="181">
        <f t="shared" si="72"/>
        <v>0</v>
      </c>
      <c r="AO339" s="181">
        <f t="shared" si="73"/>
        <v>0</v>
      </c>
      <c r="AP339" s="181">
        <f t="shared" si="74"/>
        <v>0</v>
      </c>
      <c r="AQ339" s="181">
        <f t="shared" si="75"/>
        <v>0</v>
      </c>
      <c r="AR339" s="181">
        <f t="shared" si="76"/>
        <v>0</v>
      </c>
      <c r="AS339" s="181">
        <f t="shared" si="77"/>
        <v>0</v>
      </c>
      <c r="AT339" s="181">
        <f t="shared" si="78"/>
        <v>0</v>
      </c>
      <c r="AU339" s="181">
        <f t="shared" si="79"/>
        <v>0</v>
      </c>
      <c r="AV339" s="181">
        <f t="shared" si="80"/>
        <v>0</v>
      </c>
      <c r="AW339" s="181">
        <f t="shared" si="81"/>
        <v>0</v>
      </c>
      <c r="AX339" s="181">
        <f t="shared" si="82"/>
        <v>0</v>
      </c>
      <c r="AY339" s="181">
        <f t="shared" si="83"/>
        <v>0</v>
      </c>
    </row>
    <row r="340" spans="1:51" s="6" customFormat="1" ht="12.75">
      <c r="A340" s="26"/>
      <c r="B340" s="53"/>
      <c r="C340" s="33"/>
      <c r="D340" s="34"/>
      <c r="E340" s="60"/>
      <c r="F340" s="60"/>
      <c r="G340" s="35"/>
      <c r="H340" s="35"/>
      <c r="I340" s="34"/>
      <c r="J340" s="34"/>
      <c r="K340" s="34"/>
      <c r="L340" s="28"/>
      <c r="M340" s="36"/>
      <c r="N340" s="37"/>
      <c r="O340" s="38"/>
      <c r="P340" s="39"/>
      <c r="Q340" s="40"/>
      <c r="R340" s="86"/>
      <c r="S340" s="41"/>
      <c r="T340" s="56"/>
      <c r="U340" s="80"/>
      <c r="W340" s="14"/>
      <c r="X340" s="14"/>
      <c r="Y340" s="14"/>
      <c r="Z340" s="14"/>
      <c r="AA340" s="14"/>
      <c r="AB340" s="14"/>
      <c r="AC340" s="5"/>
      <c r="AD340" s="5"/>
      <c r="AE340" s="5"/>
      <c r="AF340" s="5"/>
      <c r="AL340" s="181">
        <f t="shared" si="70"/>
        <v>0</v>
      </c>
      <c r="AM340" s="181">
        <f t="shared" si="71"/>
        <v>0</v>
      </c>
      <c r="AN340" s="181">
        <f t="shared" si="72"/>
        <v>0</v>
      </c>
      <c r="AO340" s="181">
        <f t="shared" si="73"/>
        <v>0</v>
      </c>
      <c r="AP340" s="181">
        <f t="shared" si="74"/>
        <v>0</v>
      </c>
      <c r="AQ340" s="181">
        <f t="shared" si="75"/>
        <v>0</v>
      </c>
      <c r="AR340" s="181">
        <f t="shared" si="76"/>
        <v>0</v>
      </c>
      <c r="AS340" s="181">
        <f t="shared" si="77"/>
        <v>0</v>
      </c>
      <c r="AT340" s="181">
        <f t="shared" si="78"/>
        <v>0</v>
      </c>
      <c r="AU340" s="181">
        <f t="shared" si="79"/>
        <v>0</v>
      </c>
      <c r="AV340" s="181">
        <f t="shared" si="80"/>
        <v>0</v>
      </c>
      <c r="AW340" s="181">
        <f t="shared" si="81"/>
        <v>0</v>
      </c>
      <c r="AX340" s="181">
        <f t="shared" si="82"/>
        <v>0</v>
      </c>
      <c r="AY340" s="181">
        <f t="shared" si="83"/>
        <v>0</v>
      </c>
    </row>
    <row r="341" spans="1:51" s="6" customFormat="1" ht="12.75">
      <c r="A341" s="26"/>
      <c r="B341" s="53"/>
      <c r="C341" s="33"/>
      <c r="D341" s="34"/>
      <c r="E341" s="60"/>
      <c r="F341" s="60"/>
      <c r="G341" s="35"/>
      <c r="H341" s="35"/>
      <c r="I341" s="34"/>
      <c r="J341" s="34"/>
      <c r="K341" s="34"/>
      <c r="L341" s="28"/>
      <c r="M341" s="36"/>
      <c r="N341" s="37"/>
      <c r="O341" s="38"/>
      <c r="P341" s="39"/>
      <c r="Q341" s="40"/>
      <c r="R341" s="86"/>
      <c r="S341" s="41"/>
      <c r="T341" s="56"/>
      <c r="U341" s="80"/>
      <c r="W341" s="14"/>
      <c r="X341" s="14"/>
      <c r="Y341" s="14"/>
      <c r="Z341" s="14"/>
      <c r="AA341" s="14"/>
      <c r="AB341" s="14"/>
      <c r="AC341" s="5"/>
      <c r="AD341" s="5"/>
      <c r="AE341" s="5"/>
      <c r="AF341" s="5"/>
      <c r="AL341" s="181">
        <f t="shared" si="70"/>
        <v>0</v>
      </c>
      <c r="AM341" s="181">
        <f t="shared" si="71"/>
        <v>0</v>
      </c>
      <c r="AN341" s="181">
        <f t="shared" si="72"/>
        <v>0</v>
      </c>
      <c r="AO341" s="181">
        <f t="shared" si="73"/>
        <v>0</v>
      </c>
      <c r="AP341" s="181">
        <f t="shared" si="74"/>
        <v>0</v>
      </c>
      <c r="AQ341" s="181">
        <f t="shared" si="75"/>
        <v>0</v>
      </c>
      <c r="AR341" s="181">
        <f t="shared" si="76"/>
        <v>0</v>
      </c>
      <c r="AS341" s="181">
        <f t="shared" si="77"/>
        <v>0</v>
      </c>
      <c r="AT341" s="181">
        <f t="shared" si="78"/>
        <v>0</v>
      </c>
      <c r="AU341" s="181">
        <f t="shared" si="79"/>
        <v>0</v>
      </c>
      <c r="AV341" s="181">
        <f t="shared" si="80"/>
        <v>0</v>
      </c>
      <c r="AW341" s="181">
        <f t="shared" si="81"/>
        <v>0</v>
      </c>
      <c r="AX341" s="181">
        <f t="shared" si="82"/>
        <v>0</v>
      </c>
      <c r="AY341" s="181">
        <f t="shared" si="83"/>
        <v>0</v>
      </c>
    </row>
    <row r="342" spans="1:51" s="6" customFormat="1" ht="12.75">
      <c r="A342" s="26"/>
      <c r="B342" s="53"/>
      <c r="C342" s="33"/>
      <c r="D342" s="34"/>
      <c r="E342" s="60"/>
      <c r="F342" s="60"/>
      <c r="G342" s="35"/>
      <c r="H342" s="35"/>
      <c r="I342" s="34"/>
      <c r="J342" s="34"/>
      <c r="K342" s="34"/>
      <c r="L342" s="28"/>
      <c r="M342" s="36"/>
      <c r="N342" s="37"/>
      <c r="O342" s="38"/>
      <c r="P342" s="39"/>
      <c r="Q342" s="40"/>
      <c r="R342" s="86"/>
      <c r="S342" s="41"/>
      <c r="T342" s="56"/>
      <c r="U342" s="80"/>
      <c r="W342" s="14"/>
      <c r="X342" s="14"/>
      <c r="Y342" s="14"/>
      <c r="Z342" s="14"/>
      <c r="AA342" s="14"/>
      <c r="AB342" s="14"/>
      <c r="AC342" s="5"/>
      <c r="AD342" s="5"/>
      <c r="AE342" s="5"/>
      <c r="AF342" s="5"/>
      <c r="AL342" s="181">
        <f t="shared" si="70"/>
        <v>0</v>
      </c>
      <c r="AM342" s="181">
        <f t="shared" si="71"/>
        <v>0</v>
      </c>
      <c r="AN342" s="181">
        <f t="shared" si="72"/>
        <v>0</v>
      </c>
      <c r="AO342" s="181">
        <f t="shared" si="73"/>
        <v>0</v>
      </c>
      <c r="AP342" s="181">
        <f t="shared" si="74"/>
        <v>0</v>
      </c>
      <c r="AQ342" s="181">
        <f t="shared" si="75"/>
        <v>0</v>
      </c>
      <c r="AR342" s="181">
        <f t="shared" si="76"/>
        <v>0</v>
      </c>
      <c r="AS342" s="181">
        <f t="shared" si="77"/>
        <v>0</v>
      </c>
      <c r="AT342" s="181">
        <f t="shared" si="78"/>
        <v>0</v>
      </c>
      <c r="AU342" s="181">
        <f t="shared" si="79"/>
        <v>0</v>
      </c>
      <c r="AV342" s="181">
        <f t="shared" si="80"/>
        <v>0</v>
      </c>
      <c r="AW342" s="181">
        <f t="shared" si="81"/>
        <v>0</v>
      </c>
      <c r="AX342" s="181">
        <f t="shared" si="82"/>
        <v>0</v>
      </c>
      <c r="AY342" s="181">
        <f t="shared" si="83"/>
        <v>0</v>
      </c>
    </row>
    <row r="343" spans="1:51" s="6" customFormat="1" ht="12.75">
      <c r="A343" s="26"/>
      <c r="B343" s="53"/>
      <c r="C343" s="33"/>
      <c r="D343" s="34"/>
      <c r="E343" s="60"/>
      <c r="F343" s="60"/>
      <c r="G343" s="35"/>
      <c r="H343" s="35"/>
      <c r="I343" s="34"/>
      <c r="J343" s="34"/>
      <c r="K343" s="34"/>
      <c r="L343" s="28"/>
      <c r="M343" s="36"/>
      <c r="N343" s="37"/>
      <c r="O343" s="38"/>
      <c r="P343" s="39"/>
      <c r="Q343" s="40"/>
      <c r="R343" s="86"/>
      <c r="S343" s="41"/>
      <c r="T343" s="56"/>
      <c r="U343" s="80"/>
      <c r="W343" s="14"/>
      <c r="X343" s="14"/>
      <c r="Y343" s="14"/>
      <c r="Z343" s="14"/>
      <c r="AA343" s="14"/>
      <c r="AB343" s="14"/>
      <c r="AC343" s="5"/>
      <c r="AD343" s="5"/>
      <c r="AE343" s="5"/>
      <c r="AF343" s="5"/>
      <c r="AL343" s="181">
        <f t="shared" si="70"/>
        <v>0</v>
      </c>
      <c r="AM343" s="181">
        <f t="shared" si="71"/>
        <v>0</v>
      </c>
      <c r="AN343" s="181">
        <f t="shared" si="72"/>
        <v>0</v>
      </c>
      <c r="AO343" s="181">
        <f t="shared" si="73"/>
        <v>0</v>
      </c>
      <c r="AP343" s="181">
        <f t="shared" si="74"/>
        <v>0</v>
      </c>
      <c r="AQ343" s="181">
        <f t="shared" si="75"/>
        <v>0</v>
      </c>
      <c r="AR343" s="181">
        <f t="shared" si="76"/>
        <v>0</v>
      </c>
      <c r="AS343" s="181">
        <f t="shared" si="77"/>
        <v>0</v>
      </c>
      <c r="AT343" s="181">
        <f t="shared" si="78"/>
        <v>0</v>
      </c>
      <c r="AU343" s="181">
        <f t="shared" si="79"/>
        <v>0</v>
      </c>
      <c r="AV343" s="181">
        <f t="shared" si="80"/>
        <v>0</v>
      </c>
      <c r="AW343" s="181">
        <f t="shared" si="81"/>
        <v>0</v>
      </c>
      <c r="AX343" s="181">
        <f t="shared" si="82"/>
        <v>0</v>
      </c>
      <c r="AY343" s="181">
        <f t="shared" si="83"/>
        <v>0</v>
      </c>
    </row>
    <row r="344" spans="1:51" s="6" customFormat="1" ht="12.75">
      <c r="A344" s="26"/>
      <c r="B344" s="53"/>
      <c r="C344" s="33"/>
      <c r="D344" s="34"/>
      <c r="E344" s="60"/>
      <c r="F344" s="60"/>
      <c r="G344" s="35"/>
      <c r="H344" s="35"/>
      <c r="I344" s="34"/>
      <c r="J344" s="34"/>
      <c r="K344" s="34"/>
      <c r="L344" s="28"/>
      <c r="M344" s="36"/>
      <c r="N344" s="37"/>
      <c r="O344" s="38"/>
      <c r="P344" s="39"/>
      <c r="Q344" s="40"/>
      <c r="R344" s="86"/>
      <c r="S344" s="41"/>
      <c r="T344" s="56"/>
      <c r="U344" s="80"/>
      <c r="W344" s="14"/>
      <c r="X344" s="14"/>
      <c r="Y344" s="14"/>
      <c r="Z344" s="14"/>
      <c r="AA344" s="14"/>
      <c r="AB344" s="14"/>
      <c r="AC344" s="5"/>
      <c r="AD344" s="5"/>
      <c r="AE344" s="5"/>
      <c r="AF344" s="5"/>
      <c r="AL344" s="181">
        <f t="shared" si="70"/>
        <v>0</v>
      </c>
      <c r="AM344" s="181">
        <f t="shared" si="71"/>
        <v>0</v>
      </c>
      <c r="AN344" s="181">
        <f t="shared" si="72"/>
        <v>0</v>
      </c>
      <c r="AO344" s="181">
        <f t="shared" si="73"/>
        <v>0</v>
      </c>
      <c r="AP344" s="181">
        <f t="shared" si="74"/>
        <v>0</v>
      </c>
      <c r="AQ344" s="181">
        <f t="shared" si="75"/>
        <v>0</v>
      </c>
      <c r="AR344" s="181">
        <f t="shared" si="76"/>
        <v>0</v>
      </c>
      <c r="AS344" s="181">
        <f t="shared" si="77"/>
        <v>0</v>
      </c>
      <c r="AT344" s="181">
        <f t="shared" si="78"/>
        <v>0</v>
      </c>
      <c r="AU344" s="181">
        <f t="shared" si="79"/>
        <v>0</v>
      </c>
      <c r="AV344" s="181">
        <f t="shared" si="80"/>
        <v>0</v>
      </c>
      <c r="AW344" s="181">
        <f t="shared" si="81"/>
        <v>0</v>
      </c>
      <c r="AX344" s="181">
        <f t="shared" si="82"/>
        <v>0</v>
      </c>
      <c r="AY344" s="181">
        <f t="shared" si="83"/>
        <v>0</v>
      </c>
    </row>
    <row r="345" spans="1:51" s="6" customFormat="1" ht="12.75">
      <c r="A345" s="26"/>
      <c r="B345" s="53"/>
      <c r="C345" s="33"/>
      <c r="D345" s="34"/>
      <c r="E345" s="60"/>
      <c r="F345" s="60"/>
      <c r="G345" s="35"/>
      <c r="H345" s="35"/>
      <c r="I345" s="34"/>
      <c r="J345" s="34"/>
      <c r="K345" s="34"/>
      <c r="L345" s="28"/>
      <c r="M345" s="36"/>
      <c r="N345" s="37"/>
      <c r="O345" s="38"/>
      <c r="P345" s="39"/>
      <c r="Q345" s="40"/>
      <c r="R345" s="86"/>
      <c r="S345" s="41"/>
      <c r="T345" s="56"/>
      <c r="U345" s="80"/>
      <c r="W345" s="14"/>
      <c r="X345" s="14"/>
      <c r="Y345" s="14"/>
      <c r="Z345" s="14"/>
      <c r="AA345" s="14"/>
      <c r="AB345" s="14"/>
      <c r="AC345" s="5"/>
      <c r="AD345" s="5"/>
      <c r="AE345" s="5"/>
      <c r="AF345" s="5"/>
      <c r="AL345" s="181">
        <f t="shared" si="70"/>
        <v>0</v>
      </c>
      <c r="AM345" s="181">
        <f t="shared" si="71"/>
        <v>0</v>
      </c>
      <c r="AN345" s="181">
        <f t="shared" si="72"/>
        <v>0</v>
      </c>
      <c r="AO345" s="181">
        <f t="shared" si="73"/>
        <v>0</v>
      </c>
      <c r="AP345" s="181">
        <f t="shared" si="74"/>
        <v>0</v>
      </c>
      <c r="AQ345" s="181">
        <f t="shared" si="75"/>
        <v>0</v>
      </c>
      <c r="AR345" s="181">
        <f t="shared" si="76"/>
        <v>0</v>
      </c>
      <c r="AS345" s="181">
        <f t="shared" si="77"/>
        <v>0</v>
      </c>
      <c r="AT345" s="181">
        <f t="shared" si="78"/>
        <v>0</v>
      </c>
      <c r="AU345" s="181">
        <f t="shared" si="79"/>
        <v>0</v>
      </c>
      <c r="AV345" s="181">
        <f t="shared" si="80"/>
        <v>0</v>
      </c>
      <c r="AW345" s="181">
        <f t="shared" si="81"/>
        <v>0</v>
      </c>
      <c r="AX345" s="181">
        <f t="shared" si="82"/>
        <v>0</v>
      </c>
      <c r="AY345" s="181">
        <f t="shared" si="83"/>
        <v>0</v>
      </c>
    </row>
    <row r="346" spans="1:51" s="6" customFormat="1" ht="12.75">
      <c r="A346" s="26"/>
      <c r="B346" s="53"/>
      <c r="C346" s="33"/>
      <c r="D346" s="34"/>
      <c r="E346" s="60"/>
      <c r="F346" s="60"/>
      <c r="G346" s="35"/>
      <c r="H346" s="35"/>
      <c r="I346" s="34"/>
      <c r="J346" s="34"/>
      <c r="K346" s="34"/>
      <c r="L346" s="28"/>
      <c r="M346" s="36"/>
      <c r="N346" s="37"/>
      <c r="O346" s="38"/>
      <c r="P346" s="39"/>
      <c r="Q346" s="40"/>
      <c r="R346" s="86"/>
      <c r="S346" s="41"/>
      <c r="T346" s="56"/>
      <c r="U346" s="80"/>
      <c r="W346" s="14"/>
      <c r="X346" s="14"/>
      <c r="Y346" s="14"/>
      <c r="Z346" s="14"/>
      <c r="AA346" s="14"/>
      <c r="AB346" s="14"/>
      <c r="AC346" s="5"/>
      <c r="AD346" s="5"/>
      <c r="AE346" s="5"/>
      <c r="AF346" s="5"/>
      <c r="AL346" s="181">
        <f t="shared" si="70"/>
        <v>0</v>
      </c>
      <c r="AM346" s="181">
        <f t="shared" si="71"/>
        <v>0</v>
      </c>
      <c r="AN346" s="181">
        <f t="shared" si="72"/>
        <v>0</v>
      </c>
      <c r="AO346" s="181">
        <f t="shared" si="73"/>
        <v>0</v>
      </c>
      <c r="AP346" s="181">
        <f t="shared" si="74"/>
        <v>0</v>
      </c>
      <c r="AQ346" s="181">
        <f t="shared" si="75"/>
        <v>0</v>
      </c>
      <c r="AR346" s="181">
        <f t="shared" si="76"/>
        <v>0</v>
      </c>
      <c r="AS346" s="181">
        <f t="shared" si="77"/>
        <v>0</v>
      </c>
      <c r="AT346" s="181">
        <f t="shared" si="78"/>
        <v>0</v>
      </c>
      <c r="AU346" s="181">
        <f t="shared" si="79"/>
        <v>0</v>
      </c>
      <c r="AV346" s="181">
        <f t="shared" si="80"/>
        <v>0</v>
      </c>
      <c r="AW346" s="181">
        <f t="shared" si="81"/>
        <v>0</v>
      </c>
      <c r="AX346" s="181">
        <f t="shared" si="82"/>
        <v>0</v>
      </c>
      <c r="AY346" s="181">
        <f t="shared" si="83"/>
        <v>0</v>
      </c>
    </row>
    <row r="347" spans="1:51" s="6" customFormat="1" ht="12.75">
      <c r="A347" s="26"/>
      <c r="B347" s="53"/>
      <c r="C347" s="33"/>
      <c r="D347" s="34"/>
      <c r="E347" s="60"/>
      <c r="F347" s="60"/>
      <c r="G347" s="35"/>
      <c r="H347" s="35"/>
      <c r="I347" s="34"/>
      <c r="J347" s="34"/>
      <c r="K347" s="34"/>
      <c r="L347" s="28"/>
      <c r="M347" s="36"/>
      <c r="N347" s="37"/>
      <c r="O347" s="38"/>
      <c r="P347" s="39"/>
      <c r="Q347" s="40"/>
      <c r="R347" s="86"/>
      <c r="S347" s="41"/>
      <c r="T347" s="56"/>
      <c r="U347" s="80"/>
      <c r="W347" s="14"/>
      <c r="X347" s="14"/>
      <c r="Y347" s="14"/>
      <c r="Z347" s="14"/>
      <c r="AA347" s="14"/>
      <c r="AB347" s="14"/>
      <c r="AC347" s="5"/>
      <c r="AD347" s="5"/>
      <c r="AE347" s="5"/>
      <c r="AF347" s="5"/>
      <c r="AL347" s="181">
        <f t="shared" si="70"/>
        <v>0</v>
      </c>
      <c r="AM347" s="181">
        <f t="shared" si="71"/>
        <v>0</v>
      </c>
      <c r="AN347" s="181">
        <f t="shared" si="72"/>
        <v>0</v>
      </c>
      <c r="AO347" s="181">
        <f t="shared" si="73"/>
        <v>0</v>
      </c>
      <c r="AP347" s="181">
        <f t="shared" si="74"/>
        <v>0</v>
      </c>
      <c r="AQ347" s="181">
        <f t="shared" si="75"/>
        <v>0</v>
      </c>
      <c r="AR347" s="181">
        <f t="shared" si="76"/>
        <v>0</v>
      </c>
      <c r="AS347" s="181">
        <f t="shared" si="77"/>
        <v>0</v>
      </c>
      <c r="AT347" s="181">
        <f t="shared" si="78"/>
        <v>0</v>
      </c>
      <c r="AU347" s="181">
        <f t="shared" si="79"/>
        <v>0</v>
      </c>
      <c r="AV347" s="181">
        <f t="shared" si="80"/>
        <v>0</v>
      </c>
      <c r="AW347" s="181">
        <f t="shared" si="81"/>
        <v>0</v>
      </c>
      <c r="AX347" s="181">
        <f t="shared" si="82"/>
        <v>0</v>
      </c>
      <c r="AY347" s="181">
        <f t="shared" si="83"/>
        <v>0</v>
      </c>
    </row>
    <row r="348" spans="1:51" s="6" customFormat="1" ht="12.75">
      <c r="A348" s="26"/>
      <c r="B348" s="53"/>
      <c r="C348" s="33"/>
      <c r="D348" s="34"/>
      <c r="E348" s="60"/>
      <c r="F348" s="60"/>
      <c r="G348" s="35"/>
      <c r="H348" s="35"/>
      <c r="I348" s="34"/>
      <c r="J348" s="34"/>
      <c r="K348" s="34"/>
      <c r="L348" s="28"/>
      <c r="M348" s="36"/>
      <c r="N348" s="37"/>
      <c r="O348" s="38"/>
      <c r="P348" s="39"/>
      <c r="Q348" s="40"/>
      <c r="R348" s="86"/>
      <c r="S348" s="41"/>
      <c r="T348" s="56"/>
      <c r="U348" s="80"/>
      <c r="W348" s="14"/>
      <c r="X348" s="14"/>
      <c r="Y348" s="14"/>
      <c r="Z348" s="14"/>
      <c r="AA348" s="14"/>
      <c r="AB348" s="14"/>
      <c r="AC348" s="5"/>
      <c r="AD348" s="5"/>
      <c r="AE348" s="5"/>
      <c r="AF348" s="5"/>
      <c r="AL348" s="181">
        <f t="shared" si="70"/>
        <v>0</v>
      </c>
      <c r="AM348" s="181">
        <f t="shared" si="71"/>
        <v>0</v>
      </c>
      <c r="AN348" s="181">
        <f t="shared" si="72"/>
        <v>0</v>
      </c>
      <c r="AO348" s="181">
        <f t="shared" si="73"/>
        <v>0</v>
      </c>
      <c r="AP348" s="181">
        <f t="shared" si="74"/>
        <v>0</v>
      </c>
      <c r="AQ348" s="181">
        <f t="shared" si="75"/>
        <v>0</v>
      </c>
      <c r="AR348" s="181">
        <f t="shared" si="76"/>
        <v>0</v>
      </c>
      <c r="AS348" s="181">
        <f t="shared" si="77"/>
        <v>0</v>
      </c>
      <c r="AT348" s="181">
        <f t="shared" si="78"/>
        <v>0</v>
      </c>
      <c r="AU348" s="181">
        <f t="shared" si="79"/>
        <v>0</v>
      </c>
      <c r="AV348" s="181">
        <f t="shared" si="80"/>
        <v>0</v>
      </c>
      <c r="AW348" s="181">
        <f t="shared" si="81"/>
        <v>0</v>
      </c>
      <c r="AX348" s="181">
        <f t="shared" si="82"/>
        <v>0</v>
      </c>
      <c r="AY348" s="181">
        <f t="shared" si="83"/>
        <v>0</v>
      </c>
    </row>
    <row r="349" spans="1:51" s="6" customFormat="1" ht="12.75">
      <c r="A349" s="26"/>
      <c r="B349" s="53"/>
      <c r="C349" s="33"/>
      <c r="D349" s="34"/>
      <c r="E349" s="60"/>
      <c r="F349" s="60"/>
      <c r="G349" s="35"/>
      <c r="H349" s="35"/>
      <c r="I349" s="34"/>
      <c r="J349" s="34"/>
      <c r="K349" s="34"/>
      <c r="L349" s="28"/>
      <c r="M349" s="36"/>
      <c r="N349" s="37"/>
      <c r="O349" s="38"/>
      <c r="P349" s="39"/>
      <c r="Q349" s="40"/>
      <c r="R349" s="86"/>
      <c r="S349" s="41"/>
      <c r="T349" s="56"/>
      <c r="U349" s="80"/>
      <c r="W349" s="14"/>
      <c r="X349" s="14"/>
      <c r="Y349" s="14"/>
      <c r="Z349" s="14"/>
      <c r="AA349" s="14"/>
      <c r="AB349" s="14"/>
      <c r="AC349" s="5"/>
      <c r="AD349" s="5"/>
      <c r="AE349" s="5"/>
      <c r="AF349" s="5"/>
      <c r="AL349" s="181">
        <f t="shared" si="70"/>
        <v>0</v>
      </c>
      <c r="AM349" s="181">
        <f t="shared" si="71"/>
        <v>0</v>
      </c>
      <c r="AN349" s="181">
        <f t="shared" si="72"/>
        <v>0</v>
      </c>
      <c r="AO349" s="181">
        <f t="shared" si="73"/>
        <v>0</v>
      </c>
      <c r="AP349" s="181">
        <f t="shared" si="74"/>
        <v>0</v>
      </c>
      <c r="AQ349" s="181">
        <f t="shared" si="75"/>
        <v>0</v>
      </c>
      <c r="AR349" s="181">
        <f t="shared" si="76"/>
        <v>0</v>
      </c>
      <c r="AS349" s="181">
        <f t="shared" si="77"/>
        <v>0</v>
      </c>
      <c r="AT349" s="181">
        <f t="shared" si="78"/>
        <v>0</v>
      </c>
      <c r="AU349" s="181">
        <f t="shared" si="79"/>
        <v>0</v>
      </c>
      <c r="AV349" s="181">
        <f t="shared" si="80"/>
        <v>0</v>
      </c>
      <c r="AW349" s="181">
        <f t="shared" si="81"/>
        <v>0</v>
      </c>
      <c r="AX349" s="181">
        <f t="shared" si="82"/>
        <v>0</v>
      </c>
      <c r="AY349" s="181">
        <f t="shared" si="83"/>
        <v>0</v>
      </c>
    </row>
    <row r="350" spans="1:51" s="6" customFormat="1" ht="12.75">
      <c r="A350" s="26"/>
      <c r="B350" s="53"/>
      <c r="C350" s="33"/>
      <c r="D350" s="34"/>
      <c r="E350" s="60"/>
      <c r="F350" s="60"/>
      <c r="G350" s="35"/>
      <c r="H350" s="35"/>
      <c r="I350" s="34"/>
      <c r="J350" s="34"/>
      <c r="K350" s="34"/>
      <c r="L350" s="28"/>
      <c r="M350" s="36"/>
      <c r="N350" s="37"/>
      <c r="O350" s="38"/>
      <c r="P350" s="39"/>
      <c r="Q350" s="40"/>
      <c r="R350" s="86"/>
      <c r="S350" s="41"/>
      <c r="T350" s="56"/>
      <c r="U350" s="80"/>
      <c r="W350" s="14"/>
      <c r="X350" s="14"/>
      <c r="Y350" s="14"/>
      <c r="Z350" s="14"/>
      <c r="AA350" s="14"/>
      <c r="AB350" s="14"/>
      <c r="AC350" s="5"/>
      <c r="AD350" s="5"/>
      <c r="AE350" s="5"/>
      <c r="AF350" s="5"/>
      <c r="AL350" s="181">
        <f t="shared" si="70"/>
        <v>0</v>
      </c>
      <c r="AM350" s="181">
        <f t="shared" si="71"/>
        <v>0</v>
      </c>
      <c r="AN350" s="181">
        <f t="shared" si="72"/>
        <v>0</v>
      </c>
      <c r="AO350" s="181">
        <f t="shared" si="73"/>
        <v>0</v>
      </c>
      <c r="AP350" s="181">
        <f t="shared" si="74"/>
        <v>0</v>
      </c>
      <c r="AQ350" s="181">
        <f t="shared" si="75"/>
        <v>0</v>
      </c>
      <c r="AR350" s="181">
        <f t="shared" si="76"/>
        <v>0</v>
      </c>
      <c r="AS350" s="181">
        <f t="shared" si="77"/>
        <v>0</v>
      </c>
      <c r="AT350" s="181">
        <f t="shared" si="78"/>
        <v>0</v>
      </c>
      <c r="AU350" s="181">
        <f t="shared" si="79"/>
        <v>0</v>
      </c>
      <c r="AV350" s="181">
        <f t="shared" si="80"/>
        <v>0</v>
      </c>
      <c r="AW350" s="181">
        <f t="shared" si="81"/>
        <v>0</v>
      </c>
      <c r="AX350" s="181">
        <f t="shared" si="82"/>
        <v>0</v>
      </c>
      <c r="AY350" s="181">
        <f t="shared" si="83"/>
        <v>0</v>
      </c>
    </row>
    <row r="351" spans="1:51" s="6" customFormat="1" ht="12.75">
      <c r="A351" s="26"/>
      <c r="B351" s="53"/>
      <c r="C351" s="33"/>
      <c r="D351" s="34"/>
      <c r="E351" s="60"/>
      <c r="F351" s="60"/>
      <c r="G351" s="35"/>
      <c r="H351" s="35"/>
      <c r="I351" s="34"/>
      <c r="J351" s="34"/>
      <c r="K351" s="34"/>
      <c r="L351" s="28"/>
      <c r="M351" s="36"/>
      <c r="N351" s="37"/>
      <c r="O351" s="38"/>
      <c r="P351" s="39"/>
      <c r="Q351" s="40"/>
      <c r="R351" s="86"/>
      <c r="S351" s="41"/>
      <c r="T351" s="56"/>
      <c r="U351" s="80"/>
      <c r="W351" s="14"/>
      <c r="X351" s="14"/>
      <c r="Y351" s="14"/>
      <c r="Z351" s="14"/>
      <c r="AA351" s="14"/>
      <c r="AB351" s="14"/>
      <c r="AC351" s="5"/>
      <c r="AD351" s="5"/>
      <c r="AE351" s="5"/>
      <c r="AF351" s="5"/>
      <c r="AL351" s="181">
        <f t="shared" si="70"/>
        <v>0</v>
      </c>
      <c r="AM351" s="181">
        <f t="shared" si="71"/>
        <v>0</v>
      </c>
      <c r="AN351" s="181">
        <f t="shared" si="72"/>
        <v>0</v>
      </c>
      <c r="AO351" s="181">
        <f t="shared" si="73"/>
        <v>0</v>
      </c>
      <c r="AP351" s="181">
        <f t="shared" si="74"/>
        <v>0</v>
      </c>
      <c r="AQ351" s="181">
        <f t="shared" si="75"/>
        <v>0</v>
      </c>
      <c r="AR351" s="181">
        <f t="shared" si="76"/>
        <v>0</v>
      </c>
      <c r="AS351" s="181">
        <f t="shared" si="77"/>
        <v>0</v>
      </c>
      <c r="AT351" s="181">
        <f t="shared" si="78"/>
        <v>0</v>
      </c>
      <c r="AU351" s="181">
        <f t="shared" si="79"/>
        <v>0</v>
      </c>
      <c r="AV351" s="181">
        <f t="shared" si="80"/>
        <v>0</v>
      </c>
      <c r="AW351" s="181">
        <f t="shared" si="81"/>
        <v>0</v>
      </c>
      <c r="AX351" s="181">
        <f t="shared" si="82"/>
        <v>0</v>
      </c>
      <c r="AY351" s="181">
        <f t="shared" si="83"/>
        <v>0</v>
      </c>
    </row>
    <row r="352" spans="1:52" s="6" customFormat="1" ht="12.75">
      <c r="A352" s="26"/>
      <c r="B352" s="53"/>
      <c r="C352" s="33"/>
      <c r="D352" s="34"/>
      <c r="E352" s="60"/>
      <c r="F352" s="60"/>
      <c r="G352" s="35"/>
      <c r="H352" s="35"/>
      <c r="I352" s="34"/>
      <c r="J352" s="34"/>
      <c r="K352" s="34"/>
      <c r="L352" s="28"/>
      <c r="M352" s="36"/>
      <c r="N352" s="37"/>
      <c r="O352" s="38"/>
      <c r="P352" s="39"/>
      <c r="Q352" s="40"/>
      <c r="R352" s="86"/>
      <c r="S352" s="41"/>
      <c r="T352" s="56"/>
      <c r="U352" s="80"/>
      <c r="W352" s="14"/>
      <c r="X352" s="14"/>
      <c r="Y352" s="14"/>
      <c r="Z352" s="14"/>
      <c r="AA352" s="14"/>
      <c r="AB352" s="14"/>
      <c r="AC352" s="5"/>
      <c r="AD352" s="5"/>
      <c r="AE352" s="5"/>
      <c r="AF352" s="5"/>
      <c r="AL352" s="181">
        <f t="shared" si="70"/>
        <v>0</v>
      </c>
      <c r="AM352" s="181">
        <f t="shared" si="71"/>
        <v>0</v>
      </c>
      <c r="AN352" s="181">
        <f t="shared" si="72"/>
        <v>0</v>
      </c>
      <c r="AO352" s="181">
        <f t="shared" si="73"/>
        <v>0</v>
      </c>
      <c r="AP352" s="181">
        <f t="shared" si="74"/>
        <v>0</v>
      </c>
      <c r="AQ352" s="181">
        <f t="shared" si="75"/>
        <v>0</v>
      </c>
      <c r="AR352" s="181">
        <f t="shared" si="76"/>
        <v>0</v>
      </c>
      <c r="AS352" s="181">
        <f t="shared" si="77"/>
        <v>0</v>
      </c>
      <c r="AT352" s="181">
        <f t="shared" si="78"/>
        <v>0</v>
      </c>
      <c r="AU352" s="181">
        <f t="shared" si="79"/>
        <v>0</v>
      </c>
      <c r="AV352" s="181">
        <f t="shared" si="80"/>
        <v>0</v>
      </c>
      <c r="AW352" s="181">
        <f t="shared" si="81"/>
        <v>0</v>
      </c>
      <c r="AX352" s="181">
        <f t="shared" si="82"/>
        <v>0</v>
      </c>
      <c r="AY352" s="181">
        <f t="shared" si="83"/>
        <v>0</v>
      </c>
      <c r="AZ352" s="6" t="s">
        <v>44</v>
      </c>
    </row>
    <row r="353" spans="1:51" s="6" customFormat="1" ht="12.75">
      <c r="A353" s="26"/>
      <c r="B353" s="53"/>
      <c r="C353" s="33"/>
      <c r="D353" s="34"/>
      <c r="E353" s="60"/>
      <c r="F353" s="60"/>
      <c r="G353" s="35"/>
      <c r="H353" s="35"/>
      <c r="I353" s="34"/>
      <c r="J353" s="34"/>
      <c r="K353" s="34"/>
      <c r="L353" s="28"/>
      <c r="M353" s="36"/>
      <c r="N353" s="37"/>
      <c r="O353" s="38"/>
      <c r="P353" s="39"/>
      <c r="Q353" s="40"/>
      <c r="R353" s="86"/>
      <c r="S353" s="41"/>
      <c r="T353" s="56"/>
      <c r="U353" s="80"/>
      <c r="W353" s="14"/>
      <c r="X353" s="14"/>
      <c r="Y353" s="14"/>
      <c r="Z353" s="14"/>
      <c r="AA353" s="14"/>
      <c r="AB353" s="14"/>
      <c r="AC353" s="5"/>
      <c r="AD353" s="5"/>
      <c r="AE353" s="5"/>
      <c r="AF353" s="5"/>
      <c r="AL353" s="181">
        <f t="shared" si="70"/>
        <v>0</v>
      </c>
      <c r="AM353" s="181">
        <f t="shared" si="71"/>
        <v>0</v>
      </c>
      <c r="AN353" s="181">
        <f t="shared" si="72"/>
        <v>0</v>
      </c>
      <c r="AO353" s="181">
        <f t="shared" si="73"/>
        <v>0</v>
      </c>
      <c r="AP353" s="181">
        <f t="shared" si="74"/>
        <v>0</v>
      </c>
      <c r="AQ353" s="181">
        <f t="shared" si="75"/>
        <v>0</v>
      </c>
      <c r="AR353" s="181">
        <f t="shared" si="76"/>
        <v>0</v>
      </c>
      <c r="AS353" s="181">
        <f t="shared" si="77"/>
        <v>0</v>
      </c>
      <c r="AT353" s="181">
        <f t="shared" si="78"/>
        <v>0</v>
      </c>
      <c r="AU353" s="181">
        <f t="shared" si="79"/>
        <v>0</v>
      </c>
      <c r="AV353" s="181">
        <f t="shared" si="80"/>
        <v>0</v>
      </c>
      <c r="AW353" s="181">
        <f t="shared" si="81"/>
        <v>0</v>
      </c>
      <c r="AX353" s="181">
        <f t="shared" si="82"/>
        <v>0</v>
      </c>
      <c r="AY353" s="181">
        <f t="shared" si="83"/>
        <v>0</v>
      </c>
    </row>
    <row r="354" spans="1:51" s="6" customFormat="1" ht="12.75">
      <c r="A354" s="26"/>
      <c r="B354" s="53"/>
      <c r="C354" s="33"/>
      <c r="D354" s="34"/>
      <c r="E354" s="60"/>
      <c r="F354" s="60"/>
      <c r="G354" s="35"/>
      <c r="H354" s="35"/>
      <c r="I354" s="34"/>
      <c r="J354" s="34"/>
      <c r="K354" s="34"/>
      <c r="L354" s="28"/>
      <c r="M354" s="36"/>
      <c r="N354" s="37"/>
      <c r="O354" s="38"/>
      <c r="P354" s="39"/>
      <c r="Q354" s="40"/>
      <c r="R354" s="86"/>
      <c r="S354" s="41"/>
      <c r="T354" s="56"/>
      <c r="U354" s="80"/>
      <c r="W354" s="14"/>
      <c r="X354" s="14"/>
      <c r="Y354" s="14"/>
      <c r="Z354" s="14"/>
      <c r="AA354" s="14"/>
      <c r="AB354" s="14"/>
      <c r="AC354" s="5"/>
      <c r="AD354" s="5"/>
      <c r="AE354" s="5"/>
      <c r="AF354" s="5"/>
      <c r="AL354" s="181">
        <f t="shared" si="70"/>
        <v>0</v>
      </c>
      <c r="AM354" s="181">
        <f t="shared" si="71"/>
        <v>0</v>
      </c>
      <c r="AN354" s="181">
        <f t="shared" si="72"/>
        <v>0</v>
      </c>
      <c r="AO354" s="181">
        <f t="shared" si="73"/>
        <v>0</v>
      </c>
      <c r="AP354" s="181">
        <f t="shared" si="74"/>
        <v>0</v>
      </c>
      <c r="AQ354" s="181">
        <f t="shared" si="75"/>
        <v>0</v>
      </c>
      <c r="AR354" s="181">
        <f t="shared" si="76"/>
        <v>0</v>
      </c>
      <c r="AS354" s="181">
        <f t="shared" si="77"/>
        <v>0</v>
      </c>
      <c r="AT354" s="181">
        <f t="shared" si="78"/>
        <v>0</v>
      </c>
      <c r="AU354" s="181">
        <f t="shared" si="79"/>
        <v>0</v>
      </c>
      <c r="AV354" s="181">
        <f t="shared" si="80"/>
        <v>0</v>
      </c>
      <c r="AW354" s="181">
        <f t="shared" si="81"/>
        <v>0</v>
      </c>
      <c r="AX354" s="181">
        <f t="shared" si="82"/>
        <v>0</v>
      </c>
      <c r="AY354" s="181">
        <f t="shared" si="83"/>
        <v>0</v>
      </c>
    </row>
    <row r="355" spans="1:51" s="6" customFormat="1" ht="12.75">
      <c r="A355" s="26"/>
      <c r="B355" s="53"/>
      <c r="C355" s="33"/>
      <c r="D355" s="34"/>
      <c r="E355" s="60"/>
      <c r="F355" s="60"/>
      <c r="G355" s="35"/>
      <c r="H355" s="35"/>
      <c r="I355" s="34"/>
      <c r="J355" s="34"/>
      <c r="K355" s="34"/>
      <c r="L355" s="28"/>
      <c r="M355" s="36"/>
      <c r="N355" s="37"/>
      <c r="O355" s="38"/>
      <c r="P355" s="39"/>
      <c r="Q355" s="40"/>
      <c r="R355" s="86"/>
      <c r="S355" s="41"/>
      <c r="T355" s="56"/>
      <c r="U355" s="80"/>
      <c r="W355" s="14"/>
      <c r="X355" s="14"/>
      <c r="Y355" s="14"/>
      <c r="Z355" s="14"/>
      <c r="AA355" s="14"/>
      <c r="AB355" s="14"/>
      <c r="AC355" s="5"/>
      <c r="AD355" s="5"/>
      <c r="AE355" s="5"/>
      <c r="AF355" s="5"/>
      <c r="AL355" s="181">
        <f t="shared" si="70"/>
        <v>0</v>
      </c>
      <c r="AM355" s="181">
        <f t="shared" si="71"/>
        <v>0</v>
      </c>
      <c r="AN355" s="181">
        <f t="shared" si="72"/>
        <v>0</v>
      </c>
      <c r="AO355" s="181">
        <f t="shared" si="73"/>
        <v>0</v>
      </c>
      <c r="AP355" s="181">
        <f t="shared" si="74"/>
        <v>0</v>
      </c>
      <c r="AQ355" s="181">
        <f t="shared" si="75"/>
        <v>0</v>
      </c>
      <c r="AR355" s="181">
        <f t="shared" si="76"/>
        <v>0</v>
      </c>
      <c r="AS355" s="181">
        <f t="shared" si="77"/>
        <v>0</v>
      </c>
      <c r="AT355" s="181">
        <f t="shared" si="78"/>
        <v>0</v>
      </c>
      <c r="AU355" s="181">
        <f t="shared" si="79"/>
        <v>0</v>
      </c>
      <c r="AV355" s="181">
        <f t="shared" si="80"/>
        <v>0</v>
      </c>
      <c r="AW355" s="181">
        <f t="shared" si="81"/>
        <v>0</v>
      </c>
      <c r="AX355" s="181">
        <f t="shared" si="82"/>
        <v>0</v>
      </c>
      <c r="AY355" s="181">
        <f t="shared" si="83"/>
        <v>0</v>
      </c>
    </row>
    <row r="356" spans="1:51" s="6" customFormat="1" ht="12.75">
      <c r="A356" s="26"/>
      <c r="B356" s="53"/>
      <c r="C356" s="33"/>
      <c r="D356" s="34"/>
      <c r="E356" s="60"/>
      <c r="F356" s="60"/>
      <c r="G356" s="35"/>
      <c r="H356" s="35"/>
      <c r="I356" s="34"/>
      <c r="J356" s="34"/>
      <c r="K356" s="34"/>
      <c r="L356" s="28"/>
      <c r="M356" s="36"/>
      <c r="N356" s="37"/>
      <c r="O356" s="38"/>
      <c r="P356" s="39"/>
      <c r="Q356" s="40"/>
      <c r="R356" s="86"/>
      <c r="S356" s="41"/>
      <c r="T356" s="56"/>
      <c r="U356" s="80"/>
      <c r="W356" s="14"/>
      <c r="X356" s="14"/>
      <c r="Y356" s="14"/>
      <c r="Z356" s="14"/>
      <c r="AA356" s="14"/>
      <c r="AB356" s="14"/>
      <c r="AC356" s="5"/>
      <c r="AD356" s="5"/>
      <c r="AE356" s="5"/>
      <c r="AF356" s="5"/>
      <c r="AL356" s="181">
        <f t="shared" si="70"/>
        <v>0</v>
      </c>
      <c r="AM356" s="181">
        <f t="shared" si="71"/>
        <v>0</v>
      </c>
      <c r="AN356" s="181">
        <f t="shared" si="72"/>
        <v>0</v>
      </c>
      <c r="AO356" s="181">
        <f t="shared" si="73"/>
        <v>0</v>
      </c>
      <c r="AP356" s="181">
        <f t="shared" si="74"/>
        <v>0</v>
      </c>
      <c r="AQ356" s="181">
        <f t="shared" si="75"/>
        <v>0</v>
      </c>
      <c r="AR356" s="181">
        <f t="shared" si="76"/>
        <v>0</v>
      </c>
      <c r="AS356" s="181">
        <f t="shared" si="77"/>
        <v>0</v>
      </c>
      <c r="AT356" s="181">
        <f t="shared" si="78"/>
        <v>0</v>
      </c>
      <c r="AU356" s="181">
        <f t="shared" si="79"/>
        <v>0</v>
      </c>
      <c r="AV356" s="181">
        <f t="shared" si="80"/>
        <v>0</v>
      </c>
      <c r="AW356" s="181">
        <f t="shared" si="81"/>
        <v>0</v>
      </c>
      <c r="AX356" s="181">
        <f t="shared" si="82"/>
        <v>0</v>
      </c>
      <c r="AY356" s="181">
        <f t="shared" si="83"/>
        <v>0</v>
      </c>
    </row>
    <row r="357" spans="1:51" s="6" customFormat="1" ht="12.75">
      <c r="A357" s="26"/>
      <c r="B357" s="53"/>
      <c r="C357" s="33"/>
      <c r="D357" s="34"/>
      <c r="E357" s="60"/>
      <c r="F357" s="60"/>
      <c r="G357" s="35"/>
      <c r="H357" s="35"/>
      <c r="I357" s="34"/>
      <c r="J357" s="34"/>
      <c r="K357" s="34"/>
      <c r="L357" s="28"/>
      <c r="M357" s="36"/>
      <c r="N357" s="37"/>
      <c r="O357" s="38"/>
      <c r="P357" s="39"/>
      <c r="Q357" s="40"/>
      <c r="R357" s="86"/>
      <c r="S357" s="41"/>
      <c r="T357" s="56"/>
      <c r="U357" s="80"/>
      <c r="W357" s="14"/>
      <c r="X357" s="14"/>
      <c r="Y357" s="14"/>
      <c r="Z357" s="14"/>
      <c r="AA357" s="14"/>
      <c r="AB357" s="14"/>
      <c r="AC357" s="5"/>
      <c r="AD357" s="5"/>
      <c r="AE357" s="5"/>
      <c r="AF357" s="5"/>
      <c r="AL357" s="181">
        <f t="shared" si="70"/>
        <v>0</v>
      </c>
      <c r="AM357" s="181">
        <f t="shared" si="71"/>
        <v>0</v>
      </c>
      <c r="AN357" s="181">
        <f t="shared" si="72"/>
        <v>0</v>
      </c>
      <c r="AO357" s="181">
        <f t="shared" si="73"/>
        <v>0</v>
      </c>
      <c r="AP357" s="181">
        <f t="shared" si="74"/>
        <v>0</v>
      </c>
      <c r="AQ357" s="181">
        <f t="shared" si="75"/>
        <v>0</v>
      </c>
      <c r="AR357" s="181">
        <f t="shared" si="76"/>
        <v>0</v>
      </c>
      <c r="AS357" s="181">
        <f t="shared" si="77"/>
        <v>0</v>
      </c>
      <c r="AT357" s="181">
        <f t="shared" si="78"/>
        <v>0</v>
      </c>
      <c r="AU357" s="181">
        <f t="shared" si="79"/>
        <v>0</v>
      </c>
      <c r="AV357" s="181">
        <f t="shared" si="80"/>
        <v>0</v>
      </c>
      <c r="AW357" s="181">
        <f t="shared" si="81"/>
        <v>0</v>
      </c>
      <c r="AX357" s="181">
        <f t="shared" si="82"/>
        <v>0</v>
      </c>
      <c r="AY357" s="181">
        <f t="shared" si="83"/>
        <v>0</v>
      </c>
    </row>
    <row r="358" spans="1:51" s="6" customFormat="1" ht="12.75">
      <c r="A358" s="26"/>
      <c r="B358" s="53"/>
      <c r="C358" s="33"/>
      <c r="D358" s="34"/>
      <c r="E358" s="60"/>
      <c r="F358" s="60"/>
      <c r="G358" s="35"/>
      <c r="H358" s="35"/>
      <c r="I358" s="34"/>
      <c r="J358" s="34"/>
      <c r="K358" s="34"/>
      <c r="L358" s="28"/>
      <c r="M358" s="36"/>
      <c r="N358" s="37"/>
      <c r="O358" s="38"/>
      <c r="P358" s="39"/>
      <c r="Q358" s="40"/>
      <c r="R358" s="86"/>
      <c r="S358" s="41"/>
      <c r="T358" s="56"/>
      <c r="U358" s="80"/>
      <c r="W358" s="14"/>
      <c r="X358" s="14"/>
      <c r="Y358" s="14"/>
      <c r="Z358" s="14"/>
      <c r="AA358" s="14"/>
      <c r="AB358" s="14"/>
      <c r="AC358" s="5"/>
      <c r="AD358" s="5"/>
      <c r="AE358" s="5"/>
      <c r="AF358" s="5"/>
      <c r="AL358" s="181">
        <f t="shared" si="70"/>
        <v>0</v>
      </c>
      <c r="AM358" s="181">
        <f t="shared" si="71"/>
        <v>0</v>
      </c>
      <c r="AN358" s="181">
        <f t="shared" si="72"/>
        <v>0</v>
      </c>
      <c r="AO358" s="181">
        <f t="shared" si="73"/>
        <v>0</v>
      </c>
      <c r="AP358" s="181">
        <f t="shared" si="74"/>
        <v>0</v>
      </c>
      <c r="AQ358" s="181">
        <f t="shared" si="75"/>
        <v>0</v>
      </c>
      <c r="AR358" s="181">
        <f t="shared" si="76"/>
        <v>0</v>
      </c>
      <c r="AS358" s="181">
        <f t="shared" si="77"/>
        <v>0</v>
      </c>
      <c r="AT358" s="181">
        <f t="shared" si="78"/>
        <v>0</v>
      </c>
      <c r="AU358" s="181">
        <f t="shared" si="79"/>
        <v>0</v>
      </c>
      <c r="AV358" s="181">
        <f t="shared" si="80"/>
        <v>0</v>
      </c>
      <c r="AW358" s="181">
        <f t="shared" si="81"/>
        <v>0</v>
      </c>
      <c r="AX358" s="181">
        <f t="shared" si="82"/>
        <v>0</v>
      </c>
      <c r="AY358" s="181">
        <f t="shared" si="83"/>
        <v>0</v>
      </c>
    </row>
    <row r="359" spans="1:51" s="6" customFormat="1" ht="12.75">
      <c r="A359" s="26"/>
      <c r="B359" s="53"/>
      <c r="C359" s="33"/>
      <c r="D359" s="34"/>
      <c r="E359" s="60"/>
      <c r="F359" s="60"/>
      <c r="G359" s="35"/>
      <c r="H359" s="35"/>
      <c r="I359" s="34"/>
      <c r="J359" s="34"/>
      <c r="K359" s="34"/>
      <c r="L359" s="28"/>
      <c r="M359" s="36"/>
      <c r="N359" s="37"/>
      <c r="O359" s="38"/>
      <c r="P359" s="39"/>
      <c r="Q359" s="40"/>
      <c r="R359" s="86"/>
      <c r="S359" s="41"/>
      <c r="T359" s="56"/>
      <c r="U359" s="80"/>
      <c r="W359" s="14"/>
      <c r="X359" s="14"/>
      <c r="Y359" s="14"/>
      <c r="Z359" s="14"/>
      <c r="AA359" s="14"/>
      <c r="AB359" s="14"/>
      <c r="AC359" s="5"/>
      <c r="AD359" s="5"/>
      <c r="AE359" s="5"/>
      <c r="AF359" s="5"/>
      <c r="AL359" s="181">
        <f t="shared" si="70"/>
        <v>0</v>
      </c>
      <c r="AM359" s="181">
        <f t="shared" si="71"/>
        <v>0</v>
      </c>
      <c r="AN359" s="181">
        <f t="shared" si="72"/>
        <v>0</v>
      </c>
      <c r="AO359" s="181">
        <f t="shared" si="73"/>
        <v>0</v>
      </c>
      <c r="AP359" s="181">
        <f t="shared" si="74"/>
        <v>0</v>
      </c>
      <c r="AQ359" s="181">
        <f t="shared" si="75"/>
        <v>0</v>
      </c>
      <c r="AR359" s="181">
        <f t="shared" si="76"/>
        <v>0</v>
      </c>
      <c r="AS359" s="181">
        <f t="shared" si="77"/>
        <v>0</v>
      </c>
      <c r="AT359" s="181">
        <f t="shared" si="78"/>
        <v>0</v>
      </c>
      <c r="AU359" s="181">
        <f t="shared" si="79"/>
        <v>0</v>
      </c>
      <c r="AV359" s="181">
        <f t="shared" si="80"/>
        <v>0</v>
      </c>
      <c r="AW359" s="181">
        <f t="shared" si="81"/>
        <v>0</v>
      </c>
      <c r="AX359" s="181">
        <f t="shared" si="82"/>
        <v>0</v>
      </c>
      <c r="AY359" s="181">
        <f t="shared" si="83"/>
        <v>0</v>
      </c>
    </row>
    <row r="360" spans="1:51" s="6" customFormat="1" ht="12.75">
      <c r="A360" s="26"/>
      <c r="B360" s="53"/>
      <c r="C360" s="33"/>
      <c r="D360" s="34"/>
      <c r="E360" s="60"/>
      <c r="F360" s="60"/>
      <c r="G360" s="35"/>
      <c r="H360" s="35"/>
      <c r="I360" s="34"/>
      <c r="J360" s="34"/>
      <c r="K360" s="34"/>
      <c r="L360" s="28"/>
      <c r="M360" s="36"/>
      <c r="N360" s="37"/>
      <c r="O360" s="38"/>
      <c r="P360" s="39"/>
      <c r="Q360" s="40"/>
      <c r="R360" s="86"/>
      <c r="S360" s="41"/>
      <c r="T360" s="56"/>
      <c r="U360" s="80"/>
      <c r="W360" s="14"/>
      <c r="X360" s="14"/>
      <c r="Y360" s="14"/>
      <c r="Z360" s="14"/>
      <c r="AA360" s="14"/>
      <c r="AB360" s="14"/>
      <c r="AC360" s="5"/>
      <c r="AD360" s="5"/>
      <c r="AE360" s="5"/>
      <c r="AF360" s="5"/>
      <c r="AL360" s="181">
        <f t="shared" si="70"/>
        <v>0</v>
      </c>
      <c r="AM360" s="181">
        <f t="shared" si="71"/>
        <v>0</v>
      </c>
      <c r="AN360" s="181">
        <f t="shared" si="72"/>
        <v>0</v>
      </c>
      <c r="AO360" s="181">
        <f t="shared" si="73"/>
        <v>0</v>
      </c>
      <c r="AP360" s="181">
        <f t="shared" si="74"/>
        <v>0</v>
      </c>
      <c r="AQ360" s="181">
        <f t="shared" si="75"/>
        <v>0</v>
      </c>
      <c r="AR360" s="181">
        <f t="shared" si="76"/>
        <v>0</v>
      </c>
      <c r="AS360" s="181">
        <f t="shared" si="77"/>
        <v>0</v>
      </c>
      <c r="AT360" s="181">
        <f t="shared" si="78"/>
        <v>0</v>
      </c>
      <c r="AU360" s="181">
        <f t="shared" si="79"/>
        <v>0</v>
      </c>
      <c r="AV360" s="181">
        <f t="shared" si="80"/>
        <v>0</v>
      </c>
      <c r="AW360" s="181">
        <f t="shared" si="81"/>
        <v>0</v>
      </c>
      <c r="AX360" s="181">
        <f t="shared" si="82"/>
        <v>0</v>
      </c>
      <c r="AY360" s="181">
        <f t="shared" si="83"/>
        <v>0</v>
      </c>
    </row>
    <row r="361" spans="1:51" s="6" customFormat="1" ht="12.75">
      <c r="A361" s="26"/>
      <c r="B361" s="53"/>
      <c r="C361" s="33"/>
      <c r="D361" s="34"/>
      <c r="E361" s="60"/>
      <c r="F361" s="60"/>
      <c r="G361" s="35"/>
      <c r="H361" s="35"/>
      <c r="I361" s="34"/>
      <c r="J361" s="34"/>
      <c r="K361" s="34"/>
      <c r="L361" s="28"/>
      <c r="M361" s="36"/>
      <c r="N361" s="37"/>
      <c r="O361" s="38"/>
      <c r="P361" s="39"/>
      <c r="Q361" s="40"/>
      <c r="R361" s="86"/>
      <c r="S361" s="41"/>
      <c r="T361" s="56"/>
      <c r="U361" s="80"/>
      <c r="W361" s="14"/>
      <c r="X361" s="14"/>
      <c r="Y361" s="14"/>
      <c r="Z361" s="14"/>
      <c r="AA361" s="14"/>
      <c r="AB361" s="14"/>
      <c r="AC361" s="5"/>
      <c r="AD361" s="5"/>
      <c r="AE361" s="5"/>
      <c r="AF361" s="5"/>
      <c r="AL361" s="181">
        <f t="shared" si="70"/>
        <v>0</v>
      </c>
      <c r="AM361" s="181">
        <f t="shared" si="71"/>
        <v>0</v>
      </c>
      <c r="AN361" s="181">
        <f t="shared" si="72"/>
        <v>0</v>
      </c>
      <c r="AO361" s="181">
        <f t="shared" si="73"/>
        <v>0</v>
      </c>
      <c r="AP361" s="181">
        <f t="shared" si="74"/>
        <v>0</v>
      </c>
      <c r="AQ361" s="181">
        <f t="shared" si="75"/>
        <v>0</v>
      </c>
      <c r="AR361" s="181">
        <f t="shared" si="76"/>
        <v>0</v>
      </c>
      <c r="AS361" s="181">
        <f t="shared" si="77"/>
        <v>0</v>
      </c>
      <c r="AT361" s="181">
        <f t="shared" si="78"/>
        <v>0</v>
      </c>
      <c r="AU361" s="181">
        <f t="shared" si="79"/>
        <v>0</v>
      </c>
      <c r="AV361" s="181">
        <f t="shared" si="80"/>
        <v>0</v>
      </c>
      <c r="AW361" s="181">
        <f t="shared" si="81"/>
        <v>0</v>
      </c>
      <c r="AX361" s="181">
        <f t="shared" si="82"/>
        <v>0</v>
      </c>
      <c r="AY361" s="181">
        <f t="shared" si="83"/>
        <v>0</v>
      </c>
    </row>
    <row r="362" spans="1:51" s="6" customFormat="1" ht="12.75">
      <c r="A362" s="26"/>
      <c r="B362" s="53"/>
      <c r="C362" s="33"/>
      <c r="D362" s="34"/>
      <c r="E362" s="60"/>
      <c r="F362" s="60"/>
      <c r="G362" s="35"/>
      <c r="H362" s="35"/>
      <c r="I362" s="34"/>
      <c r="J362" s="34"/>
      <c r="K362" s="34"/>
      <c r="L362" s="28"/>
      <c r="M362" s="36"/>
      <c r="N362" s="37"/>
      <c r="O362" s="38"/>
      <c r="P362" s="39"/>
      <c r="Q362" s="40"/>
      <c r="R362" s="86"/>
      <c r="S362" s="41"/>
      <c r="T362" s="56"/>
      <c r="U362" s="80"/>
      <c r="W362" s="14"/>
      <c r="X362" s="14"/>
      <c r="Y362" s="14"/>
      <c r="Z362" s="14"/>
      <c r="AA362" s="14"/>
      <c r="AB362" s="14"/>
      <c r="AC362" s="5"/>
      <c r="AD362" s="5"/>
      <c r="AE362" s="5"/>
      <c r="AF362" s="5"/>
      <c r="AL362" s="181">
        <f t="shared" si="70"/>
        <v>0</v>
      </c>
      <c r="AM362" s="181">
        <f t="shared" si="71"/>
        <v>0</v>
      </c>
      <c r="AN362" s="181">
        <f t="shared" si="72"/>
        <v>0</v>
      </c>
      <c r="AO362" s="181">
        <f t="shared" si="73"/>
        <v>0</v>
      </c>
      <c r="AP362" s="181">
        <f t="shared" si="74"/>
        <v>0</v>
      </c>
      <c r="AQ362" s="181">
        <f t="shared" si="75"/>
        <v>0</v>
      </c>
      <c r="AR362" s="181">
        <f t="shared" si="76"/>
        <v>0</v>
      </c>
      <c r="AS362" s="181">
        <f t="shared" si="77"/>
        <v>0</v>
      </c>
      <c r="AT362" s="181">
        <f t="shared" si="78"/>
        <v>0</v>
      </c>
      <c r="AU362" s="181">
        <f t="shared" si="79"/>
        <v>0</v>
      </c>
      <c r="AV362" s="181">
        <f t="shared" si="80"/>
        <v>0</v>
      </c>
      <c r="AW362" s="181">
        <f t="shared" si="81"/>
        <v>0</v>
      </c>
      <c r="AX362" s="181">
        <f t="shared" si="82"/>
        <v>0</v>
      </c>
      <c r="AY362" s="181">
        <f t="shared" si="83"/>
        <v>0</v>
      </c>
    </row>
    <row r="363" spans="1:51" s="6" customFormat="1" ht="12.75">
      <c r="A363" s="26"/>
      <c r="B363" s="53"/>
      <c r="C363" s="33"/>
      <c r="D363" s="34"/>
      <c r="E363" s="60"/>
      <c r="F363" s="60"/>
      <c r="G363" s="35"/>
      <c r="H363" s="35"/>
      <c r="I363" s="34"/>
      <c r="J363" s="34"/>
      <c r="K363" s="34"/>
      <c r="L363" s="28"/>
      <c r="M363" s="36"/>
      <c r="N363" s="37"/>
      <c r="O363" s="38"/>
      <c r="P363" s="39"/>
      <c r="Q363" s="40"/>
      <c r="R363" s="86"/>
      <c r="S363" s="41"/>
      <c r="T363" s="56"/>
      <c r="U363" s="80"/>
      <c r="W363" s="14"/>
      <c r="X363" s="14"/>
      <c r="Y363" s="14"/>
      <c r="Z363" s="14"/>
      <c r="AA363" s="14"/>
      <c r="AB363" s="14"/>
      <c r="AC363" s="5"/>
      <c r="AD363" s="5"/>
      <c r="AE363" s="5"/>
      <c r="AF363" s="5"/>
      <c r="AL363" s="181">
        <f t="shared" si="70"/>
        <v>0</v>
      </c>
      <c r="AM363" s="181">
        <f t="shared" si="71"/>
        <v>0</v>
      </c>
      <c r="AN363" s="181">
        <f t="shared" si="72"/>
        <v>0</v>
      </c>
      <c r="AO363" s="181">
        <f t="shared" si="73"/>
        <v>0</v>
      </c>
      <c r="AP363" s="181">
        <f t="shared" si="74"/>
        <v>0</v>
      </c>
      <c r="AQ363" s="181">
        <f t="shared" si="75"/>
        <v>0</v>
      </c>
      <c r="AR363" s="181">
        <f t="shared" si="76"/>
        <v>0</v>
      </c>
      <c r="AS363" s="181">
        <f t="shared" si="77"/>
        <v>0</v>
      </c>
      <c r="AT363" s="181">
        <f t="shared" si="78"/>
        <v>0</v>
      </c>
      <c r="AU363" s="181">
        <f t="shared" si="79"/>
        <v>0</v>
      </c>
      <c r="AV363" s="181">
        <f t="shared" si="80"/>
        <v>0</v>
      </c>
      <c r="AW363" s="181">
        <f t="shared" si="81"/>
        <v>0</v>
      </c>
      <c r="AX363" s="181">
        <f t="shared" si="82"/>
        <v>0</v>
      </c>
      <c r="AY363" s="181">
        <f t="shared" si="83"/>
        <v>0</v>
      </c>
    </row>
    <row r="364" spans="1:51" s="6" customFormat="1" ht="12.75">
      <c r="A364" s="26"/>
      <c r="B364" s="53"/>
      <c r="C364" s="33"/>
      <c r="D364" s="34"/>
      <c r="E364" s="60"/>
      <c r="F364" s="60"/>
      <c r="G364" s="35"/>
      <c r="H364" s="35"/>
      <c r="I364" s="34"/>
      <c r="J364" s="34"/>
      <c r="K364" s="34"/>
      <c r="L364" s="28"/>
      <c r="M364" s="36"/>
      <c r="N364" s="37"/>
      <c r="O364" s="38"/>
      <c r="P364" s="39"/>
      <c r="Q364" s="40"/>
      <c r="R364" s="86"/>
      <c r="S364" s="41"/>
      <c r="T364" s="56"/>
      <c r="U364" s="80"/>
      <c r="W364" s="14"/>
      <c r="X364" s="14"/>
      <c r="Y364" s="14"/>
      <c r="Z364" s="14"/>
      <c r="AA364" s="14"/>
      <c r="AB364" s="14"/>
      <c r="AC364" s="5"/>
      <c r="AD364" s="5"/>
      <c r="AE364" s="5"/>
      <c r="AF364" s="5"/>
      <c r="AL364" s="181">
        <f t="shared" si="70"/>
        <v>0</v>
      </c>
      <c r="AM364" s="181">
        <f t="shared" si="71"/>
        <v>0</v>
      </c>
      <c r="AN364" s="181">
        <f t="shared" si="72"/>
        <v>0</v>
      </c>
      <c r="AO364" s="181">
        <f t="shared" si="73"/>
        <v>0</v>
      </c>
      <c r="AP364" s="181">
        <f t="shared" si="74"/>
        <v>0</v>
      </c>
      <c r="AQ364" s="181">
        <f t="shared" si="75"/>
        <v>0</v>
      </c>
      <c r="AR364" s="181">
        <f t="shared" si="76"/>
        <v>0</v>
      </c>
      <c r="AS364" s="181">
        <f t="shared" si="77"/>
        <v>0</v>
      </c>
      <c r="AT364" s="181">
        <f t="shared" si="78"/>
        <v>0</v>
      </c>
      <c r="AU364" s="181">
        <f t="shared" si="79"/>
        <v>0</v>
      </c>
      <c r="AV364" s="181">
        <f t="shared" si="80"/>
        <v>0</v>
      </c>
      <c r="AW364" s="181">
        <f t="shared" si="81"/>
        <v>0</v>
      </c>
      <c r="AX364" s="181">
        <f t="shared" si="82"/>
        <v>0</v>
      </c>
      <c r="AY364" s="181">
        <f t="shared" si="83"/>
        <v>0</v>
      </c>
    </row>
    <row r="365" spans="1:51" s="6" customFormat="1" ht="12.75">
      <c r="A365" s="26"/>
      <c r="B365" s="53"/>
      <c r="C365" s="33"/>
      <c r="D365" s="34"/>
      <c r="E365" s="60"/>
      <c r="F365" s="60"/>
      <c r="G365" s="35"/>
      <c r="H365" s="35"/>
      <c r="I365" s="34"/>
      <c r="J365" s="34"/>
      <c r="K365" s="34"/>
      <c r="L365" s="28"/>
      <c r="M365" s="36"/>
      <c r="N365" s="37"/>
      <c r="O365" s="38"/>
      <c r="P365" s="39"/>
      <c r="Q365" s="40"/>
      <c r="R365" s="86"/>
      <c r="S365" s="41"/>
      <c r="T365" s="56"/>
      <c r="U365" s="80"/>
      <c r="W365" s="14"/>
      <c r="X365" s="14"/>
      <c r="Y365" s="14"/>
      <c r="Z365" s="14"/>
      <c r="AA365" s="14"/>
      <c r="AB365" s="14"/>
      <c r="AC365" s="5"/>
      <c r="AD365" s="5"/>
      <c r="AE365" s="5"/>
      <c r="AF365" s="5"/>
      <c r="AL365" s="181">
        <f t="shared" si="70"/>
        <v>0</v>
      </c>
      <c r="AM365" s="181">
        <f t="shared" si="71"/>
        <v>0</v>
      </c>
      <c r="AN365" s="181">
        <f t="shared" si="72"/>
        <v>0</v>
      </c>
      <c r="AO365" s="181">
        <f t="shared" si="73"/>
        <v>0</v>
      </c>
      <c r="AP365" s="181">
        <f t="shared" si="74"/>
        <v>0</v>
      </c>
      <c r="AQ365" s="181">
        <f t="shared" si="75"/>
        <v>0</v>
      </c>
      <c r="AR365" s="181">
        <f t="shared" si="76"/>
        <v>0</v>
      </c>
      <c r="AS365" s="181">
        <f t="shared" si="77"/>
        <v>0</v>
      </c>
      <c r="AT365" s="181">
        <f t="shared" si="78"/>
        <v>0</v>
      </c>
      <c r="AU365" s="181">
        <f t="shared" si="79"/>
        <v>0</v>
      </c>
      <c r="AV365" s="181">
        <f t="shared" si="80"/>
        <v>0</v>
      </c>
      <c r="AW365" s="181">
        <f t="shared" si="81"/>
        <v>0</v>
      </c>
      <c r="AX365" s="181">
        <f t="shared" si="82"/>
        <v>0</v>
      </c>
      <c r="AY365" s="181">
        <f t="shared" si="83"/>
        <v>0</v>
      </c>
    </row>
    <row r="366" spans="1:51" s="6" customFormat="1" ht="12.75">
      <c r="A366" s="26"/>
      <c r="B366" s="53"/>
      <c r="C366" s="33"/>
      <c r="D366" s="34"/>
      <c r="E366" s="60"/>
      <c r="F366" s="60"/>
      <c r="G366" s="35"/>
      <c r="H366" s="35"/>
      <c r="I366" s="34"/>
      <c r="J366" s="34"/>
      <c r="K366" s="34"/>
      <c r="L366" s="28"/>
      <c r="M366" s="36"/>
      <c r="N366" s="37"/>
      <c r="O366" s="38"/>
      <c r="P366" s="39"/>
      <c r="Q366" s="40"/>
      <c r="R366" s="86"/>
      <c r="S366" s="41"/>
      <c r="T366" s="56"/>
      <c r="U366" s="80"/>
      <c r="W366" s="14"/>
      <c r="X366" s="14"/>
      <c r="Y366" s="14"/>
      <c r="Z366" s="14"/>
      <c r="AA366" s="14"/>
      <c r="AB366" s="14"/>
      <c r="AC366" s="5"/>
      <c r="AD366" s="5"/>
      <c r="AE366" s="5"/>
      <c r="AF366" s="5"/>
      <c r="AL366" s="181">
        <f t="shared" si="70"/>
        <v>0</v>
      </c>
      <c r="AM366" s="181">
        <f t="shared" si="71"/>
        <v>0</v>
      </c>
      <c r="AN366" s="181">
        <f t="shared" si="72"/>
        <v>0</v>
      </c>
      <c r="AO366" s="181">
        <f t="shared" si="73"/>
        <v>0</v>
      </c>
      <c r="AP366" s="181">
        <f t="shared" si="74"/>
        <v>0</v>
      </c>
      <c r="AQ366" s="181">
        <f t="shared" si="75"/>
        <v>0</v>
      </c>
      <c r="AR366" s="181">
        <f t="shared" si="76"/>
        <v>0</v>
      </c>
      <c r="AS366" s="181">
        <f t="shared" si="77"/>
        <v>0</v>
      </c>
      <c r="AT366" s="181">
        <f t="shared" si="78"/>
        <v>0</v>
      </c>
      <c r="AU366" s="181">
        <f t="shared" si="79"/>
        <v>0</v>
      </c>
      <c r="AV366" s="181">
        <f t="shared" si="80"/>
        <v>0</v>
      </c>
      <c r="AW366" s="181">
        <f t="shared" si="81"/>
        <v>0</v>
      </c>
      <c r="AX366" s="181">
        <f t="shared" si="82"/>
        <v>0</v>
      </c>
      <c r="AY366" s="181">
        <f t="shared" si="83"/>
        <v>0</v>
      </c>
    </row>
    <row r="367" spans="1:32" s="6" customFormat="1" ht="12.75">
      <c r="A367" s="15"/>
      <c r="B367" s="54"/>
      <c r="C367" s="16"/>
      <c r="E367" s="62"/>
      <c r="F367" s="62"/>
      <c r="G367" s="42"/>
      <c r="H367" s="42"/>
      <c r="L367" s="7"/>
      <c r="M367" s="7"/>
      <c r="N367" s="7"/>
      <c r="O367" s="7"/>
      <c r="P367" s="7"/>
      <c r="Q367" s="7"/>
      <c r="R367" s="7"/>
      <c r="S367" s="8"/>
      <c r="T367" s="57"/>
      <c r="U367" s="81"/>
      <c r="W367" s="14"/>
      <c r="X367" s="14"/>
      <c r="Y367" s="14"/>
      <c r="Z367" s="14"/>
      <c r="AA367" s="14"/>
      <c r="AB367" s="14"/>
      <c r="AC367" s="5"/>
      <c r="AD367" s="5"/>
      <c r="AE367" s="5"/>
      <c r="AF367" s="5"/>
    </row>
    <row r="368" spans="1:32" s="6" customFormat="1" ht="12.75">
      <c r="A368" s="15"/>
      <c r="B368" s="54"/>
      <c r="C368" s="16"/>
      <c r="E368" s="62"/>
      <c r="F368" s="62"/>
      <c r="G368" s="42"/>
      <c r="H368" s="42"/>
      <c r="L368" s="7"/>
      <c r="M368" s="7"/>
      <c r="N368" s="7"/>
      <c r="O368" s="7"/>
      <c r="P368" s="7"/>
      <c r="Q368" s="7"/>
      <c r="R368" s="7"/>
      <c r="S368" s="8"/>
      <c r="T368" s="57"/>
      <c r="U368" s="81"/>
      <c r="W368" s="14"/>
      <c r="X368" s="14"/>
      <c r="Y368" s="14"/>
      <c r="Z368" s="14"/>
      <c r="AA368" s="14"/>
      <c r="AB368" s="14"/>
      <c r="AC368" s="5"/>
      <c r="AD368" s="5"/>
      <c r="AE368" s="5"/>
      <c r="AF368" s="5"/>
    </row>
    <row r="369" spans="1:32" s="6" customFormat="1" ht="12.75">
      <c r="A369" s="15"/>
      <c r="B369" s="54"/>
      <c r="C369" s="16"/>
      <c r="E369" s="62"/>
      <c r="F369" s="62"/>
      <c r="G369" s="42"/>
      <c r="H369" s="42"/>
      <c r="L369" s="7"/>
      <c r="M369" s="7"/>
      <c r="N369" s="7"/>
      <c r="O369" s="7"/>
      <c r="P369" s="7"/>
      <c r="Q369" s="7"/>
      <c r="R369" s="7"/>
      <c r="S369" s="8"/>
      <c r="T369" s="57"/>
      <c r="U369" s="81"/>
      <c r="W369" s="14"/>
      <c r="X369" s="14"/>
      <c r="Y369" s="14"/>
      <c r="Z369" s="14"/>
      <c r="AA369" s="14"/>
      <c r="AB369" s="14"/>
      <c r="AC369" s="5"/>
      <c r="AD369" s="5"/>
      <c r="AE369" s="5"/>
      <c r="AF369" s="5"/>
    </row>
    <row r="370" spans="1:32" s="6" customFormat="1" ht="12.75">
      <c r="A370" s="15"/>
      <c r="B370" s="54"/>
      <c r="C370" s="16"/>
      <c r="E370" s="62"/>
      <c r="F370" s="62"/>
      <c r="G370" s="42"/>
      <c r="H370" s="42"/>
      <c r="L370" s="7"/>
      <c r="M370" s="7"/>
      <c r="N370" s="7"/>
      <c r="O370" s="7"/>
      <c r="P370" s="7"/>
      <c r="Q370" s="7"/>
      <c r="R370" s="7"/>
      <c r="S370" s="8"/>
      <c r="T370" s="57"/>
      <c r="U370" s="81"/>
      <c r="W370" s="14"/>
      <c r="X370" s="14"/>
      <c r="Y370" s="14"/>
      <c r="Z370" s="14"/>
      <c r="AA370" s="14"/>
      <c r="AB370" s="14"/>
      <c r="AC370" s="5"/>
      <c r="AD370" s="5"/>
      <c r="AE370" s="5"/>
      <c r="AF370" s="5"/>
    </row>
    <row r="371" spans="1:32" s="6" customFormat="1" ht="12.75">
      <c r="A371" s="15"/>
      <c r="B371" s="54"/>
      <c r="C371" s="16"/>
      <c r="E371" s="62"/>
      <c r="F371" s="62"/>
      <c r="G371" s="42"/>
      <c r="H371" s="42"/>
      <c r="L371" s="7"/>
      <c r="M371" s="7"/>
      <c r="N371" s="7"/>
      <c r="O371" s="7"/>
      <c r="P371" s="7"/>
      <c r="Q371" s="7"/>
      <c r="R371" s="7"/>
      <c r="S371" s="8"/>
      <c r="T371" s="57"/>
      <c r="U371" s="81"/>
      <c r="W371" s="14"/>
      <c r="X371" s="14"/>
      <c r="Y371" s="14"/>
      <c r="Z371" s="14"/>
      <c r="AA371" s="14"/>
      <c r="AB371" s="14"/>
      <c r="AC371" s="5"/>
      <c r="AD371" s="5"/>
      <c r="AE371" s="5"/>
      <c r="AF371" s="5"/>
    </row>
    <row r="372" spans="1:32" s="6" customFormat="1" ht="12.75">
      <c r="A372" s="15"/>
      <c r="B372" s="54"/>
      <c r="C372" s="16"/>
      <c r="E372" s="62"/>
      <c r="F372" s="62"/>
      <c r="G372" s="42"/>
      <c r="H372" s="42"/>
      <c r="L372" s="7"/>
      <c r="M372" s="7"/>
      <c r="N372" s="7"/>
      <c r="O372" s="7"/>
      <c r="P372" s="7"/>
      <c r="Q372" s="7"/>
      <c r="R372" s="7"/>
      <c r="S372" s="8"/>
      <c r="T372" s="57"/>
      <c r="U372" s="81"/>
      <c r="W372" s="14"/>
      <c r="X372" s="14"/>
      <c r="Y372" s="14"/>
      <c r="Z372" s="14"/>
      <c r="AA372" s="14"/>
      <c r="AB372" s="14"/>
      <c r="AC372" s="5"/>
      <c r="AD372" s="5"/>
      <c r="AE372" s="5"/>
      <c r="AF372" s="5"/>
    </row>
    <row r="373" spans="1:32" s="6" customFormat="1" ht="12.75">
      <c r="A373" s="15"/>
      <c r="B373" s="54"/>
      <c r="C373" s="16"/>
      <c r="E373" s="62"/>
      <c r="F373" s="62"/>
      <c r="G373" s="42"/>
      <c r="H373" s="42"/>
      <c r="L373" s="7"/>
      <c r="M373" s="7"/>
      <c r="N373" s="7"/>
      <c r="O373" s="7"/>
      <c r="P373" s="7"/>
      <c r="Q373" s="7"/>
      <c r="R373" s="7"/>
      <c r="S373" s="8"/>
      <c r="T373" s="57"/>
      <c r="U373" s="81"/>
      <c r="W373" s="14"/>
      <c r="X373" s="14"/>
      <c r="Y373" s="14"/>
      <c r="Z373" s="14"/>
      <c r="AA373" s="14"/>
      <c r="AB373" s="14"/>
      <c r="AC373" s="5"/>
      <c r="AD373" s="5"/>
      <c r="AE373" s="5"/>
      <c r="AF373" s="5"/>
    </row>
    <row r="374" spans="1:32" s="6" customFormat="1" ht="12.75">
      <c r="A374" s="15"/>
      <c r="B374" s="54"/>
      <c r="C374" s="16"/>
      <c r="E374" s="62"/>
      <c r="F374" s="62"/>
      <c r="G374" s="42"/>
      <c r="H374" s="42"/>
      <c r="L374" s="7"/>
      <c r="M374" s="7"/>
      <c r="N374" s="7"/>
      <c r="O374" s="7"/>
      <c r="P374" s="7"/>
      <c r="Q374" s="7"/>
      <c r="R374" s="7"/>
      <c r="S374" s="8"/>
      <c r="T374" s="57"/>
      <c r="U374" s="81"/>
      <c r="W374" s="14"/>
      <c r="X374" s="14"/>
      <c r="Y374" s="14"/>
      <c r="Z374" s="14"/>
      <c r="AA374" s="14"/>
      <c r="AB374" s="14"/>
      <c r="AC374" s="5"/>
      <c r="AD374" s="5"/>
      <c r="AE374" s="5"/>
      <c r="AF374" s="5"/>
    </row>
    <row r="375" spans="1:32" s="6" customFormat="1" ht="12.75">
      <c r="A375" s="15"/>
      <c r="B375" s="54"/>
      <c r="C375" s="16"/>
      <c r="E375" s="62"/>
      <c r="F375" s="62"/>
      <c r="G375" s="42"/>
      <c r="H375" s="42"/>
      <c r="L375" s="7"/>
      <c r="M375" s="7"/>
      <c r="N375" s="7"/>
      <c r="O375" s="7"/>
      <c r="P375" s="7"/>
      <c r="Q375" s="7"/>
      <c r="R375" s="7"/>
      <c r="S375" s="8"/>
      <c r="T375" s="57"/>
      <c r="U375" s="81"/>
      <c r="W375" s="14"/>
      <c r="X375" s="14"/>
      <c r="Y375" s="14"/>
      <c r="Z375" s="14"/>
      <c r="AA375" s="14"/>
      <c r="AB375" s="14"/>
      <c r="AC375" s="5"/>
      <c r="AD375" s="5"/>
      <c r="AE375" s="5"/>
      <c r="AF375" s="5"/>
    </row>
    <row r="376" spans="1:32" s="6" customFormat="1" ht="12.75">
      <c r="A376" s="15"/>
      <c r="B376" s="54"/>
      <c r="C376" s="16"/>
      <c r="E376" s="62"/>
      <c r="F376" s="62"/>
      <c r="G376" s="42"/>
      <c r="H376" s="42"/>
      <c r="L376" s="7"/>
      <c r="M376" s="7"/>
      <c r="N376" s="7"/>
      <c r="O376" s="7"/>
      <c r="P376" s="7"/>
      <c r="Q376" s="7"/>
      <c r="R376" s="7"/>
      <c r="S376" s="8"/>
      <c r="T376" s="57"/>
      <c r="U376" s="81"/>
      <c r="W376" s="14"/>
      <c r="X376" s="14"/>
      <c r="Y376" s="14"/>
      <c r="Z376" s="14"/>
      <c r="AA376" s="14"/>
      <c r="AB376" s="14"/>
      <c r="AC376" s="5"/>
      <c r="AD376" s="5"/>
      <c r="AE376" s="5"/>
      <c r="AF376" s="5"/>
    </row>
    <row r="377" spans="1:32" s="6" customFormat="1" ht="12.75">
      <c r="A377" s="15"/>
      <c r="B377" s="54"/>
      <c r="C377" s="16"/>
      <c r="E377" s="62"/>
      <c r="F377" s="62"/>
      <c r="G377" s="42"/>
      <c r="H377" s="42"/>
      <c r="L377" s="7"/>
      <c r="M377" s="7"/>
      <c r="N377" s="7"/>
      <c r="O377" s="7"/>
      <c r="P377" s="7"/>
      <c r="Q377" s="7"/>
      <c r="R377" s="7"/>
      <c r="S377" s="8"/>
      <c r="T377" s="57"/>
      <c r="U377" s="81"/>
      <c r="W377" s="14"/>
      <c r="X377" s="14"/>
      <c r="Y377" s="14"/>
      <c r="Z377" s="14"/>
      <c r="AA377" s="14"/>
      <c r="AB377" s="14"/>
      <c r="AC377" s="5"/>
      <c r="AD377" s="5"/>
      <c r="AE377" s="5"/>
      <c r="AF377" s="5"/>
    </row>
    <row r="378" spans="1:32" s="6" customFormat="1" ht="12.75">
      <c r="A378" s="15"/>
      <c r="B378" s="54"/>
      <c r="C378" s="16"/>
      <c r="E378" s="62"/>
      <c r="F378" s="62"/>
      <c r="G378" s="42"/>
      <c r="H378" s="42"/>
      <c r="L378" s="7"/>
      <c r="M378" s="7"/>
      <c r="N378" s="7"/>
      <c r="O378" s="7"/>
      <c r="P378" s="7"/>
      <c r="Q378" s="7"/>
      <c r="R378" s="7"/>
      <c r="S378" s="8"/>
      <c r="T378" s="57"/>
      <c r="U378" s="81"/>
      <c r="W378" s="14"/>
      <c r="X378" s="14"/>
      <c r="Y378" s="14"/>
      <c r="Z378" s="14"/>
      <c r="AA378" s="14"/>
      <c r="AB378" s="14"/>
      <c r="AC378" s="5"/>
      <c r="AD378" s="5"/>
      <c r="AE378" s="5"/>
      <c r="AF378" s="5"/>
    </row>
    <row r="379" spans="1:32" s="6" customFormat="1" ht="12.75">
      <c r="A379" s="15"/>
      <c r="B379" s="54"/>
      <c r="C379" s="16"/>
      <c r="E379" s="62"/>
      <c r="F379" s="62"/>
      <c r="G379" s="42"/>
      <c r="H379" s="42"/>
      <c r="L379" s="7"/>
      <c r="M379" s="7"/>
      <c r="N379" s="7"/>
      <c r="O379" s="7"/>
      <c r="P379" s="7"/>
      <c r="Q379" s="7"/>
      <c r="R379" s="7"/>
      <c r="S379" s="8"/>
      <c r="T379" s="57"/>
      <c r="U379" s="81"/>
      <c r="W379" s="14"/>
      <c r="X379" s="14"/>
      <c r="Y379" s="14"/>
      <c r="Z379" s="14"/>
      <c r="AA379" s="14"/>
      <c r="AB379" s="14"/>
      <c r="AC379" s="5"/>
      <c r="AD379" s="5"/>
      <c r="AE379" s="5"/>
      <c r="AF379" s="5"/>
    </row>
    <row r="380" spans="1:32" s="6" customFormat="1" ht="12.75">
      <c r="A380" s="15"/>
      <c r="B380" s="54"/>
      <c r="C380" s="16"/>
      <c r="E380" s="62"/>
      <c r="F380" s="62"/>
      <c r="G380" s="42"/>
      <c r="H380" s="42"/>
      <c r="L380" s="7"/>
      <c r="M380" s="7"/>
      <c r="N380" s="7"/>
      <c r="O380" s="7"/>
      <c r="P380" s="7"/>
      <c r="Q380" s="7"/>
      <c r="R380" s="7"/>
      <c r="S380" s="8"/>
      <c r="T380" s="57"/>
      <c r="U380" s="81"/>
      <c r="W380" s="14"/>
      <c r="X380" s="14"/>
      <c r="Y380" s="14"/>
      <c r="Z380" s="14"/>
      <c r="AA380" s="14"/>
      <c r="AB380" s="14"/>
      <c r="AC380" s="5"/>
      <c r="AD380" s="5"/>
      <c r="AE380" s="5"/>
      <c r="AF380" s="5"/>
    </row>
    <row r="381" spans="1:32" s="6" customFormat="1" ht="12.75">
      <c r="A381" s="15"/>
      <c r="B381" s="54"/>
      <c r="C381" s="16"/>
      <c r="E381" s="62"/>
      <c r="F381" s="62"/>
      <c r="G381" s="42"/>
      <c r="H381" s="42"/>
      <c r="L381" s="7"/>
      <c r="M381" s="7"/>
      <c r="N381" s="7"/>
      <c r="O381" s="7"/>
      <c r="P381" s="7"/>
      <c r="Q381" s="7"/>
      <c r="R381" s="7"/>
      <c r="S381" s="8"/>
      <c r="T381" s="57"/>
      <c r="U381" s="81"/>
      <c r="W381" s="14"/>
      <c r="X381" s="14"/>
      <c r="Y381" s="14"/>
      <c r="Z381" s="14"/>
      <c r="AA381" s="14"/>
      <c r="AB381" s="14"/>
      <c r="AC381" s="5"/>
      <c r="AD381" s="5"/>
      <c r="AE381" s="5"/>
      <c r="AF381" s="5"/>
    </row>
    <row r="382" spans="1:32" s="6" customFormat="1" ht="12.75">
      <c r="A382" s="15"/>
      <c r="B382" s="54"/>
      <c r="C382" s="16"/>
      <c r="E382" s="62"/>
      <c r="F382" s="62"/>
      <c r="G382" s="42"/>
      <c r="H382" s="42"/>
      <c r="L382" s="7"/>
      <c r="M382" s="7"/>
      <c r="N382" s="7"/>
      <c r="O382" s="7"/>
      <c r="P382" s="7"/>
      <c r="Q382" s="7"/>
      <c r="R382" s="7"/>
      <c r="S382" s="8"/>
      <c r="T382" s="57"/>
      <c r="U382" s="81"/>
      <c r="W382" s="14"/>
      <c r="X382" s="14"/>
      <c r="Y382" s="14"/>
      <c r="Z382" s="14"/>
      <c r="AA382" s="14"/>
      <c r="AB382" s="14"/>
      <c r="AC382" s="5"/>
      <c r="AD382" s="5"/>
      <c r="AE382" s="5"/>
      <c r="AF382" s="5"/>
    </row>
    <row r="383" spans="1:32" s="6" customFormat="1" ht="12.75">
      <c r="A383" s="15"/>
      <c r="B383" s="54"/>
      <c r="C383" s="16"/>
      <c r="E383" s="62"/>
      <c r="F383" s="62"/>
      <c r="G383" s="42"/>
      <c r="H383" s="42"/>
      <c r="L383" s="7"/>
      <c r="M383" s="7"/>
      <c r="N383" s="7"/>
      <c r="O383" s="7"/>
      <c r="P383" s="7"/>
      <c r="Q383" s="7"/>
      <c r="R383" s="7"/>
      <c r="S383" s="8"/>
      <c r="T383" s="57"/>
      <c r="U383" s="81"/>
      <c r="W383" s="14"/>
      <c r="X383" s="14"/>
      <c r="Y383" s="14"/>
      <c r="Z383" s="14"/>
      <c r="AA383" s="14"/>
      <c r="AB383" s="14"/>
      <c r="AC383" s="5"/>
      <c r="AD383" s="5"/>
      <c r="AE383" s="5"/>
      <c r="AF383" s="5"/>
    </row>
    <row r="384" spans="1:32" s="6" customFormat="1" ht="12.75">
      <c r="A384" s="15"/>
      <c r="B384" s="54"/>
      <c r="C384" s="16"/>
      <c r="E384" s="62"/>
      <c r="F384" s="62"/>
      <c r="G384" s="42"/>
      <c r="H384" s="42"/>
      <c r="L384" s="7"/>
      <c r="M384" s="7"/>
      <c r="N384" s="7"/>
      <c r="O384" s="7"/>
      <c r="P384" s="7"/>
      <c r="Q384" s="7"/>
      <c r="R384" s="7"/>
      <c r="S384" s="8"/>
      <c r="T384" s="57"/>
      <c r="U384" s="81"/>
      <c r="W384" s="14"/>
      <c r="X384" s="14"/>
      <c r="Y384" s="14"/>
      <c r="Z384" s="14"/>
      <c r="AA384" s="14"/>
      <c r="AB384" s="14"/>
      <c r="AC384" s="5"/>
      <c r="AD384" s="5"/>
      <c r="AE384" s="5"/>
      <c r="AF384" s="5"/>
    </row>
    <row r="385" spans="1:32" s="6" customFormat="1" ht="12.75">
      <c r="A385" s="15"/>
      <c r="B385" s="54"/>
      <c r="C385" s="16"/>
      <c r="E385" s="62"/>
      <c r="F385" s="62"/>
      <c r="G385" s="42"/>
      <c r="H385" s="42"/>
      <c r="L385" s="7"/>
      <c r="M385" s="7"/>
      <c r="N385" s="7"/>
      <c r="O385" s="7"/>
      <c r="P385" s="7"/>
      <c r="Q385" s="7"/>
      <c r="R385" s="7"/>
      <c r="S385" s="8"/>
      <c r="T385" s="57"/>
      <c r="U385" s="81"/>
      <c r="W385" s="14"/>
      <c r="X385" s="14"/>
      <c r="Y385" s="14"/>
      <c r="Z385" s="14"/>
      <c r="AA385" s="14"/>
      <c r="AB385" s="14"/>
      <c r="AC385" s="5"/>
      <c r="AD385" s="5"/>
      <c r="AE385" s="5"/>
      <c r="AF385" s="5"/>
    </row>
    <row r="386" spans="1:32" s="6" customFormat="1" ht="12.75">
      <c r="A386" s="15"/>
      <c r="B386" s="54"/>
      <c r="C386" s="16"/>
      <c r="E386" s="62"/>
      <c r="F386" s="62"/>
      <c r="G386" s="42"/>
      <c r="H386" s="42"/>
      <c r="L386" s="7"/>
      <c r="M386" s="7"/>
      <c r="N386" s="7"/>
      <c r="O386" s="7"/>
      <c r="P386" s="7"/>
      <c r="Q386" s="7"/>
      <c r="R386" s="7"/>
      <c r="S386" s="8"/>
      <c r="T386" s="57"/>
      <c r="U386" s="81"/>
      <c r="W386" s="14"/>
      <c r="X386" s="14"/>
      <c r="Y386" s="14"/>
      <c r="Z386" s="14"/>
      <c r="AA386" s="14"/>
      <c r="AB386" s="14"/>
      <c r="AC386" s="5"/>
      <c r="AD386" s="5"/>
      <c r="AE386" s="5"/>
      <c r="AF386" s="5"/>
    </row>
    <row r="387" spans="1:32" s="6" customFormat="1" ht="12.75">
      <c r="A387" s="15"/>
      <c r="B387" s="54"/>
      <c r="C387" s="16"/>
      <c r="E387" s="62"/>
      <c r="F387" s="62"/>
      <c r="G387" s="42"/>
      <c r="H387" s="42"/>
      <c r="L387" s="7"/>
      <c r="M387" s="7"/>
      <c r="N387" s="7"/>
      <c r="O387" s="7"/>
      <c r="P387" s="7"/>
      <c r="Q387" s="7"/>
      <c r="R387" s="7"/>
      <c r="S387" s="8"/>
      <c r="T387" s="57"/>
      <c r="U387" s="81"/>
      <c r="W387" s="14"/>
      <c r="X387" s="14"/>
      <c r="Y387" s="14"/>
      <c r="Z387" s="14"/>
      <c r="AA387" s="14"/>
      <c r="AB387" s="14"/>
      <c r="AC387" s="5"/>
      <c r="AD387" s="5"/>
      <c r="AE387" s="5"/>
      <c r="AF387" s="5"/>
    </row>
    <row r="388" spans="1:32" s="6" customFormat="1" ht="12.75">
      <c r="A388" s="15"/>
      <c r="B388" s="54"/>
      <c r="C388" s="16"/>
      <c r="E388" s="62"/>
      <c r="F388" s="62"/>
      <c r="G388" s="42"/>
      <c r="H388" s="42"/>
      <c r="L388" s="7"/>
      <c r="M388" s="7"/>
      <c r="N388" s="7"/>
      <c r="O388" s="7"/>
      <c r="P388" s="7"/>
      <c r="Q388" s="7"/>
      <c r="R388" s="7"/>
      <c r="S388" s="8"/>
      <c r="T388" s="57"/>
      <c r="U388" s="81"/>
      <c r="W388" s="14"/>
      <c r="X388" s="14"/>
      <c r="Y388" s="14"/>
      <c r="Z388" s="14"/>
      <c r="AA388" s="14"/>
      <c r="AB388" s="14"/>
      <c r="AC388" s="5"/>
      <c r="AD388" s="5"/>
      <c r="AE388" s="5"/>
      <c r="AF388" s="5"/>
    </row>
    <row r="389" spans="1:32" s="6" customFormat="1" ht="12.75">
      <c r="A389" s="15"/>
      <c r="B389" s="54"/>
      <c r="C389" s="16"/>
      <c r="E389" s="62"/>
      <c r="F389" s="62"/>
      <c r="G389" s="42"/>
      <c r="H389" s="42"/>
      <c r="L389" s="7"/>
      <c r="M389" s="7"/>
      <c r="N389" s="7"/>
      <c r="O389" s="7"/>
      <c r="P389" s="7"/>
      <c r="Q389" s="7"/>
      <c r="R389" s="7"/>
      <c r="S389" s="8"/>
      <c r="T389" s="57"/>
      <c r="U389" s="81"/>
      <c r="W389" s="14"/>
      <c r="X389" s="14"/>
      <c r="Y389" s="14"/>
      <c r="Z389" s="14"/>
      <c r="AA389" s="14"/>
      <c r="AB389" s="14"/>
      <c r="AC389" s="5"/>
      <c r="AD389" s="5"/>
      <c r="AE389" s="5"/>
      <c r="AF389" s="5"/>
    </row>
    <row r="390" spans="1:32" s="6" customFormat="1" ht="12.75">
      <c r="A390" s="15"/>
      <c r="B390" s="54"/>
      <c r="C390" s="16"/>
      <c r="E390" s="62"/>
      <c r="F390" s="62"/>
      <c r="G390" s="42"/>
      <c r="H390" s="42"/>
      <c r="L390" s="7"/>
      <c r="M390" s="7"/>
      <c r="N390" s="7"/>
      <c r="O390" s="7"/>
      <c r="P390" s="7"/>
      <c r="Q390" s="7"/>
      <c r="R390" s="7"/>
      <c r="S390" s="8"/>
      <c r="T390" s="57"/>
      <c r="U390" s="81"/>
      <c r="W390" s="14"/>
      <c r="X390" s="14"/>
      <c r="Y390" s="14"/>
      <c r="Z390" s="14"/>
      <c r="AA390" s="14"/>
      <c r="AB390" s="14"/>
      <c r="AC390" s="5"/>
      <c r="AD390" s="5"/>
      <c r="AE390" s="5"/>
      <c r="AF390" s="5"/>
    </row>
    <row r="391" spans="1:32" s="6" customFormat="1" ht="12.75">
      <c r="A391" s="15"/>
      <c r="B391" s="54"/>
      <c r="C391" s="16"/>
      <c r="E391" s="62"/>
      <c r="F391" s="62"/>
      <c r="G391" s="42"/>
      <c r="H391" s="42"/>
      <c r="L391" s="7"/>
      <c r="M391" s="7"/>
      <c r="N391" s="7"/>
      <c r="O391" s="7"/>
      <c r="P391" s="7"/>
      <c r="Q391" s="7"/>
      <c r="R391" s="7"/>
      <c r="S391" s="8"/>
      <c r="T391" s="57"/>
      <c r="U391" s="81"/>
      <c r="W391" s="14"/>
      <c r="X391" s="14"/>
      <c r="Y391" s="14"/>
      <c r="Z391" s="14"/>
      <c r="AA391" s="14"/>
      <c r="AB391" s="14"/>
      <c r="AC391" s="5"/>
      <c r="AD391" s="5"/>
      <c r="AE391" s="5"/>
      <c r="AF391" s="5"/>
    </row>
    <row r="392" spans="1:32" s="6" customFormat="1" ht="12.75">
      <c r="A392" s="15"/>
      <c r="B392" s="54"/>
      <c r="C392" s="16"/>
      <c r="E392" s="62"/>
      <c r="F392" s="62"/>
      <c r="G392" s="42"/>
      <c r="H392" s="42"/>
      <c r="L392" s="7"/>
      <c r="M392" s="7"/>
      <c r="N392" s="7"/>
      <c r="O392" s="7"/>
      <c r="P392" s="7"/>
      <c r="Q392" s="7"/>
      <c r="R392" s="7"/>
      <c r="S392" s="8"/>
      <c r="T392" s="57"/>
      <c r="U392" s="81"/>
      <c r="W392" s="14"/>
      <c r="X392" s="14"/>
      <c r="Y392" s="14"/>
      <c r="Z392" s="14"/>
      <c r="AA392" s="14"/>
      <c r="AB392" s="14"/>
      <c r="AC392" s="5"/>
      <c r="AD392" s="5"/>
      <c r="AE392" s="5"/>
      <c r="AF392" s="5"/>
    </row>
    <row r="393" spans="1:32" s="6" customFormat="1" ht="12.75">
      <c r="A393" s="15"/>
      <c r="B393" s="54"/>
      <c r="C393" s="16"/>
      <c r="E393" s="62"/>
      <c r="F393" s="62"/>
      <c r="G393" s="42"/>
      <c r="H393" s="42"/>
      <c r="L393" s="7"/>
      <c r="M393" s="7"/>
      <c r="N393" s="7"/>
      <c r="O393" s="7"/>
      <c r="P393" s="7"/>
      <c r="Q393" s="7"/>
      <c r="R393" s="7"/>
      <c r="S393" s="8"/>
      <c r="T393" s="57"/>
      <c r="U393" s="81"/>
      <c r="W393" s="14"/>
      <c r="X393" s="14"/>
      <c r="Y393" s="14"/>
      <c r="Z393" s="14"/>
      <c r="AA393" s="14"/>
      <c r="AB393" s="14"/>
      <c r="AC393" s="5"/>
      <c r="AD393" s="5"/>
      <c r="AE393" s="5"/>
      <c r="AF393" s="5"/>
    </row>
    <row r="394" spans="1:32" s="6" customFormat="1" ht="12.75">
      <c r="A394" s="15"/>
      <c r="B394" s="54"/>
      <c r="C394" s="16"/>
      <c r="E394" s="62"/>
      <c r="F394" s="62"/>
      <c r="G394" s="42"/>
      <c r="H394" s="42"/>
      <c r="L394" s="7"/>
      <c r="M394" s="7"/>
      <c r="N394" s="7"/>
      <c r="O394" s="7"/>
      <c r="P394" s="7"/>
      <c r="Q394" s="7"/>
      <c r="R394" s="7"/>
      <c r="S394" s="8"/>
      <c r="T394" s="57"/>
      <c r="U394" s="81"/>
      <c r="W394" s="14"/>
      <c r="X394" s="14"/>
      <c r="Y394" s="14"/>
      <c r="Z394" s="14"/>
      <c r="AA394" s="14"/>
      <c r="AB394" s="14"/>
      <c r="AC394" s="5"/>
      <c r="AD394" s="5"/>
      <c r="AE394" s="5"/>
      <c r="AF394" s="5"/>
    </row>
    <row r="395" spans="1:32" s="6" customFormat="1" ht="12.75">
      <c r="A395" s="15"/>
      <c r="B395" s="54"/>
      <c r="C395" s="16"/>
      <c r="E395" s="62"/>
      <c r="F395" s="62"/>
      <c r="G395" s="42"/>
      <c r="H395" s="42"/>
      <c r="L395" s="7"/>
      <c r="M395" s="7"/>
      <c r="N395" s="7"/>
      <c r="O395" s="7"/>
      <c r="P395" s="7"/>
      <c r="Q395" s="7"/>
      <c r="R395" s="7"/>
      <c r="S395" s="8"/>
      <c r="T395" s="57"/>
      <c r="U395" s="81"/>
      <c r="W395" s="14"/>
      <c r="X395" s="14"/>
      <c r="Y395" s="14"/>
      <c r="Z395" s="14"/>
      <c r="AA395" s="14"/>
      <c r="AB395" s="14"/>
      <c r="AC395" s="5"/>
      <c r="AD395" s="5"/>
      <c r="AE395" s="5"/>
      <c r="AF395" s="5"/>
    </row>
    <row r="396" spans="1:32" s="6" customFormat="1" ht="12.75">
      <c r="A396" s="15"/>
      <c r="B396" s="54"/>
      <c r="C396" s="16"/>
      <c r="E396" s="62"/>
      <c r="F396" s="62"/>
      <c r="G396" s="42"/>
      <c r="H396" s="42"/>
      <c r="L396" s="7"/>
      <c r="M396" s="7"/>
      <c r="N396" s="7"/>
      <c r="O396" s="7"/>
      <c r="P396" s="7"/>
      <c r="Q396" s="7"/>
      <c r="R396" s="7"/>
      <c r="S396" s="8"/>
      <c r="T396" s="57"/>
      <c r="U396" s="81"/>
      <c r="W396" s="14"/>
      <c r="X396" s="14"/>
      <c r="Y396" s="14"/>
      <c r="Z396" s="14"/>
      <c r="AA396" s="14"/>
      <c r="AB396" s="14"/>
      <c r="AC396" s="5"/>
      <c r="AD396" s="5"/>
      <c r="AE396" s="5"/>
      <c r="AF396" s="5"/>
    </row>
    <row r="397" spans="1:32" s="6" customFormat="1" ht="12.75">
      <c r="A397" s="15"/>
      <c r="B397" s="54"/>
      <c r="C397" s="16"/>
      <c r="E397" s="62"/>
      <c r="F397" s="62"/>
      <c r="G397" s="42"/>
      <c r="H397" s="42"/>
      <c r="L397" s="7"/>
      <c r="M397" s="7"/>
      <c r="N397" s="7"/>
      <c r="O397" s="7"/>
      <c r="P397" s="7"/>
      <c r="Q397" s="7"/>
      <c r="R397" s="7"/>
      <c r="S397" s="8"/>
      <c r="T397" s="57"/>
      <c r="U397" s="81"/>
      <c r="W397" s="14"/>
      <c r="X397" s="14"/>
      <c r="Y397" s="14"/>
      <c r="Z397" s="14"/>
      <c r="AA397" s="14"/>
      <c r="AB397" s="14"/>
      <c r="AC397" s="5"/>
      <c r="AD397" s="5"/>
      <c r="AE397" s="5"/>
      <c r="AF397" s="5"/>
    </row>
    <row r="398" spans="1:32" s="6" customFormat="1" ht="12.75">
      <c r="A398" s="15"/>
      <c r="B398" s="54"/>
      <c r="C398" s="16"/>
      <c r="E398" s="62"/>
      <c r="F398" s="62"/>
      <c r="G398" s="42"/>
      <c r="H398" s="42"/>
      <c r="L398" s="7"/>
      <c r="M398" s="7"/>
      <c r="N398" s="7"/>
      <c r="O398" s="7"/>
      <c r="P398" s="7"/>
      <c r="Q398" s="7"/>
      <c r="R398" s="7"/>
      <c r="S398" s="8"/>
      <c r="T398" s="57"/>
      <c r="U398" s="81"/>
      <c r="W398" s="14"/>
      <c r="X398" s="14"/>
      <c r="Y398" s="14"/>
      <c r="Z398" s="14"/>
      <c r="AA398" s="14"/>
      <c r="AB398" s="14"/>
      <c r="AC398" s="5"/>
      <c r="AD398" s="5"/>
      <c r="AE398" s="5"/>
      <c r="AF398" s="5"/>
    </row>
    <row r="399" spans="1:32" s="6" customFormat="1" ht="12.75">
      <c r="A399" s="15"/>
      <c r="B399" s="54"/>
      <c r="C399" s="16"/>
      <c r="E399" s="62"/>
      <c r="F399" s="62"/>
      <c r="G399" s="42"/>
      <c r="H399" s="42"/>
      <c r="L399" s="7"/>
      <c r="M399" s="7"/>
      <c r="N399" s="7"/>
      <c r="O399" s="7"/>
      <c r="P399" s="7"/>
      <c r="Q399" s="7"/>
      <c r="R399" s="7"/>
      <c r="S399" s="8"/>
      <c r="T399" s="57"/>
      <c r="U399" s="81"/>
      <c r="W399" s="14"/>
      <c r="X399" s="14"/>
      <c r="Y399" s="14"/>
      <c r="Z399" s="14"/>
      <c r="AA399" s="14"/>
      <c r="AB399" s="14"/>
      <c r="AC399" s="5"/>
      <c r="AD399" s="5"/>
      <c r="AE399" s="5"/>
      <c r="AF399" s="5"/>
    </row>
    <row r="400" spans="1:32" s="6" customFormat="1" ht="12.75">
      <c r="A400" s="15"/>
      <c r="B400" s="54"/>
      <c r="C400" s="16"/>
      <c r="E400" s="62"/>
      <c r="F400" s="62"/>
      <c r="G400" s="42"/>
      <c r="H400" s="42"/>
      <c r="L400" s="7"/>
      <c r="M400" s="7"/>
      <c r="N400" s="7"/>
      <c r="O400" s="7"/>
      <c r="P400" s="7"/>
      <c r="Q400" s="7"/>
      <c r="R400" s="7"/>
      <c r="S400" s="8"/>
      <c r="T400" s="57"/>
      <c r="U400" s="81"/>
      <c r="W400" s="14"/>
      <c r="X400" s="14"/>
      <c r="Y400" s="14"/>
      <c r="Z400" s="14"/>
      <c r="AA400" s="14"/>
      <c r="AB400" s="14"/>
      <c r="AC400" s="5"/>
      <c r="AD400" s="5"/>
      <c r="AE400" s="5"/>
      <c r="AF400" s="5"/>
    </row>
    <row r="401" spans="1:32" s="6" customFormat="1" ht="12.75">
      <c r="A401" s="15"/>
      <c r="B401" s="54"/>
      <c r="C401" s="16"/>
      <c r="E401" s="62"/>
      <c r="F401" s="62"/>
      <c r="G401" s="42"/>
      <c r="H401" s="42"/>
      <c r="L401" s="7"/>
      <c r="M401" s="7"/>
      <c r="N401" s="7"/>
      <c r="O401" s="7"/>
      <c r="P401" s="7"/>
      <c r="Q401" s="7"/>
      <c r="R401" s="7"/>
      <c r="S401" s="8"/>
      <c r="T401" s="57"/>
      <c r="U401" s="81"/>
      <c r="W401" s="14"/>
      <c r="X401" s="14"/>
      <c r="Y401" s="14"/>
      <c r="Z401" s="14"/>
      <c r="AA401" s="14"/>
      <c r="AB401" s="14"/>
      <c r="AC401" s="5"/>
      <c r="AD401" s="5"/>
      <c r="AE401" s="5"/>
      <c r="AF401" s="5"/>
    </row>
    <row r="402" spans="1:32" s="6" customFormat="1" ht="12.75">
      <c r="A402" s="15"/>
      <c r="B402" s="54"/>
      <c r="C402" s="16"/>
      <c r="E402" s="62"/>
      <c r="F402" s="62"/>
      <c r="G402" s="42"/>
      <c r="H402" s="42"/>
      <c r="L402" s="7"/>
      <c r="M402" s="7"/>
      <c r="N402" s="7"/>
      <c r="O402" s="7"/>
      <c r="P402" s="7"/>
      <c r="Q402" s="7"/>
      <c r="R402" s="7"/>
      <c r="S402" s="8"/>
      <c r="T402" s="57"/>
      <c r="U402" s="81"/>
      <c r="W402" s="14"/>
      <c r="X402" s="14"/>
      <c r="Y402" s="14"/>
      <c r="Z402" s="14"/>
      <c r="AA402" s="14"/>
      <c r="AB402" s="14"/>
      <c r="AC402" s="5"/>
      <c r="AD402" s="5"/>
      <c r="AE402" s="5"/>
      <c r="AF402" s="5"/>
    </row>
    <row r="403" spans="1:32" s="6" customFormat="1" ht="12.75">
      <c r="A403" s="15"/>
      <c r="B403" s="54"/>
      <c r="C403" s="16"/>
      <c r="E403" s="62"/>
      <c r="F403" s="62"/>
      <c r="G403" s="42"/>
      <c r="H403" s="42"/>
      <c r="L403" s="7"/>
      <c r="M403" s="7"/>
      <c r="N403" s="7"/>
      <c r="O403" s="7"/>
      <c r="P403" s="7"/>
      <c r="Q403" s="7"/>
      <c r="R403" s="7"/>
      <c r="S403" s="8"/>
      <c r="T403" s="57"/>
      <c r="U403" s="81"/>
      <c r="W403" s="14"/>
      <c r="X403" s="14"/>
      <c r="Y403" s="14"/>
      <c r="Z403" s="14"/>
      <c r="AA403" s="14"/>
      <c r="AB403" s="14"/>
      <c r="AC403" s="5"/>
      <c r="AD403" s="5"/>
      <c r="AE403" s="5"/>
      <c r="AF403" s="5"/>
    </row>
    <row r="404" spans="1:32" s="6" customFormat="1" ht="12.75">
      <c r="A404" s="15"/>
      <c r="B404" s="54"/>
      <c r="C404" s="16"/>
      <c r="E404" s="62"/>
      <c r="F404" s="62"/>
      <c r="G404" s="42"/>
      <c r="H404" s="42"/>
      <c r="L404" s="7"/>
      <c r="M404" s="7"/>
      <c r="N404" s="7"/>
      <c r="O404" s="7"/>
      <c r="P404" s="7"/>
      <c r="Q404" s="7"/>
      <c r="R404" s="7"/>
      <c r="S404" s="8"/>
      <c r="T404" s="57"/>
      <c r="U404" s="81"/>
      <c r="W404" s="14"/>
      <c r="X404" s="14"/>
      <c r="Y404" s="14"/>
      <c r="Z404" s="14"/>
      <c r="AA404" s="14"/>
      <c r="AB404" s="14"/>
      <c r="AC404" s="5"/>
      <c r="AD404" s="5"/>
      <c r="AE404" s="5"/>
      <c r="AF404" s="5"/>
    </row>
    <row r="405" spans="1:32" s="6" customFormat="1" ht="12.75">
      <c r="A405" s="15"/>
      <c r="B405" s="54"/>
      <c r="C405" s="16"/>
      <c r="E405" s="62"/>
      <c r="F405" s="62"/>
      <c r="G405" s="42"/>
      <c r="H405" s="42"/>
      <c r="L405" s="7"/>
      <c r="M405" s="7"/>
      <c r="N405" s="7"/>
      <c r="O405" s="7"/>
      <c r="P405" s="7"/>
      <c r="Q405" s="7"/>
      <c r="R405" s="7"/>
      <c r="S405" s="8"/>
      <c r="T405" s="57"/>
      <c r="U405" s="81"/>
      <c r="W405" s="14"/>
      <c r="X405" s="14"/>
      <c r="Y405" s="14"/>
      <c r="Z405" s="14"/>
      <c r="AA405" s="14"/>
      <c r="AB405" s="14"/>
      <c r="AC405" s="5"/>
      <c r="AD405" s="5"/>
      <c r="AE405" s="5"/>
      <c r="AF405" s="5"/>
    </row>
    <row r="406" spans="1:32" s="6" customFormat="1" ht="12.75">
      <c r="A406" s="15"/>
      <c r="B406" s="54"/>
      <c r="C406" s="16"/>
      <c r="E406" s="62"/>
      <c r="F406" s="62"/>
      <c r="G406" s="42"/>
      <c r="H406" s="42"/>
      <c r="L406" s="7"/>
      <c r="M406" s="7"/>
      <c r="N406" s="7"/>
      <c r="O406" s="7"/>
      <c r="P406" s="7"/>
      <c r="Q406" s="7"/>
      <c r="R406" s="7"/>
      <c r="S406" s="8"/>
      <c r="T406" s="57"/>
      <c r="U406" s="81"/>
      <c r="W406" s="14"/>
      <c r="X406" s="14"/>
      <c r="Y406" s="14"/>
      <c r="Z406" s="14"/>
      <c r="AA406" s="14"/>
      <c r="AB406" s="14"/>
      <c r="AC406" s="5"/>
      <c r="AD406" s="5"/>
      <c r="AE406" s="5"/>
      <c r="AF406" s="5"/>
    </row>
    <row r="407" spans="1:32" s="6" customFormat="1" ht="12.75">
      <c r="A407" s="15"/>
      <c r="B407" s="54"/>
      <c r="C407" s="16"/>
      <c r="E407" s="62"/>
      <c r="F407" s="62"/>
      <c r="G407" s="42"/>
      <c r="H407" s="42"/>
      <c r="L407" s="7"/>
      <c r="M407" s="7"/>
      <c r="N407" s="7"/>
      <c r="O407" s="7"/>
      <c r="P407" s="7"/>
      <c r="Q407" s="7"/>
      <c r="R407" s="7"/>
      <c r="S407" s="8"/>
      <c r="T407" s="57"/>
      <c r="U407" s="81"/>
      <c r="W407" s="14"/>
      <c r="X407" s="14"/>
      <c r="Y407" s="14"/>
      <c r="Z407" s="14"/>
      <c r="AA407" s="14"/>
      <c r="AB407" s="14"/>
      <c r="AC407" s="5"/>
      <c r="AD407" s="5"/>
      <c r="AE407" s="5"/>
      <c r="AF407" s="5"/>
    </row>
    <row r="408" spans="1:32" s="6" customFormat="1" ht="12.75">
      <c r="A408" s="15"/>
      <c r="B408" s="54"/>
      <c r="C408" s="16"/>
      <c r="E408" s="62"/>
      <c r="F408" s="62"/>
      <c r="G408" s="42"/>
      <c r="H408" s="42"/>
      <c r="L408" s="7"/>
      <c r="M408" s="7"/>
      <c r="N408" s="7"/>
      <c r="O408" s="7"/>
      <c r="P408" s="7"/>
      <c r="Q408" s="7"/>
      <c r="R408" s="7"/>
      <c r="S408" s="8"/>
      <c r="T408" s="57"/>
      <c r="U408" s="81"/>
      <c r="W408" s="14"/>
      <c r="X408" s="14"/>
      <c r="Y408" s="14"/>
      <c r="Z408" s="14"/>
      <c r="AA408" s="14"/>
      <c r="AB408" s="14"/>
      <c r="AC408" s="5"/>
      <c r="AD408" s="5"/>
      <c r="AE408" s="5"/>
      <c r="AF408" s="5"/>
    </row>
    <row r="409" spans="1:32" s="6" customFormat="1" ht="12.75">
      <c r="A409" s="15"/>
      <c r="B409" s="54"/>
      <c r="C409" s="16"/>
      <c r="E409" s="62"/>
      <c r="F409" s="62"/>
      <c r="G409" s="42"/>
      <c r="H409" s="42"/>
      <c r="L409" s="7"/>
      <c r="M409" s="7"/>
      <c r="N409" s="7"/>
      <c r="O409" s="7"/>
      <c r="P409" s="7"/>
      <c r="Q409" s="7"/>
      <c r="R409" s="7"/>
      <c r="S409" s="8"/>
      <c r="T409" s="57"/>
      <c r="U409" s="81"/>
      <c r="W409" s="14"/>
      <c r="X409" s="14"/>
      <c r="Y409" s="14"/>
      <c r="Z409" s="14"/>
      <c r="AA409" s="14"/>
      <c r="AB409" s="14"/>
      <c r="AC409" s="5"/>
      <c r="AD409" s="5"/>
      <c r="AE409" s="5"/>
      <c r="AF409" s="5"/>
    </row>
    <row r="410" spans="1:32" s="6" customFormat="1" ht="12.75">
      <c r="A410" s="15"/>
      <c r="B410" s="54"/>
      <c r="C410" s="16"/>
      <c r="E410" s="62"/>
      <c r="F410" s="62"/>
      <c r="G410" s="42"/>
      <c r="H410" s="42"/>
      <c r="L410" s="7"/>
      <c r="M410" s="7"/>
      <c r="N410" s="7"/>
      <c r="O410" s="7"/>
      <c r="P410" s="7"/>
      <c r="Q410" s="7"/>
      <c r="R410" s="7"/>
      <c r="S410" s="8"/>
      <c r="T410" s="57"/>
      <c r="U410" s="81"/>
      <c r="W410" s="14"/>
      <c r="X410" s="14"/>
      <c r="Y410" s="14"/>
      <c r="Z410" s="14"/>
      <c r="AA410" s="14"/>
      <c r="AB410" s="14"/>
      <c r="AC410" s="5"/>
      <c r="AD410" s="5"/>
      <c r="AE410" s="5"/>
      <c r="AF410" s="5"/>
    </row>
    <row r="411" spans="1:32" s="6" customFormat="1" ht="12.75">
      <c r="A411" s="15"/>
      <c r="B411" s="54"/>
      <c r="C411" s="16"/>
      <c r="E411" s="62"/>
      <c r="F411" s="62"/>
      <c r="G411" s="42"/>
      <c r="H411" s="42"/>
      <c r="L411" s="7"/>
      <c r="M411" s="7"/>
      <c r="N411" s="7"/>
      <c r="O411" s="7"/>
      <c r="P411" s="7"/>
      <c r="Q411" s="7"/>
      <c r="R411" s="7"/>
      <c r="S411" s="8"/>
      <c r="T411" s="57"/>
      <c r="U411" s="81"/>
      <c r="W411" s="14"/>
      <c r="X411" s="14"/>
      <c r="Y411" s="14"/>
      <c r="Z411" s="14"/>
      <c r="AA411" s="14"/>
      <c r="AB411" s="14"/>
      <c r="AC411" s="5"/>
      <c r="AD411" s="5"/>
      <c r="AE411" s="5"/>
      <c r="AF411" s="5"/>
    </row>
    <row r="412" spans="1:32" s="6" customFormat="1" ht="12.75">
      <c r="A412" s="15"/>
      <c r="B412" s="54"/>
      <c r="C412" s="16"/>
      <c r="E412" s="62"/>
      <c r="F412" s="62"/>
      <c r="G412" s="42"/>
      <c r="H412" s="42"/>
      <c r="L412" s="7"/>
      <c r="M412" s="7"/>
      <c r="N412" s="7"/>
      <c r="O412" s="7"/>
      <c r="P412" s="7"/>
      <c r="Q412" s="7"/>
      <c r="R412" s="7"/>
      <c r="S412" s="8"/>
      <c r="T412" s="57"/>
      <c r="U412" s="81"/>
      <c r="W412" s="14"/>
      <c r="X412" s="14"/>
      <c r="Y412" s="14"/>
      <c r="Z412" s="14"/>
      <c r="AA412" s="14"/>
      <c r="AB412" s="14"/>
      <c r="AC412" s="5"/>
      <c r="AD412" s="5"/>
      <c r="AE412" s="5"/>
      <c r="AF412" s="5"/>
    </row>
    <row r="413" spans="1:32" s="6" customFormat="1" ht="12.75">
      <c r="A413" s="15"/>
      <c r="B413" s="54"/>
      <c r="C413" s="16"/>
      <c r="E413" s="62"/>
      <c r="F413" s="62"/>
      <c r="G413" s="42"/>
      <c r="H413" s="42"/>
      <c r="L413" s="7"/>
      <c r="M413" s="7"/>
      <c r="N413" s="7"/>
      <c r="O413" s="7"/>
      <c r="P413" s="7"/>
      <c r="Q413" s="7"/>
      <c r="R413" s="7"/>
      <c r="S413" s="8"/>
      <c r="T413" s="57"/>
      <c r="U413" s="81"/>
      <c r="W413" s="14"/>
      <c r="X413" s="14"/>
      <c r="Y413" s="14"/>
      <c r="Z413" s="14"/>
      <c r="AA413" s="14"/>
      <c r="AB413" s="14"/>
      <c r="AC413" s="5"/>
      <c r="AD413" s="5"/>
      <c r="AE413" s="5"/>
      <c r="AF413" s="5"/>
    </row>
    <row r="414" spans="1:32" s="6" customFormat="1" ht="12.75">
      <c r="A414" s="15"/>
      <c r="B414" s="54"/>
      <c r="C414" s="16"/>
      <c r="E414" s="62"/>
      <c r="F414" s="62"/>
      <c r="G414" s="42"/>
      <c r="H414" s="42"/>
      <c r="L414" s="7"/>
      <c r="M414" s="7"/>
      <c r="N414" s="7"/>
      <c r="O414" s="7"/>
      <c r="P414" s="7"/>
      <c r="Q414" s="7"/>
      <c r="R414" s="7"/>
      <c r="S414" s="8"/>
      <c r="T414" s="57"/>
      <c r="U414" s="81"/>
      <c r="W414" s="14"/>
      <c r="X414" s="14"/>
      <c r="Y414" s="14"/>
      <c r="Z414" s="14"/>
      <c r="AA414" s="14"/>
      <c r="AB414" s="14"/>
      <c r="AC414" s="5"/>
      <c r="AD414" s="5"/>
      <c r="AE414" s="5"/>
      <c r="AF414" s="5"/>
    </row>
    <row r="415" spans="1:32" s="6" customFormat="1" ht="12.75">
      <c r="A415" s="15"/>
      <c r="B415" s="54"/>
      <c r="C415" s="16"/>
      <c r="E415" s="62"/>
      <c r="F415" s="62"/>
      <c r="G415" s="42"/>
      <c r="H415" s="42"/>
      <c r="L415" s="7"/>
      <c r="M415" s="7"/>
      <c r="N415" s="7"/>
      <c r="O415" s="7"/>
      <c r="P415" s="7"/>
      <c r="Q415" s="7"/>
      <c r="R415" s="7"/>
      <c r="S415" s="8"/>
      <c r="T415" s="57"/>
      <c r="U415" s="81"/>
      <c r="W415" s="14"/>
      <c r="X415" s="14"/>
      <c r="Y415" s="14"/>
      <c r="Z415" s="14"/>
      <c r="AA415" s="14"/>
      <c r="AB415" s="14"/>
      <c r="AC415" s="5"/>
      <c r="AD415" s="5"/>
      <c r="AE415" s="5"/>
      <c r="AF415" s="5"/>
    </row>
    <row r="416" spans="1:32" s="6" customFormat="1" ht="12.75">
      <c r="A416" s="15"/>
      <c r="B416" s="54"/>
      <c r="C416" s="16"/>
      <c r="E416" s="62"/>
      <c r="F416" s="62"/>
      <c r="G416" s="42"/>
      <c r="H416" s="42"/>
      <c r="L416" s="7"/>
      <c r="M416" s="7"/>
      <c r="N416" s="7"/>
      <c r="O416" s="7"/>
      <c r="P416" s="7"/>
      <c r="Q416" s="7"/>
      <c r="R416" s="7"/>
      <c r="S416" s="8"/>
      <c r="T416" s="57"/>
      <c r="U416" s="81"/>
      <c r="W416" s="14"/>
      <c r="X416" s="14"/>
      <c r="Y416" s="14"/>
      <c r="Z416" s="14"/>
      <c r="AA416" s="14"/>
      <c r="AB416" s="14"/>
      <c r="AC416" s="5"/>
      <c r="AD416" s="5"/>
      <c r="AE416" s="5"/>
      <c r="AF416" s="5"/>
    </row>
    <row r="417" spans="1:32" s="6" customFormat="1" ht="12.75">
      <c r="A417" s="15"/>
      <c r="B417" s="54"/>
      <c r="C417" s="16"/>
      <c r="E417" s="62"/>
      <c r="F417" s="62"/>
      <c r="G417" s="42"/>
      <c r="H417" s="42"/>
      <c r="L417" s="7"/>
      <c r="M417" s="7"/>
      <c r="N417" s="7"/>
      <c r="O417" s="7"/>
      <c r="P417" s="7"/>
      <c r="Q417" s="7"/>
      <c r="R417" s="7"/>
      <c r="S417" s="8"/>
      <c r="T417" s="57"/>
      <c r="U417" s="81"/>
      <c r="W417" s="14"/>
      <c r="X417" s="14"/>
      <c r="Y417" s="14"/>
      <c r="Z417" s="14"/>
      <c r="AA417" s="14"/>
      <c r="AB417" s="14"/>
      <c r="AC417" s="5"/>
      <c r="AD417" s="5"/>
      <c r="AE417" s="5"/>
      <c r="AF417" s="5"/>
    </row>
    <row r="418" spans="1:32" s="6" customFormat="1" ht="12.75">
      <c r="A418" s="15"/>
      <c r="B418" s="54"/>
      <c r="C418" s="16"/>
      <c r="E418" s="62"/>
      <c r="F418" s="62"/>
      <c r="G418" s="42"/>
      <c r="H418" s="42"/>
      <c r="L418" s="7"/>
      <c r="M418" s="7"/>
      <c r="N418" s="7"/>
      <c r="O418" s="7"/>
      <c r="P418" s="7"/>
      <c r="Q418" s="7"/>
      <c r="R418" s="7"/>
      <c r="S418" s="8"/>
      <c r="T418" s="57"/>
      <c r="U418" s="81"/>
      <c r="W418" s="14"/>
      <c r="X418" s="14"/>
      <c r="Y418" s="14"/>
      <c r="Z418" s="14"/>
      <c r="AA418" s="14"/>
      <c r="AB418" s="14"/>
      <c r="AC418" s="5"/>
      <c r="AD418" s="5"/>
      <c r="AE418" s="5"/>
      <c r="AF418" s="5"/>
    </row>
    <row r="419" spans="1:32" s="6" customFormat="1" ht="12.75">
      <c r="A419" s="15"/>
      <c r="B419" s="54"/>
      <c r="C419" s="16"/>
      <c r="E419" s="62"/>
      <c r="F419" s="62"/>
      <c r="G419" s="42"/>
      <c r="H419" s="42"/>
      <c r="L419" s="7"/>
      <c r="M419" s="7"/>
      <c r="N419" s="7"/>
      <c r="O419" s="7"/>
      <c r="P419" s="7"/>
      <c r="Q419" s="7"/>
      <c r="R419" s="7"/>
      <c r="S419" s="8"/>
      <c r="T419" s="57"/>
      <c r="U419" s="81"/>
      <c r="W419" s="14"/>
      <c r="X419" s="14"/>
      <c r="Y419" s="14"/>
      <c r="Z419" s="14"/>
      <c r="AA419" s="14"/>
      <c r="AB419" s="14"/>
      <c r="AC419" s="5"/>
      <c r="AD419" s="5"/>
      <c r="AE419" s="5"/>
      <c r="AF419" s="5"/>
    </row>
    <row r="420" spans="1:32" s="6" customFormat="1" ht="12.75">
      <c r="A420" s="15"/>
      <c r="B420" s="54"/>
      <c r="C420" s="16"/>
      <c r="E420" s="62"/>
      <c r="F420" s="62"/>
      <c r="G420" s="42"/>
      <c r="H420" s="42"/>
      <c r="L420" s="7"/>
      <c r="M420" s="7"/>
      <c r="N420" s="7"/>
      <c r="O420" s="7"/>
      <c r="P420" s="7"/>
      <c r="Q420" s="7"/>
      <c r="R420" s="7"/>
      <c r="S420" s="8"/>
      <c r="T420" s="57"/>
      <c r="U420" s="81"/>
      <c r="W420" s="14"/>
      <c r="X420" s="14"/>
      <c r="Y420" s="14"/>
      <c r="Z420" s="14"/>
      <c r="AA420" s="14"/>
      <c r="AB420" s="14"/>
      <c r="AC420" s="5"/>
      <c r="AD420" s="5"/>
      <c r="AE420" s="5"/>
      <c r="AF420" s="5"/>
    </row>
    <row r="421" spans="1:32" s="6" customFormat="1" ht="12.75">
      <c r="A421" s="15"/>
      <c r="B421" s="54"/>
      <c r="C421" s="16"/>
      <c r="E421" s="62"/>
      <c r="F421" s="62"/>
      <c r="G421" s="42"/>
      <c r="H421" s="42"/>
      <c r="L421" s="7"/>
      <c r="M421" s="7"/>
      <c r="N421" s="7"/>
      <c r="O421" s="7"/>
      <c r="P421" s="7"/>
      <c r="Q421" s="7"/>
      <c r="R421" s="7"/>
      <c r="S421" s="8"/>
      <c r="T421" s="57"/>
      <c r="U421" s="81"/>
      <c r="W421" s="14"/>
      <c r="X421" s="14"/>
      <c r="Y421" s="14"/>
      <c r="Z421" s="14"/>
      <c r="AA421" s="14"/>
      <c r="AB421" s="14"/>
      <c r="AC421" s="5"/>
      <c r="AD421" s="5"/>
      <c r="AE421" s="5"/>
      <c r="AF421" s="5"/>
    </row>
    <row r="422" spans="1:32" s="6" customFormat="1" ht="12.75">
      <c r="A422" s="15"/>
      <c r="B422" s="54"/>
      <c r="C422" s="16"/>
      <c r="E422" s="62"/>
      <c r="F422" s="62"/>
      <c r="G422" s="42"/>
      <c r="H422" s="42"/>
      <c r="L422" s="7"/>
      <c r="M422" s="7"/>
      <c r="N422" s="7"/>
      <c r="O422" s="7"/>
      <c r="P422" s="7"/>
      <c r="Q422" s="7"/>
      <c r="R422" s="7"/>
      <c r="S422" s="8"/>
      <c r="T422" s="57"/>
      <c r="U422" s="81"/>
      <c r="W422" s="14"/>
      <c r="X422" s="14"/>
      <c r="Y422" s="14"/>
      <c r="Z422" s="14"/>
      <c r="AA422" s="14"/>
      <c r="AB422" s="14"/>
      <c r="AC422" s="5"/>
      <c r="AD422" s="5"/>
      <c r="AE422" s="5"/>
      <c r="AF422" s="5"/>
    </row>
    <row r="423" spans="1:32" s="6" customFormat="1" ht="12.75">
      <c r="A423" s="15"/>
      <c r="B423" s="54"/>
      <c r="C423" s="16"/>
      <c r="E423" s="62"/>
      <c r="F423" s="62"/>
      <c r="G423" s="42"/>
      <c r="H423" s="42"/>
      <c r="L423" s="7"/>
      <c r="M423" s="7"/>
      <c r="N423" s="7"/>
      <c r="O423" s="7"/>
      <c r="P423" s="7"/>
      <c r="Q423" s="7"/>
      <c r="R423" s="7"/>
      <c r="S423" s="8"/>
      <c r="T423" s="57"/>
      <c r="U423" s="81"/>
      <c r="W423" s="14"/>
      <c r="X423" s="14"/>
      <c r="Y423" s="14"/>
      <c r="Z423" s="14"/>
      <c r="AA423" s="14"/>
      <c r="AB423" s="14"/>
      <c r="AC423" s="5"/>
      <c r="AD423" s="5"/>
      <c r="AE423" s="5"/>
      <c r="AF423" s="5"/>
    </row>
    <row r="424" spans="1:32" s="6" customFormat="1" ht="12.75">
      <c r="A424" s="15"/>
      <c r="B424" s="54"/>
      <c r="C424" s="16"/>
      <c r="E424" s="62"/>
      <c r="F424" s="62"/>
      <c r="G424" s="42"/>
      <c r="H424" s="42"/>
      <c r="L424" s="7"/>
      <c r="M424" s="7"/>
      <c r="N424" s="7"/>
      <c r="O424" s="7"/>
      <c r="P424" s="7"/>
      <c r="Q424" s="7"/>
      <c r="R424" s="7"/>
      <c r="S424" s="8"/>
      <c r="T424" s="57"/>
      <c r="U424" s="81"/>
      <c r="W424" s="14"/>
      <c r="X424" s="14"/>
      <c r="Y424" s="14"/>
      <c r="Z424" s="14"/>
      <c r="AA424" s="14"/>
      <c r="AB424" s="14"/>
      <c r="AC424" s="5"/>
      <c r="AD424" s="5"/>
      <c r="AE424" s="5"/>
      <c r="AF424" s="5"/>
    </row>
    <row r="425" spans="1:32" s="6" customFormat="1" ht="12.75">
      <c r="A425" s="15"/>
      <c r="B425" s="54"/>
      <c r="C425" s="16"/>
      <c r="E425" s="62"/>
      <c r="F425" s="62"/>
      <c r="G425" s="42"/>
      <c r="H425" s="42"/>
      <c r="L425" s="7"/>
      <c r="M425" s="7"/>
      <c r="N425" s="7"/>
      <c r="O425" s="7"/>
      <c r="P425" s="7"/>
      <c r="Q425" s="7"/>
      <c r="R425" s="7"/>
      <c r="S425" s="8"/>
      <c r="T425" s="57"/>
      <c r="U425" s="81"/>
      <c r="W425" s="14"/>
      <c r="X425" s="14"/>
      <c r="Y425" s="14"/>
      <c r="Z425" s="14"/>
      <c r="AA425" s="14"/>
      <c r="AB425" s="14"/>
      <c r="AC425" s="5"/>
      <c r="AD425" s="5"/>
      <c r="AE425" s="5"/>
      <c r="AF425" s="5"/>
    </row>
    <row r="426" spans="1:32" s="6" customFormat="1" ht="12.75">
      <c r="A426" s="15"/>
      <c r="B426" s="54"/>
      <c r="C426" s="16"/>
      <c r="E426" s="62"/>
      <c r="F426" s="62"/>
      <c r="G426" s="42"/>
      <c r="H426" s="42"/>
      <c r="L426" s="7"/>
      <c r="M426" s="7"/>
      <c r="N426" s="7"/>
      <c r="O426" s="7"/>
      <c r="P426" s="7"/>
      <c r="Q426" s="7"/>
      <c r="R426" s="7"/>
      <c r="S426" s="8"/>
      <c r="T426" s="57"/>
      <c r="U426" s="81"/>
      <c r="W426" s="14"/>
      <c r="X426" s="14"/>
      <c r="Y426" s="14"/>
      <c r="Z426" s="14"/>
      <c r="AA426" s="14"/>
      <c r="AB426" s="14"/>
      <c r="AC426" s="5"/>
      <c r="AD426" s="5"/>
      <c r="AE426" s="5"/>
      <c r="AF426" s="5"/>
    </row>
    <row r="427" spans="1:32" s="6" customFormat="1" ht="12.75">
      <c r="A427" s="15"/>
      <c r="B427" s="54"/>
      <c r="C427" s="16"/>
      <c r="E427" s="62"/>
      <c r="F427" s="62"/>
      <c r="G427" s="42"/>
      <c r="H427" s="42"/>
      <c r="L427" s="7"/>
      <c r="M427" s="7"/>
      <c r="N427" s="7"/>
      <c r="O427" s="7"/>
      <c r="P427" s="7"/>
      <c r="Q427" s="7"/>
      <c r="R427" s="7"/>
      <c r="S427" s="8"/>
      <c r="T427" s="57"/>
      <c r="U427" s="81"/>
      <c r="W427" s="14"/>
      <c r="X427" s="14"/>
      <c r="Y427" s="14"/>
      <c r="Z427" s="14"/>
      <c r="AA427" s="14"/>
      <c r="AB427" s="14"/>
      <c r="AC427" s="5"/>
      <c r="AD427" s="5"/>
      <c r="AE427" s="5"/>
      <c r="AF427" s="5"/>
    </row>
    <row r="428" spans="1:32" s="6" customFormat="1" ht="12.75">
      <c r="A428" s="15"/>
      <c r="B428" s="54"/>
      <c r="C428" s="16"/>
      <c r="E428" s="62"/>
      <c r="F428" s="62"/>
      <c r="G428" s="42"/>
      <c r="H428" s="42"/>
      <c r="L428" s="7"/>
      <c r="M428" s="7"/>
      <c r="N428" s="7"/>
      <c r="O428" s="7"/>
      <c r="P428" s="7"/>
      <c r="Q428" s="7"/>
      <c r="R428" s="7"/>
      <c r="S428" s="8"/>
      <c r="T428" s="57"/>
      <c r="U428" s="81"/>
      <c r="W428" s="14"/>
      <c r="X428" s="14"/>
      <c r="Y428" s="14"/>
      <c r="Z428" s="14"/>
      <c r="AA428" s="14"/>
      <c r="AB428" s="14"/>
      <c r="AC428" s="5"/>
      <c r="AD428" s="5"/>
      <c r="AE428" s="5"/>
      <c r="AF428" s="5"/>
    </row>
    <row r="429" spans="1:32" s="6" customFormat="1" ht="12.75">
      <c r="A429" s="15"/>
      <c r="B429" s="54"/>
      <c r="C429" s="16"/>
      <c r="E429" s="62"/>
      <c r="F429" s="62"/>
      <c r="G429" s="42"/>
      <c r="H429" s="42"/>
      <c r="L429" s="7"/>
      <c r="M429" s="7"/>
      <c r="N429" s="7"/>
      <c r="O429" s="7"/>
      <c r="P429" s="7"/>
      <c r="Q429" s="7"/>
      <c r="R429" s="7"/>
      <c r="S429" s="8"/>
      <c r="T429" s="57"/>
      <c r="U429" s="81"/>
      <c r="W429" s="14"/>
      <c r="X429" s="14"/>
      <c r="Y429" s="14"/>
      <c r="Z429" s="14"/>
      <c r="AA429" s="14"/>
      <c r="AB429" s="14"/>
      <c r="AC429" s="5"/>
      <c r="AD429" s="5"/>
      <c r="AE429" s="5"/>
      <c r="AF429" s="5"/>
    </row>
    <row r="430" spans="1:32" s="6" customFormat="1" ht="12.75">
      <c r="A430" s="15"/>
      <c r="B430" s="54"/>
      <c r="C430" s="16"/>
      <c r="E430" s="62"/>
      <c r="F430" s="62"/>
      <c r="G430" s="42"/>
      <c r="H430" s="42"/>
      <c r="L430" s="7"/>
      <c r="M430" s="7"/>
      <c r="N430" s="7"/>
      <c r="O430" s="7"/>
      <c r="P430" s="7"/>
      <c r="Q430" s="7"/>
      <c r="R430" s="7"/>
      <c r="S430" s="8"/>
      <c r="T430" s="57"/>
      <c r="U430" s="81"/>
      <c r="W430" s="14"/>
      <c r="X430" s="14"/>
      <c r="Y430" s="14"/>
      <c r="Z430" s="14"/>
      <c r="AA430" s="14"/>
      <c r="AB430" s="14"/>
      <c r="AC430" s="5"/>
      <c r="AD430" s="5"/>
      <c r="AE430" s="5"/>
      <c r="AF430" s="5"/>
    </row>
    <row r="431" spans="1:32" s="6" customFormat="1" ht="12.75">
      <c r="A431" s="15"/>
      <c r="B431" s="54"/>
      <c r="C431" s="16"/>
      <c r="E431" s="62"/>
      <c r="F431" s="62"/>
      <c r="G431" s="42"/>
      <c r="H431" s="42"/>
      <c r="L431" s="7"/>
      <c r="M431" s="7"/>
      <c r="N431" s="7"/>
      <c r="O431" s="7"/>
      <c r="P431" s="7"/>
      <c r="Q431" s="7"/>
      <c r="R431" s="7"/>
      <c r="S431" s="8"/>
      <c r="T431" s="57"/>
      <c r="U431" s="81"/>
      <c r="W431" s="14"/>
      <c r="X431" s="14"/>
      <c r="Y431" s="14"/>
      <c r="Z431" s="14"/>
      <c r="AA431" s="14"/>
      <c r="AB431" s="14"/>
      <c r="AC431" s="5"/>
      <c r="AD431" s="5"/>
      <c r="AE431" s="5"/>
      <c r="AF431" s="5"/>
    </row>
    <row r="432" spans="1:32" s="6" customFormat="1" ht="12.75">
      <c r="A432" s="15"/>
      <c r="B432" s="54"/>
      <c r="C432" s="16"/>
      <c r="E432" s="62"/>
      <c r="F432" s="62"/>
      <c r="G432" s="42"/>
      <c r="H432" s="42"/>
      <c r="L432" s="7"/>
      <c r="M432" s="7"/>
      <c r="N432" s="7"/>
      <c r="O432" s="7"/>
      <c r="P432" s="7"/>
      <c r="Q432" s="7"/>
      <c r="R432" s="7"/>
      <c r="S432" s="8"/>
      <c r="T432" s="57"/>
      <c r="U432" s="81"/>
      <c r="W432" s="14"/>
      <c r="X432" s="14"/>
      <c r="Y432" s="14"/>
      <c r="Z432" s="14"/>
      <c r="AA432" s="14"/>
      <c r="AB432" s="14"/>
      <c r="AC432" s="5"/>
      <c r="AD432" s="5"/>
      <c r="AE432" s="5"/>
      <c r="AF432" s="5"/>
    </row>
    <row r="433" spans="1:32" s="6" customFormat="1" ht="12.75">
      <c r="A433" s="15"/>
      <c r="B433" s="54"/>
      <c r="C433" s="16"/>
      <c r="E433" s="62"/>
      <c r="F433" s="62"/>
      <c r="G433" s="42"/>
      <c r="H433" s="42"/>
      <c r="L433" s="7"/>
      <c r="M433" s="7"/>
      <c r="N433" s="7"/>
      <c r="O433" s="7"/>
      <c r="P433" s="7"/>
      <c r="Q433" s="7"/>
      <c r="R433" s="7"/>
      <c r="S433" s="8"/>
      <c r="T433" s="57"/>
      <c r="U433" s="81"/>
      <c r="W433" s="14"/>
      <c r="X433" s="14"/>
      <c r="Y433" s="14"/>
      <c r="Z433" s="14"/>
      <c r="AA433" s="14"/>
      <c r="AB433" s="14"/>
      <c r="AC433" s="5"/>
      <c r="AD433" s="5"/>
      <c r="AE433" s="5"/>
      <c r="AF433" s="5"/>
    </row>
    <row r="434" spans="1:32" s="6" customFormat="1" ht="12.75">
      <c r="A434" s="15"/>
      <c r="B434" s="54"/>
      <c r="C434" s="16"/>
      <c r="E434" s="62"/>
      <c r="F434" s="62"/>
      <c r="G434" s="42"/>
      <c r="H434" s="42"/>
      <c r="L434" s="7"/>
      <c r="M434" s="7"/>
      <c r="N434" s="7"/>
      <c r="O434" s="7"/>
      <c r="P434" s="7"/>
      <c r="Q434" s="7"/>
      <c r="R434" s="7"/>
      <c r="S434" s="8"/>
      <c r="T434" s="57"/>
      <c r="U434" s="81"/>
      <c r="W434" s="14"/>
      <c r="X434" s="14"/>
      <c r="Y434" s="14"/>
      <c r="Z434" s="14"/>
      <c r="AA434" s="14"/>
      <c r="AB434" s="14"/>
      <c r="AC434" s="5"/>
      <c r="AD434" s="5"/>
      <c r="AE434" s="5"/>
      <c r="AF434" s="5"/>
    </row>
    <row r="435" spans="1:32" s="6" customFormat="1" ht="12.75">
      <c r="A435" s="15"/>
      <c r="B435" s="54"/>
      <c r="C435" s="16"/>
      <c r="E435" s="62"/>
      <c r="F435" s="62"/>
      <c r="G435" s="42"/>
      <c r="H435" s="42"/>
      <c r="L435" s="7"/>
      <c r="M435" s="7"/>
      <c r="N435" s="7"/>
      <c r="O435" s="7"/>
      <c r="P435" s="7"/>
      <c r="Q435" s="7"/>
      <c r="R435" s="7"/>
      <c r="S435" s="8"/>
      <c r="T435" s="57"/>
      <c r="U435" s="81"/>
      <c r="W435" s="14"/>
      <c r="X435" s="14"/>
      <c r="Y435" s="14"/>
      <c r="Z435" s="14"/>
      <c r="AA435" s="14"/>
      <c r="AB435" s="14"/>
      <c r="AC435" s="5"/>
      <c r="AD435" s="5"/>
      <c r="AE435" s="5"/>
      <c r="AF435" s="5"/>
    </row>
    <row r="436" spans="1:32" s="6" customFormat="1" ht="12.75">
      <c r="A436" s="15"/>
      <c r="B436" s="54"/>
      <c r="C436" s="16"/>
      <c r="E436" s="62"/>
      <c r="F436" s="62"/>
      <c r="G436" s="42"/>
      <c r="H436" s="42"/>
      <c r="L436" s="7"/>
      <c r="M436" s="7"/>
      <c r="N436" s="7"/>
      <c r="O436" s="7"/>
      <c r="P436" s="7"/>
      <c r="Q436" s="7"/>
      <c r="R436" s="7"/>
      <c r="S436" s="8"/>
      <c r="T436" s="57"/>
      <c r="U436" s="81"/>
      <c r="W436" s="14"/>
      <c r="X436" s="14"/>
      <c r="Y436" s="14"/>
      <c r="Z436" s="14"/>
      <c r="AA436" s="14"/>
      <c r="AB436" s="14"/>
      <c r="AC436" s="5"/>
      <c r="AD436" s="5"/>
      <c r="AE436" s="5"/>
      <c r="AF436" s="5"/>
    </row>
    <row r="437" spans="1:32" s="6" customFormat="1" ht="12.75">
      <c r="A437" s="15"/>
      <c r="B437" s="54"/>
      <c r="C437" s="16"/>
      <c r="E437" s="62"/>
      <c r="F437" s="62"/>
      <c r="G437" s="42"/>
      <c r="H437" s="42"/>
      <c r="L437" s="7"/>
      <c r="M437" s="7"/>
      <c r="N437" s="7"/>
      <c r="O437" s="7"/>
      <c r="P437" s="7"/>
      <c r="Q437" s="7"/>
      <c r="R437" s="7"/>
      <c r="S437" s="8"/>
      <c r="T437" s="57"/>
      <c r="U437" s="81"/>
      <c r="W437" s="14"/>
      <c r="X437" s="14"/>
      <c r="Y437" s="14"/>
      <c r="Z437" s="14"/>
      <c r="AA437" s="14"/>
      <c r="AB437" s="14"/>
      <c r="AC437" s="5"/>
      <c r="AD437" s="5"/>
      <c r="AE437" s="5"/>
      <c r="AF437" s="5"/>
    </row>
    <row r="438" spans="1:32" s="6" customFormat="1" ht="12.75">
      <c r="A438" s="15"/>
      <c r="B438" s="54"/>
      <c r="C438" s="16"/>
      <c r="E438" s="62"/>
      <c r="F438" s="62"/>
      <c r="G438" s="42"/>
      <c r="H438" s="42"/>
      <c r="L438" s="7"/>
      <c r="M438" s="7"/>
      <c r="N438" s="7"/>
      <c r="O438" s="7"/>
      <c r="P438" s="7"/>
      <c r="Q438" s="7"/>
      <c r="R438" s="7"/>
      <c r="S438" s="8"/>
      <c r="T438" s="57"/>
      <c r="U438" s="81"/>
      <c r="W438" s="14"/>
      <c r="X438" s="14"/>
      <c r="Y438" s="14"/>
      <c r="Z438" s="14"/>
      <c r="AA438" s="14"/>
      <c r="AB438" s="14"/>
      <c r="AC438" s="5"/>
      <c r="AD438" s="5"/>
      <c r="AE438" s="5"/>
      <c r="AF438" s="5"/>
    </row>
    <row r="439" spans="1:32" s="6" customFormat="1" ht="12.75">
      <c r="A439" s="15"/>
      <c r="B439" s="54"/>
      <c r="C439" s="16"/>
      <c r="E439" s="62"/>
      <c r="F439" s="62"/>
      <c r="G439" s="42"/>
      <c r="H439" s="42"/>
      <c r="L439" s="7"/>
      <c r="M439" s="7"/>
      <c r="N439" s="7"/>
      <c r="O439" s="7"/>
      <c r="P439" s="7"/>
      <c r="Q439" s="7"/>
      <c r="R439" s="7"/>
      <c r="S439" s="8"/>
      <c r="T439" s="57"/>
      <c r="U439" s="81"/>
      <c r="W439" s="14"/>
      <c r="X439" s="14"/>
      <c r="Y439" s="14"/>
      <c r="Z439" s="14"/>
      <c r="AA439" s="14"/>
      <c r="AB439" s="14"/>
      <c r="AC439" s="5"/>
      <c r="AD439" s="5"/>
      <c r="AE439" s="5"/>
      <c r="AF439" s="5"/>
    </row>
    <row r="440" spans="1:32" s="6" customFormat="1" ht="12.75">
      <c r="A440" s="15"/>
      <c r="B440" s="54"/>
      <c r="C440" s="16"/>
      <c r="E440" s="62"/>
      <c r="F440" s="62"/>
      <c r="G440" s="42"/>
      <c r="H440" s="42"/>
      <c r="L440" s="7"/>
      <c r="M440" s="7"/>
      <c r="N440" s="7"/>
      <c r="O440" s="7"/>
      <c r="P440" s="7"/>
      <c r="Q440" s="7"/>
      <c r="R440" s="7"/>
      <c r="S440" s="8"/>
      <c r="T440" s="57"/>
      <c r="U440" s="81"/>
      <c r="W440" s="14"/>
      <c r="X440" s="14"/>
      <c r="Y440" s="14"/>
      <c r="Z440" s="14"/>
      <c r="AA440" s="14"/>
      <c r="AB440" s="14"/>
      <c r="AC440" s="5"/>
      <c r="AD440" s="5"/>
      <c r="AE440" s="5"/>
      <c r="AF440" s="5"/>
    </row>
    <row r="441" spans="1:32" s="6" customFormat="1" ht="12.75">
      <c r="A441" s="15"/>
      <c r="B441" s="54"/>
      <c r="C441" s="16"/>
      <c r="E441" s="62"/>
      <c r="F441" s="62"/>
      <c r="G441" s="42"/>
      <c r="H441" s="42"/>
      <c r="L441" s="7"/>
      <c r="M441" s="7"/>
      <c r="N441" s="7"/>
      <c r="O441" s="7"/>
      <c r="P441" s="7"/>
      <c r="Q441" s="7"/>
      <c r="R441" s="7"/>
      <c r="S441" s="8"/>
      <c r="T441" s="57"/>
      <c r="U441" s="81"/>
      <c r="W441" s="14"/>
      <c r="X441" s="14"/>
      <c r="Y441" s="14"/>
      <c r="Z441" s="14"/>
      <c r="AA441" s="14"/>
      <c r="AB441" s="14"/>
      <c r="AC441" s="5"/>
      <c r="AD441" s="5"/>
      <c r="AE441" s="5"/>
      <c r="AF441" s="5"/>
    </row>
    <row r="442" spans="1:32" s="6" customFormat="1" ht="12.75">
      <c r="A442" s="15"/>
      <c r="B442" s="54"/>
      <c r="C442" s="16"/>
      <c r="E442" s="62"/>
      <c r="F442" s="62"/>
      <c r="G442" s="42"/>
      <c r="H442" s="42"/>
      <c r="L442" s="7"/>
      <c r="M442" s="7"/>
      <c r="N442" s="7"/>
      <c r="O442" s="7"/>
      <c r="P442" s="7"/>
      <c r="Q442" s="7"/>
      <c r="R442" s="7"/>
      <c r="S442" s="8"/>
      <c r="T442" s="57"/>
      <c r="U442" s="81"/>
      <c r="W442" s="14"/>
      <c r="X442" s="14"/>
      <c r="Y442" s="14"/>
      <c r="Z442" s="14"/>
      <c r="AA442" s="14"/>
      <c r="AB442" s="14"/>
      <c r="AC442" s="5"/>
      <c r="AD442" s="5"/>
      <c r="AE442" s="5"/>
      <c r="AF442" s="5"/>
    </row>
    <row r="443" spans="1:32" s="6" customFormat="1" ht="12.75">
      <c r="A443" s="15"/>
      <c r="B443" s="54"/>
      <c r="C443" s="16"/>
      <c r="E443" s="62"/>
      <c r="F443" s="62"/>
      <c r="G443" s="42"/>
      <c r="H443" s="42"/>
      <c r="L443" s="7"/>
      <c r="M443" s="7"/>
      <c r="N443" s="7"/>
      <c r="O443" s="7"/>
      <c r="P443" s="7"/>
      <c r="Q443" s="7"/>
      <c r="R443" s="7"/>
      <c r="S443" s="8"/>
      <c r="T443" s="57"/>
      <c r="U443" s="81"/>
      <c r="W443" s="14"/>
      <c r="X443" s="14"/>
      <c r="Y443" s="14"/>
      <c r="Z443" s="14"/>
      <c r="AA443" s="14"/>
      <c r="AB443" s="14"/>
      <c r="AC443" s="5"/>
      <c r="AD443" s="5"/>
      <c r="AE443" s="5"/>
      <c r="AF443" s="5"/>
    </row>
    <row r="444" spans="1:32" s="6" customFormat="1" ht="12.75">
      <c r="A444" s="15"/>
      <c r="B444" s="54"/>
      <c r="C444" s="16"/>
      <c r="E444" s="62"/>
      <c r="F444" s="62"/>
      <c r="G444" s="42"/>
      <c r="H444" s="42"/>
      <c r="L444" s="7"/>
      <c r="M444" s="7"/>
      <c r="N444" s="7"/>
      <c r="O444" s="7"/>
      <c r="P444" s="7"/>
      <c r="Q444" s="7"/>
      <c r="R444" s="7"/>
      <c r="S444" s="8"/>
      <c r="T444" s="57"/>
      <c r="U444" s="81"/>
      <c r="W444" s="14"/>
      <c r="X444" s="14"/>
      <c r="Y444" s="14"/>
      <c r="Z444" s="14"/>
      <c r="AA444" s="14"/>
      <c r="AB444" s="14"/>
      <c r="AC444" s="5"/>
      <c r="AD444" s="5"/>
      <c r="AE444" s="5"/>
      <c r="AF444" s="5"/>
    </row>
    <row r="445" spans="1:32" s="6" customFormat="1" ht="12.75">
      <c r="A445" s="15"/>
      <c r="B445" s="54"/>
      <c r="C445" s="16"/>
      <c r="E445" s="62"/>
      <c r="F445" s="62"/>
      <c r="G445" s="42"/>
      <c r="H445" s="42"/>
      <c r="L445" s="7"/>
      <c r="M445" s="7"/>
      <c r="N445" s="7"/>
      <c r="O445" s="7"/>
      <c r="P445" s="7"/>
      <c r="Q445" s="7"/>
      <c r="R445" s="7"/>
      <c r="S445" s="8"/>
      <c r="T445" s="57"/>
      <c r="U445" s="81"/>
      <c r="W445" s="14"/>
      <c r="X445" s="14"/>
      <c r="Y445" s="14"/>
      <c r="Z445" s="14"/>
      <c r="AA445" s="14"/>
      <c r="AB445" s="14"/>
      <c r="AC445" s="5"/>
      <c r="AD445" s="5"/>
      <c r="AE445" s="5"/>
      <c r="AF445" s="5"/>
    </row>
    <row r="446" spans="1:32" s="6" customFormat="1" ht="12.75">
      <c r="A446" s="15"/>
      <c r="B446" s="54"/>
      <c r="C446" s="16"/>
      <c r="E446" s="62"/>
      <c r="F446" s="62"/>
      <c r="G446" s="42"/>
      <c r="H446" s="42"/>
      <c r="L446" s="7"/>
      <c r="M446" s="7"/>
      <c r="N446" s="7"/>
      <c r="O446" s="7"/>
      <c r="P446" s="7"/>
      <c r="Q446" s="7"/>
      <c r="R446" s="7"/>
      <c r="S446" s="8"/>
      <c r="T446" s="57"/>
      <c r="U446" s="81"/>
      <c r="W446" s="14"/>
      <c r="X446" s="14"/>
      <c r="Y446" s="14"/>
      <c r="Z446" s="14"/>
      <c r="AA446" s="14"/>
      <c r="AB446" s="14"/>
      <c r="AC446" s="5"/>
      <c r="AD446" s="5"/>
      <c r="AE446" s="5"/>
      <c r="AF446" s="5"/>
    </row>
    <row r="447" spans="1:32" s="6" customFormat="1" ht="12.75">
      <c r="A447" s="15"/>
      <c r="B447" s="54"/>
      <c r="C447" s="16"/>
      <c r="E447" s="62"/>
      <c r="F447" s="62"/>
      <c r="G447" s="42"/>
      <c r="H447" s="42"/>
      <c r="L447" s="7"/>
      <c r="M447" s="7"/>
      <c r="N447" s="7"/>
      <c r="O447" s="7"/>
      <c r="P447" s="7"/>
      <c r="Q447" s="7"/>
      <c r="R447" s="7"/>
      <c r="S447" s="8"/>
      <c r="T447" s="57"/>
      <c r="U447" s="81"/>
      <c r="W447" s="14"/>
      <c r="X447" s="14"/>
      <c r="Y447" s="14"/>
      <c r="Z447" s="14"/>
      <c r="AA447" s="14"/>
      <c r="AB447" s="14"/>
      <c r="AC447" s="5"/>
      <c r="AD447" s="5"/>
      <c r="AE447" s="5"/>
      <c r="AF447" s="5"/>
    </row>
    <row r="448" spans="1:32" s="6" customFormat="1" ht="12.75">
      <c r="A448" s="15"/>
      <c r="B448" s="54"/>
      <c r="C448" s="16"/>
      <c r="E448" s="62"/>
      <c r="F448" s="62"/>
      <c r="G448" s="42"/>
      <c r="H448" s="42"/>
      <c r="L448" s="7"/>
      <c r="M448" s="7"/>
      <c r="N448" s="7"/>
      <c r="O448" s="7"/>
      <c r="P448" s="7"/>
      <c r="Q448" s="7"/>
      <c r="R448" s="7"/>
      <c r="S448" s="8"/>
      <c r="T448" s="57"/>
      <c r="U448" s="81"/>
      <c r="W448" s="14"/>
      <c r="X448" s="14"/>
      <c r="Y448" s="14"/>
      <c r="Z448" s="14"/>
      <c r="AA448" s="14"/>
      <c r="AB448" s="14"/>
      <c r="AC448" s="5"/>
      <c r="AD448" s="5"/>
      <c r="AE448" s="5"/>
      <c r="AF448" s="5"/>
    </row>
    <row r="449" spans="1:32" s="6" customFormat="1" ht="12.75">
      <c r="A449" s="15"/>
      <c r="B449" s="54"/>
      <c r="C449" s="16"/>
      <c r="E449" s="62"/>
      <c r="F449" s="62"/>
      <c r="G449" s="42"/>
      <c r="H449" s="42"/>
      <c r="L449" s="7"/>
      <c r="M449" s="7"/>
      <c r="N449" s="7"/>
      <c r="O449" s="7"/>
      <c r="P449" s="7"/>
      <c r="Q449" s="7"/>
      <c r="R449" s="7"/>
      <c r="S449" s="8"/>
      <c r="T449" s="57"/>
      <c r="U449" s="81"/>
      <c r="W449" s="14"/>
      <c r="X449" s="14"/>
      <c r="Y449" s="14"/>
      <c r="Z449" s="14"/>
      <c r="AA449" s="14"/>
      <c r="AB449" s="14"/>
      <c r="AC449" s="5"/>
      <c r="AD449" s="5"/>
      <c r="AE449" s="5"/>
      <c r="AF449" s="5"/>
    </row>
    <row r="450" spans="1:32" s="6" customFormat="1" ht="12.75">
      <c r="A450" s="15"/>
      <c r="B450" s="54"/>
      <c r="C450" s="16"/>
      <c r="E450" s="62"/>
      <c r="F450" s="62"/>
      <c r="G450" s="42"/>
      <c r="H450" s="42"/>
      <c r="L450" s="7"/>
      <c r="M450" s="7"/>
      <c r="N450" s="7"/>
      <c r="O450" s="7"/>
      <c r="P450" s="7"/>
      <c r="Q450" s="7"/>
      <c r="R450" s="7"/>
      <c r="S450" s="8"/>
      <c r="T450" s="57"/>
      <c r="U450" s="81"/>
      <c r="W450" s="14"/>
      <c r="X450" s="14"/>
      <c r="Y450" s="14"/>
      <c r="Z450" s="14"/>
      <c r="AA450" s="14"/>
      <c r="AB450" s="14"/>
      <c r="AC450" s="5"/>
      <c r="AD450" s="5"/>
      <c r="AE450" s="5"/>
      <c r="AF450" s="5"/>
    </row>
    <row r="451" spans="1:32" s="6" customFormat="1" ht="12.75">
      <c r="A451" s="15"/>
      <c r="B451" s="54"/>
      <c r="C451" s="16"/>
      <c r="E451" s="62"/>
      <c r="F451" s="62"/>
      <c r="G451" s="42"/>
      <c r="H451" s="42"/>
      <c r="L451" s="7"/>
      <c r="M451" s="7"/>
      <c r="N451" s="7"/>
      <c r="O451" s="7"/>
      <c r="P451" s="7"/>
      <c r="Q451" s="7"/>
      <c r="R451" s="7"/>
      <c r="S451" s="8"/>
      <c r="T451" s="57"/>
      <c r="U451" s="81"/>
      <c r="W451" s="14"/>
      <c r="X451" s="14"/>
      <c r="Y451" s="14"/>
      <c r="Z451" s="14"/>
      <c r="AA451" s="14"/>
      <c r="AB451" s="14"/>
      <c r="AC451" s="5"/>
      <c r="AD451" s="5"/>
      <c r="AE451" s="5"/>
      <c r="AF451" s="5"/>
    </row>
    <row r="452" spans="1:32" s="6" customFormat="1" ht="12.75">
      <c r="A452" s="15"/>
      <c r="B452" s="54"/>
      <c r="C452" s="16"/>
      <c r="E452" s="62"/>
      <c r="F452" s="62"/>
      <c r="G452" s="42"/>
      <c r="H452" s="42"/>
      <c r="L452" s="7"/>
      <c r="M452" s="7"/>
      <c r="N452" s="7"/>
      <c r="O452" s="7"/>
      <c r="P452" s="7"/>
      <c r="Q452" s="7"/>
      <c r="R452" s="7"/>
      <c r="S452" s="8"/>
      <c r="T452" s="57"/>
      <c r="U452" s="81"/>
      <c r="W452" s="14"/>
      <c r="X452" s="14"/>
      <c r="Y452" s="14"/>
      <c r="Z452" s="14"/>
      <c r="AA452" s="14"/>
      <c r="AB452" s="14"/>
      <c r="AC452" s="5"/>
      <c r="AD452" s="5"/>
      <c r="AE452" s="5"/>
      <c r="AF452" s="5"/>
    </row>
    <row r="453" spans="1:32" s="6" customFormat="1" ht="12.75">
      <c r="A453" s="15"/>
      <c r="B453" s="54"/>
      <c r="C453" s="16"/>
      <c r="E453" s="62"/>
      <c r="F453" s="62"/>
      <c r="G453" s="42"/>
      <c r="H453" s="42"/>
      <c r="L453" s="7"/>
      <c r="M453" s="7"/>
      <c r="N453" s="7"/>
      <c r="O453" s="7"/>
      <c r="P453" s="7"/>
      <c r="Q453" s="7"/>
      <c r="R453" s="7"/>
      <c r="S453" s="8"/>
      <c r="T453" s="57"/>
      <c r="U453" s="81"/>
      <c r="W453" s="14"/>
      <c r="X453" s="14"/>
      <c r="Y453" s="14"/>
      <c r="Z453" s="14"/>
      <c r="AA453" s="14"/>
      <c r="AB453" s="14"/>
      <c r="AC453" s="5"/>
      <c r="AD453" s="5"/>
      <c r="AE453" s="5"/>
      <c r="AF453" s="5"/>
    </row>
    <row r="454" spans="1:32" s="6" customFormat="1" ht="12.75">
      <c r="A454" s="15"/>
      <c r="B454" s="54"/>
      <c r="C454" s="16"/>
      <c r="E454" s="62"/>
      <c r="F454" s="62"/>
      <c r="G454" s="42"/>
      <c r="H454" s="42"/>
      <c r="L454" s="7"/>
      <c r="M454" s="7"/>
      <c r="N454" s="7"/>
      <c r="O454" s="7"/>
      <c r="P454" s="7"/>
      <c r="Q454" s="7"/>
      <c r="R454" s="7"/>
      <c r="S454" s="8"/>
      <c r="T454" s="57"/>
      <c r="U454" s="81"/>
      <c r="W454" s="14"/>
      <c r="X454" s="14"/>
      <c r="Y454" s="14"/>
      <c r="Z454" s="14"/>
      <c r="AA454" s="14"/>
      <c r="AB454" s="14"/>
      <c r="AC454" s="5"/>
      <c r="AD454" s="5"/>
      <c r="AE454" s="5"/>
      <c r="AF454" s="5"/>
    </row>
    <row r="455" spans="1:32" s="6" customFormat="1" ht="12.75">
      <c r="A455" s="15"/>
      <c r="B455" s="54"/>
      <c r="C455" s="16"/>
      <c r="E455" s="62"/>
      <c r="F455" s="62"/>
      <c r="G455" s="42"/>
      <c r="H455" s="42"/>
      <c r="L455" s="7"/>
      <c r="M455" s="7"/>
      <c r="N455" s="7"/>
      <c r="O455" s="7"/>
      <c r="P455" s="7"/>
      <c r="Q455" s="7"/>
      <c r="R455" s="7"/>
      <c r="S455" s="8"/>
      <c r="T455" s="57"/>
      <c r="U455" s="81"/>
      <c r="W455" s="14"/>
      <c r="X455" s="14"/>
      <c r="Y455" s="14"/>
      <c r="Z455" s="14"/>
      <c r="AA455" s="14"/>
      <c r="AB455" s="14"/>
      <c r="AC455" s="5"/>
      <c r="AD455" s="5"/>
      <c r="AE455" s="5"/>
      <c r="AF455" s="5"/>
    </row>
    <row r="456" spans="1:32" s="6" customFormat="1" ht="12.75">
      <c r="A456" s="15"/>
      <c r="B456" s="54"/>
      <c r="C456" s="16"/>
      <c r="E456" s="62"/>
      <c r="F456" s="62"/>
      <c r="G456" s="42"/>
      <c r="H456" s="42"/>
      <c r="L456" s="7"/>
      <c r="M456" s="7"/>
      <c r="N456" s="7"/>
      <c r="O456" s="7"/>
      <c r="P456" s="7"/>
      <c r="Q456" s="7"/>
      <c r="R456" s="7"/>
      <c r="S456" s="8"/>
      <c r="T456" s="57"/>
      <c r="U456" s="81"/>
      <c r="W456" s="14"/>
      <c r="X456" s="14"/>
      <c r="Y456" s="14"/>
      <c r="Z456" s="14"/>
      <c r="AA456" s="14"/>
      <c r="AB456" s="14"/>
      <c r="AC456" s="5"/>
      <c r="AD456" s="5"/>
      <c r="AE456" s="5"/>
      <c r="AF456" s="5"/>
    </row>
    <row r="457" spans="1:32" s="6" customFormat="1" ht="12.75">
      <c r="A457" s="15"/>
      <c r="B457" s="54"/>
      <c r="C457" s="16"/>
      <c r="E457" s="62"/>
      <c r="F457" s="62"/>
      <c r="G457" s="42"/>
      <c r="H457" s="42"/>
      <c r="L457" s="7"/>
      <c r="M457" s="7"/>
      <c r="N457" s="7"/>
      <c r="O457" s="7"/>
      <c r="P457" s="7"/>
      <c r="Q457" s="7"/>
      <c r="R457" s="7"/>
      <c r="S457" s="8"/>
      <c r="T457" s="57"/>
      <c r="U457" s="81"/>
      <c r="W457" s="14"/>
      <c r="X457" s="14"/>
      <c r="Y457" s="14"/>
      <c r="Z457" s="14"/>
      <c r="AA457" s="14"/>
      <c r="AB457" s="14"/>
      <c r="AC457" s="5"/>
      <c r="AD457" s="5"/>
      <c r="AE457" s="5"/>
      <c r="AF457" s="5"/>
    </row>
    <row r="458" spans="1:32" s="6" customFormat="1" ht="12.75">
      <c r="A458" s="15"/>
      <c r="B458" s="54"/>
      <c r="C458" s="16"/>
      <c r="E458" s="62"/>
      <c r="F458" s="62"/>
      <c r="G458" s="42"/>
      <c r="H458" s="42"/>
      <c r="L458" s="7"/>
      <c r="M458" s="7"/>
      <c r="N458" s="7"/>
      <c r="O458" s="7"/>
      <c r="P458" s="7"/>
      <c r="Q458" s="7"/>
      <c r="R458" s="7"/>
      <c r="S458" s="8"/>
      <c r="T458" s="57"/>
      <c r="U458" s="81"/>
      <c r="W458" s="14"/>
      <c r="X458" s="14"/>
      <c r="Y458" s="14"/>
      <c r="Z458" s="14"/>
      <c r="AA458" s="14"/>
      <c r="AB458" s="14"/>
      <c r="AC458" s="5"/>
      <c r="AD458" s="5"/>
      <c r="AE458" s="5"/>
      <c r="AF458" s="5"/>
    </row>
    <row r="459" spans="1:32" s="6" customFormat="1" ht="12.75">
      <c r="A459" s="15"/>
      <c r="B459" s="54"/>
      <c r="C459" s="16"/>
      <c r="E459" s="62"/>
      <c r="F459" s="62"/>
      <c r="G459" s="42"/>
      <c r="H459" s="42"/>
      <c r="L459" s="7"/>
      <c r="M459" s="7"/>
      <c r="N459" s="7"/>
      <c r="O459" s="7"/>
      <c r="P459" s="7"/>
      <c r="Q459" s="7"/>
      <c r="R459" s="7"/>
      <c r="S459" s="8"/>
      <c r="T459" s="57"/>
      <c r="U459" s="81"/>
      <c r="W459" s="14"/>
      <c r="X459" s="14"/>
      <c r="Y459" s="14"/>
      <c r="Z459" s="14"/>
      <c r="AA459" s="14"/>
      <c r="AB459" s="14"/>
      <c r="AC459" s="5"/>
      <c r="AD459" s="5"/>
      <c r="AE459" s="5"/>
      <c r="AF459" s="5"/>
    </row>
    <row r="460" spans="1:32" s="6" customFormat="1" ht="12.75">
      <c r="A460" s="15"/>
      <c r="B460" s="54"/>
      <c r="C460" s="16"/>
      <c r="E460" s="62"/>
      <c r="F460" s="62"/>
      <c r="G460" s="42"/>
      <c r="H460" s="42"/>
      <c r="L460" s="7"/>
      <c r="M460" s="7"/>
      <c r="N460" s="7"/>
      <c r="O460" s="7"/>
      <c r="P460" s="7"/>
      <c r="Q460" s="7"/>
      <c r="R460" s="7"/>
      <c r="S460" s="8"/>
      <c r="T460" s="57"/>
      <c r="U460" s="81"/>
      <c r="W460" s="14"/>
      <c r="X460" s="14"/>
      <c r="Y460" s="14"/>
      <c r="Z460" s="14"/>
      <c r="AA460" s="14"/>
      <c r="AB460" s="14"/>
      <c r="AC460" s="5"/>
      <c r="AD460" s="5"/>
      <c r="AE460" s="5"/>
      <c r="AF460" s="5"/>
    </row>
    <row r="461" spans="1:32" s="6" customFormat="1" ht="12.75">
      <c r="A461" s="15"/>
      <c r="B461" s="54"/>
      <c r="C461" s="16"/>
      <c r="E461" s="62"/>
      <c r="F461" s="62"/>
      <c r="G461" s="42"/>
      <c r="H461" s="42"/>
      <c r="L461" s="7"/>
      <c r="M461" s="7"/>
      <c r="N461" s="7"/>
      <c r="O461" s="7"/>
      <c r="P461" s="7"/>
      <c r="Q461" s="7"/>
      <c r="R461" s="7"/>
      <c r="S461" s="8"/>
      <c r="T461" s="57"/>
      <c r="U461" s="81"/>
      <c r="W461" s="14"/>
      <c r="X461" s="14"/>
      <c r="Y461" s="14"/>
      <c r="Z461" s="14"/>
      <c r="AA461" s="14"/>
      <c r="AB461" s="14"/>
      <c r="AC461" s="5"/>
      <c r="AD461" s="5"/>
      <c r="AE461" s="5"/>
      <c r="AF461" s="5"/>
    </row>
    <row r="462" spans="1:32" s="6" customFormat="1" ht="12.75">
      <c r="A462" s="15"/>
      <c r="B462" s="54"/>
      <c r="C462" s="16"/>
      <c r="E462" s="62"/>
      <c r="F462" s="62"/>
      <c r="G462" s="42"/>
      <c r="H462" s="42"/>
      <c r="L462" s="7"/>
      <c r="M462" s="7"/>
      <c r="N462" s="7"/>
      <c r="O462" s="7"/>
      <c r="P462" s="7"/>
      <c r="Q462" s="7"/>
      <c r="R462" s="7"/>
      <c r="S462" s="8"/>
      <c r="T462" s="57"/>
      <c r="U462" s="81"/>
      <c r="W462" s="14"/>
      <c r="X462" s="14"/>
      <c r="Y462" s="14"/>
      <c r="Z462" s="14"/>
      <c r="AA462" s="14"/>
      <c r="AB462" s="14"/>
      <c r="AC462" s="5"/>
      <c r="AD462" s="5"/>
      <c r="AE462" s="5"/>
      <c r="AF462" s="5"/>
    </row>
    <row r="463" spans="1:32" s="6" customFormat="1" ht="12.75">
      <c r="A463" s="15"/>
      <c r="B463" s="54"/>
      <c r="C463" s="16"/>
      <c r="E463" s="62"/>
      <c r="F463" s="62"/>
      <c r="G463" s="42"/>
      <c r="H463" s="42"/>
      <c r="L463" s="7"/>
      <c r="M463" s="7"/>
      <c r="N463" s="7"/>
      <c r="O463" s="7"/>
      <c r="P463" s="7"/>
      <c r="Q463" s="7"/>
      <c r="R463" s="7"/>
      <c r="S463" s="8"/>
      <c r="T463" s="57"/>
      <c r="U463" s="81"/>
      <c r="W463" s="14"/>
      <c r="X463" s="14"/>
      <c r="Y463" s="14"/>
      <c r="Z463" s="14"/>
      <c r="AA463" s="14"/>
      <c r="AB463" s="14"/>
      <c r="AC463" s="5"/>
      <c r="AD463" s="5"/>
      <c r="AE463" s="5"/>
      <c r="AF463" s="5"/>
    </row>
    <row r="464" spans="1:32" s="6" customFormat="1" ht="12.75">
      <c r="A464" s="15"/>
      <c r="B464" s="54"/>
      <c r="C464" s="16"/>
      <c r="E464" s="62"/>
      <c r="F464" s="62"/>
      <c r="G464" s="42"/>
      <c r="H464" s="42"/>
      <c r="L464" s="7"/>
      <c r="M464" s="7"/>
      <c r="N464" s="7"/>
      <c r="O464" s="7"/>
      <c r="P464" s="7"/>
      <c r="Q464" s="7"/>
      <c r="R464" s="7"/>
      <c r="S464" s="8"/>
      <c r="T464" s="57"/>
      <c r="U464" s="81"/>
      <c r="W464" s="14"/>
      <c r="X464" s="14"/>
      <c r="Y464" s="14"/>
      <c r="Z464" s="14"/>
      <c r="AA464" s="14"/>
      <c r="AB464" s="14"/>
      <c r="AC464" s="5"/>
      <c r="AD464" s="5"/>
      <c r="AE464" s="5"/>
      <c r="AF464" s="5"/>
    </row>
    <row r="465" spans="1:32" s="6" customFormat="1" ht="12.75">
      <c r="A465" s="15"/>
      <c r="B465" s="54"/>
      <c r="C465" s="16"/>
      <c r="E465" s="62"/>
      <c r="F465" s="62"/>
      <c r="G465" s="42"/>
      <c r="H465" s="42"/>
      <c r="L465" s="7"/>
      <c r="M465" s="7"/>
      <c r="N465" s="7"/>
      <c r="O465" s="7"/>
      <c r="P465" s="7"/>
      <c r="Q465" s="7"/>
      <c r="R465" s="7"/>
      <c r="S465" s="8"/>
      <c r="T465" s="57"/>
      <c r="U465" s="81"/>
      <c r="W465" s="14"/>
      <c r="X465" s="14"/>
      <c r="Y465" s="14"/>
      <c r="Z465" s="14"/>
      <c r="AA465" s="14"/>
      <c r="AB465" s="14"/>
      <c r="AC465" s="5"/>
      <c r="AD465" s="5"/>
      <c r="AE465" s="5"/>
      <c r="AF465" s="5"/>
    </row>
    <row r="466" spans="1:32" s="6" customFormat="1" ht="12.75">
      <c r="A466" s="15"/>
      <c r="B466" s="54"/>
      <c r="C466" s="16"/>
      <c r="E466" s="62"/>
      <c r="F466" s="62"/>
      <c r="G466" s="42"/>
      <c r="H466" s="42"/>
      <c r="L466" s="7"/>
      <c r="M466" s="7"/>
      <c r="N466" s="7"/>
      <c r="O466" s="7"/>
      <c r="P466" s="7"/>
      <c r="Q466" s="7"/>
      <c r="R466" s="7"/>
      <c r="S466" s="8"/>
      <c r="T466" s="57"/>
      <c r="U466" s="81"/>
      <c r="W466" s="14"/>
      <c r="X466" s="14"/>
      <c r="Y466" s="14"/>
      <c r="Z466" s="14"/>
      <c r="AA466" s="14"/>
      <c r="AB466" s="14"/>
      <c r="AC466" s="5"/>
      <c r="AD466" s="5"/>
      <c r="AE466" s="5"/>
      <c r="AF466" s="5"/>
    </row>
    <row r="467" spans="1:32" s="6" customFormat="1" ht="12.75">
      <c r="A467" s="15"/>
      <c r="B467" s="54"/>
      <c r="C467" s="16"/>
      <c r="E467" s="62"/>
      <c r="F467" s="62"/>
      <c r="G467" s="42"/>
      <c r="H467" s="42"/>
      <c r="L467" s="7"/>
      <c r="M467" s="7"/>
      <c r="N467" s="7"/>
      <c r="O467" s="7"/>
      <c r="P467" s="7"/>
      <c r="Q467" s="7"/>
      <c r="R467" s="7"/>
      <c r="S467" s="8"/>
      <c r="T467" s="57"/>
      <c r="U467" s="81"/>
      <c r="W467" s="14"/>
      <c r="X467" s="14"/>
      <c r="Y467" s="14"/>
      <c r="Z467" s="14"/>
      <c r="AA467" s="14"/>
      <c r="AB467" s="14"/>
      <c r="AC467" s="5"/>
      <c r="AD467" s="5"/>
      <c r="AE467" s="5"/>
      <c r="AF467" s="5"/>
    </row>
    <row r="468" spans="1:33" s="6" customFormat="1" ht="12.75">
      <c r="A468" s="15"/>
      <c r="B468" s="54"/>
      <c r="C468" s="16"/>
      <c r="E468" s="62"/>
      <c r="F468" s="62"/>
      <c r="G468" s="42"/>
      <c r="H468" s="42"/>
      <c r="L468" s="7"/>
      <c r="M468" s="7"/>
      <c r="N468" s="7"/>
      <c r="O468" s="7"/>
      <c r="P468" s="7"/>
      <c r="Q468" s="7"/>
      <c r="R468" s="7"/>
      <c r="S468" s="8"/>
      <c r="T468" s="57"/>
      <c r="U468" s="81"/>
      <c r="W468" s="14"/>
      <c r="X468" s="14"/>
      <c r="Y468" s="14"/>
      <c r="Z468" s="14"/>
      <c r="AA468" s="14"/>
      <c r="AB468" s="14"/>
      <c r="AC468" s="5"/>
      <c r="AD468" s="5"/>
      <c r="AE468" s="5"/>
      <c r="AF468" s="5"/>
      <c r="AG468" s="3"/>
    </row>
    <row r="469" spans="2:32" ht="12.75">
      <c r="B469" s="55"/>
      <c r="T469" s="58"/>
      <c r="U469" s="82"/>
      <c r="AC469" s="5"/>
      <c r="AD469" s="5"/>
      <c r="AE469" s="5"/>
      <c r="AF469" s="5"/>
    </row>
    <row r="470" spans="2:32" ht="12.75">
      <c r="B470" s="55"/>
      <c r="T470" s="58"/>
      <c r="U470" s="82"/>
      <c r="AC470" s="5"/>
      <c r="AD470" s="5"/>
      <c r="AE470" s="5"/>
      <c r="AF470" s="5"/>
    </row>
    <row r="471" spans="2:32" ht="12.75">
      <c r="B471" s="55"/>
      <c r="T471" s="58"/>
      <c r="U471" s="82"/>
      <c r="AC471" s="5"/>
      <c r="AD471" s="5"/>
      <c r="AE471" s="5"/>
      <c r="AF471" s="5"/>
    </row>
    <row r="472" spans="2:32" ht="12.75">
      <c r="B472" s="55"/>
      <c r="T472" s="58"/>
      <c r="U472" s="82"/>
      <c r="AC472" s="5"/>
      <c r="AD472" s="5"/>
      <c r="AE472" s="5"/>
      <c r="AF472" s="5"/>
    </row>
    <row r="473" spans="2:32" ht="12.75">
      <c r="B473" s="55"/>
      <c r="T473" s="58"/>
      <c r="U473" s="82"/>
      <c r="AC473" s="5"/>
      <c r="AD473" s="5"/>
      <c r="AE473" s="5"/>
      <c r="AF473" s="5"/>
    </row>
    <row r="474" spans="2:32" ht="12.75">
      <c r="B474" s="55"/>
      <c r="T474" s="58"/>
      <c r="U474" s="82"/>
      <c r="AC474" s="5"/>
      <c r="AD474" s="5"/>
      <c r="AE474" s="5"/>
      <c r="AF474" s="5"/>
    </row>
    <row r="475" spans="2:32" ht="12.75">
      <c r="B475" s="55"/>
      <c r="T475" s="58"/>
      <c r="U475" s="82"/>
      <c r="AC475" s="5"/>
      <c r="AD475" s="5"/>
      <c r="AE475" s="5"/>
      <c r="AF475" s="5"/>
    </row>
    <row r="476" spans="2:32" ht="12.75">
      <c r="B476" s="55"/>
      <c r="T476" s="58"/>
      <c r="U476" s="82"/>
      <c r="AC476" s="5"/>
      <c r="AD476" s="5"/>
      <c r="AE476" s="5"/>
      <c r="AF476" s="5"/>
    </row>
    <row r="477" spans="2:32" ht="12.75">
      <c r="B477" s="55"/>
      <c r="T477" s="58"/>
      <c r="U477" s="82"/>
      <c r="AC477" s="5"/>
      <c r="AD477" s="5"/>
      <c r="AE477" s="5"/>
      <c r="AF477" s="5"/>
    </row>
    <row r="478" spans="2:32" ht="12.75">
      <c r="B478" s="55"/>
      <c r="T478" s="58"/>
      <c r="U478" s="82"/>
      <c r="AC478" s="5"/>
      <c r="AD478" s="5"/>
      <c r="AE478" s="5"/>
      <c r="AF478" s="5"/>
    </row>
    <row r="479" spans="2:32" ht="12.75">
      <c r="B479" s="55"/>
      <c r="T479" s="58"/>
      <c r="U479" s="82"/>
      <c r="AC479" s="5"/>
      <c r="AD479" s="5"/>
      <c r="AE479" s="5"/>
      <c r="AF479" s="5"/>
    </row>
    <row r="480" spans="2:32" ht="12.75">
      <c r="B480" s="55"/>
      <c r="T480" s="58"/>
      <c r="U480" s="82"/>
      <c r="AC480" s="5"/>
      <c r="AD480" s="5"/>
      <c r="AE480" s="5"/>
      <c r="AF480" s="5"/>
    </row>
    <row r="481" spans="2:32" ht="12.75">
      <c r="B481" s="55"/>
      <c r="T481" s="58"/>
      <c r="U481" s="82"/>
      <c r="AC481" s="5"/>
      <c r="AD481" s="5"/>
      <c r="AE481" s="5"/>
      <c r="AF481" s="5"/>
    </row>
    <row r="482" spans="2:32" ht="12.75">
      <c r="B482" s="55"/>
      <c r="T482" s="58"/>
      <c r="U482" s="82"/>
      <c r="AC482" s="5"/>
      <c r="AD482" s="5"/>
      <c r="AE482" s="5"/>
      <c r="AF482" s="5"/>
    </row>
    <row r="483" spans="2:32" ht="12.75">
      <c r="B483" s="55"/>
      <c r="T483" s="58"/>
      <c r="U483" s="82"/>
      <c r="AC483" s="5"/>
      <c r="AD483" s="5"/>
      <c r="AE483" s="5"/>
      <c r="AF483" s="5"/>
    </row>
    <row r="484" spans="2:32" ht="12.75">
      <c r="B484" s="55"/>
      <c r="T484" s="58"/>
      <c r="U484" s="82"/>
      <c r="AC484" s="5"/>
      <c r="AD484" s="5"/>
      <c r="AE484" s="5"/>
      <c r="AF484" s="5"/>
    </row>
    <row r="485" spans="2:32" ht="12.75">
      <c r="B485" s="55"/>
      <c r="T485" s="58"/>
      <c r="U485" s="82"/>
      <c r="AC485" s="5"/>
      <c r="AD485" s="5"/>
      <c r="AE485" s="5"/>
      <c r="AF485" s="5"/>
    </row>
    <row r="486" spans="2:32" ht="12.75">
      <c r="B486" s="55"/>
      <c r="T486" s="58"/>
      <c r="U486" s="82"/>
      <c r="AC486" s="5"/>
      <c r="AD486" s="5"/>
      <c r="AE486" s="5"/>
      <c r="AF486" s="5"/>
    </row>
    <row r="487" spans="2:32" ht="12.75">
      <c r="B487" s="55"/>
      <c r="T487" s="58"/>
      <c r="U487" s="82"/>
      <c r="AC487" s="5"/>
      <c r="AD487" s="5"/>
      <c r="AE487" s="5"/>
      <c r="AF487" s="5"/>
    </row>
    <row r="488" spans="2:32" ht="12.75">
      <c r="B488" s="55"/>
      <c r="T488" s="58"/>
      <c r="U488" s="82"/>
      <c r="AC488" s="5"/>
      <c r="AD488" s="5"/>
      <c r="AE488" s="5"/>
      <c r="AF488" s="5"/>
    </row>
    <row r="489" spans="2:32" ht="12.75">
      <c r="B489" s="55"/>
      <c r="T489" s="58"/>
      <c r="U489" s="82"/>
      <c r="AC489" s="5"/>
      <c r="AD489" s="5"/>
      <c r="AE489" s="5"/>
      <c r="AF489" s="5"/>
    </row>
    <row r="490" spans="2:32" ht="12.75">
      <c r="B490" s="55"/>
      <c r="T490" s="58"/>
      <c r="U490" s="82"/>
      <c r="AC490" s="5"/>
      <c r="AD490" s="5"/>
      <c r="AE490" s="5"/>
      <c r="AF490" s="5"/>
    </row>
    <row r="491" spans="2:32" ht="12.75">
      <c r="B491" s="55"/>
      <c r="T491" s="58"/>
      <c r="U491" s="82"/>
      <c r="AC491" s="5"/>
      <c r="AD491" s="5"/>
      <c r="AE491" s="5"/>
      <c r="AF491" s="5"/>
    </row>
    <row r="492" spans="2:32" ht="12.75">
      <c r="B492" s="55"/>
      <c r="T492" s="58"/>
      <c r="U492" s="82"/>
      <c r="AC492" s="5"/>
      <c r="AD492" s="5"/>
      <c r="AE492" s="5"/>
      <c r="AF492" s="5"/>
    </row>
    <row r="493" spans="2:32" ht="12.75">
      <c r="B493" s="55"/>
      <c r="T493" s="58"/>
      <c r="U493" s="82"/>
      <c r="AC493" s="5"/>
      <c r="AD493" s="5"/>
      <c r="AE493" s="5"/>
      <c r="AF493" s="5"/>
    </row>
    <row r="494" spans="2:32" ht="12.75">
      <c r="B494" s="55"/>
      <c r="T494" s="58"/>
      <c r="U494" s="82"/>
      <c r="AC494" s="5"/>
      <c r="AD494" s="5"/>
      <c r="AE494" s="5"/>
      <c r="AF494" s="5"/>
    </row>
    <row r="495" spans="2:32" ht="12.75">
      <c r="B495" s="55"/>
      <c r="T495" s="58"/>
      <c r="U495" s="82"/>
      <c r="AC495" s="5"/>
      <c r="AD495" s="5"/>
      <c r="AE495" s="5"/>
      <c r="AF495" s="5"/>
    </row>
    <row r="496" spans="2:32" ht="12.75">
      <c r="B496" s="55"/>
      <c r="T496" s="58"/>
      <c r="U496" s="82"/>
      <c r="AC496" s="5"/>
      <c r="AD496" s="5"/>
      <c r="AE496" s="5"/>
      <c r="AF496" s="5"/>
    </row>
    <row r="497" spans="2:32" ht="12.75">
      <c r="B497" s="55"/>
      <c r="T497" s="58"/>
      <c r="U497" s="82"/>
      <c r="AC497" s="5"/>
      <c r="AD497" s="5"/>
      <c r="AE497" s="5"/>
      <c r="AF497" s="5"/>
    </row>
    <row r="498" spans="2:32" ht="12.75">
      <c r="B498" s="55"/>
      <c r="T498" s="58"/>
      <c r="U498" s="82"/>
      <c r="AC498" s="5"/>
      <c r="AD498" s="5"/>
      <c r="AE498" s="5"/>
      <c r="AF498" s="5"/>
    </row>
    <row r="499" spans="2:32" ht="12.75">
      <c r="B499" s="55"/>
      <c r="T499" s="58"/>
      <c r="U499" s="82"/>
      <c r="AC499" s="5"/>
      <c r="AD499" s="5"/>
      <c r="AE499" s="5"/>
      <c r="AF499" s="5"/>
    </row>
    <row r="500" spans="2:32" ht="12.75">
      <c r="B500" s="55"/>
      <c r="T500" s="58"/>
      <c r="U500" s="82"/>
      <c r="AC500" s="5"/>
      <c r="AD500" s="5"/>
      <c r="AE500" s="5"/>
      <c r="AF500" s="5"/>
    </row>
    <row r="501" spans="2:32" ht="12.75">
      <c r="B501" s="55"/>
      <c r="T501" s="58"/>
      <c r="U501" s="82"/>
      <c r="AC501" s="5"/>
      <c r="AD501" s="5"/>
      <c r="AE501" s="5"/>
      <c r="AF501" s="5"/>
    </row>
    <row r="502" spans="2:32" ht="12.75">
      <c r="B502" s="55"/>
      <c r="T502" s="58"/>
      <c r="U502" s="82"/>
      <c r="AC502" s="5"/>
      <c r="AD502" s="5"/>
      <c r="AE502" s="5"/>
      <c r="AF502" s="5"/>
    </row>
    <row r="503" spans="2:32" ht="12.75">
      <c r="B503" s="55"/>
      <c r="T503" s="58"/>
      <c r="U503" s="82"/>
      <c r="AC503" s="5"/>
      <c r="AD503" s="5"/>
      <c r="AE503" s="5"/>
      <c r="AF503" s="5"/>
    </row>
    <row r="504" spans="2:32" ht="12.75">
      <c r="B504" s="55"/>
      <c r="T504" s="58"/>
      <c r="U504" s="82"/>
      <c r="AC504" s="5"/>
      <c r="AD504" s="5"/>
      <c r="AE504" s="5"/>
      <c r="AF504" s="5"/>
    </row>
    <row r="505" spans="2:32" ht="12.75">
      <c r="B505" s="55"/>
      <c r="T505" s="58"/>
      <c r="U505" s="82"/>
      <c r="AC505" s="5"/>
      <c r="AD505" s="5"/>
      <c r="AE505" s="5"/>
      <c r="AF505" s="5"/>
    </row>
    <row r="506" spans="2:32" ht="12.75">
      <c r="B506" s="55"/>
      <c r="T506" s="58"/>
      <c r="U506" s="82"/>
      <c r="AC506" s="5"/>
      <c r="AD506" s="5"/>
      <c r="AE506" s="5"/>
      <c r="AF506" s="5"/>
    </row>
    <row r="507" spans="2:32" ht="12.75">
      <c r="B507" s="55"/>
      <c r="T507" s="58"/>
      <c r="U507" s="82"/>
      <c r="AC507" s="5"/>
      <c r="AD507" s="5"/>
      <c r="AE507" s="5"/>
      <c r="AF507" s="5"/>
    </row>
    <row r="508" spans="2:32" ht="12.75">
      <c r="B508" s="55"/>
      <c r="T508" s="58"/>
      <c r="U508" s="82"/>
      <c r="AC508" s="5"/>
      <c r="AD508" s="5"/>
      <c r="AE508" s="5"/>
      <c r="AF508" s="5"/>
    </row>
    <row r="509" spans="2:32" ht="12.75">
      <c r="B509" s="55"/>
      <c r="T509" s="58"/>
      <c r="U509" s="82"/>
      <c r="AC509" s="5"/>
      <c r="AD509" s="5"/>
      <c r="AE509" s="5"/>
      <c r="AF509" s="5"/>
    </row>
    <row r="510" spans="2:32" ht="12.75">
      <c r="B510" s="55"/>
      <c r="T510" s="58"/>
      <c r="U510" s="82"/>
      <c r="AC510" s="5"/>
      <c r="AD510" s="5"/>
      <c r="AE510" s="5"/>
      <c r="AF510" s="5"/>
    </row>
    <row r="511" spans="2:32" ht="12.75">
      <c r="B511" s="55"/>
      <c r="T511" s="58"/>
      <c r="U511" s="82"/>
      <c r="AC511" s="5"/>
      <c r="AD511" s="5"/>
      <c r="AE511" s="5"/>
      <c r="AF511" s="5"/>
    </row>
    <row r="512" spans="2:32" ht="12.75">
      <c r="B512" s="55"/>
      <c r="T512" s="58"/>
      <c r="U512" s="82"/>
      <c r="AC512" s="5"/>
      <c r="AD512" s="5"/>
      <c r="AE512" s="5"/>
      <c r="AF512" s="5"/>
    </row>
    <row r="513" spans="2:32" ht="12.75">
      <c r="B513" s="55"/>
      <c r="T513" s="58"/>
      <c r="U513" s="82"/>
      <c r="AC513" s="5"/>
      <c r="AD513" s="5"/>
      <c r="AE513" s="5"/>
      <c r="AF513" s="5"/>
    </row>
    <row r="514" spans="2:32" ht="12.75">
      <c r="B514" s="55"/>
      <c r="T514" s="58"/>
      <c r="U514" s="82"/>
      <c r="AC514" s="5"/>
      <c r="AD514" s="5"/>
      <c r="AE514" s="5"/>
      <c r="AF514" s="5"/>
    </row>
    <row r="515" spans="2:32" ht="12.75">
      <c r="B515" s="55"/>
      <c r="T515" s="58"/>
      <c r="U515" s="82"/>
      <c r="AC515" s="5"/>
      <c r="AD515" s="5"/>
      <c r="AE515" s="5"/>
      <c r="AF515" s="5"/>
    </row>
    <row r="516" spans="2:32" ht="12.75">
      <c r="B516" s="55"/>
      <c r="T516" s="58"/>
      <c r="U516" s="82"/>
      <c r="AC516" s="5"/>
      <c r="AD516" s="5"/>
      <c r="AE516" s="5"/>
      <c r="AF516" s="5"/>
    </row>
    <row r="517" spans="2:32" ht="12.75">
      <c r="B517" s="55"/>
      <c r="T517" s="58"/>
      <c r="U517" s="82"/>
      <c r="AC517" s="5"/>
      <c r="AD517" s="5"/>
      <c r="AE517" s="5"/>
      <c r="AF517" s="5"/>
    </row>
    <row r="518" spans="2:32" ht="12.75">
      <c r="B518" s="55"/>
      <c r="T518" s="58"/>
      <c r="U518" s="82"/>
      <c r="AC518" s="5"/>
      <c r="AD518" s="5"/>
      <c r="AE518" s="5"/>
      <c r="AF518" s="5"/>
    </row>
    <row r="519" spans="2:32" ht="12.75">
      <c r="B519" s="55"/>
      <c r="T519" s="58"/>
      <c r="U519" s="82"/>
      <c r="AC519" s="5"/>
      <c r="AD519" s="5"/>
      <c r="AE519" s="5"/>
      <c r="AF519" s="5"/>
    </row>
    <row r="520" spans="2:32" ht="12.75">
      <c r="B520" s="55"/>
      <c r="T520" s="58"/>
      <c r="U520" s="82"/>
      <c r="AC520" s="5"/>
      <c r="AD520" s="5"/>
      <c r="AE520" s="5"/>
      <c r="AF520" s="5"/>
    </row>
    <row r="521" spans="2:32" ht="12.75">
      <c r="B521" s="55"/>
      <c r="T521" s="58"/>
      <c r="U521" s="82"/>
      <c r="AC521" s="5"/>
      <c r="AD521" s="5"/>
      <c r="AE521" s="5"/>
      <c r="AF521" s="5"/>
    </row>
    <row r="522" spans="2:32" ht="12.75">
      <c r="B522" s="55"/>
      <c r="T522" s="58"/>
      <c r="U522" s="82"/>
      <c r="AC522" s="5"/>
      <c r="AD522" s="5"/>
      <c r="AE522" s="5"/>
      <c r="AF522" s="5"/>
    </row>
    <row r="523" spans="2:32" ht="12.75">
      <c r="B523" s="55"/>
      <c r="T523" s="58"/>
      <c r="U523" s="82"/>
      <c r="AC523" s="5"/>
      <c r="AD523" s="5"/>
      <c r="AE523" s="5"/>
      <c r="AF523" s="5"/>
    </row>
    <row r="524" spans="2:32" ht="12.75">
      <c r="B524" s="55"/>
      <c r="T524" s="58"/>
      <c r="U524" s="82"/>
      <c r="AC524" s="5"/>
      <c r="AD524" s="5"/>
      <c r="AE524" s="5"/>
      <c r="AF524" s="5"/>
    </row>
    <row r="525" spans="2:32" ht="12.75">
      <c r="B525" s="55"/>
      <c r="T525" s="58"/>
      <c r="U525" s="82"/>
      <c r="AC525" s="5"/>
      <c r="AD525" s="5"/>
      <c r="AE525" s="5"/>
      <c r="AF525" s="5"/>
    </row>
    <row r="526" spans="2:32" ht="12.75">
      <c r="B526" s="55"/>
      <c r="T526" s="58"/>
      <c r="U526" s="82"/>
      <c r="AC526" s="5"/>
      <c r="AD526" s="5"/>
      <c r="AE526" s="5"/>
      <c r="AF526" s="5"/>
    </row>
    <row r="527" spans="2:32" ht="12.75">
      <c r="B527" s="55"/>
      <c r="T527" s="58"/>
      <c r="U527" s="82"/>
      <c r="AC527" s="5"/>
      <c r="AD527" s="5"/>
      <c r="AE527" s="5"/>
      <c r="AF527" s="5"/>
    </row>
    <row r="528" spans="2:32" ht="12.75">
      <c r="B528" s="55"/>
      <c r="T528" s="58"/>
      <c r="U528" s="82"/>
      <c r="AC528" s="5"/>
      <c r="AD528" s="5"/>
      <c r="AE528" s="5"/>
      <c r="AF528" s="5"/>
    </row>
    <row r="529" spans="2:32" ht="12.75">
      <c r="B529" s="55"/>
      <c r="T529" s="58"/>
      <c r="U529" s="82"/>
      <c r="AC529" s="5"/>
      <c r="AD529" s="5"/>
      <c r="AE529" s="5"/>
      <c r="AF529" s="5"/>
    </row>
    <row r="530" spans="2:32" ht="12.75">
      <c r="B530" s="55"/>
      <c r="T530" s="58"/>
      <c r="U530" s="82"/>
      <c r="AC530" s="5"/>
      <c r="AD530" s="5"/>
      <c r="AE530" s="5"/>
      <c r="AF530" s="5"/>
    </row>
    <row r="531" spans="2:32" ht="12.75">
      <c r="B531" s="55"/>
      <c r="T531" s="58"/>
      <c r="U531" s="82"/>
      <c r="AC531" s="5"/>
      <c r="AD531" s="5"/>
      <c r="AE531" s="5"/>
      <c r="AF531" s="5"/>
    </row>
    <row r="532" spans="2:32" ht="12.75">
      <c r="B532" s="55"/>
      <c r="T532" s="58"/>
      <c r="U532" s="82"/>
      <c r="AC532" s="5"/>
      <c r="AD532" s="5"/>
      <c r="AE532" s="5"/>
      <c r="AF532" s="5"/>
    </row>
    <row r="533" spans="2:32" ht="12.75">
      <c r="B533" s="55"/>
      <c r="T533" s="58"/>
      <c r="U533" s="82"/>
      <c r="AC533" s="5"/>
      <c r="AD533" s="5"/>
      <c r="AE533" s="5"/>
      <c r="AF533" s="5"/>
    </row>
    <row r="534" spans="2:32" ht="12.75">
      <c r="B534" s="55"/>
      <c r="T534" s="58"/>
      <c r="U534" s="82"/>
      <c r="AC534" s="5"/>
      <c r="AD534" s="5"/>
      <c r="AE534" s="5"/>
      <c r="AF534" s="5"/>
    </row>
    <row r="535" spans="2:32" ht="12.75">
      <c r="B535" s="55"/>
      <c r="T535" s="58"/>
      <c r="U535" s="82"/>
      <c r="AC535" s="5"/>
      <c r="AD535" s="5"/>
      <c r="AE535" s="5"/>
      <c r="AF535" s="5"/>
    </row>
    <row r="536" spans="2:32" ht="12.75">
      <c r="B536" s="55"/>
      <c r="T536" s="58"/>
      <c r="U536" s="82"/>
      <c r="AC536" s="5"/>
      <c r="AD536" s="5"/>
      <c r="AE536" s="5"/>
      <c r="AF536" s="5"/>
    </row>
    <row r="537" spans="2:32" ht="12.75">
      <c r="B537" s="55"/>
      <c r="T537" s="58"/>
      <c r="U537" s="82"/>
      <c r="AC537" s="5"/>
      <c r="AD537" s="5"/>
      <c r="AE537" s="5"/>
      <c r="AF537" s="5"/>
    </row>
    <row r="538" spans="2:32" ht="12.75">
      <c r="B538" s="55"/>
      <c r="T538" s="58"/>
      <c r="U538" s="82"/>
      <c r="AC538" s="5"/>
      <c r="AD538" s="5"/>
      <c r="AE538" s="5"/>
      <c r="AF538" s="5"/>
    </row>
    <row r="539" spans="2:32" ht="12.75">
      <c r="B539" s="55"/>
      <c r="T539" s="58"/>
      <c r="U539" s="82"/>
      <c r="AC539" s="5"/>
      <c r="AD539" s="5"/>
      <c r="AE539" s="5"/>
      <c r="AF539" s="5"/>
    </row>
    <row r="540" spans="2:32" ht="12.75">
      <c r="B540" s="55"/>
      <c r="T540" s="58"/>
      <c r="U540" s="82"/>
      <c r="AC540" s="5"/>
      <c r="AD540" s="5"/>
      <c r="AE540" s="5"/>
      <c r="AF540" s="5"/>
    </row>
    <row r="541" spans="2:32" ht="12.75">
      <c r="B541" s="55"/>
      <c r="T541" s="58"/>
      <c r="U541" s="82"/>
      <c r="AC541" s="5"/>
      <c r="AD541" s="5"/>
      <c r="AE541" s="5"/>
      <c r="AF541" s="5"/>
    </row>
    <row r="542" spans="2:32" ht="12.75">
      <c r="B542" s="55"/>
      <c r="T542" s="58"/>
      <c r="U542" s="82"/>
      <c r="AC542" s="5"/>
      <c r="AD542" s="5"/>
      <c r="AE542" s="5"/>
      <c r="AF542" s="5"/>
    </row>
    <row r="543" spans="2:32" ht="12.75">
      <c r="B543" s="55"/>
      <c r="T543" s="58"/>
      <c r="U543" s="82"/>
      <c r="AC543" s="5"/>
      <c r="AD543" s="5"/>
      <c r="AE543" s="5"/>
      <c r="AF543" s="5"/>
    </row>
    <row r="544" spans="2:32" ht="12.75">
      <c r="B544" s="55"/>
      <c r="T544" s="58"/>
      <c r="U544" s="82"/>
      <c r="AC544" s="5"/>
      <c r="AD544" s="5"/>
      <c r="AE544" s="5"/>
      <c r="AF544" s="5"/>
    </row>
    <row r="545" spans="2:32" ht="12.75">
      <c r="B545" s="55"/>
      <c r="T545" s="58"/>
      <c r="U545" s="82"/>
      <c r="AC545" s="5"/>
      <c r="AD545" s="5"/>
      <c r="AE545" s="5"/>
      <c r="AF545" s="5"/>
    </row>
    <row r="546" spans="2:32" ht="12.75">
      <c r="B546" s="55"/>
      <c r="T546" s="58"/>
      <c r="U546" s="82"/>
      <c r="AC546" s="5"/>
      <c r="AD546" s="5"/>
      <c r="AE546" s="5"/>
      <c r="AF546" s="5"/>
    </row>
    <row r="547" spans="2:32" ht="12.75">
      <c r="B547" s="55"/>
      <c r="T547" s="58"/>
      <c r="U547" s="82"/>
      <c r="AC547" s="5"/>
      <c r="AD547" s="5"/>
      <c r="AE547" s="5"/>
      <c r="AF547" s="5"/>
    </row>
    <row r="548" spans="2:32" ht="12.75">
      <c r="B548" s="55"/>
      <c r="T548" s="58"/>
      <c r="U548" s="82"/>
      <c r="AC548" s="5"/>
      <c r="AD548" s="5"/>
      <c r="AE548" s="5"/>
      <c r="AF548" s="5"/>
    </row>
    <row r="549" spans="2:32" ht="12.75">
      <c r="B549" s="55"/>
      <c r="T549" s="58"/>
      <c r="U549" s="82"/>
      <c r="AC549" s="5"/>
      <c r="AD549" s="5"/>
      <c r="AE549" s="5"/>
      <c r="AF549" s="5"/>
    </row>
    <row r="550" spans="2:32" ht="12.75">
      <c r="B550" s="55"/>
      <c r="T550" s="58"/>
      <c r="U550" s="82"/>
      <c r="AC550" s="5"/>
      <c r="AD550" s="5"/>
      <c r="AE550" s="5"/>
      <c r="AF550" s="5"/>
    </row>
    <row r="551" spans="2:32" ht="12.75">
      <c r="B551" s="55"/>
      <c r="T551" s="58"/>
      <c r="U551" s="82"/>
      <c r="AC551" s="5"/>
      <c r="AD551" s="5"/>
      <c r="AE551" s="5"/>
      <c r="AF551" s="5"/>
    </row>
    <row r="552" spans="2:32" ht="12.75">
      <c r="B552" s="55"/>
      <c r="T552" s="58"/>
      <c r="U552" s="82"/>
      <c r="AC552" s="5"/>
      <c r="AD552" s="5"/>
      <c r="AE552" s="5"/>
      <c r="AF552" s="5"/>
    </row>
    <row r="553" spans="2:32" ht="12.75">
      <c r="B553" s="55"/>
      <c r="T553" s="58"/>
      <c r="U553" s="82"/>
      <c r="AC553" s="5"/>
      <c r="AD553" s="5"/>
      <c r="AE553" s="5"/>
      <c r="AF553" s="5"/>
    </row>
    <row r="554" spans="2:32" ht="12.75">
      <c r="B554" s="55"/>
      <c r="T554" s="58"/>
      <c r="U554" s="82"/>
      <c r="AC554" s="5"/>
      <c r="AD554" s="5"/>
      <c r="AE554" s="5"/>
      <c r="AF554" s="5"/>
    </row>
    <row r="555" spans="2:32" ht="12.75">
      <c r="B555" s="55"/>
      <c r="T555" s="58"/>
      <c r="U555" s="82"/>
      <c r="AC555" s="5"/>
      <c r="AD555" s="5"/>
      <c r="AE555" s="5"/>
      <c r="AF555" s="5"/>
    </row>
    <row r="556" spans="2:32" ht="12.75">
      <c r="B556" s="55"/>
      <c r="T556" s="58"/>
      <c r="U556" s="82"/>
      <c r="AC556" s="5"/>
      <c r="AD556" s="5"/>
      <c r="AE556" s="5"/>
      <c r="AF556" s="5"/>
    </row>
    <row r="557" spans="2:32" ht="12.75">
      <c r="B557" s="55"/>
      <c r="T557" s="58"/>
      <c r="U557" s="82"/>
      <c r="AC557" s="5"/>
      <c r="AD557" s="5"/>
      <c r="AE557" s="5"/>
      <c r="AF557" s="5"/>
    </row>
    <row r="558" spans="2:32" ht="12.75">
      <c r="B558" s="55"/>
      <c r="T558" s="58"/>
      <c r="U558" s="82"/>
      <c r="AC558" s="5"/>
      <c r="AD558" s="5"/>
      <c r="AE558" s="5"/>
      <c r="AF558" s="5"/>
    </row>
    <row r="559" spans="2:32" ht="12.75">
      <c r="B559" s="55"/>
      <c r="T559" s="58"/>
      <c r="U559" s="82"/>
      <c r="AC559" s="5"/>
      <c r="AD559" s="5"/>
      <c r="AE559" s="5"/>
      <c r="AF559" s="5"/>
    </row>
    <row r="560" spans="2:32" ht="12.75">
      <c r="B560" s="55"/>
      <c r="T560" s="58"/>
      <c r="U560" s="82"/>
      <c r="AC560" s="5"/>
      <c r="AD560" s="5"/>
      <c r="AE560" s="5"/>
      <c r="AF560" s="5"/>
    </row>
    <row r="561" spans="2:32" ht="12.75">
      <c r="B561" s="55"/>
      <c r="T561" s="58"/>
      <c r="U561" s="82"/>
      <c r="AC561" s="5"/>
      <c r="AD561" s="5"/>
      <c r="AE561" s="5"/>
      <c r="AF561" s="5"/>
    </row>
    <row r="562" spans="2:32" ht="12.75">
      <c r="B562" s="55"/>
      <c r="T562" s="58"/>
      <c r="U562" s="82"/>
      <c r="AC562" s="5"/>
      <c r="AD562" s="5"/>
      <c r="AE562" s="5"/>
      <c r="AF562" s="5"/>
    </row>
    <row r="563" spans="2:32" ht="12.75">
      <c r="B563" s="55"/>
      <c r="T563" s="58"/>
      <c r="U563" s="82"/>
      <c r="AC563" s="5"/>
      <c r="AD563" s="5"/>
      <c r="AE563" s="5"/>
      <c r="AF563" s="5"/>
    </row>
    <row r="564" spans="2:32" ht="12.75">
      <c r="B564" s="55"/>
      <c r="T564" s="58"/>
      <c r="U564" s="82"/>
      <c r="AC564" s="5"/>
      <c r="AD564" s="5"/>
      <c r="AE564" s="5"/>
      <c r="AF564" s="5"/>
    </row>
    <row r="565" spans="2:32" ht="12.75">
      <c r="B565" s="55"/>
      <c r="T565" s="58"/>
      <c r="U565" s="82"/>
      <c r="AC565" s="5"/>
      <c r="AD565" s="5"/>
      <c r="AE565" s="5"/>
      <c r="AF565" s="5"/>
    </row>
    <row r="566" spans="2:32" ht="12.75">
      <c r="B566" s="55"/>
      <c r="T566" s="58"/>
      <c r="U566" s="82"/>
      <c r="AD566" s="2"/>
      <c r="AE566" s="2"/>
      <c r="AF566" s="2"/>
    </row>
    <row r="567" spans="2:32" ht="12.75">
      <c r="B567" s="55"/>
      <c r="T567" s="58"/>
      <c r="U567" s="82"/>
      <c r="AD567" s="2"/>
      <c r="AE567" s="2"/>
      <c r="AF567" s="2"/>
    </row>
    <row r="568" spans="2:32" ht="12.75">
      <c r="B568" s="55"/>
      <c r="T568" s="58"/>
      <c r="U568" s="82"/>
      <c r="AD568" s="2"/>
      <c r="AE568" s="2"/>
      <c r="AF568" s="2"/>
    </row>
    <row r="569" spans="2:32" ht="12.75">
      <c r="B569" s="55"/>
      <c r="T569" s="58"/>
      <c r="U569" s="82"/>
      <c r="AD569" s="2"/>
      <c r="AE569" s="2"/>
      <c r="AF569" s="2"/>
    </row>
    <row r="570" spans="2:32" ht="12.75">
      <c r="B570" s="55"/>
      <c r="T570" s="58"/>
      <c r="U570" s="82"/>
      <c r="AD570" s="2"/>
      <c r="AE570" s="2"/>
      <c r="AF570" s="2"/>
    </row>
    <row r="571" spans="2:32" ht="12.75">
      <c r="B571" s="55"/>
      <c r="T571" s="58"/>
      <c r="U571" s="82"/>
      <c r="AD571" s="2"/>
      <c r="AE571" s="2"/>
      <c r="AF571" s="2"/>
    </row>
    <row r="572" spans="2:32" ht="12.75">
      <c r="B572" s="55"/>
      <c r="T572" s="58"/>
      <c r="U572" s="82"/>
      <c r="AD572" s="2"/>
      <c r="AE572" s="2"/>
      <c r="AF572" s="2"/>
    </row>
    <row r="573" spans="2:32" ht="12.75">
      <c r="B573" s="55"/>
      <c r="T573" s="58"/>
      <c r="U573" s="82"/>
      <c r="AD573" s="2"/>
      <c r="AE573" s="2"/>
      <c r="AF573" s="2"/>
    </row>
    <row r="574" spans="2:32" ht="12.75">
      <c r="B574" s="55"/>
      <c r="T574" s="58"/>
      <c r="U574" s="82"/>
      <c r="AD574" s="2"/>
      <c r="AE574" s="2"/>
      <c r="AF574" s="2"/>
    </row>
    <row r="575" spans="2:32" ht="12.75">
      <c r="B575" s="55"/>
      <c r="T575" s="58"/>
      <c r="U575" s="82"/>
      <c r="AD575" s="2"/>
      <c r="AE575" s="2"/>
      <c r="AF575" s="2"/>
    </row>
    <row r="576" spans="2:32" ht="12.75">
      <c r="B576" s="55"/>
      <c r="T576" s="58"/>
      <c r="U576" s="82"/>
      <c r="AD576" s="2"/>
      <c r="AE576" s="2"/>
      <c r="AF576" s="2"/>
    </row>
    <row r="577" spans="2:32" ht="12.75">
      <c r="B577" s="55"/>
      <c r="T577" s="58"/>
      <c r="U577" s="82"/>
      <c r="AD577" s="2"/>
      <c r="AE577" s="2"/>
      <c r="AF577" s="2"/>
    </row>
    <row r="578" spans="2:32" ht="12.75">
      <c r="B578" s="55"/>
      <c r="T578" s="58"/>
      <c r="U578" s="82"/>
      <c r="AD578" s="2"/>
      <c r="AE578" s="2"/>
      <c r="AF578" s="2"/>
    </row>
    <row r="579" spans="2:32" ht="12.75">
      <c r="B579" s="55"/>
      <c r="T579" s="58"/>
      <c r="U579" s="82"/>
      <c r="AD579" s="2"/>
      <c r="AE579" s="2"/>
      <c r="AF579" s="2"/>
    </row>
    <row r="580" spans="2:32" ht="12.75">
      <c r="B580" s="55"/>
      <c r="T580" s="58"/>
      <c r="U580" s="82"/>
      <c r="AD580" s="2"/>
      <c r="AE580" s="2"/>
      <c r="AF580" s="2"/>
    </row>
    <row r="581" spans="2:32" ht="12.75">
      <c r="B581" s="55"/>
      <c r="T581" s="58"/>
      <c r="U581" s="82"/>
      <c r="AD581" s="2"/>
      <c r="AE581" s="2"/>
      <c r="AF581" s="2"/>
    </row>
    <row r="582" spans="2:32" ht="12.75">
      <c r="B582" s="55"/>
      <c r="T582" s="58"/>
      <c r="U582" s="82"/>
      <c r="AD582" s="2"/>
      <c r="AE582" s="2"/>
      <c r="AF582" s="2"/>
    </row>
    <row r="583" spans="2:32" ht="12.75">
      <c r="B583" s="55"/>
      <c r="T583" s="58"/>
      <c r="U583" s="82"/>
      <c r="AD583" s="2"/>
      <c r="AE583" s="2"/>
      <c r="AF583" s="2"/>
    </row>
    <row r="584" spans="2:32" ht="12.75">
      <c r="B584" s="55"/>
      <c r="T584" s="58"/>
      <c r="U584" s="82"/>
      <c r="AD584" s="2"/>
      <c r="AE584" s="2"/>
      <c r="AF584" s="2"/>
    </row>
    <row r="585" spans="2:32" ht="12.75">
      <c r="B585" s="55"/>
      <c r="T585" s="58"/>
      <c r="U585" s="82"/>
      <c r="AD585" s="2"/>
      <c r="AE585" s="2"/>
      <c r="AF585" s="2"/>
    </row>
    <row r="586" spans="2:32" ht="12.75">
      <c r="B586" s="55"/>
      <c r="T586" s="58"/>
      <c r="U586" s="82"/>
      <c r="AD586" s="2"/>
      <c r="AE586" s="2"/>
      <c r="AF586" s="2"/>
    </row>
    <row r="587" spans="2:32" ht="12.75">
      <c r="B587" s="55"/>
      <c r="T587" s="58"/>
      <c r="U587" s="82"/>
      <c r="AD587" s="2"/>
      <c r="AE587" s="2"/>
      <c r="AF587" s="2"/>
    </row>
    <row r="588" spans="2:32" ht="12.75">
      <c r="B588" s="55"/>
      <c r="T588" s="58"/>
      <c r="U588" s="82"/>
      <c r="AD588" s="2"/>
      <c r="AE588" s="2"/>
      <c r="AF588" s="2"/>
    </row>
    <row r="589" spans="2:32" ht="12.75">
      <c r="B589" s="55"/>
      <c r="T589" s="58"/>
      <c r="U589" s="82"/>
      <c r="AD589" s="2"/>
      <c r="AE589" s="2"/>
      <c r="AF589" s="2"/>
    </row>
    <row r="590" spans="2:32" ht="12.75">
      <c r="B590" s="55"/>
      <c r="T590" s="58"/>
      <c r="U590" s="82"/>
      <c r="AD590" s="2"/>
      <c r="AE590" s="2"/>
      <c r="AF590" s="2"/>
    </row>
    <row r="591" spans="2:32" ht="12.75">
      <c r="B591" s="55"/>
      <c r="T591" s="58"/>
      <c r="U591" s="82"/>
      <c r="AD591" s="2"/>
      <c r="AE591" s="2"/>
      <c r="AF591" s="2"/>
    </row>
    <row r="592" spans="2:32" ht="12.75">
      <c r="B592" s="55"/>
      <c r="T592" s="58"/>
      <c r="U592" s="82"/>
      <c r="AD592" s="2"/>
      <c r="AE592" s="2"/>
      <c r="AF592" s="2"/>
    </row>
    <row r="593" spans="2:32" ht="12.75">
      <c r="B593" s="55"/>
      <c r="T593" s="58"/>
      <c r="U593" s="82"/>
      <c r="AD593" s="2"/>
      <c r="AE593" s="2"/>
      <c r="AF593" s="2"/>
    </row>
    <row r="594" spans="2:32" ht="12.75">
      <c r="B594" s="55"/>
      <c r="T594" s="58"/>
      <c r="U594" s="82"/>
      <c r="AD594" s="2"/>
      <c r="AE594" s="2"/>
      <c r="AF594" s="2"/>
    </row>
    <row r="595" spans="2:32" ht="12.75">
      <c r="B595" s="55"/>
      <c r="T595" s="58"/>
      <c r="U595" s="82"/>
      <c r="AD595" s="2"/>
      <c r="AE595" s="2"/>
      <c r="AF595" s="2"/>
    </row>
    <row r="596" spans="2:32" ht="12.75">
      <c r="B596" s="55"/>
      <c r="T596" s="58"/>
      <c r="U596" s="82"/>
      <c r="AD596" s="2"/>
      <c r="AE596" s="2"/>
      <c r="AF596" s="2"/>
    </row>
    <row r="597" spans="2:32" ht="12.75">
      <c r="B597" s="55"/>
      <c r="T597" s="58"/>
      <c r="U597" s="82"/>
      <c r="AD597" s="2"/>
      <c r="AE597" s="2"/>
      <c r="AF597" s="2"/>
    </row>
    <row r="598" spans="2:32" ht="12.75">
      <c r="B598" s="55"/>
      <c r="T598" s="58"/>
      <c r="U598" s="82"/>
      <c r="AD598" s="2"/>
      <c r="AE598" s="2"/>
      <c r="AF598" s="2"/>
    </row>
    <row r="599" spans="2:32" ht="12.75">
      <c r="B599" s="55"/>
      <c r="T599" s="58"/>
      <c r="U599" s="82"/>
      <c r="AD599" s="2"/>
      <c r="AE599" s="2"/>
      <c r="AF599" s="2"/>
    </row>
    <row r="600" spans="2:32" ht="12.75">
      <c r="B600" s="55"/>
      <c r="T600" s="58"/>
      <c r="U600" s="82"/>
      <c r="AD600" s="2"/>
      <c r="AE600" s="2"/>
      <c r="AF600" s="2"/>
    </row>
    <row r="601" spans="2:32" ht="12.75">
      <c r="B601" s="55"/>
      <c r="T601" s="58"/>
      <c r="U601" s="82"/>
      <c r="AD601" s="2"/>
      <c r="AE601" s="2"/>
      <c r="AF601" s="2"/>
    </row>
    <row r="602" spans="2:32" ht="12.75">
      <c r="B602" s="55"/>
      <c r="T602" s="58"/>
      <c r="U602" s="82"/>
      <c r="AD602" s="2"/>
      <c r="AE602" s="2"/>
      <c r="AF602" s="2"/>
    </row>
    <row r="603" spans="2:32" ht="12.75">
      <c r="B603" s="55"/>
      <c r="T603" s="58"/>
      <c r="U603" s="82"/>
      <c r="AD603" s="2"/>
      <c r="AE603" s="2"/>
      <c r="AF603" s="2"/>
    </row>
    <row r="604" spans="2:32" ht="12.75">
      <c r="B604" s="55"/>
      <c r="T604" s="58"/>
      <c r="U604" s="82"/>
      <c r="AD604" s="2"/>
      <c r="AE604" s="2"/>
      <c r="AF604" s="2"/>
    </row>
    <row r="605" spans="2:32" ht="12.75">
      <c r="B605" s="55"/>
      <c r="T605" s="58"/>
      <c r="U605" s="82"/>
      <c r="AD605" s="2"/>
      <c r="AE605" s="2"/>
      <c r="AF605" s="2"/>
    </row>
    <row r="606" spans="2:32" ht="12.75">
      <c r="B606" s="55"/>
      <c r="T606" s="58"/>
      <c r="U606" s="82"/>
      <c r="AD606" s="2"/>
      <c r="AE606" s="2"/>
      <c r="AF606" s="2"/>
    </row>
    <row r="607" spans="2:32" ht="12.75">
      <c r="B607" s="55"/>
      <c r="T607" s="58"/>
      <c r="U607" s="82"/>
      <c r="AD607" s="2"/>
      <c r="AE607" s="2"/>
      <c r="AF607" s="2"/>
    </row>
    <row r="608" spans="2:32" ht="12.75">
      <c r="B608" s="55"/>
      <c r="T608" s="58"/>
      <c r="U608" s="82"/>
      <c r="AD608" s="2"/>
      <c r="AE608" s="2"/>
      <c r="AF608" s="2"/>
    </row>
    <row r="609" spans="2:32" ht="12.75">
      <c r="B609" s="55"/>
      <c r="T609" s="58"/>
      <c r="U609" s="82"/>
      <c r="AD609" s="2"/>
      <c r="AE609" s="2"/>
      <c r="AF609" s="2"/>
    </row>
    <row r="610" spans="2:32" ht="12.75">
      <c r="B610" s="55"/>
      <c r="T610" s="58"/>
      <c r="U610" s="82"/>
      <c r="AD610" s="2"/>
      <c r="AE610" s="2"/>
      <c r="AF610" s="2"/>
    </row>
    <row r="611" spans="2:32" ht="12.75">
      <c r="B611" s="55"/>
      <c r="T611" s="58"/>
      <c r="U611" s="82"/>
      <c r="AD611" s="2"/>
      <c r="AE611" s="2"/>
      <c r="AF611" s="2"/>
    </row>
    <row r="612" spans="2:32" ht="12.75">
      <c r="B612" s="55"/>
      <c r="T612" s="58"/>
      <c r="U612" s="82"/>
      <c r="AD612" s="2"/>
      <c r="AE612" s="2"/>
      <c r="AF612" s="2"/>
    </row>
    <row r="613" spans="2:32" ht="12.75">
      <c r="B613" s="55"/>
      <c r="T613" s="58"/>
      <c r="U613" s="82"/>
      <c r="AD613" s="2"/>
      <c r="AE613" s="2"/>
      <c r="AF613" s="2"/>
    </row>
    <row r="614" spans="2:32" ht="12.75">
      <c r="B614" s="55"/>
      <c r="T614" s="58"/>
      <c r="U614" s="82"/>
      <c r="AD614" s="2"/>
      <c r="AE614" s="2"/>
      <c r="AF614" s="2"/>
    </row>
    <row r="615" spans="2:32" ht="12.75">
      <c r="B615" s="55"/>
      <c r="T615" s="58"/>
      <c r="U615" s="82"/>
      <c r="AD615" s="2"/>
      <c r="AE615" s="2"/>
      <c r="AF615" s="2"/>
    </row>
    <row r="616" spans="2:32" ht="12.75">
      <c r="B616" s="55"/>
      <c r="T616" s="58"/>
      <c r="U616" s="82"/>
      <c r="AD616" s="2"/>
      <c r="AE616" s="2"/>
      <c r="AF616" s="2"/>
    </row>
    <row r="617" spans="2:32" ht="12.75">
      <c r="B617" s="55"/>
      <c r="T617" s="58"/>
      <c r="U617" s="82"/>
      <c r="AD617" s="2"/>
      <c r="AE617" s="2"/>
      <c r="AF617" s="2"/>
    </row>
    <row r="618" spans="2:32" ht="12.75">
      <c r="B618" s="55"/>
      <c r="T618" s="58"/>
      <c r="U618" s="82"/>
      <c r="AD618" s="2"/>
      <c r="AE618" s="2"/>
      <c r="AF618" s="2"/>
    </row>
    <row r="619" spans="2:32" ht="12.75">
      <c r="B619" s="55"/>
      <c r="T619" s="58"/>
      <c r="U619" s="82"/>
      <c r="AD619" s="2"/>
      <c r="AE619" s="2"/>
      <c r="AF619" s="2"/>
    </row>
    <row r="620" spans="2:32" ht="12.75">
      <c r="B620" s="55"/>
      <c r="T620" s="58"/>
      <c r="U620" s="82"/>
      <c r="AD620" s="2"/>
      <c r="AE620" s="2"/>
      <c r="AF620" s="2"/>
    </row>
    <row r="621" spans="2:32" ht="12.75">
      <c r="B621" s="55"/>
      <c r="T621" s="58"/>
      <c r="U621" s="82"/>
      <c r="AD621" s="2"/>
      <c r="AE621" s="2"/>
      <c r="AF621" s="2"/>
    </row>
    <row r="622" spans="2:32" ht="12.75">
      <c r="B622" s="55"/>
      <c r="T622" s="58"/>
      <c r="U622" s="82"/>
      <c r="AD622" s="2"/>
      <c r="AE622" s="2"/>
      <c r="AF622" s="2"/>
    </row>
    <row r="623" spans="2:32" ht="12.75">
      <c r="B623" s="55"/>
      <c r="T623" s="58"/>
      <c r="U623" s="82"/>
      <c r="AD623" s="2"/>
      <c r="AE623" s="2"/>
      <c r="AF623" s="2"/>
    </row>
    <row r="624" spans="2:32" ht="12.75">
      <c r="B624" s="55"/>
      <c r="T624" s="58"/>
      <c r="U624" s="82"/>
      <c r="AD624" s="2"/>
      <c r="AE624" s="2"/>
      <c r="AF624" s="2"/>
    </row>
    <row r="625" spans="2:32" ht="12.75">
      <c r="B625" s="55"/>
      <c r="T625" s="58"/>
      <c r="U625" s="82"/>
      <c r="AD625" s="2"/>
      <c r="AE625" s="2"/>
      <c r="AF625" s="2"/>
    </row>
    <row r="626" spans="2:32" ht="12.75">
      <c r="B626" s="55"/>
      <c r="T626" s="58"/>
      <c r="U626" s="82"/>
      <c r="AD626" s="2"/>
      <c r="AE626" s="2"/>
      <c r="AF626" s="2"/>
    </row>
    <row r="627" spans="2:32" ht="12.75">
      <c r="B627" s="55"/>
      <c r="T627" s="58"/>
      <c r="U627" s="82"/>
      <c r="AD627" s="2"/>
      <c r="AE627" s="2"/>
      <c r="AF627" s="2"/>
    </row>
    <row r="628" spans="2:32" ht="12.75">
      <c r="B628" s="55"/>
      <c r="T628" s="58"/>
      <c r="U628" s="82"/>
      <c r="AD628" s="2"/>
      <c r="AE628" s="2"/>
      <c r="AF628" s="2"/>
    </row>
    <row r="629" spans="2:32" ht="12.75">
      <c r="B629" s="55"/>
      <c r="T629" s="58"/>
      <c r="U629" s="82"/>
      <c r="AD629" s="2"/>
      <c r="AE629" s="2"/>
      <c r="AF629" s="2"/>
    </row>
    <row r="630" spans="2:32" ht="12.75">
      <c r="B630" s="55"/>
      <c r="T630" s="58"/>
      <c r="U630" s="82"/>
      <c r="AD630" s="2"/>
      <c r="AE630" s="2"/>
      <c r="AF630" s="2"/>
    </row>
    <row r="631" spans="2:32" ht="12.75">
      <c r="B631" s="55"/>
      <c r="T631" s="58"/>
      <c r="U631" s="82"/>
      <c r="AD631" s="2"/>
      <c r="AE631" s="2"/>
      <c r="AF631" s="2"/>
    </row>
    <row r="632" spans="2:32" ht="12.75">
      <c r="B632" s="55"/>
      <c r="T632" s="58"/>
      <c r="U632" s="82"/>
      <c r="AD632" s="2"/>
      <c r="AE632" s="2"/>
      <c r="AF632" s="2"/>
    </row>
    <row r="633" spans="2:32" ht="12.75">
      <c r="B633" s="55"/>
      <c r="T633" s="58"/>
      <c r="U633" s="82"/>
      <c r="AD633" s="2"/>
      <c r="AE633" s="2"/>
      <c r="AF633" s="2"/>
    </row>
    <row r="634" spans="2:32" ht="12.75">
      <c r="B634" s="55"/>
      <c r="T634" s="58"/>
      <c r="U634" s="82"/>
      <c r="AD634" s="2"/>
      <c r="AE634" s="2"/>
      <c r="AF634" s="2"/>
    </row>
    <row r="635" spans="2:32" ht="12.75">
      <c r="B635" s="55"/>
      <c r="T635" s="58"/>
      <c r="U635" s="82"/>
      <c r="AD635" s="2"/>
      <c r="AE635" s="2"/>
      <c r="AF635" s="2"/>
    </row>
    <row r="636" spans="2:32" ht="12.75">
      <c r="B636" s="55"/>
      <c r="T636" s="58"/>
      <c r="U636" s="82"/>
      <c r="AD636" s="2"/>
      <c r="AE636" s="2"/>
      <c r="AF636" s="2"/>
    </row>
    <row r="637" spans="2:32" ht="12.75">
      <c r="B637" s="55"/>
      <c r="T637" s="58"/>
      <c r="U637" s="82"/>
      <c r="AD637" s="2"/>
      <c r="AE637" s="2"/>
      <c r="AF637" s="2"/>
    </row>
    <row r="638" spans="2:32" ht="12.75">
      <c r="B638" s="55"/>
      <c r="T638" s="58"/>
      <c r="U638" s="82"/>
      <c r="AD638" s="2"/>
      <c r="AE638" s="2"/>
      <c r="AF638" s="2"/>
    </row>
    <row r="639" spans="2:32" ht="12.75">
      <c r="B639" s="55"/>
      <c r="T639" s="58"/>
      <c r="U639" s="82"/>
      <c r="AD639" s="2"/>
      <c r="AE639" s="2"/>
      <c r="AF639" s="2"/>
    </row>
    <row r="640" spans="2:32" ht="12.75">
      <c r="B640" s="55"/>
      <c r="T640" s="58"/>
      <c r="U640" s="82"/>
      <c r="AD640" s="2"/>
      <c r="AE640" s="2"/>
      <c r="AF640" s="2"/>
    </row>
    <row r="641" spans="2:32" ht="12.75">
      <c r="B641" s="55"/>
      <c r="T641" s="58"/>
      <c r="U641" s="82"/>
      <c r="AD641" s="2"/>
      <c r="AE641" s="2"/>
      <c r="AF641" s="2"/>
    </row>
    <row r="642" spans="2:32" ht="12.75">
      <c r="B642" s="55"/>
      <c r="T642" s="58"/>
      <c r="U642" s="82"/>
      <c r="AD642" s="2"/>
      <c r="AE642" s="2"/>
      <c r="AF642" s="2"/>
    </row>
    <row r="643" spans="2:32" ht="12.75">
      <c r="B643" s="55"/>
      <c r="T643" s="58"/>
      <c r="U643" s="82"/>
      <c r="AD643" s="2"/>
      <c r="AE643" s="2"/>
      <c r="AF643" s="2"/>
    </row>
    <row r="644" spans="2:32" ht="12.75">
      <c r="B644" s="55"/>
      <c r="T644" s="58"/>
      <c r="U644" s="82"/>
      <c r="AD644" s="2"/>
      <c r="AE644" s="2"/>
      <c r="AF644" s="2"/>
    </row>
    <row r="645" spans="2:32" ht="12.75">
      <c r="B645" s="55"/>
      <c r="T645" s="58"/>
      <c r="U645" s="82"/>
      <c r="AD645" s="2"/>
      <c r="AE645" s="2"/>
      <c r="AF645" s="2"/>
    </row>
    <row r="646" spans="2:32" ht="12.75">
      <c r="B646" s="55"/>
      <c r="T646" s="58"/>
      <c r="U646" s="82"/>
      <c r="AD646" s="2"/>
      <c r="AE646" s="2"/>
      <c r="AF646" s="2"/>
    </row>
    <row r="647" spans="2:32" ht="12.75">
      <c r="B647" s="55"/>
      <c r="T647" s="58"/>
      <c r="U647" s="82"/>
      <c r="AD647" s="2"/>
      <c r="AE647" s="2"/>
      <c r="AF647" s="2"/>
    </row>
    <row r="648" spans="2:32" ht="12.75">
      <c r="B648" s="55"/>
      <c r="T648" s="58"/>
      <c r="U648" s="82"/>
      <c r="AD648" s="2"/>
      <c r="AE648" s="2"/>
      <c r="AF648" s="2"/>
    </row>
    <row r="649" spans="2:32" ht="12.75">
      <c r="B649" s="55"/>
      <c r="T649" s="58"/>
      <c r="U649" s="82"/>
      <c r="AD649" s="2"/>
      <c r="AE649" s="2"/>
      <c r="AF649" s="2"/>
    </row>
    <row r="650" spans="2:32" ht="12.75">
      <c r="B650" s="55"/>
      <c r="T650" s="58"/>
      <c r="U650" s="82"/>
      <c r="AD650" s="2"/>
      <c r="AE650" s="2"/>
      <c r="AF650" s="2"/>
    </row>
    <row r="651" spans="20:32" ht="12.75">
      <c r="T651" s="58"/>
      <c r="U651" s="82"/>
      <c r="AD651" s="2"/>
      <c r="AE651" s="2"/>
      <c r="AF651" s="2"/>
    </row>
    <row r="652" spans="20:32" ht="12.75">
      <c r="T652" s="58"/>
      <c r="U652" s="82"/>
      <c r="AD652" s="2"/>
      <c r="AE652" s="2"/>
      <c r="AF652" s="2"/>
    </row>
    <row r="653" spans="20:32" ht="12.75">
      <c r="T653" s="58"/>
      <c r="U653" s="82"/>
      <c r="AD653" s="2"/>
      <c r="AE653" s="2"/>
      <c r="AF653" s="2"/>
    </row>
    <row r="654" spans="20:32" ht="12.75">
      <c r="T654" s="58"/>
      <c r="U654" s="82"/>
      <c r="AD654" s="2"/>
      <c r="AE654" s="2"/>
      <c r="AF654" s="2"/>
    </row>
    <row r="655" spans="20:32" ht="12.75">
      <c r="T655" s="58"/>
      <c r="U655" s="82"/>
      <c r="AD655" s="2"/>
      <c r="AE655" s="2"/>
      <c r="AF655" s="2"/>
    </row>
    <row r="656" spans="20:32" ht="12.75">
      <c r="T656" s="58"/>
      <c r="U656" s="82"/>
      <c r="AD656" s="2"/>
      <c r="AE656" s="2"/>
      <c r="AF656" s="2"/>
    </row>
    <row r="657" spans="20:32" ht="12.75">
      <c r="T657" s="58"/>
      <c r="U657" s="82"/>
      <c r="AD657" s="2"/>
      <c r="AE657" s="2"/>
      <c r="AF657" s="2"/>
    </row>
    <row r="658" spans="20:32" ht="12.75">
      <c r="T658" s="58"/>
      <c r="U658" s="82"/>
      <c r="AD658" s="2"/>
      <c r="AE658" s="2"/>
      <c r="AF658" s="2"/>
    </row>
    <row r="659" spans="20:32" ht="12.75">
      <c r="T659" s="58"/>
      <c r="U659" s="82"/>
      <c r="AD659" s="2"/>
      <c r="AE659" s="2"/>
      <c r="AF659" s="2"/>
    </row>
    <row r="660" spans="20:32" ht="12.75">
      <c r="T660" s="58"/>
      <c r="U660" s="82"/>
      <c r="AD660" s="2"/>
      <c r="AE660" s="2"/>
      <c r="AF660" s="2"/>
    </row>
    <row r="661" spans="20:32" ht="12.75">
      <c r="T661" s="58"/>
      <c r="U661" s="82"/>
      <c r="AD661" s="2"/>
      <c r="AE661" s="2"/>
      <c r="AF661" s="2"/>
    </row>
    <row r="662" spans="20:32" ht="12.75">
      <c r="T662" s="58"/>
      <c r="U662" s="82"/>
      <c r="AD662" s="2"/>
      <c r="AE662" s="2"/>
      <c r="AF662" s="2"/>
    </row>
    <row r="663" spans="20:32" ht="12.75">
      <c r="T663" s="58"/>
      <c r="U663" s="82"/>
      <c r="AD663" s="2"/>
      <c r="AE663" s="2"/>
      <c r="AF663" s="2"/>
    </row>
    <row r="664" spans="20:32" ht="12.75">
      <c r="T664" s="58"/>
      <c r="U664" s="82"/>
      <c r="AD664" s="2"/>
      <c r="AE664" s="2"/>
      <c r="AF664" s="2"/>
    </row>
    <row r="665" spans="20:32" ht="12.75">
      <c r="T665" s="58"/>
      <c r="U665" s="82"/>
      <c r="AD665" s="2"/>
      <c r="AE665" s="2"/>
      <c r="AF665" s="2"/>
    </row>
    <row r="666" spans="20:32" ht="12.75">
      <c r="T666" s="58"/>
      <c r="U666" s="82"/>
      <c r="AD666" s="2"/>
      <c r="AE666" s="2"/>
      <c r="AF666" s="2"/>
    </row>
    <row r="667" spans="20:32" ht="12.75">
      <c r="T667" s="58"/>
      <c r="U667" s="82"/>
      <c r="AD667" s="2"/>
      <c r="AE667" s="2"/>
      <c r="AF667" s="2"/>
    </row>
    <row r="668" spans="20:32" ht="12.75">
      <c r="T668" s="58"/>
      <c r="U668" s="82"/>
      <c r="AD668" s="2"/>
      <c r="AE668" s="2"/>
      <c r="AF668" s="2"/>
    </row>
    <row r="669" spans="20:32" ht="12.75">
      <c r="T669" s="58"/>
      <c r="U669" s="82"/>
      <c r="AD669" s="2"/>
      <c r="AE669" s="2"/>
      <c r="AF669" s="2"/>
    </row>
    <row r="670" spans="20:32" ht="12.75">
      <c r="T670" s="58"/>
      <c r="U670" s="82"/>
      <c r="AD670" s="2"/>
      <c r="AE670" s="2"/>
      <c r="AF670" s="2"/>
    </row>
    <row r="671" spans="20:32" ht="12.75">
      <c r="T671" s="58"/>
      <c r="U671" s="82"/>
      <c r="AD671" s="2"/>
      <c r="AE671" s="2"/>
      <c r="AF671" s="2"/>
    </row>
    <row r="672" spans="20:32" ht="12.75">
      <c r="T672" s="58"/>
      <c r="U672" s="82"/>
      <c r="AD672" s="2"/>
      <c r="AE672" s="2"/>
      <c r="AF672" s="2"/>
    </row>
    <row r="673" spans="20:32" ht="12.75">
      <c r="T673" s="58"/>
      <c r="U673" s="82"/>
      <c r="AD673" s="2"/>
      <c r="AE673" s="2"/>
      <c r="AF673" s="2"/>
    </row>
    <row r="674" spans="20:32" ht="12.75">
      <c r="T674" s="58"/>
      <c r="U674" s="82"/>
      <c r="AD674" s="2"/>
      <c r="AE674" s="2"/>
      <c r="AF674" s="2"/>
    </row>
    <row r="675" spans="20:32" ht="12.75">
      <c r="T675" s="58"/>
      <c r="U675" s="82"/>
      <c r="AD675" s="2"/>
      <c r="AE675" s="2"/>
      <c r="AF675" s="2"/>
    </row>
    <row r="676" spans="20:32" ht="12.75">
      <c r="T676" s="58"/>
      <c r="U676" s="82"/>
      <c r="AD676" s="2"/>
      <c r="AE676" s="2"/>
      <c r="AF676" s="2"/>
    </row>
    <row r="677" spans="20:32" ht="12.75">
      <c r="T677" s="58"/>
      <c r="U677" s="82"/>
      <c r="AD677" s="2"/>
      <c r="AE677" s="2"/>
      <c r="AF677" s="2"/>
    </row>
    <row r="678" spans="20:32" ht="12.75">
      <c r="T678" s="58"/>
      <c r="U678" s="82"/>
      <c r="AD678" s="2"/>
      <c r="AE678" s="2"/>
      <c r="AF678" s="2"/>
    </row>
    <row r="679" spans="20:32" ht="12.75">
      <c r="T679" s="58"/>
      <c r="U679" s="82"/>
      <c r="AD679" s="2"/>
      <c r="AE679" s="2"/>
      <c r="AF679" s="2"/>
    </row>
    <row r="680" spans="20:32" ht="12.75">
      <c r="T680" s="58"/>
      <c r="U680" s="82"/>
      <c r="AD680" s="2"/>
      <c r="AE680" s="2"/>
      <c r="AF680" s="2"/>
    </row>
    <row r="681" spans="20:32" ht="12.75">
      <c r="T681" s="58"/>
      <c r="U681" s="82"/>
      <c r="AD681" s="2"/>
      <c r="AE681" s="2"/>
      <c r="AF681" s="2"/>
    </row>
    <row r="682" spans="20:32" ht="12.75">
      <c r="T682" s="58"/>
      <c r="U682" s="82"/>
      <c r="AD682" s="2"/>
      <c r="AE682" s="2"/>
      <c r="AF682" s="2"/>
    </row>
    <row r="683" spans="20:32" ht="12.75">
      <c r="T683" s="58"/>
      <c r="U683" s="82"/>
      <c r="AD683" s="2"/>
      <c r="AE683" s="2"/>
      <c r="AF683" s="2"/>
    </row>
    <row r="684" spans="20:32" ht="12.75">
      <c r="T684" s="58"/>
      <c r="U684" s="82"/>
      <c r="AD684" s="2"/>
      <c r="AE684" s="2"/>
      <c r="AF684" s="2"/>
    </row>
    <row r="685" spans="20:32" ht="12.75">
      <c r="T685" s="58"/>
      <c r="U685" s="82"/>
      <c r="AD685" s="2"/>
      <c r="AE685" s="2"/>
      <c r="AF685" s="2"/>
    </row>
    <row r="686" spans="20:32" ht="12.75">
      <c r="T686" s="58"/>
      <c r="U686" s="82"/>
      <c r="AD686" s="2"/>
      <c r="AE686" s="2"/>
      <c r="AF686" s="2"/>
    </row>
    <row r="687" spans="20:32" ht="12.75">
      <c r="T687" s="58"/>
      <c r="U687" s="82"/>
      <c r="AD687" s="2"/>
      <c r="AE687" s="2"/>
      <c r="AF687" s="2"/>
    </row>
    <row r="688" spans="20:32" ht="12.75">
      <c r="T688" s="58"/>
      <c r="U688" s="82"/>
      <c r="AD688" s="2"/>
      <c r="AE688" s="2"/>
      <c r="AF688" s="2"/>
    </row>
    <row r="689" spans="20:32" ht="12.75">
      <c r="T689" s="58"/>
      <c r="U689" s="82"/>
      <c r="AD689" s="2"/>
      <c r="AE689" s="2"/>
      <c r="AF689" s="2"/>
    </row>
    <row r="690" spans="20:32" ht="12.75">
      <c r="T690" s="58"/>
      <c r="U690" s="82"/>
      <c r="AD690" s="2"/>
      <c r="AE690" s="2"/>
      <c r="AF690" s="2"/>
    </row>
    <row r="691" spans="20:32" ht="12.75">
      <c r="T691" s="58"/>
      <c r="U691" s="82"/>
      <c r="AD691" s="2"/>
      <c r="AE691" s="2"/>
      <c r="AF691" s="2"/>
    </row>
    <row r="692" spans="20:32" ht="12.75">
      <c r="T692" s="58"/>
      <c r="U692" s="82"/>
      <c r="AD692" s="2"/>
      <c r="AE692" s="2"/>
      <c r="AF692" s="2"/>
    </row>
    <row r="693" spans="20:32" ht="12.75">
      <c r="T693" s="58"/>
      <c r="U693" s="82"/>
      <c r="AD693" s="2"/>
      <c r="AE693" s="2"/>
      <c r="AF693" s="2"/>
    </row>
    <row r="694" spans="20:32" ht="12.75">
      <c r="T694" s="58"/>
      <c r="U694" s="82"/>
      <c r="AD694" s="2"/>
      <c r="AE694" s="2"/>
      <c r="AF694" s="2"/>
    </row>
    <row r="695" spans="20:32" ht="12.75">
      <c r="T695" s="58"/>
      <c r="U695" s="82"/>
      <c r="AD695" s="2"/>
      <c r="AE695" s="2"/>
      <c r="AF695" s="2"/>
    </row>
    <row r="696" spans="20:32" ht="12.75">
      <c r="T696" s="58"/>
      <c r="U696" s="82"/>
      <c r="AD696" s="2"/>
      <c r="AE696" s="2"/>
      <c r="AF696" s="2"/>
    </row>
    <row r="697" spans="20:32" ht="12.75">
      <c r="T697" s="58"/>
      <c r="U697" s="82"/>
      <c r="AD697" s="2"/>
      <c r="AE697" s="2"/>
      <c r="AF697" s="2"/>
    </row>
    <row r="698" spans="20:32" ht="12.75">
      <c r="T698" s="58"/>
      <c r="U698" s="82"/>
      <c r="AD698" s="2"/>
      <c r="AE698" s="2"/>
      <c r="AF698" s="2"/>
    </row>
    <row r="699" spans="20:32" ht="12.75">
      <c r="T699" s="58"/>
      <c r="U699" s="82"/>
      <c r="AD699" s="2"/>
      <c r="AE699" s="2"/>
      <c r="AF699" s="2"/>
    </row>
    <row r="700" spans="20:32" ht="12.75">
      <c r="T700" s="58"/>
      <c r="U700" s="82"/>
      <c r="AD700" s="2"/>
      <c r="AE700" s="2"/>
      <c r="AF700" s="2"/>
    </row>
    <row r="701" spans="20:32" ht="12.75">
      <c r="T701" s="58"/>
      <c r="U701" s="82"/>
      <c r="AD701" s="2"/>
      <c r="AE701" s="2"/>
      <c r="AF701" s="2"/>
    </row>
    <row r="702" spans="20:32" ht="12.75">
      <c r="T702" s="58"/>
      <c r="U702" s="82"/>
      <c r="AD702" s="2"/>
      <c r="AE702" s="2"/>
      <c r="AF702" s="2"/>
    </row>
    <row r="703" spans="20:32" ht="12.75">
      <c r="T703" s="58"/>
      <c r="U703" s="82"/>
      <c r="AD703" s="2"/>
      <c r="AE703" s="2"/>
      <c r="AF703" s="2"/>
    </row>
    <row r="704" spans="20:32" ht="12.75">
      <c r="T704" s="58"/>
      <c r="U704" s="82"/>
      <c r="AD704" s="2"/>
      <c r="AE704" s="2"/>
      <c r="AF704" s="2"/>
    </row>
    <row r="705" spans="20:32" ht="12.75">
      <c r="T705" s="58"/>
      <c r="U705" s="82"/>
      <c r="AD705" s="2"/>
      <c r="AE705" s="2"/>
      <c r="AF705" s="2"/>
    </row>
    <row r="706" spans="20:32" ht="12.75">
      <c r="T706" s="58"/>
      <c r="U706" s="82"/>
      <c r="AD706" s="2"/>
      <c r="AE706" s="2"/>
      <c r="AF706" s="2"/>
    </row>
    <row r="707" spans="20:32" ht="12.75">
      <c r="T707" s="58"/>
      <c r="U707" s="82"/>
      <c r="AD707" s="2"/>
      <c r="AE707" s="2"/>
      <c r="AF707" s="2"/>
    </row>
    <row r="708" spans="20:32" ht="12.75">
      <c r="T708" s="58"/>
      <c r="U708" s="82"/>
      <c r="AD708" s="2"/>
      <c r="AE708" s="2"/>
      <c r="AF708" s="2"/>
    </row>
    <row r="709" spans="20:32" ht="12.75">
      <c r="T709" s="58"/>
      <c r="U709" s="82"/>
      <c r="AD709" s="2"/>
      <c r="AE709" s="2"/>
      <c r="AF709" s="2"/>
    </row>
    <row r="710" spans="20:32" ht="12.75">
      <c r="T710" s="58"/>
      <c r="U710" s="82"/>
      <c r="AD710" s="2"/>
      <c r="AE710" s="2"/>
      <c r="AF710" s="2"/>
    </row>
    <row r="711" spans="20:32" ht="12.75">
      <c r="T711" s="58"/>
      <c r="U711" s="82"/>
      <c r="AD711" s="2"/>
      <c r="AE711" s="2"/>
      <c r="AF711" s="2"/>
    </row>
    <row r="712" spans="20:32" ht="12.75">
      <c r="T712" s="58"/>
      <c r="U712" s="82"/>
      <c r="AD712" s="2"/>
      <c r="AE712" s="2"/>
      <c r="AF712" s="2"/>
    </row>
    <row r="713" spans="20:32" ht="12.75">
      <c r="T713" s="58"/>
      <c r="U713" s="82"/>
      <c r="AD713" s="2"/>
      <c r="AE713" s="2"/>
      <c r="AF713" s="2"/>
    </row>
    <row r="714" spans="20:32" ht="12.75">
      <c r="T714" s="58"/>
      <c r="U714" s="82"/>
      <c r="AD714" s="2"/>
      <c r="AE714" s="2"/>
      <c r="AF714" s="2"/>
    </row>
    <row r="715" spans="20:32" ht="12.75">
      <c r="T715" s="58"/>
      <c r="U715" s="82"/>
      <c r="AD715" s="2"/>
      <c r="AE715" s="2"/>
      <c r="AF715" s="2"/>
    </row>
    <row r="716" spans="20:32" ht="12.75">
      <c r="T716" s="58"/>
      <c r="U716" s="82"/>
      <c r="AD716" s="2"/>
      <c r="AE716" s="2"/>
      <c r="AF716" s="2"/>
    </row>
    <row r="717" spans="20:32" ht="12.75">
      <c r="T717" s="58"/>
      <c r="U717" s="82"/>
      <c r="AD717" s="2"/>
      <c r="AE717" s="2"/>
      <c r="AF717" s="2"/>
    </row>
    <row r="718" spans="20:32" ht="12.75">
      <c r="T718" s="58"/>
      <c r="U718" s="82"/>
      <c r="AD718" s="2"/>
      <c r="AE718" s="2"/>
      <c r="AF718" s="2"/>
    </row>
    <row r="719" spans="20:32" ht="12.75">
      <c r="T719" s="58"/>
      <c r="U719" s="82"/>
      <c r="AD719" s="2"/>
      <c r="AE719" s="2"/>
      <c r="AF719" s="2"/>
    </row>
    <row r="720" spans="20:32" ht="12.75">
      <c r="T720" s="58"/>
      <c r="U720" s="82"/>
      <c r="AD720" s="2"/>
      <c r="AE720" s="2"/>
      <c r="AF720" s="2"/>
    </row>
    <row r="721" spans="20:32" ht="12.75">
      <c r="T721" s="58"/>
      <c r="U721" s="82"/>
      <c r="AD721" s="2"/>
      <c r="AE721" s="2"/>
      <c r="AF721" s="2"/>
    </row>
    <row r="722" spans="20:32" ht="12.75">
      <c r="T722" s="58"/>
      <c r="U722" s="82"/>
      <c r="AD722" s="2"/>
      <c r="AE722" s="2"/>
      <c r="AF722" s="2"/>
    </row>
    <row r="723" spans="20:32" ht="12.75">
      <c r="T723" s="58"/>
      <c r="U723" s="82"/>
      <c r="AD723" s="2"/>
      <c r="AE723" s="2"/>
      <c r="AF723" s="2"/>
    </row>
    <row r="724" spans="20:32" ht="12.75">
      <c r="T724" s="58"/>
      <c r="U724" s="82"/>
      <c r="AD724" s="2"/>
      <c r="AE724" s="2"/>
      <c r="AF724" s="2"/>
    </row>
    <row r="725" spans="20:32" ht="12.75">
      <c r="T725" s="58"/>
      <c r="U725" s="82"/>
      <c r="AD725" s="2"/>
      <c r="AE725" s="2"/>
      <c r="AF725" s="2"/>
    </row>
    <row r="726" spans="20:32" ht="12.75">
      <c r="T726" s="58"/>
      <c r="U726" s="82"/>
      <c r="AD726" s="2"/>
      <c r="AE726" s="2"/>
      <c r="AF726" s="2"/>
    </row>
    <row r="727" spans="20:32" ht="12.75">
      <c r="T727" s="58"/>
      <c r="U727" s="82"/>
      <c r="AD727" s="2"/>
      <c r="AE727" s="2"/>
      <c r="AF727" s="2"/>
    </row>
    <row r="728" spans="20:32" ht="12.75">
      <c r="T728" s="58"/>
      <c r="U728" s="82"/>
      <c r="AD728" s="2"/>
      <c r="AE728" s="2"/>
      <c r="AF728" s="2"/>
    </row>
    <row r="729" spans="20:32" ht="12.75">
      <c r="T729" s="58"/>
      <c r="U729" s="82"/>
      <c r="AD729" s="2"/>
      <c r="AE729" s="2"/>
      <c r="AF729" s="2"/>
    </row>
    <row r="730" spans="20:32" ht="12.75">
      <c r="T730" s="58"/>
      <c r="U730" s="82"/>
      <c r="AD730" s="2"/>
      <c r="AE730" s="2"/>
      <c r="AF730" s="2"/>
    </row>
    <row r="731" spans="20:32" ht="12.75">
      <c r="T731" s="58"/>
      <c r="U731" s="82"/>
      <c r="AD731" s="2"/>
      <c r="AE731" s="2"/>
      <c r="AF731" s="2"/>
    </row>
    <row r="732" spans="20:32" ht="12.75">
      <c r="T732" s="58"/>
      <c r="U732" s="82"/>
      <c r="AD732" s="2"/>
      <c r="AE732" s="2"/>
      <c r="AF732" s="2"/>
    </row>
    <row r="733" spans="20:32" ht="12.75">
      <c r="T733" s="58"/>
      <c r="U733" s="82"/>
      <c r="AD733" s="2"/>
      <c r="AE733" s="2"/>
      <c r="AF733" s="2"/>
    </row>
    <row r="734" spans="20:32" ht="12.75">
      <c r="T734" s="58"/>
      <c r="U734" s="82"/>
      <c r="AD734" s="2"/>
      <c r="AE734" s="2"/>
      <c r="AF734" s="2"/>
    </row>
    <row r="735" spans="20:32" ht="12.75">
      <c r="T735" s="58"/>
      <c r="U735" s="82"/>
      <c r="AD735" s="2"/>
      <c r="AE735" s="2"/>
      <c r="AF735" s="2"/>
    </row>
    <row r="736" spans="20:32" ht="12.75">
      <c r="T736" s="58"/>
      <c r="U736" s="82"/>
      <c r="AD736" s="2"/>
      <c r="AE736" s="2"/>
      <c r="AF736" s="2"/>
    </row>
    <row r="737" spans="20:32" ht="12.75">
      <c r="T737" s="58"/>
      <c r="U737" s="82"/>
      <c r="AD737" s="2"/>
      <c r="AE737" s="2"/>
      <c r="AF737" s="2"/>
    </row>
    <row r="738" spans="20:32" ht="12.75">
      <c r="T738" s="58"/>
      <c r="U738" s="82"/>
      <c r="AD738" s="2"/>
      <c r="AE738" s="2"/>
      <c r="AF738" s="2"/>
    </row>
    <row r="739" spans="20:32" ht="12.75">
      <c r="T739" s="58"/>
      <c r="U739" s="82"/>
      <c r="AD739" s="2"/>
      <c r="AE739" s="2"/>
      <c r="AF739" s="2"/>
    </row>
    <row r="740" spans="20:32" ht="12.75">
      <c r="T740" s="58"/>
      <c r="U740" s="82"/>
      <c r="AD740" s="2"/>
      <c r="AE740" s="2"/>
      <c r="AF740" s="2"/>
    </row>
    <row r="741" spans="20:32" ht="12.75">
      <c r="T741" s="58"/>
      <c r="U741" s="82"/>
      <c r="AD741" s="2"/>
      <c r="AE741" s="2"/>
      <c r="AF741" s="2"/>
    </row>
    <row r="742" spans="20:32" ht="12.75">
      <c r="T742" s="58"/>
      <c r="U742" s="82"/>
      <c r="AD742" s="2"/>
      <c r="AE742" s="2"/>
      <c r="AF742" s="2"/>
    </row>
    <row r="743" spans="20:32" ht="12.75">
      <c r="T743" s="58"/>
      <c r="U743" s="82"/>
      <c r="AD743" s="2"/>
      <c r="AE743" s="2"/>
      <c r="AF743" s="2"/>
    </row>
    <row r="744" spans="20:32" ht="12.75">
      <c r="T744" s="58"/>
      <c r="U744" s="82"/>
      <c r="AD744" s="2"/>
      <c r="AE744" s="2"/>
      <c r="AF744" s="2"/>
    </row>
    <row r="745" spans="20:32" ht="12.75">
      <c r="T745" s="58"/>
      <c r="U745" s="82"/>
      <c r="AD745" s="2"/>
      <c r="AE745" s="2"/>
      <c r="AF745" s="2"/>
    </row>
    <row r="746" spans="20:32" ht="12.75">
      <c r="T746" s="58"/>
      <c r="U746" s="82"/>
      <c r="AD746" s="2"/>
      <c r="AE746" s="2"/>
      <c r="AF746" s="2"/>
    </row>
    <row r="747" spans="20:32" ht="12.75">
      <c r="T747" s="58"/>
      <c r="U747" s="82"/>
      <c r="AD747" s="2"/>
      <c r="AE747" s="2"/>
      <c r="AF747" s="2"/>
    </row>
    <row r="748" spans="20:32" ht="12.75">
      <c r="T748" s="58"/>
      <c r="U748" s="82"/>
      <c r="AD748" s="2"/>
      <c r="AE748" s="2"/>
      <c r="AF748" s="2"/>
    </row>
    <row r="749" spans="20:32" ht="12.75">
      <c r="T749" s="58"/>
      <c r="U749" s="82"/>
      <c r="AD749" s="2"/>
      <c r="AE749" s="2"/>
      <c r="AF749" s="2"/>
    </row>
    <row r="750" spans="20:32" ht="12.75">
      <c r="T750" s="58"/>
      <c r="U750" s="82"/>
      <c r="AD750" s="2"/>
      <c r="AE750" s="2"/>
      <c r="AF750" s="2"/>
    </row>
    <row r="751" spans="20:32" ht="12.75">
      <c r="T751" s="58"/>
      <c r="U751" s="82"/>
      <c r="AD751" s="2"/>
      <c r="AE751" s="2"/>
      <c r="AF751" s="2"/>
    </row>
    <row r="752" spans="20:32" ht="12.75">
      <c r="T752" s="58"/>
      <c r="U752" s="82"/>
      <c r="AD752" s="2"/>
      <c r="AE752" s="2"/>
      <c r="AF752" s="2"/>
    </row>
    <row r="753" spans="20:32" ht="12.75">
      <c r="T753" s="58"/>
      <c r="U753" s="82"/>
      <c r="AD753" s="2"/>
      <c r="AE753" s="2"/>
      <c r="AF753" s="2"/>
    </row>
    <row r="754" spans="20:32" ht="12.75">
      <c r="T754" s="58"/>
      <c r="U754" s="82"/>
      <c r="AD754" s="2"/>
      <c r="AE754" s="2"/>
      <c r="AF754" s="2"/>
    </row>
    <row r="755" spans="20:32" ht="12.75">
      <c r="T755" s="58"/>
      <c r="U755" s="82"/>
      <c r="AD755" s="2"/>
      <c r="AE755" s="2"/>
      <c r="AF755" s="2"/>
    </row>
    <row r="756" spans="20:32" ht="12.75">
      <c r="T756" s="58"/>
      <c r="U756" s="82"/>
      <c r="AD756" s="2"/>
      <c r="AE756" s="2"/>
      <c r="AF756" s="2"/>
    </row>
    <row r="757" spans="20:32" ht="12.75">
      <c r="T757" s="58"/>
      <c r="U757" s="82"/>
      <c r="AD757" s="2"/>
      <c r="AE757" s="2"/>
      <c r="AF757" s="2"/>
    </row>
    <row r="758" spans="20:32" ht="12.75">
      <c r="T758" s="58"/>
      <c r="U758" s="82"/>
      <c r="AD758" s="2"/>
      <c r="AE758" s="2"/>
      <c r="AF758" s="2"/>
    </row>
    <row r="759" spans="20:32" ht="12.75">
      <c r="T759" s="58"/>
      <c r="U759" s="82"/>
      <c r="AD759" s="2"/>
      <c r="AE759" s="2"/>
      <c r="AF759" s="2"/>
    </row>
    <row r="760" spans="20:32" ht="12.75">
      <c r="T760" s="58"/>
      <c r="U760" s="82"/>
      <c r="AD760" s="2"/>
      <c r="AE760" s="2"/>
      <c r="AF760" s="2"/>
    </row>
    <row r="761" spans="20:32" ht="12.75">
      <c r="T761" s="58"/>
      <c r="U761" s="82"/>
      <c r="AD761" s="2"/>
      <c r="AE761" s="2"/>
      <c r="AF761" s="2"/>
    </row>
    <row r="762" spans="20:32" ht="12.75">
      <c r="T762" s="58"/>
      <c r="U762" s="82"/>
      <c r="AD762" s="2"/>
      <c r="AE762" s="2"/>
      <c r="AF762" s="2"/>
    </row>
    <row r="763" spans="20:32" ht="12.75">
      <c r="T763" s="58"/>
      <c r="U763" s="82"/>
      <c r="AD763" s="2"/>
      <c r="AE763" s="2"/>
      <c r="AF763" s="2"/>
    </row>
    <row r="764" spans="20:32" ht="12.75">
      <c r="T764" s="58"/>
      <c r="U764" s="82"/>
      <c r="AD764" s="2"/>
      <c r="AE764" s="2"/>
      <c r="AF764" s="2"/>
    </row>
    <row r="765" spans="20:32" ht="12.75">
      <c r="T765" s="58"/>
      <c r="U765" s="82"/>
      <c r="AD765" s="2"/>
      <c r="AE765" s="2"/>
      <c r="AF765" s="2"/>
    </row>
    <row r="766" spans="20:32" ht="12.75">
      <c r="T766" s="58"/>
      <c r="U766" s="82"/>
      <c r="AD766" s="2"/>
      <c r="AE766" s="2"/>
      <c r="AF766" s="2"/>
    </row>
    <row r="767" spans="20:32" ht="12.75">
      <c r="T767" s="58"/>
      <c r="U767" s="82"/>
      <c r="AD767" s="2"/>
      <c r="AE767" s="2"/>
      <c r="AF767" s="2"/>
    </row>
    <row r="768" spans="20:32" ht="12.75">
      <c r="T768" s="58"/>
      <c r="U768" s="82"/>
      <c r="AD768" s="2"/>
      <c r="AE768" s="2"/>
      <c r="AF768" s="2"/>
    </row>
    <row r="769" spans="20:32" ht="12.75">
      <c r="T769" s="58"/>
      <c r="U769" s="82"/>
      <c r="AD769" s="2"/>
      <c r="AE769" s="2"/>
      <c r="AF769" s="2"/>
    </row>
    <row r="770" spans="20:32" ht="12.75">
      <c r="T770" s="58"/>
      <c r="U770" s="82"/>
      <c r="AD770" s="2"/>
      <c r="AE770" s="2"/>
      <c r="AF770" s="2"/>
    </row>
    <row r="771" spans="20:32" ht="12.75">
      <c r="T771" s="58"/>
      <c r="U771" s="82"/>
      <c r="AD771" s="2"/>
      <c r="AE771" s="2"/>
      <c r="AF771" s="2"/>
    </row>
    <row r="772" spans="20:32" ht="12.75">
      <c r="T772" s="58"/>
      <c r="U772" s="82"/>
      <c r="AD772" s="2"/>
      <c r="AE772" s="2"/>
      <c r="AF772" s="2"/>
    </row>
    <row r="773" spans="20:32" ht="12.75">
      <c r="T773" s="58"/>
      <c r="U773" s="82"/>
      <c r="AD773" s="2"/>
      <c r="AE773" s="2"/>
      <c r="AF773" s="2"/>
    </row>
    <row r="774" spans="20:32" ht="12.75">
      <c r="T774" s="58"/>
      <c r="U774" s="82"/>
      <c r="AD774" s="2"/>
      <c r="AE774" s="2"/>
      <c r="AF774" s="2"/>
    </row>
    <row r="775" spans="20:32" ht="12.75">
      <c r="T775" s="58"/>
      <c r="U775" s="82"/>
      <c r="AD775" s="2"/>
      <c r="AE775" s="2"/>
      <c r="AF775" s="2"/>
    </row>
    <row r="776" spans="20:32" ht="12.75">
      <c r="T776" s="58"/>
      <c r="U776" s="82"/>
      <c r="AD776" s="2"/>
      <c r="AE776" s="2"/>
      <c r="AF776" s="2"/>
    </row>
    <row r="777" spans="20:32" ht="12.75">
      <c r="T777" s="58"/>
      <c r="U777" s="82"/>
      <c r="AD777" s="2"/>
      <c r="AE777" s="2"/>
      <c r="AF777" s="2"/>
    </row>
    <row r="778" spans="20:32" ht="12.75">
      <c r="T778" s="58"/>
      <c r="U778" s="82"/>
      <c r="AD778" s="2"/>
      <c r="AE778" s="2"/>
      <c r="AF778" s="2"/>
    </row>
    <row r="779" spans="20:32" ht="12.75">
      <c r="T779" s="58"/>
      <c r="U779" s="82"/>
      <c r="AD779" s="2"/>
      <c r="AE779" s="2"/>
      <c r="AF779" s="2"/>
    </row>
    <row r="780" spans="20:32" ht="12.75">
      <c r="T780" s="58"/>
      <c r="U780" s="82"/>
      <c r="AD780" s="2"/>
      <c r="AE780" s="2"/>
      <c r="AF780" s="2"/>
    </row>
    <row r="781" spans="20:32" ht="12.75">
      <c r="T781" s="58"/>
      <c r="U781" s="82"/>
      <c r="AD781" s="2"/>
      <c r="AE781" s="2"/>
      <c r="AF781" s="2"/>
    </row>
    <row r="782" spans="20:32" ht="12.75">
      <c r="T782" s="58"/>
      <c r="U782" s="82"/>
      <c r="AD782" s="2"/>
      <c r="AE782" s="2"/>
      <c r="AF782" s="2"/>
    </row>
    <row r="783" spans="20:32" ht="12.75">
      <c r="T783" s="58"/>
      <c r="U783" s="82"/>
      <c r="AD783" s="2"/>
      <c r="AE783" s="2"/>
      <c r="AF783" s="2"/>
    </row>
    <row r="784" spans="20:32" ht="12.75">
      <c r="T784" s="58"/>
      <c r="U784" s="82"/>
      <c r="AD784" s="2"/>
      <c r="AE784" s="2"/>
      <c r="AF784" s="2"/>
    </row>
    <row r="785" spans="20:32" ht="12.75">
      <c r="T785" s="58"/>
      <c r="U785" s="82"/>
      <c r="AD785" s="2"/>
      <c r="AE785" s="2"/>
      <c r="AF785" s="2"/>
    </row>
    <row r="786" spans="20:32" ht="12.75">
      <c r="T786" s="58"/>
      <c r="U786" s="82"/>
      <c r="AD786" s="2"/>
      <c r="AE786" s="2"/>
      <c r="AF786" s="2"/>
    </row>
    <row r="787" spans="20:32" ht="12.75">
      <c r="T787" s="58"/>
      <c r="U787" s="82"/>
      <c r="AD787" s="2"/>
      <c r="AE787" s="2"/>
      <c r="AF787" s="2"/>
    </row>
    <row r="788" spans="20:32" ht="12.75">
      <c r="T788" s="58"/>
      <c r="U788" s="82"/>
      <c r="AD788" s="2"/>
      <c r="AE788" s="2"/>
      <c r="AF788" s="2"/>
    </row>
    <row r="789" spans="20:32" ht="12.75">
      <c r="T789" s="58"/>
      <c r="U789" s="82"/>
      <c r="AD789" s="2"/>
      <c r="AE789" s="2"/>
      <c r="AF789" s="2"/>
    </row>
    <row r="790" spans="20:32" ht="12.75">
      <c r="T790" s="58"/>
      <c r="U790" s="82"/>
      <c r="AD790" s="2"/>
      <c r="AE790" s="2"/>
      <c r="AF790" s="2"/>
    </row>
    <row r="791" spans="20:32" ht="12.75">
      <c r="T791" s="58"/>
      <c r="U791" s="82"/>
      <c r="AD791" s="2"/>
      <c r="AE791" s="2"/>
      <c r="AF791" s="2"/>
    </row>
    <row r="792" spans="20:32" ht="12.75">
      <c r="T792" s="58"/>
      <c r="U792" s="82"/>
      <c r="AD792" s="2"/>
      <c r="AE792" s="2"/>
      <c r="AF792" s="2"/>
    </row>
    <row r="793" spans="20:32" ht="12.75">
      <c r="T793" s="58"/>
      <c r="U793" s="82"/>
      <c r="AD793" s="2"/>
      <c r="AE793" s="2"/>
      <c r="AF793" s="2"/>
    </row>
    <row r="794" spans="20:32" ht="12.75">
      <c r="T794" s="58"/>
      <c r="U794" s="82"/>
      <c r="AD794" s="2"/>
      <c r="AE794" s="2"/>
      <c r="AF794" s="2"/>
    </row>
    <row r="795" spans="20:32" ht="12.75">
      <c r="T795" s="58"/>
      <c r="U795" s="82"/>
      <c r="AD795" s="2"/>
      <c r="AE795" s="2"/>
      <c r="AF795" s="2"/>
    </row>
    <row r="796" spans="20:32" ht="12.75">
      <c r="T796" s="58"/>
      <c r="U796" s="82"/>
      <c r="AD796" s="2"/>
      <c r="AE796" s="2"/>
      <c r="AF796" s="2"/>
    </row>
    <row r="797" spans="20:32" ht="12.75">
      <c r="T797" s="58"/>
      <c r="U797" s="82"/>
      <c r="AD797" s="2"/>
      <c r="AE797" s="2"/>
      <c r="AF797" s="2"/>
    </row>
    <row r="798" spans="20:32" ht="12.75">
      <c r="T798" s="58"/>
      <c r="U798" s="82"/>
      <c r="AD798" s="2"/>
      <c r="AE798" s="2"/>
      <c r="AF798" s="2"/>
    </row>
    <row r="799" spans="20:32" ht="12.75">
      <c r="T799" s="58"/>
      <c r="U799" s="82"/>
      <c r="AD799" s="2"/>
      <c r="AE799" s="2"/>
      <c r="AF799" s="2"/>
    </row>
    <row r="800" spans="20:32" ht="12.75">
      <c r="T800" s="58"/>
      <c r="U800" s="82"/>
      <c r="AD800" s="2"/>
      <c r="AE800" s="2"/>
      <c r="AF800" s="2"/>
    </row>
    <row r="801" spans="20:32" ht="12.75">
      <c r="T801" s="58"/>
      <c r="U801" s="82"/>
      <c r="AD801" s="2"/>
      <c r="AE801" s="2"/>
      <c r="AF801" s="2"/>
    </row>
    <row r="802" spans="20:32" ht="12.75">
      <c r="T802" s="58"/>
      <c r="U802" s="82"/>
      <c r="AD802" s="2"/>
      <c r="AE802" s="2"/>
      <c r="AF802" s="2"/>
    </row>
    <row r="803" spans="20:32" ht="12.75">
      <c r="T803" s="58"/>
      <c r="U803" s="82"/>
      <c r="AD803" s="2"/>
      <c r="AE803" s="2"/>
      <c r="AF803" s="2"/>
    </row>
    <row r="804" spans="20:32" ht="12.75">
      <c r="T804" s="58"/>
      <c r="U804" s="82"/>
      <c r="AD804" s="2"/>
      <c r="AE804" s="2"/>
      <c r="AF804" s="2"/>
    </row>
    <row r="805" spans="20:32" ht="12.75">
      <c r="T805" s="58"/>
      <c r="U805" s="82"/>
      <c r="AD805" s="2"/>
      <c r="AE805" s="2"/>
      <c r="AF805" s="2"/>
    </row>
    <row r="806" spans="20:32" ht="12.75">
      <c r="T806" s="58"/>
      <c r="U806" s="82"/>
      <c r="AD806" s="2"/>
      <c r="AE806" s="2"/>
      <c r="AF806" s="2"/>
    </row>
    <row r="807" spans="20:32" ht="12.75">
      <c r="T807" s="58"/>
      <c r="U807" s="82"/>
      <c r="AD807" s="2"/>
      <c r="AE807" s="2"/>
      <c r="AF807" s="2"/>
    </row>
    <row r="808" spans="20:32" ht="12.75">
      <c r="T808" s="58"/>
      <c r="U808" s="82"/>
      <c r="AD808" s="2"/>
      <c r="AE808" s="2"/>
      <c r="AF808" s="2"/>
    </row>
    <row r="809" spans="20:32" ht="12.75">
      <c r="T809" s="58"/>
      <c r="U809" s="82"/>
      <c r="AD809" s="2"/>
      <c r="AE809" s="2"/>
      <c r="AF809" s="2"/>
    </row>
    <row r="810" spans="20:32" ht="12.75">
      <c r="T810" s="58"/>
      <c r="U810" s="82"/>
      <c r="AD810" s="2"/>
      <c r="AE810" s="2"/>
      <c r="AF810" s="2"/>
    </row>
    <row r="811" spans="20:32" ht="12.75">
      <c r="T811" s="58"/>
      <c r="U811" s="82"/>
      <c r="AD811" s="2"/>
      <c r="AE811" s="2"/>
      <c r="AF811" s="2"/>
    </row>
    <row r="812" spans="20:32" ht="12.75">
      <c r="T812" s="58"/>
      <c r="U812" s="82"/>
      <c r="AD812" s="2"/>
      <c r="AE812" s="2"/>
      <c r="AF812" s="2"/>
    </row>
    <row r="813" spans="20:32" ht="12.75">
      <c r="T813" s="58"/>
      <c r="U813" s="82"/>
      <c r="AD813" s="2"/>
      <c r="AE813" s="2"/>
      <c r="AF813" s="2"/>
    </row>
    <row r="814" spans="20:32" ht="12.75">
      <c r="T814" s="58"/>
      <c r="U814" s="82"/>
      <c r="AD814" s="2"/>
      <c r="AE814" s="2"/>
      <c r="AF814" s="2"/>
    </row>
    <row r="815" spans="20:32" ht="12.75">
      <c r="T815" s="58"/>
      <c r="U815" s="82"/>
      <c r="AD815" s="2"/>
      <c r="AE815" s="2"/>
      <c r="AF815" s="2"/>
    </row>
    <row r="816" spans="20:21" ht="12.75">
      <c r="T816" s="58"/>
      <c r="U816" s="82"/>
    </row>
    <row r="817" spans="20:21" ht="12.75">
      <c r="T817" s="58"/>
      <c r="U817" s="82"/>
    </row>
    <row r="818" spans="20:21" ht="12.75">
      <c r="T818" s="58"/>
      <c r="U818" s="82"/>
    </row>
    <row r="819" spans="20:21" ht="12.75">
      <c r="T819" s="58"/>
      <c r="U819" s="82"/>
    </row>
    <row r="820" spans="20:21" ht="12.75">
      <c r="T820" s="58"/>
      <c r="U820" s="82"/>
    </row>
    <row r="821" spans="20:21" ht="12.75">
      <c r="T821" s="58"/>
      <c r="U821" s="82"/>
    </row>
    <row r="822" spans="20:21" ht="12.75">
      <c r="T822" s="58"/>
      <c r="U822" s="82"/>
    </row>
    <row r="823" spans="20:21" ht="12.75">
      <c r="T823" s="58"/>
      <c r="U823" s="82"/>
    </row>
    <row r="824" spans="20:21" ht="12.75">
      <c r="T824" s="58"/>
      <c r="U824" s="82"/>
    </row>
    <row r="825" spans="20:21" ht="12.75">
      <c r="T825" s="58"/>
      <c r="U825" s="82"/>
    </row>
    <row r="826" spans="20:21" ht="12.75">
      <c r="T826" s="58"/>
      <c r="U826" s="82"/>
    </row>
    <row r="827" spans="20:21" ht="12.75">
      <c r="T827" s="58"/>
      <c r="U827" s="82"/>
    </row>
    <row r="828" spans="20:21" ht="12.75">
      <c r="T828" s="58"/>
      <c r="U828" s="82"/>
    </row>
    <row r="829" spans="20:21" ht="12.75">
      <c r="T829" s="58"/>
      <c r="U829" s="82"/>
    </row>
    <row r="830" spans="20:21" ht="12.75">
      <c r="T830" s="58"/>
      <c r="U830" s="82"/>
    </row>
    <row r="831" spans="20:21" ht="12.75">
      <c r="T831" s="58"/>
      <c r="U831" s="82"/>
    </row>
    <row r="832" spans="20:21" ht="12.75">
      <c r="T832" s="58"/>
      <c r="U832" s="82"/>
    </row>
    <row r="833" spans="20:21" ht="12.75">
      <c r="T833" s="58"/>
      <c r="U833" s="82"/>
    </row>
    <row r="834" spans="20:21" ht="12.75">
      <c r="T834" s="58"/>
      <c r="U834" s="82"/>
    </row>
    <row r="835" spans="20:21" ht="12.75">
      <c r="T835" s="58"/>
      <c r="U835" s="82"/>
    </row>
    <row r="836" spans="20:21" ht="12.75">
      <c r="T836" s="58"/>
      <c r="U836" s="82"/>
    </row>
    <row r="837" spans="20:21" ht="12.75">
      <c r="T837" s="58"/>
      <c r="U837" s="82"/>
    </row>
    <row r="838" spans="20:21" ht="12.75">
      <c r="T838" s="58"/>
      <c r="U838" s="82"/>
    </row>
    <row r="839" spans="20:21" ht="12.75">
      <c r="T839" s="58"/>
      <c r="U839" s="82"/>
    </row>
    <row r="840" spans="20:21" ht="12.75">
      <c r="T840" s="58"/>
      <c r="U840" s="82"/>
    </row>
    <row r="841" spans="20:21" ht="12.75">
      <c r="T841" s="58"/>
      <c r="U841" s="82"/>
    </row>
    <row r="842" spans="20:21" ht="12.75">
      <c r="T842" s="58"/>
      <c r="U842" s="82"/>
    </row>
    <row r="843" spans="20:21" ht="12.75">
      <c r="T843" s="58"/>
      <c r="U843" s="82"/>
    </row>
    <row r="844" spans="20:21" ht="12.75">
      <c r="T844" s="58"/>
      <c r="U844" s="82"/>
    </row>
    <row r="845" spans="20:21" ht="12.75">
      <c r="T845" s="58"/>
      <c r="U845" s="82"/>
    </row>
    <row r="846" spans="20:21" ht="12.75">
      <c r="T846" s="58"/>
      <c r="U846" s="82"/>
    </row>
    <row r="847" spans="20:21" ht="12.75">
      <c r="T847" s="58"/>
      <c r="U847" s="82"/>
    </row>
    <row r="848" spans="20:21" ht="12.75">
      <c r="T848" s="58"/>
      <c r="U848" s="82"/>
    </row>
    <row r="849" spans="20:21" ht="12.75">
      <c r="T849" s="58"/>
      <c r="U849" s="82"/>
    </row>
    <row r="850" spans="20:21" ht="12.75">
      <c r="T850" s="58"/>
      <c r="U850" s="82"/>
    </row>
    <row r="851" spans="20:21" ht="12.75">
      <c r="T851" s="58"/>
      <c r="U851" s="82"/>
    </row>
    <row r="852" spans="20:21" ht="12.75">
      <c r="T852" s="58"/>
      <c r="U852" s="82"/>
    </row>
    <row r="853" spans="20:21" ht="12.75">
      <c r="T853" s="58"/>
      <c r="U853" s="82"/>
    </row>
    <row r="854" spans="20:21" ht="12.75">
      <c r="T854" s="58"/>
      <c r="U854" s="82"/>
    </row>
    <row r="855" spans="20:21" ht="12.75">
      <c r="T855" s="58"/>
      <c r="U855" s="82"/>
    </row>
    <row r="856" spans="20:21" ht="12.75">
      <c r="T856" s="58"/>
      <c r="U856" s="82"/>
    </row>
    <row r="857" spans="20:21" ht="12.75">
      <c r="T857" s="58"/>
      <c r="U857" s="82"/>
    </row>
    <row r="858" spans="20:21" ht="12.75">
      <c r="T858" s="58"/>
      <c r="U858" s="82"/>
    </row>
    <row r="859" spans="20:21" ht="12.75">
      <c r="T859" s="58"/>
      <c r="U859" s="82"/>
    </row>
    <row r="860" spans="20:21" ht="12.75">
      <c r="T860" s="58"/>
      <c r="U860" s="82"/>
    </row>
    <row r="861" spans="20:21" ht="12.75">
      <c r="T861" s="58"/>
      <c r="U861" s="82"/>
    </row>
    <row r="862" spans="20:21" ht="12.75">
      <c r="T862" s="58"/>
      <c r="U862" s="82"/>
    </row>
    <row r="863" spans="20:21" ht="12.75">
      <c r="T863" s="58"/>
      <c r="U863" s="82"/>
    </row>
    <row r="864" spans="20:21" ht="12.75">
      <c r="T864" s="58"/>
      <c r="U864" s="82"/>
    </row>
    <row r="865" spans="20:21" ht="12.75">
      <c r="T865" s="58"/>
      <c r="U865" s="82"/>
    </row>
    <row r="866" spans="20:21" ht="12.75">
      <c r="T866" s="58"/>
      <c r="U866" s="82"/>
    </row>
    <row r="867" spans="20:21" ht="12.75">
      <c r="T867" s="58"/>
      <c r="U867" s="82"/>
    </row>
    <row r="868" spans="20:21" ht="12.75">
      <c r="T868" s="58"/>
      <c r="U868" s="82"/>
    </row>
    <row r="869" spans="20:21" ht="12.75">
      <c r="T869" s="58"/>
      <c r="U869" s="82"/>
    </row>
    <row r="870" spans="20:21" ht="12.75">
      <c r="T870" s="58"/>
      <c r="U870" s="82"/>
    </row>
    <row r="871" spans="20:21" ht="12.75">
      <c r="T871" s="58"/>
      <c r="U871" s="82"/>
    </row>
    <row r="872" spans="20:21" ht="12.75">
      <c r="T872" s="58"/>
      <c r="U872" s="82"/>
    </row>
    <row r="873" spans="20:21" ht="12.75">
      <c r="T873" s="58"/>
      <c r="U873" s="82"/>
    </row>
    <row r="874" spans="20:21" ht="12.75">
      <c r="T874" s="58"/>
      <c r="U874" s="82"/>
    </row>
    <row r="875" spans="20:21" ht="12.75">
      <c r="T875" s="58"/>
      <c r="U875" s="82"/>
    </row>
    <row r="876" spans="20:21" ht="12.75">
      <c r="T876" s="58"/>
      <c r="U876" s="82"/>
    </row>
    <row r="877" spans="20:21" ht="12.75">
      <c r="T877" s="58"/>
      <c r="U877" s="82"/>
    </row>
    <row r="878" spans="20:21" ht="12.75">
      <c r="T878" s="58"/>
      <c r="U878" s="82"/>
    </row>
    <row r="879" spans="20:21" ht="12.75">
      <c r="T879" s="58"/>
      <c r="U879" s="82"/>
    </row>
    <row r="880" spans="20:21" ht="12.75">
      <c r="T880" s="58"/>
      <c r="U880" s="82"/>
    </row>
    <row r="881" spans="20:21" ht="12.75">
      <c r="T881" s="58"/>
      <c r="U881" s="82"/>
    </row>
    <row r="882" spans="20:21" ht="12.75">
      <c r="T882" s="58"/>
      <c r="U882" s="82"/>
    </row>
    <row r="883" spans="20:21" ht="12.75">
      <c r="T883" s="58"/>
      <c r="U883" s="82"/>
    </row>
    <row r="884" spans="20:21" ht="12.75">
      <c r="T884" s="58"/>
      <c r="U884" s="82"/>
    </row>
    <row r="885" spans="20:21" ht="12.75">
      <c r="T885" s="58"/>
      <c r="U885" s="82"/>
    </row>
    <row r="886" spans="20:21" ht="12.75">
      <c r="T886" s="58"/>
      <c r="U886" s="82"/>
    </row>
    <row r="887" spans="20:21" ht="12.75">
      <c r="T887" s="58"/>
      <c r="U887" s="82"/>
    </row>
    <row r="888" spans="20:21" ht="12.75">
      <c r="T888" s="58"/>
      <c r="U888" s="82"/>
    </row>
    <row r="889" spans="20:21" ht="12.75">
      <c r="T889" s="58"/>
      <c r="U889" s="82"/>
    </row>
    <row r="890" spans="20:21" ht="12.75">
      <c r="T890" s="58"/>
      <c r="U890" s="82"/>
    </row>
    <row r="891" spans="20:21" ht="12.75">
      <c r="T891" s="58"/>
      <c r="U891" s="82"/>
    </row>
    <row r="892" spans="20:21" ht="12.75">
      <c r="T892" s="58"/>
      <c r="U892" s="82"/>
    </row>
    <row r="893" spans="20:21" ht="12.75">
      <c r="T893" s="58"/>
      <c r="U893" s="82"/>
    </row>
    <row r="894" spans="20:21" ht="12.75">
      <c r="T894" s="58"/>
      <c r="U894" s="82"/>
    </row>
    <row r="895" spans="20:21" ht="12.75">
      <c r="T895" s="58"/>
      <c r="U895" s="82"/>
    </row>
    <row r="896" spans="20:21" ht="12.75">
      <c r="T896" s="58"/>
      <c r="U896" s="82"/>
    </row>
    <row r="897" spans="20:21" ht="12.75">
      <c r="T897" s="58"/>
      <c r="U897" s="82"/>
    </row>
    <row r="898" spans="20:21" ht="12.75">
      <c r="T898" s="58"/>
      <c r="U898" s="82"/>
    </row>
    <row r="899" spans="20:21" ht="12.75">
      <c r="T899" s="58"/>
      <c r="U899" s="82"/>
    </row>
    <row r="900" spans="20:21" ht="12.75">
      <c r="T900" s="58"/>
      <c r="U900" s="82"/>
    </row>
    <row r="901" spans="20:21" ht="12.75">
      <c r="T901" s="58"/>
      <c r="U901" s="82"/>
    </row>
    <row r="902" spans="20:21" ht="12.75">
      <c r="T902" s="58"/>
      <c r="U902" s="82"/>
    </row>
    <row r="903" spans="20:21" ht="12.75">
      <c r="T903" s="58"/>
      <c r="U903" s="82"/>
    </row>
    <row r="904" spans="20:21" ht="12.75">
      <c r="T904" s="58"/>
      <c r="U904" s="82"/>
    </row>
    <row r="905" spans="20:21" ht="12.75">
      <c r="T905" s="58"/>
      <c r="U905" s="82"/>
    </row>
    <row r="906" spans="20:21" ht="12.75">
      <c r="T906" s="58"/>
      <c r="U906" s="82"/>
    </row>
    <row r="907" spans="20:21" ht="12.75">
      <c r="T907" s="58"/>
      <c r="U907" s="82"/>
    </row>
    <row r="908" spans="20:21" ht="12.75">
      <c r="T908" s="58"/>
      <c r="U908" s="82"/>
    </row>
    <row r="909" spans="20:21" ht="12.75">
      <c r="T909" s="58"/>
      <c r="U909" s="82"/>
    </row>
    <row r="910" spans="20:21" ht="12.75">
      <c r="T910" s="58"/>
      <c r="U910" s="82"/>
    </row>
    <row r="911" spans="20:21" ht="12.75">
      <c r="T911" s="58"/>
      <c r="U911" s="82"/>
    </row>
    <row r="912" spans="20:21" ht="12.75">
      <c r="T912" s="58"/>
      <c r="U912" s="82"/>
    </row>
    <row r="913" spans="20:21" ht="12.75">
      <c r="T913" s="58"/>
      <c r="U913" s="82"/>
    </row>
    <row r="914" spans="20:21" ht="12.75">
      <c r="T914" s="58"/>
      <c r="U914" s="82"/>
    </row>
    <row r="915" spans="20:21" ht="12.75">
      <c r="T915" s="58"/>
      <c r="U915" s="82"/>
    </row>
    <row r="916" spans="20:21" ht="12.75">
      <c r="T916" s="58"/>
      <c r="U916" s="82"/>
    </row>
    <row r="917" spans="20:21" ht="12.75">
      <c r="T917" s="58"/>
      <c r="U917" s="82"/>
    </row>
    <row r="918" spans="20:21" ht="12.75">
      <c r="T918" s="58"/>
      <c r="U918" s="82"/>
    </row>
    <row r="919" spans="20:21" ht="12.75">
      <c r="T919" s="58"/>
      <c r="U919" s="82"/>
    </row>
    <row r="920" spans="20:21" ht="12.75">
      <c r="T920" s="58"/>
      <c r="U920" s="82"/>
    </row>
    <row r="921" spans="20:21" ht="12.75">
      <c r="T921" s="58"/>
      <c r="U921" s="82"/>
    </row>
    <row r="922" spans="20:21" ht="12.75">
      <c r="T922" s="58"/>
      <c r="U922" s="82"/>
    </row>
    <row r="923" spans="20:21" ht="12.75">
      <c r="T923" s="58"/>
      <c r="U923" s="82"/>
    </row>
    <row r="924" spans="20:21" ht="12.75">
      <c r="T924" s="58"/>
      <c r="U924" s="82"/>
    </row>
    <row r="925" spans="20:21" ht="12.75">
      <c r="T925" s="58"/>
      <c r="U925" s="82"/>
    </row>
    <row r="926" spans="20:21" ht="12.75">
      <c r="T926" s="58"/>
      <c r="U926" s="82"/>
    </row>
    <row r="927" spans="20:21" ht="12.75">
      <c r="T927" s="58"/>
      <c r="U927" s="82"/>
    </row>
    <row r="928" spans="20:21" ht="12.75">
      <c r="T928" s="58"/>
      <c r="U928" s="82"/>
    </row>
    <row r="929" spans="20:21" ht="12.75">
      <c r="T929" s="58"/>
      <c r="U929" s="82"/>
    </row>
    <row r="930" spans="20:21" ht="12.75">
      <c r="T930" s="58"/>
      <c r="U930" s="82"/>
    </row>
    <row r="931" spans="20:21" ht="12.75">
      <c r="T931" s="58"/>
      <c r="U931" s="82"/>
    </row>
    <row r="932" spans="20:21" ht="12.75">
      <c r="T932" s="58"/>
      <c r="U932" s="82"/>
    </row>
    <row r="933" spans="20:21" ht="12.75">
      <c r="T933" s="58"/>
      <c r="U933" s="82"/>
    </row>
    <row r="934" spans="20:21" ht="12.75">
      <c r="T934" s="58"/>
      <c r="U934" s="82"/>
    </row>
    <row r="935" spans="20:21" ht="12.75">
      <c r="T935" s="58"/>
      <c r="U935" s="82"/>
    </row>
    <row r="936" spans="20:21" ht="12.75">
      <c r="T936" s="58"/>
      <c r="U936" s="82"/>
    </row>
    <row r="937" spans="20:21" ht="12.75">
      <c r="T937" s="58"/>
      <c r="U937" s="82"/>
    </row>
    <row r="938" spans="20:21" ht="12.75">
      <c r="T938" s="58"/>
      <c r="U938" s="82"/>
    </row>
    <row r="939" spans="20:21" ht="12.75">
      <c r="T939" s="58"/>
      <c r="U939" s="82"/>
    </row>
    <row r="940" spans="20:21" ht="12.75">
      <c r="T940" s="58"/>
      <c r="U940" s="82"/>
    </row>
    <row r="941" spans="20:21" ht="12.75">
      <c r="T941" s="58"/>
      <c r="U941" s="82"/>
    </row>
    <row r="942" spans="20:21" ht="12.75">
      <c r="T942" s="58"/>
      <c r="U942" s="82"/>
    </row>
    <row r="943" spans="20:21" ht="12.75">
      <c r="T943" s="58"/>
      <c r="U943" s="82"/>
    </row>
    <row r="944" spans="20:21" ht="12.75">
      <c r="T944" s="58"/>
      <c r="U944" s="82"/>
    </row>
    <row r="945" spans="20:21" ht="12.75">
      <c r="T945" s="58"/>
      <c r="U945" s="82"/>
    </row>
    <row r="946" spans="20:21" ht="12.75">
      <c r="T946" s="58"/>
      <c r="U946" s="82"/>
    </row>
    <row r="947" spans="20:21" ht="12.75">
      <c r="T947" s="58"/>
      <c r="U947" s="82"/>
    </row>
    <row r="948" spans="20:21" ht="12.75">
      <c r="T948" s="58"/>
      <c r="U948" s="82"/>
    </row>
    <row r="949" spans="20:21" ht="12.75">
      <c r="T949" s="58"/>
      <c r="U949" s="82"/>
    </row>
    <row r="950" spans="20:21" ht="12.75">
      <c r="T950" s="58"/>
      <c r="U950" s="82"/>
    </row>
    <row r="951" spans="20:21" ht="12.75">
      <c r="T951" s="58"/>
      <c r="U951" s="82"/>
    </row>
    <row r="952" spans="20:21" ht="12.75">
      <c r="T952" s="58"/>
      <c r="U952" s="82"/>
    </row>
    <row r="953" spans="20:21" ht="12.75">
      <c r="T953" s="58"/>
      <c r="U953" s="82"/>
    </row>
    <row r="954" spans="20:21" ht="12.75">
      <c r="T954" s="58"/>
      <c r="U954" s="82"/>
    </row>
    <row r="955" spans="20:21" ht="12.75">
      <c r="T955" s="58"/>
      <c r="U955" s="82"/>
    </row>
    <row r="956" spans="20:21" ht="12.75">
      <c r="T956" s="58"/>
      <c r="U956" s="82"/>
    </row>
    <row r="957" spans="20:21" ht="12.75">
      <c r="T957" s="58"/>
      <c r="U957" s="82"/>
    </row>
    <row r="958" spans="20:21" ht="12.75">
      <c r="T958" s="58"/>
      <c r="U958" s="82"/>
    </row>
    <row r="959" spans="20:21" ht="12.75">
      <c r="T959" s="58"/>
      <c r="U959" s="82"/>
    </row>
    <row r="960" spans="20:21" ht="12.75">
      <c r="T960" s="58"/>
      <c r="U960" s="82"/>
    </row>
    <row r="961" spans="20:21" ht="12.75">
      <c r="T961" s="58"/>
      <c r="U961" s="82"/>
    </row>
    <row r="962" spans="20:21" ht="12.75">
      <c r="T962" s="58"/>
      <c r="U962" s="82"/>
    </row>
    <row r="963" spans="20:21" ht="12.75">
      <c r="T963" s="58"/>
      <c r="U963" s="82"/>
    </row>
    <row r="964" spans="20:21" ht="12.75">
      <c r="T964" s="58"/>
      <c r="U964" s="82"/>
    </row>
    <row r="965" spans="20:21" ht="12.75">
      <c r="T965" s="58"/>
      <c r="U965" s="82"/>
    </row>
    <row r="966" spans="20:21" ht="12.75">
      <c r="T966" s="58"/>
      <c r="U966" s="82"/>
    </row>
    <row r="967" spans="20:21" ht="12.75">
      <c r="T967" s="58"/>
      <c r="U967" s="82"/>
    </row>
    <row r="968" spans="20:21" ht="12.75">
      <c r="T968" s="58"/>
      <c r="U968" s="82"/>
    </row>
    <row r="969" spans="20:21" ht="12.75">
      <c r="T969" s="58"/>
      <c r="U969" s="82"/>
    </row>
    <row r="970" spans="20:21" ht="12.75">
      <c r="T970" s="58"/>
      <c r="U970" s="82"/>
    </row>
    <row r="971" spans="20:21" ht="12.75">
      <c r="T971" s="58"/>
      <c r="U971" s="82"/>
    </row>
    <row r="972" spans="20:21" ht="12.75">
      <c r="T972" s="58"/>
      <c r="U972" s="82"/>
    </row>
    <row r="973" spans="20:21" ht="12.75">
      <c r="T973" s="58"/>
      <c r="U973" s="82"/>
    </row>
    <row r="974" spans="20:21" ht="12.75">
      <c r="T974" s="58"/>
      <c r="U974" s="82"/>
    </row>
    <row r="975" spans="20:21" ht="12.75">
      <c r="T975" s="58"/>
      <c r="U975" s="82"/>
    </row>
    <row r="976" spans="20:21" ht="12.75">
      <c r="T976" s="58"/>
      <c r="U976" s="82"/>
    </row>
    <row r="977" spans="20:21" ht="12.75">
      <c r="T977" s="58"/>
      <c r="U977" s="82"/>
    </row>
    <row r="978" spans="20:21" ht="12.75">
      <c r="T978" s="58"/>
      <c r="U978" s="82"/>
    </row>
    <row r="979" spans="20:21" ht="12.75">
      <c r="T979" s="58"/>
      <c r="U979" s="82"/>
    </row>
    <row r="980" spans="20:21" ht="12.75">
      <c r="T980" s="58"/>
      <c r="U980" s="82"/>
    </row>
    <row r="981" spans="20:21" ht="12.75">
      <c r="T981" s="58"/>
      <c r="U981" s="82"/>
    </row>
    <row r="982" spans="20:21" ht="12.75">
      <c r="T982" s="58"/>
      <c r="U982" s="82"/>
    </row>
    <row r="983" spans="20:21" ht="12.75">
      <c r="T983" s="58"/>
      <c r="U983" s="82"/>
    </row>
    <row r="984" spans="20:21" ht="12.75">
      <c r="T984" s="58"/>
      <c r="U984" s="82"/>
    </row>
    <row r="985" spans="20:21" ht="12.75">
      <c r="T985" s="58"/>
      <c r="U985" s="82"/>
    </row>
    <row r="986" spans="20:21" ht="12.75">
      <c r="T986" s="58"/>
      <c r="U986" s="82"/>
    </row>
    <row r="987" spans="20:21" ht="12.75">
      <c r="T987" s="58"/>
      <c r="U987" s="82"/>
    </row>
    <row r="988" spans="20:21" ht="12.75">
      <c r="T988" s="58"/>
      <c r="U988" s="82"/>
    </row>
    <row r="989" spans="20:21" ht="12.75">
      <c r="T989" s="58"/>
      <c r="U989" s="82"/>
    </row>
    <row r="990" spans="20:21" ht="12.75">
      <c r="T990" s="58"/>
      <c r="U990" s="82"/>
    </row>
    <row r="991" spans="20:21" ht="12.75">
      <c r="T991" s="58"/>
      <c r="U991" s="82"/>
    </row>
    <row r="992" spans="20:21" ht="12.75">
      <c r="T992" s="58"/>
      <c r="U992" s="82"/>
    </row>
    <row r="993" spans="20:21" ht="12.75">
      <c r="T993" s="58"/>
      <c r="U993" s="82"/>
    </row>
    <row r="994" spans="20:21" ht="12.75">
      <c r="T994" s="58"/>
      <c r="U994" s="82"/>
    </row>
    <row r="995" spans="20:21" ht="12.75">
      <c r="T995" s="58"/>
      <c r="U995" s="82"/>
    </row>
    <row r="996" spans="20:21" ht="12.75">
      <c r="T996" s="58"/>
      <c r="U996" s="82"/>
    </row>
    <row r="997" spans="20:21" ht="12.75">
      <c r="T997" s="58"/>
      <c r="U997" s="82"/>
    </row>
    <row r="998" spans="20:21" ht="12.75">
      <c r="T998" s="58"/>
      <c r="U998" s="82"/>
    </row>
    <row r="999" spans="20:21" ht="12.75">
      <c r="T999" s="58"/>
      <c r="U999" s="82"/>
    </row>
    <row r="1000" spans="20:21" ht="12.75">
      <c r="T1000" s="58"/>
      <c r="U1000" s="82"/>
    </row>
    <row r="1001" spans="20:21" ht="12.75">
      <c r="T1001" s="58"/>
      <c r="U1001" s="82"/>
    </row>
    <row r="1002" spans="20:21" ht="12.75">
      <c r="T1002" s="58"/>
      <c r="U1002" s="82"/>
    </row>
    <row r="1003" spans="20:21" ht="12.75">
      <c r="T1003" s="58"/>
      <c r="U1003" s="82"/>
    </row>
    <row r="1004" spans="20:21" ht="12.75">
      <c r="T1004" s="58"/>
      <c r="U1004" s="82"/>
    </row>
    <row r="1005" spans="20:21" ht="12.75">
      <c r="T1005" s="58"/>
      <c r="U1005" s="82"/>
    </row>
    <row r="1006" spans="20:21" ht="12.75">
      <c r="T1006" s="58"/>
      <c r="U1006" s="82"/>
    </row>
    <row r="1007" spans="20:21" ht="12.75">
      <c r="T1007" s="58"/>
      <c r="U1007" s="82"/>
    </row>
    <row r="1008" spans="20:21" ht="12.75">
      <c r="T1008" s="58"/>
      <c r="U1008" s="82"/>
    </row>
    <row r="1009" spans="20:21" ht="12.75">
      <c r="T1009" s="58"/>
      <c r="U1009" s="82"/>
    </row>
    <row r="1010" spans="20:21" ht="12.75">
      <c r="T1010" s="58"/>
      <c r="U1010" s="82"/>
    </row>
    <row r="1011" spans="20:21" ht="12.75">
      <c r="T1011" s="58"/>
      <c r="U1011" s="82"/>
    </row>
    <row r="1012" spans="20:21" ht="12.75">
      <c r="T1012" s="58"/>
      <c r="U1012" s="82"/>
    </row>
    <row r="1013" spans="20:21" ht="12.75">
      <c r="T1013" s="58"/>
      <c r="U1013" s="82"/>
    </row>
    <row r="1014" spans="20:21" ht="12.75">
      <c r="T1014" s="58"/>
      <c r="U1014" s="82"/>
    </row>
    <row r="1015" spans="20:21" ht="12.75">
      <c r="T1015" s="58"/>
      <c r="U1015" s="82"/>
    </row>
    <row r="1016" spans="20:21" ht="12.75">
      <c r="T1016" s="58"/>
      <c r="U1016" s="82"/>
    </row>
    <row r="1017" spans="20:21" ht="12.75">
      <c r="T1017" s="58"/>
      <c r="U1017" s="82"/>
    </row>
    <row r="1018" spans="20:21" ht="12.75">
      <c r="T1018" s="58"/>
      <c r="U1018" s="82"/>
    </row>
    <row r="1019" spans="20:21" ht="12.75">
      <c r="T1019" s="58"/>
      <c r="U1019" s="82"/>
    </row>
    <row r="1020" spans="20:21" ht="12.75">
      <c r="T1020" s="58"/>
      <c r="U1020" s="82"/>
    </row>
    <row r="1021" spans="20:21" ht="12.75">
      <c r="T1021" s="58"/>
      <c r="U1021" s="82"/>
    </row>
    <row r="1022" spans="20:21" ht="12.75">
      <c r="T1022" s="58"/>
      <c r="U1022" s="82"/>
    </row>
    <row r="1023" spans="20:21" ht="12.75">
      <c r="T1023" s="58"/>
      <c r="U1023" s="82"/>
    </row>
    <row r="1024" spans="20:21" ht="12.75">
      <c r="T1024" s="58"/>
      <c r="U1024" s="82"/>
    </row>
    <row r="1025" spans="20:21" ht="12.75">
      <c r="T1025" s="58"/>
      <c r="U1025" s="82"/>
    </row>
    <row r="1026" spans="20:21" ht="12.75">
      <c r="T1026" s="58"/>
      <c r="U1026" s="82"/>
    </row>
    <row r="1027" spans="20:21" ht="12.75">
      <c r="T1027" s="58"/>
      <c r="U1027" s="82"/>
    </row>
    <row r="1028" spans="20:21" ht="12.75">
      <c r="T1028" s="58"/>
      <c r="U1028" s="82"/>
    </row>
    <row r="1029" spans="20:21" ht="12.75">
      <c r="T1029" s="58"/>
      <c r="U1029" s="82"/>
    </row>
    <row r="1030" spans="20:21" ht="12.75">
      <c r="T1030" s="58"/>
      <c r="U1030" s="82"/>
    </row>
    <row r="1031" spans="20:21" ht="12.75">
      <c r="T1031" s="58"/>
      <c r="U1031" s="82"/>
    </row>
    <row r="1032" spans="20:21" ht="12.75">
      <c r="T1032" s="58"/>
      <c r="U1032" s="82"/>
    </row>
    <row r="1033" spans="20:21" ht="12.75">
      <c r="T1033" s="58"/>
      <c r="U1033" s="82"/>
    </row>
    <row r="1034" spans="20:21" ht="12.75">
      <c r="T1034" s="58"/>
      <c r="U1034" s="82"/>
    </row>
    <row r="1035" spans="20:21" ht="12.75">
      <c r="T1035" s="58"/>
      <c r="U1035" s="82"/>
    </row>
    <row r="1036" spans="20:21" ht="12.75">
      <c r="T1036" s="58"/>
      <c r="U1036" s="82"/>
    </row>
    <row r="1037" spans="20:21" ht="12.75">
      <c r="T1037" s="58"/>
      <c r="U1037" s="82"/>
    </row>
    <row r="1038" spans="20:21" ht="12.75">
      <c r="T1038" s="58"/>
      <c r="U1038" s="82"/>
    </row>
    <row r="1039" spans="20:21" ht="12.75">
      <c r="T1039" s="58"/>
      <c r="U1039" s="82"/>
    </row>
    <row r="1040" spans="20:21" ht="12.75">
      <c r="T1040" s="58"/>
      <c r="U1040" s="82"/>
    </row>
    <row r="1041" spans="20:21" ht="12.75">
      <c r="T1041" s="58"/>
      <c r="U1041" s="82"/>
    </row>
    <row r="1042" spans="20:21" ht="12.75">
      <c r="T1042" s="58"/>
      <c r="U1042" s="82"/>
    </row>
    <row r="1043" spans="20:21" ht="12.75">
      <c r="T1043" s="58"/>
      <c r="U1043" s="82"/>
    </row>
    <row r="1044" spans="20:21" ht="12.75">
      <c r="T1044" s="58"/>
      <c r="U1044" s="82"/>
    </row>
    <row r="1045" spans="20:21" ht="12.75">
      <c r="T1045" s="58"/>
      <c r="U1045" s="82"/>
    </row>
    <row r="1046" spans="20:21" ht="12.75">
      <c r="T1046" s="58"/>
      <c r="U1046" s="82"/>
    </row>
    <row r="1047" spans="20:21" ht="12.75">
      <c r="T1047" s="58"/>
      <c r="U1047" s="82"/>
    </row>
    <row r="1048" spans="20:21" ht="12.75">
      <c r="T1048" s="58"/>
      <c r="U1048" s="82"/>
    </row>
    <row r="1049" spans="20:21" ht="12.75">
      <c r="T1049" s="58"/>
      <c r="U1049" s="82"/>
    </row>
    <row r="1050" spans="20:21" ht="12.75">
      <c r="T1050" s="58"/>
      <c r="U1050" s="82"/>
    </row>
    <row r="1051" spans="20:21" ht="12.75">
      <c r="T1051" s="58"/>
      <c r="U1051" s="82"/>
    </row>
    <row r="1052" spans="20:21" ht="12.75">
      <c r="T1052" s="58"/>
      <c r="U1052" s="82"/>
    </row>
    <row r="1053" spans="20:21" ht="12.75">
      <c r="T1053" s="58"/>
      <c r="U1053" s="82"/>
    </row>
    <row r="1054" spans="20:21" ht="12.75">
      <c r="T1054" s="58"/>
      <c r="U1054" s="82"/>
    </row>
    <row r="1055" spans="20:21" ht="12.75">
      <c r="T1055" s="58"/>
      <c r="U1055" s="82"/>
    </row>
    <row r="1056" spans="20:21" ht="12.75">
      <c r="T1056" s="58"/>
      <c r="U1056" s="82"/>
    </row>
    <row r="1057" spans="20:21" ht="12.75">
      <c r="T1057" s="58"/>
      <c r="U1057" s="82"/>
    </row>
    <row r="1058" spans="20:21" ht="12.75">
      <c r="T1058" s="58"/>
      <c r="U1058" s="82"/>
    </row>
    <row r="1059" spans="20:21" ht="12.75">
      <c r="T1059" s="58"/>
      <c r="U1059" s="82"/>
    </row>
    <row r="1060" spans="20:21" ht="12.75">
      <c r="T1060" s="58"/>
      <c r="U1060" s="82"/>
    </row>
    <row r="1061" spans="20:21" ht="12.75">
      <c r="T1061" s="58"/>
      <c r="U1061" s="82"/>
    </row>
    <row r="1062" spans="20:21" ht="12.75">
      <c r="T1062" s="58"/>
      <c r="U1062" s="82"/>
    </row>
    <row r="1063" spans="20:21" ht="12.75">
      <c r="T1063" s="58"/>
      <c r="U1063" s="82"/>
    </row>
    <row r="1064" spans="20:21" ht="12.75">
      <c r="T1064" s="58"/>
      <c r="U1064" s="82"/>
    </row>
    <row r="1065" spans="20:21" ht="12.75">
      <c r="T1065" s="58"/>
      <c r="U1065" s="82"/>
    </row>
    <row r="1066" spans="20:21" ht="12.75">
      <c r="T1066" s="58"/>
      <c r="U1066" s="82"/>
    </row>
    <row r="1067" spans="20:21" ht="12.75">
      <c r="T1067" s="58"/>
      <c r="U1067" s="82"/>
    </row>
    <row r="1068" spans="20:21" ht="12.75">
      <c r="T1068" s="58"/>
      <c r="U1068" s="82"/>
    </row>
    <row r="1069" spans="20:21" ht="12.75">
      <c r="T1069" s="58"/>
      <c r="U1069" s="82"/>
    </row>
    <row r="1070" spans="20:21" ht="12.75">
      <c r="T1070" s="58"/>
      <c r="U1070" s="82"/>
    </row>
    <row r="1071" spans="20:21" ht="12.75">
      <c r="T1071" s="58"/>
      <c r="U1071" s="82"/>
    </row>
    <row r="1072" spans="20:21" ht="12.75">
      <c r="T1072" s="58"/>
      <c r="U1072" s="82"/>
    </row>
    <row r="1073" spans="20:21" ht="12.75">
      <c r="T1073" s="58"/>
      <c r="U1073" s="82"/>
    </row>
    <row r="1074" spans="20:21" ht="12.75">
      <c r="T1074" s="58"/>
      <c r="U1074" s="82"/>
    </row>
    <row r="1075" spans="20:21" ht="12.75">
      <c r="T1075" s="58"/>
      <c r="U1075" s="82"/>
    </row>
    <row r="1076" spans="20:21" ht="12.75">
      <c r="T1076" s="58"/>
      <c r="U1076" s="82"/>
    </row>
    <row r="1077" spans="20:21" ht="12.75">
      <c r="T1077" s="58"/>
      <c r="U1077" s="82"/>
    </row>
    <row r="1078" spans="20:21" ht="12.75">
      <c r="T1078" s="58"/>
      <c r="U1078" s="82"/>
    </row>
    <row r="1079" spans="20:21" ht="12.75">
      <c r="T1079" s="58"/>
      <c r="U1079" s="82"/>
    </row>
    <row r="1080" spans="20:21" ht="12.75">
      <c r="T1080" s="58"/>
      <c r="U1080" s="82"/>
    </row>
    <row r="1081" spans="20:21" ht="12.75">
      <c r="T1081" s="58"/>
      <c r="U1081" s="82"/>
    </row>
    <row r="1082" spans="20:21" ht="12.75">
      <c r="T1082" s="58"/>
      <c r="U1082" s="82"/>
    </row>
    <row r="1083" spans="20:21" ht="12.75">
      <c r="T1083" s="58"/>
      <c r="U1083" s="82"/>
    </row>
    <row r="1084" spans="20:21" ht="12.75">
      <c r="T1084" s="58"/>
      <c r="U1084" s="82"/>
    </row>
    <row r="1085" spans="20:21" ht="12.75">
      <c r="T1085" s="58"/>
      <c r="U1085" s="82"/>
    </row>
    <row r="1086" spans="20:21" ht="12.75">
      <c r="T1086" s="58"/>
      <c r="U1086" s="82"/>
    </row>
    <row r="1087" spans="20:21" ht="12.75">
      <c r="T1087" s="58"/>
      <c r="U1087" s="82"/>
    </row>
    <row r="1088" spans="20:21" ht="12.75">
      <c r="T1088" s="58"/>
      <c r="U1088" s="82"/>
    </row>
    <row r="1089" spans="20:21" ht="12.75">
      <c r="T1089" s="58"/>
      <c r="U1089" s="82"/>
    </row>
    <row r="1090" spans="20:21" ht="12.75">
      <c r="T1090" s="58"/>
      <c r="U1090" s="82"/>
    </row>
    <row r="1091" spans="20:21" ht="12.75">
      <c r="T1091" s="58"/>
      <c r="U1091" s="82"/>
    </row>
    <row r="1092" spans="20:21" ht="12.75">
      <c r="T1092" s="58"/>
      <c r="U1092" s="82"/>
    </row>
    <row r="1093" spans="20:21" ht="12.75">
      <c r="T1093" s="58"/>
      <c r="U1093" s="82"/>
    </row>
    <row r="1094" spans="20:21" ht="12.75">
      <c r="T1094" s="58"/>
      <c r="U1094" s="82"/>
    </row>
    <row r="1095" spans="20:21" ht="12.75">
      <c r="T1095" s="58"/>
      <c r="U1095" s="82"/>
    </row>
    <row r="1096" spans="20:21" ht="12.75">
      <c r="T1096" s="58"/>
      <c r="U1096" s="82"/>
    </row>
    <row r="1097" spans="20:21" ht="12.75">
      <c r="T1097" s="58"/>
      <c r="U1097" s="82"/>
    </row>
    <row r="1098" spans="20:21" ht="12.75">
      <c r="T1098" s="58"/>
      <c r="U1098" s="82"/>
    </row>
    <row r="1099" spans="20:21" ht="12.75">
      <c r="T1099" s="58"/>
      <c r="U1099" s="82"/>
    </row>
    <row r="1100" spans="20:21" ht="12.75">
      <c r="T1100" s="58"/>
      <c r="U1100" s="82"/>
    </row>
    <row r="1101" spans="20:21" ht="12.75">
      <c r="T1101" s="58"/>
      <c r="U1101" s="82"/>
    </row>
    <row r="1102" spans="20:21" ht="12.75">
      <c r="T1102" s="58"/>
      <c r="U1102" s="82"/>
    </row>
    <row r="1103" spans="20:21" ht="12.75">
      <c r="T1103" s="58"/>
      <c r="U1103" s="82"/>
    </row>
    <row r="1104" spans="20:21" ht="12.75">
      <c r="T1104" s="58"/>
      <c r="U1104" s="82"/>
    </row>
    <row r="1105" spans="20:21" ht="12.75">
      <c r="T1105" s="58"/>
      <c r="U1105" s="82"/>
    </row>
    <row r="1106" spans="20:21" ht="12.75">
      <c r="T1106" s="58"/>
      <c r="U1106" s="82"/>
    </row>
    <row r="1107" spans="20:21" ht="12.75">
      <c r="T1107" s="58"/>
      <c r="U1107" s="82"/>
    </row>
    <row r="1108" spans="20:21" ht="12.75">
      <c r="T1108" s="58"/>
      <c r="U1108" s="82"/>
    </row>
    <row r="1109" spans="20:21" ht="12.75">
      <c r="T1109" s="58"/>
      <c r="U1109" s="82"/>
    </row>
    <row r="1110" spans="20:21" ht="12.75">
      <c r="T1110" s="58"/>
      <c r="U1110" s="82"/>
    </row>
    <row r="1111" spans="20:21" ht="12.75">
      <c r="T1111" s="58"/>
      <c r="U1111" s="82"/>
    </row>
    <row r="1112" spans="20:21" ht="12.75">
      <c r="T1112" s="58"/>
      <c r="U1112" s="82"/>
    </row>
    <row r="1113" spans="20:21" ht="12.75">
      <c r="T1113" s="58"/>
      <c r="U1113" s="82"/>
    </row>
    <row r="1114" spans="20:21" ht="12.75">
      <c r="T1114" s="58"/>
      <c r="U1114" s="82"/>
    </row>
    <row r="1115" spans="20:21" ht="12.75">
      <c r="T1115" s="58"/>
      <c r="U1115" s="82"/>
    </row>
    <row r="1116" spans="20:21" ht="12.75">
      <c r="T1116" s="58"/>
      <c r="U1116" s="82"/>
    </row>
    <row r="1117" spans="20:21" ht="12.75">
      <c r="T1117" s="58"/>
      <c r="U1117" s="82"/>
    </row>
    <row r="1118" spans="20:21" ht="12.75">
      <c r="T1118" s="58"/>
      <c r="U1118" s="82"/>
    </row>
    <row r="1119" spans="20:21" ht="12.75">
      <c r="T1119" s="58"/>
      <c r="U1119" s="82"/>
    </row>
    <row r="1120" spans="20:21" ht="12.75">
      <c r="T1120" s="58"/>
      <c r="U1120" s="82"/>
    </row>
    <row r="1121" spans="20:21" ht="12.75">
      <c r="T1121" s="58"/>
      <c r="U1121" s="82"/>
    </row>
    <row r="1122" spans="20:21" ht="12.75">
      <c r="T1122" s="58"/>
      <c r="U1122" s="82"/>
    </row>
    <row r="1123" spans="20:21" ht="12.75">
      <c r="T1123" s="58"/>
      <c r="U1123" s="82"/>
    </row>
    <row r="1124" spans="20:21" ht="12.75">
      <c r="T1124" s="58"/>
      <c r="U1124" s="82"/>
    </row>
    <row r="1125" spans="20:21" ht="12.75">
      <c r="T1125" s="58"/>
      <c r="U1125" s="82"/>
    </row>
    <row r="1126" spans="20:21" ht="12.75">
      <c r="T1126" s="58"/>
      <c r="U1126" s="82"/>
    </row>
    <row r="1127" spans="20:21" ht="12.75">
      <c r="T1127" s="58"/>
      <c r="U1127" s="82"/>
    </row>
    <row r="1128" spans="20:21" ht="12.75">
      <c r="T1128" s="58"/>
      <c r="U1128" s="82"/>
    </row>
    <row r="1129" spans="20:21" ht="12.75">
      <c r="T1129" s="58"/>
      <c r="U1129" s="82"/>
    </row>
    <row r="1130" spans="20:21" ht="12.75">
      <c r="T1130" s="58"/>
      <c r="U1130" s="82"/>
    </row>
    <row r="1131" spans="20:21" ht="12.75">
      <c r="T1131" s="58"/>
      <c r="U1131" s="82"/>
    </row>
    <row r="1132" spans="20:21" ht="12.75">
      <c r="T1132" s="58"/>
      <c r="U1132" s="82"/>
    </row>
    <row r="1133" spans="20:21" ht="12.75">
      <c r="T1133" s="58"/>
      <c r="U1133" s="82"/>
    </row>
    <row r="1134" spans="20:21" ht="12.75">
      <c r="T1134" s="58"/>
      <c r="U1134" s="82"/>
    </row>
    <row r="1135" spans="20:21" ht="12.75">
      <c r="T1135" s="58"/>
      <c r="U1135" s="82"/>
    </row>
    <row r="1136" spans="20:21" ht="12.75">
      <c r="T1136" s="58"/>
      <c r="U1136" s="82"/>
    </row>
    <row r="1137" spans="20:21" ht="12.75">
      <c r="T1137" s="58"/>
      <c r="U1137" s="82"/>
    </row>
    <row r="1138" spans="20:21" ht="12.75">
      <c r="T1138" s="58"/>
      <c r="U1138" s="82"/>
    </row>
    <row r="1139" spans="20:21" ht="12.75">
      <c r="T1139" s="58"/>
      <c r="U1139" s="82"/>
    </row>
    <row r="1140" spans="20:21" ht="12.75">
      <c r="T1140" s="58"/>
      <c r="U1140" s="82"/>
    </row>
    <row r="1141" spans="20:21" ht="12.75">
      <c r="T1141" s="58"/>
      <c r="U1141" s="82"/>
    </row>
    <row r="1142" spans="20:21" ht="12.75">
      <c r="T1142" s="58"/>
      <c r="U1142" s="82"/>
    </row>
    <row r="1143" spans="20:21" ht="12.75">
      <c r="T1143" s="58"/>
      <c r="U1143" s="82"/>
    </row>
    <row r="1144" spans="20:21" ht="12.75">
      <c r="T1144" s="58"/>
      <c r="U1144" s="82"/>
    </row>
    <row r="1145" spans="20:21" ht="12.75">
      <c r="T1145" s="58"/>
      <c r="U1145" s="82"/>
    </row>
    <row r="1146" spans="20:21" ht="12.75">
      <c r="T1146" s="58"/>
      <c r="U1146" s="82"/>
    </row>
    <row r="1147" spans="20:21" ht="12.75">
      <c r="T1147" s="58"/>
      <c r="U1147" s="82"/>
    </row>
    <row r="1148" spans="20:21" ht="12.75">
      <c r="T1148" s="58"/>
      <c r="U1148" s="82"/>
    </row>
    <row r="1149" spans="20:21" ht="12.75">
      <c r="T1149" s="58"/>
      <c r="U1149" s="82"/>
    </row>
    <row r="1150" spans="20:21" ht="12.75">
      <c r="T1150" s="58"/>
      <c r="U1150" s="82"/>
    </row>
    <row r="1151" spans="20:21" ht="12.75">
      <c r="T1151" s="58"/>
      <c r="U1151" s="82"/>
    </row>
    <row r="1152" spans="20:21" ht="12.75">
      <c r="T1152" s="58"/>
      <c r="U1152" s="82"/>
    </row>
    <row r="1153" spans="20:21" ht="12.75">
      <c r="T1153" s="58"/>
      <c r="U1153" s="82"/>
    </row>
    <row r="1154" spans="20:21" ht="12.75">
      <c r="T1154" s="58"/>
      <c r="U1154" s="82"/>
    </row>
    <row r="1155" spans="20:21" ht="12.75">
      <c r="T1155" s="58"/>
      <c r="U1155" s="82"/>
    </row>
    <row r="1156" spans="20:21" ht="12.75">
      <c r="T1156" s="58"/>
      <c r="U1156" s="82"/>
    </row>
    <row r="1157" spans="20:21" ht="12.75">
      <c r="T1157" s="58"/>
      <c r="U1157" s="82"/>
    </row>
    <row r="1158" spans="20:21" ht="12.75">
      <c r="T1158" s="58"/>
      <c r="U1158" s="82"/>
    </row>
    <row r="1159" spans="20:21" ht="12.75">
      <c r="T1159" s="58"/>
      <c r="U1159" s="82"/>
    </row>
    <row r="1160" spans="20:21" ht="12.75">
      <c r="T1160" s="58"/>
      <c r="U1160" s="82"/>
    </row>
    <row r="1161" spans="20:21" ht="12.75">
      <c r="T1161" s="58"/>
      <c r="U1161" s="82"/>
    </row>
    <row r="1162" spans="20:21" ht="12.75">
      <c r="T1162" s="58"/>
      <c r="U1162" s="82"/>
    </row>
    <row r="1163" spans="20:21" ht="12.75">
      <c r="T1163" s="58"/>
      <c r="U1163" s="82"/>
    </row>
    <row r="1164" spans="20:21" ht="12.75">
      <c r="T1164" s="58"/>
      <c r="U1164" s="82"/>
    </row>
    <row r="1165" spans="20:21" ht="12.75">
      <c r="T1165" s="58"/>
      <c r="U1165" s="82"/>
    </row>
    <row r="1166" spans="20:21" ht="12.75">
      <c r="T1166" s="58"/>
      <c r="U1166" s="82"/>
    </row>
    <row r="1167" spans="20:21" ht="12.75">
      <c r="T1167" s="58"/>
      <c r="U1167" s="82"/>
    </row>
    <row r="1168" spans="20:21" ht="12.75">
      <c r="T1168" s="58"/>
      <c r="U1168" s="82"/>
    </row>
    <row r="1169" spans="20:21" ht="12.75">
      <c r="T1169" s="58"/>
      <c r="U1169" s="82"/>
    </row>
    <row r="1170" spans="20:21" ht="12.75">
      <c r="T1170" s="58"/>
      <c r="U1170" s="82"/>
    </row>
    <row r="1171" spans="20:21" ht="12.75">
      <c r="T1171" s="58"/>
      <c r="U1171" s="82"/>
    </row>
    <row r="1172" spans="20:21" ht="12.75">
      <c r="T1172" s="58"/>
      <c r="U1172" s="82"/>
    </row>
    <row r="1173" spans="20:21" ht="12.75">
      <c r="T1173" s="58"/>
      <c r="U1173" s="82"/>
    </row>
    <row r="1174" spans="20:21" ht="12.75">
      <c r="T1174" s="58"/>
      <c r="U1174" s="82"/>
    </row>
    <row r="1175" spans="20:21" ht="12.75">
      <c r="T1175" s="58"/>
      <c r="U1175" s="82"/>
    </row>
    <row r="1176" spans="20:21" ht="12.75">
      <c r="T1176" s="58"/>
      <c r="U1176" s="82"/>
    </row>
    <row r="1177" spans="20:21" ht="12.75">
      <c r="T1177" s="58"/>
      <c r="U1177" s="82"/>
    </row>
    <row r="1178" spans="20:21" ht="12.75">
      <c r="T1178" s="58"/>
      <c r="U1178" s="82"/>
    </row>
    <row r="1179" spans="20:21" ht="12.75">
      <c r="T1179" s="58"/>
      <c r="U1179" s="82"/>
    </row>
    <row r="1180" spans="20:21" ht="12.75">
      <c r="T1180" s="58"/>
      <c r="U1180" s="82"/>
    </row>
    <row r="1181" spans="20:21" ht="12.75">
      <c r="T1181" s="58"/>
      <c r="U1181" s="82"/>
    </row>
    <row r="1182" spans="20:21" ht="12.75">
      <c r="T1182" s="58"/>
      <c r="U1182" s="82"/>
    </row>
    <row r="1183" spans="20:21" ht="12.75">
      <c r="T1183" s="58"/>
      <c r="U1183" s="82"/>
    </row>
    <row r="1184" spans="20:21" ht="12.75">
      <c r="T1184" s="58"/>
      <c r="U1184" s="82"/>
    </row>
    <row r="1185" spans="20:21" ht="12.75">
      <c r="T1185" s="58"/>
      <c r="U1185" s="82"/>
    </row>
    <row r="1186" spans="20:21" ht="12.75">
      <c r="T1186" s="58"/>
      <c r="U1186" s="82"/>
    </row>
    <row r="1187" spans="20:21" ht="12.75">
      <c r="T1187" s="58"/>
      <c r="U1187" s="82"/>
    </row>
    <row r="1188" spans="20:21" ht="12.75">
      <c r="T1188" s="58"/>
      <c r="U1188" s="82"/>
    </row>
    <row r="1189" spans="20:21" ht="12.75">
      <c r="T1189" s="58"/>
      <c r="U1189" s="82"/>
    </row>
    <row r="1190" spans="20:21" ht="12.75">
      <c r="T1190" s="58"/>
      <c r="U1190" s="82"/>
    </row>
    <row r="1191" spans="20:21" ht="12.75">
      <c r="T1191" s="58"/>
      <c r="U1191" s="82"/>
    </row>
    <row r="1192" spans="20:21" ht="12.75">
      <c r="T1192" s="58"/>
      <c r="U1192" s="82"/>
    </row>
    <row r="1193" spans="20:21" ht="12.75">
      <c r="T1193" s="58"/>
      <c r="U1193" s="82"/>
    </row>
    <row r="1194" spans="20:21" ht="12.75">
      <c r="T1194" s="58"/>
      <c r="U1194" s="82"/>
    </row>
    <row r="1195" spans="20:21" ht="12.75">
      <c r="T1195" s="58"/>
      <c r="U1195" s="82"/>
    </row>
    <row r="1196" spans="20:21" ht="12.75">
      <c r="T1196" s="58"/>
      <c r="U1196" s="82"/>
    </row>
    <row r="1197" spans="20:21" ht="12.75">
      <c r="T1197" s="58"/>
      <c r="U1197" s="82"/>
    </row>
    <row r="1198" spans="20:21" ht="12.75">
      <c r="T1198" s="58"/>
      <c r="U1198" s="82"/>
    </row>
    <row r="1199" spans="20:21" ht="12.75">
      <c r="T1199" s="58"/>
      <c r="U1199" s="82"/>
    </row>
    <row r="1200" spans="20:21" ht="12.75">
      <c r="T1200" s="58"/>
      <c r="U1200" s="82"/>
    </row>
    <row r="1201" spans="20:21" ht="12.75">
      <c r="T1201" s="58"/>
      <c r="U1201" s="82"/>
    </row>
    <row r="1202" spans="20:21" ht="12.75">
      <c r="T1202" s="58"/>
      <c r="U1202" s="82"/>
    </row>
    <row r="1203" spans="20:21" ht="12.75">
      <c r="T1203" s="58"/>
      <c r="U1203" s="82"/>
    </row>
    <row r="1204" spans="20:21" ht="12.75">
      <c r="T1204" s="58"/>
      <c r="U1204" s="82"/>
    </row>
    <row r="1205" spans="20:21" ht="12.75">
      <c r="T1205" s="58"/>
      <c r="U1205" s="82"/>
    </row>
    <row r="1206" spans="20:21" ht="12.75">
      <c r="T1206" s="58"/>
      <c r="U1206" s="82"/>
    </row>
    <row r="1207" spans="20:21" ht="12.75">
      <c r="T1207" s="58"/>
      <c r="U1207" s="82"/>
    </row>
    <row r="1208" spans="20:21" ht="12.75">
      <c r="T1208" s="58"/>
      <c r="U1208" s="82"/>
    </row>
    <row r="1209" spans="20:21" ht="12.75">
      <c r="T1209" s="58"/>
      <c r="U1209" s="82"/>
    </row>
    <row r="1210" spans="20:21" ht="12.75">
      <c r="T1210" s="58"/>
      <c r="U1210" s="82"/>
    </row>
    <row r="1211" spans="20:21" ht="12.75">
      <c r="T1211" s="58"/>
      <c r="U1211" s="82"/>
    </row>
    <row r="1212" spans="20:21" ht="12.75">
      <c r="T1212" s="58"/>
      <c r="U1212" s="82"/>
    </row>
    <row r="1213" spans="20:21" ht="12.75">
      <c r="T1213" s="58"/>
      <c r="U1213" s="82"/>
    </row>
    <row r="1214" spans="20:21" ht="12.75">
      <c r="T1214" s="58"/>
      <c r="U1214" s="82"/>
    </row>
    <row r="1215" spans="20:21" ht="12.75">
      <c r="T1215" s="58"/>
      <c r="U1215" s="82"/>
    </row>
    <row r="1216" spans="20:21" ht="12.75">
      <c r="T1216" s="58"/>
      <c r="U1216" s="82"/>
    </row>
    <row r="1217" spans="20:21" ht="12.75">
      <c r="T1217" s="58"/>
      <c r="U1217" s="82"/>
    </row>
    <row r="1218" spans="20:21" ht="12.75">
      <c r="T1218" s="58"/>
      <c r="U1218" s="82"/>
    </row>
    <row r="1219" spans="20:21" ht="12.75">
      <c r="T1219" s="58"/>
      <c r="U1219" s="82"/>
    </row>
    <row r="1220" spans="20:21" ht="12.75">
      <c r="T1220" s="58"/>
      <c r="U1220" s="82"/>
    </row>
    <row r="1221" spans="20:21" ht="12.75">
      <c r="T1221" s="58"/>
      <c r="U1221" s="82"/>
    </row>
    <row r="1222" spans="20:21" ht="12.75">
      <c r="T1222" s="58"/>
      <c r="U1222" s="82"/>
    </row>
    <row r="1223" spans="20:21" ht="12.75">
      <c r="T1223" s="58"/>
      <c r="U1223" s="82"/>
    </row>
    <row r="1224" spans="20:21" ht="12.75">
      <c r="T1224" s="58"/>
      <c r="U1224" s="82"/>
    </row>
    <row r="1225" spans="20:21" ht="12.75">
      <c r="T1225" s="58"/>
      <c r="U1225" s="82"/>
    </row>
    <row r="1226" spans="20:21" ht="12.75">
      <c r="T1226" s="58"/>
      <c r="U1226" s="82"/>
    </row>
    <row r="1227" spans="20:21" ht="12.75">
      <c r="T1227" s="58"/>
      <c r="U1227" s="82"/>
    </row>
    <row r="1228" spans="20:21" ht="12.75">
      <c r="T1228" s="58"/>
      <c r="U1228" s="82"/>
    </row>
    <row r="1229" spans="20:21" ht="12.75">
      <c r="T1229" s="58"/>
      <c r="U1229" s="82"/>
    </row>
    <row r="1230" spans="20:21" ht="12.75">
      <c r="T1230" s="58"/>
      <c r="U1230" s="82"/>
    </row>
    <row r="1231" spans="20:21" ht="12.75">
      <c r="T1231" s="58"/>
      <c r="U1231" s="82"/>
    </row>
    <row r="1232" spans="20:21" ht="12.75">
      <c r="T1232" s="58"/>
      <c r="U1232" s="82"/>
    </row>
    <row r="1233" spans="20:21" ht="12.75">
      <c r="T1233" s="58"/>
      <c r="U1233" s="82"/>
    </row>
    <row r="1234" spans="20:21" ht="12.75">
      <c r="T1234" s="58"/>
      <c r="U1234" s="82"/>
    </row>
    <row r="1235" spans="20:21" ht="12.75">
      <c r="T1235" s="58"/>
      <c r="U1235" s="82"/>
    </row>
    <row r="1236" spans="20:21" ht="12.75">
      <c r="T1236" s="58"/>
      <c r="U1236" s="82"/>
    </row>
    <row r="1237" spans="20:21" ht="12.75">
      <c r="T1237" s="58"/>
      <c r="U1237" s="82"/>
    </row>
    <row r="1238" spans="20:21" ht="12.75">
      <c r="T1238" s="58"/>
      <c r="U1238" s="82"/>
    </row>
    <row r="1239" spans="20:21" ht="12.75">
      <c r="T1239" s="58"/>
      <c r="U1239" s="82"/>
    </row>
    <row r="1240" spans="20:21" ht="12.75">
      <c r="T1240" s="58"/>
      <c r="U1240" s="82"/>
    </row>
    <row r="1241" spans="20:21" ht="12.75">
      <c r="T1241" s="58"/>
      <c r="U1241" s="82"/>
    </row>
    <row r="1242" spans="20:21" ht="12.75">
      <c r="T1242" s="58"/>
      <c r="U1242" s="82"/>
    </row>
    <row r="1243" spans="20:21" ht="12.75">
      <c r="T1243" s="58"/>
      <c r="U1243" s="82"/>
    </row>
    <row r="1244" spans="20:21" ht="12.75">
      <c r="T1244" s="58"/>
      <c r="U1244" s="82"/>
    </row>
    <row r="1245" spans="20:21" ht="12.75">
      <c r="T1245" s="58"/>
      <c r="U1245" s="82"/>
    </row>
    <row r="1246" spans="20:21" ht="12.75">
      <c r="T1246" s="58"/>
      <c r="U1246" s="82"/>
    </row>
    <row r="1247" spans="20:21" ht="12.75">
      <c r="T1247" s="58"/>
      <c r="U1247" s="82"/>
    </row>
    <row r="1248" spans="20:21" ht="12.75">
      <c r="T1248" s="58"/>
      <c r="U1248" s="82"/>
    </row>
    <row r="1249" spans="20:21" ht="12.75">
      <c r="T1249" s="58"/>
      <c r="U1249" s="82"/>
    </row>
    <row r="1250" spans="20:21" ht="12.75">
      <c r="T1250" s="58"/>
      <c r="U1250" s="82"/>
    </row>
    <row r="1251" spans="20:21" ht="12.75">
      <c r="T1251" s="58"/>
      <c r="U1251" s="82"/>
    </row>
    <row r="1252" spans="20:21" ht="12.75">
      <c r="T1252" s="58"/>
      <c r="U1252" s="82"/>
    </row>
    <row r="1253" spans="20:21" ht="12.75">
      <c r="T1253" s="58"/>
      <c r="U1253" s="82"/>
    </row>
    <row r="1254" spans="20:21" ht="12.75">
      <c r="T1254" s="58"/>
      <c r="U1254" s="82"/>
    </row>
    <row r="1255" spans="20:21" ht="12.75">
      <c r="T1255" s="58"/>
      <c r="U1255" s="82"/>
    </row>
    <row r="1256" spans="20:21" ht="12.75">
      <c r="T1256" s="58"/>
      <c r="U1256" s="82"/>
    </row>
    <row r="1257" spans="20:21" ht="12.75">
      <c r="T1257" s="58"/>
      <c r="U1257" s="82"/>
    </row>
    <row r="1258" spans="20:21" ht="12.75">
      <c r="T1258" s="58"/>
      <c r="U1258" s="82"/>
    </row>
    <row r="1259" spans="20:21" ht="12.75">
      <c r="T1259" s="58"/>
      <c r="U1259" s="82"/>
    </row>
    <row r="1260" spans="20:21" ht="12.75">
      <c r="T1260" s="58"/>
      <c r="U1260" s="82"/>
    </row>
    <row r="1261" spans="20:21" ht="12.75">
      <c r="T1261" s="58"/>
      <c r="U1261" s="82"/>
    </row>
    <row r="1262" spans="20:21" ht="12.75">
      <c r="T1262" s="58"/>
      <c r="U1262" s="82"/>
    </row>
    <row r="1263" spans="20:21" ht="12.75">
      <c r="T1263" s="58"/>
      <c r="U1263" s="82"/>
    </row>
    <row r="1264" spans="20:21" ht="12.75">
      <c r="T1264" s="58"/>
      <c r="U1264" s="82"/>
    </row>
    <row r="1265" spans="20:21" ht="12.75">
      <c r="T1265" s="58"/>
      <c r="U1265" s="82"/>
    </row>
    <row r="1266" spans="20:21" ht="12.75">
      <c r="T1266" s="58"/>
      <c r="U1266" s="82"/>
    </row>
    <row r="1267" spans="20:21" ht="12.75">
      <c r="T1267" s="58"/>
      <c r="U1267" s="82"/>
    </row>
    <row r="1268" spans="20:21" ht="12.75">
      <c r="T1268" s="58"/>
      <c r="U1268" s="82"/>
    </row>
    <row r="1269" spans="20:21" ht="12.75">
      <c r="T1269" s="58"/>
      <c r="U1269" s="82"/>
    </row>
    <row r="1270" spans="20:21" ht="12.75">
      <c r="T1270" s="58"/>
      <c r="U1270" s="82"/>
    </row>
    <row r="1271" spans="20:21" ht="12.75">
      <c r="T1271" s="58"/>
      <c r="U1271" s="82"/>
    </row>
    <row r="1272" spans="20:21" ht="12.75">
      <c r="T1272" s="58"/>
      <c r="U1272" s="82"/>
    </row>
    <row r="1273" spans="20:21" ht="12.75">
      <c r="T1273" s="58"/>
      <c r="U1273" s="82"/>
    </row>
    <row r="1274" spans="20:21" ht="12.75">
      <c r="T1274" s="58"/>
      <c r="U1274" s="82"/>
    </row>
    <row r="1275" spans="20:21" ht="12.75">
      <c r="T1275" s="58"/>
      <c r="U1275" s="82"/>
    </row>
    <row r="1276" spans="20:21" ht="12.75">
      <c r="T1276" s="58"/>
      <c r="U1276" s="82"/>
    </row>
  </sheetData>
  <sheetProtection/>
  <dataValidations count="10">
    <dataValidation errorStyle="warning" type="list" allowBlank="1" showInputMessage="1" showErrorMessage="1" errorTitle="Data Input Error Message" error="You must enter a Field Office mnemonic in this column!" sqref="C223:C366">
      <formula1>"FRFO,OFO,JFO"</formula1>
    </dataValidation>
    <dataValidation type="list" allowBlank="1" showInputMessage="1" showErrorMessage="1" sqref="K3">
      <formula1>"P,L"</formula1>
    </dataValidation>
    <dataValidation errorStyle="warning" type="list" allowBlank="1" showInputMessage="1" showErrorMessage="1" errorTitle="Data Input Error Message" error="You must enter a Field Office mnemonic in this column!" sqref="C3:C222">
      <formula1>"FRFO,OFO,BFO,BOP"</formula1>
    </dataValidation>
    <dataValidation type="list" allowBlank="1" showInputMessage="1" showErrorMessage="1" sqref="U4:U366">
      <formula1>"BLM,FS,STATE,PRIVATE,MILITARY,FWS,OTHER"</formula1>
    </dataValidation>
    <dataValidation type="list" allowBlank="1" showInputMessage="1" showErrorMessage="1" sqref="K233:K366">
      <formula1>"P,L,A,C,F"</formula1>
    </dataValidation>
    <dataValidation type="list" allowBlank="1" showInputMessage="1" showErrorMessage="1" sqref="X4:X171">
      <formula1>"LOOKOUT, AIRCRAFT, AGENCY, PRIVATE"</formula1>
    </dataValidation>
    <dataValidation type="list" allowBlank="1" showInputMessage="1" showErrorMessage="1" sqref="Y4:Y171">
      <formula1>"E, EP, PR, D, C, S, J, H, R, HE, A, WFU, M, AMR, O, P, HY"</formula1>
    </dataValidation>
    <dataValidation type="list" allowBlank="1" showInputMessage="1" showErrorMessage="1" sqref="Z4:AA4">
      <formula1>"Y, N"</formula1>
    </dataValidation>
    <dataValidation type="list" allowBlank="1" showInputMessage="1" showErrorMessage="1" sqref="K4">
      <formula1>"P,L,A,C,F,O"</formula1>
    </dataValidation>
    <dataValidation type="list" allowBlank="1" showInputMessage="1" showErrorMessage="1" sqref="K5:K232">
      <formula1>"P,L,A,F,O"</formula1>
    </dataValidation>
  </dataValidations>
  <printOptions horizontalCentered="1"/>
  <pageMargins left="0.25" right="0.25" top="0.5" bottom="0.25" header="0.5" footer="0.5"/>
  <pageSetup blackAndWhite="1" horizontalDpi="300" verticalDpi="300" orientation="landscape" scale="5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9"/>
  </sheetPr>
  <dimension ref="A1:O52"/>
  <sheetViews>
    <sheetView showGridLines="0" zoomScalePageLayoutView="0" workbookViewId="0" topLeftCell="A1">
      <selection activeCell="J38" sqref="J38:K38"/>
    </sheetView>
  </sheetViews>
  <sheetFormatPr defaultColWidth="9.140625" defaultRowHeight="12.75"/>
  <cols>
    <col min="1" max="1" width="1.7109375" style="21" customWidth="1"/>
    <col min="2" max="5" width="9.140625" style="21" customWidth="1"/>
    <col min="6" max="6" width="9.421875" style="21" bestFit="1" customWidth="1"/>
    <col min="7" max="7" width="12.8515625" style="21" customWidth="1"/>
    <col min="8" max="8" width="6.421875" style="21" customWidth="1"/>
    <col min="9" max="9" width="9.7109375" style="21" customWidth="1"/>
    <col min="10" max="11" width="8.421875" style="21" customWidth="1"/>
    <col min="12" max="12" width="10.28125" style="21" customWidth="1"/>
    <col min="13" max="13" width="10.57421875" style="21" customWidth="1"/>
    <col min="14" max="14" width="12.00390625" style="21" customWidth="1"/>
    <col min="15" max="16384" width="9.140625" style="21" customWidth="1"/>
  </cols>
  <sheetData>
    <row r="1" spans="2:15" ht="24" customHeight="1" thickBot="1">
      <c r="B1" s="123"/>
      <c r="C1" s="314" t="s">
        <v>78</v>
      </c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</row>
    <row r="2" spans="3:15" ht="24" customHeight="1" thickBot="1" thickTop="1">
      <c r="C2" s="116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</row>
    <row r="3" spans="2:14" ht="16.5" customHeight="1">
      <c r="B3" s="490" t="s">
        <v>46</v>
      </c>
      <c r="C3" s="491"/>
      <c r="D3" s="491"/>
      <c r="E3" s="491"/>
      <c r="F3" s="491"/>
      <c r="G3" s="492"/>
      <c r="I3" s="499" t="s">
        <v>45</v>
      </c>
      <c r="J3" s="500"/>
      <c r="K3" s="500"/>
      <c r="L3" s="500"/>
      <c r="M3" s="500"/>
      <c r="N3" s="501"/>
    </row>
    <row r="4" spans="2:14" ht="16.5" customHeight="1">
      <c r="B4" s="506"/>
      <c r="C4" s="507"/>
      <c r="D4" s="507"/>
      <c r="E4" s="507"/>
      <c r="F4" s="507"/>
      <c r="G4" s="118"/>
      <c r="I4" s="125"/>
      <c r="J4" s="126"/>
      <c r="K4" s="126"/>
      <c r="L4" s="126"/>
      <c r="M4" s="126"/>
      <c r="N4" s="127"/>
    </row>
    <row r="5" spans="2:15" ht="16.5" customHeight="1">
      <c r="B5" s="493" t="s">
        <v>50</v>
      </c>
      <c r="C5" s="494"/>
      <c r="D5" s="494"/>
      <c r="E5" s="494"/>
      <c r="F5" s="494"/>
      <c r="G5" s="98">
        <f>COUNTIF(Log!K:K,"A")</f>
        <v>17</v>
      </c>
      <c r="H5" s="22"/>
      <c r="I5" s="502" t="s">
        <v>50</v>
      </c>
      <c r="J5" s="503"/>
      <c r="K5" s="503"/>
      <c r="L5" s="503"/>
      <c r="M5" s="291">
        <f>SUMIF(Log!$K:$K,"A",Log!S:S)</f>
        <v>548</v>
      </c>
      <c r="N5" s="98" t="s">
        <v>1</v>
      </c>
      <c r="O5" s="22"/>
    </row>
    <row r="6" spans="2:15" ht="16.5" customHeight="1">
      <c r="B6" s="510" t="s">
        <v>2</v>
      </c>
      <c r="C6" s="494"/>
      <c r="D6" s="494"/>
      <c r="E6" s="494"/>
      <c r="F6" s="494"/>
      <c r="G6" s="119">
        <f>COUNTIF(Log!K:K,"P")</f>
        <v>87</v>
      </c>
      <c r="H6" s="11"/>
      <c r="I6" s="508" t="s">
        <v>17</v>
      </c>
      <c r="J6" s="509"/>
      <c r="K6" s="509"/>
      <c r="L6" s="509"/>
      <c r="M6" s="27">
        <f>SUMIF(Log!$K:$K,"P",Log!L:L)</f>
        <v>15793.950000000003</v>
      </c>
      <c r="N6" s="49" t="s">
        <v>1</v>
      </c>
      <c r="O6" s="11"/>
    </row>
    <row r="7" spans="2:15" ht="16.5" customHeight="1">
      <c r="B7" s="511" t="s">
        <v>3</v>
      </c>
      <c r="C7" s="494"/>
      <c r="D7" s="494"/>
      <c r="E7" s="494"/>
      <c r="F7" s="494"/>
      <c r="G7" s="120">
        <f>COUNTIF(Log!K:K,"L")</f>
        <v>35</v>
      </c>
      <c r="H7" s="12"/>
      <c r="I7" s="497" t="s">
        <v>18</v>
      </c>
      <c r="J7" s="498"/>
      <c r="K7" s="498"/>
      <c r="L7" s="498"/>
      <c r="M7" s="13">
        <f>SUMIF(Log!$K:$K,"L",Log!L:L)</f>
        <v>79708.30000000003</v>
      </c>
      <c r="N7" s="47" t="s">
        <v>1</v>
      </c>
      <c r="O7" s="11"/>
    </row>
    <row r="8" spans="2:15" ht="16.5" customHeight="1" thickBot="1">
      <c r="B8" s="430" t="s">
        <v>5</v>
      </c>
      <c r="C8" s="512"/>
      <c r="D8" s="512"/>
      <c r="E8" s="512"/>
      <c r="F8" s="512"/>
      <c r="G8" s="121">
        <f>SUM(G4:G6:G7)</f>
        <v>139</v>
      </c>
      <c r="H8" s="12"/>
      <c r="I8" s="430" t="s">
        <v>5</v>
      </c>
      <c r="J8" s="438"/>
      <c r="K8" s="438"/>
      <c r="L8" s="438"/>
      <c r="M8" s="50">
        <f>SUM(M5:M7)</f>
        <v>96050.25000000003</v>
      </c>
      <c r="N8" s="48" t="s">
        <v>1</v>
      </c>
      <c r="O8" s="22"/>
    </row>
    <row r="9" spans="2:15" ht="15.75" customHeight="1">
      <c r="B9" s="87" t="s">
        <v>59</v>
      </c>
      <c r="D9" s="5"/>
      <c r="E9" s="5"/>
      <c r="F9" s="5"/>
      <c r="G9" s="22"/>
      <c r="H9" s="22"/>
      <c r="I9" s="22"/>
      <c r="J9" s="22"/>
      <c r="K9" s="22"/>
      <c r="L9" s="22"/>
      <c r="M9" s="22"/>
      <c r="N9" s="22"/>
      <c r="O9" s="22"/>
    </row>
    <row r="10" spans="3:15" ht="16.5" customHeight="1" thickBot="1">
      <c r="C10" s="5"/>
      <c r="D10" s="90"/>
      <c r="E10" s="90"/>
      <c r="F10" s="90"/>
      <c r="G10" s="90"/>
      <c r="H10" s="90"/>
      <c r="I10" s="91"/>
      <c r="J10" s="29"/>
      <c r="K10" s="29" t="s">
        <v>44</v>
      </c>
      <c r="L10" s="29"/>
      <c r="M10" s="29"/>
      <c r="N10" s="29"/>
      <c r="O10" s="22"/>
    </row>
    <row r="11" spans="3:15" ht="16.5" customHeight="1">
      <c r="C11" s="473" t="s">
        <v>68</v>
      </c>
      <c r="D11" s="474"/>
      <c r="E11" s="474"/>
      <c r="F11" s="474"/>
      <c r="G11" s="474"/>
      <c r="H11" s="474"/>
      <c r="I11" s="474"/>
      <c r="J11" s="475"/>
      <c r="K11" s="475"/>
      <c r="L11" s="475"/>
      <c r="M11" s="475"/>
      <c r="N11" s="476"/>
      <c r="O11" s="477"/>
    </row>
    <row r="12" spans="3:15" ht="21.75" customHeight="1" thickBot="1">
      <c r="C12" s="104"/>
      <c r="D12" s="105"/>
      <c r="E12" s="105"/>
      <c r="F12" s="105"/>
      <c r="G12" s="478" t="s">
        <v>66</v>
      </c>
      <c r="H12" s="480" t="s">
        <v>67</v>
      </c>
      <c r="I12" s="481"/>
      <c r="J12" s="484" t="s">
        <v>69</v>
      </c>
      <c r="K12" s="485"/>
      <c r="L12" s="485"/>
      <c r="M12" s="486"/>
      <c r="N12" s="480" t="s">
        <v>65</v>
      </c>
      <c r="O12" s="487"/>
    </row>
    <row r="13" spans="3:15" ht="18" customHeight="1">
      <c r="C13" s="101"/>
      <c r="D13" s="102"/>
      <c r="E13" s="102"/>
      <c r="F13" s="102"/>
      <c r="G13" s="479"/>
      <c r="H13" s="482"/>
      <c r="I13" s="483"/>
      <c r="J13" s="495" t="s">
        <v>70</v>
      </c>
      <c r="K13" s="496"/>
      <c r="L13" s="107" t="s">
        <v>71</v>
      </c>
      <c r="M13" s="106" t="s">
        <v>72</v>
      </c>
      <c r="N13" s="488"/>
      <c r="O13" s="489"/>
    </row>
    <row r="14" spans="3:15" ht="16.5" customHeight="1">
      <c r="C14" s="439" t="s">
        <v>64</v>
      </c>
      <c r="D14" s="440"/>
      <c r="E14" s="440"/>
      <c r="F14" s="440"/>
      <c r="G14" s="103">
        <f>SUMIF(Log!$K:$K,"P",Log!M:M)</f>
        <v>10711.7</v>
      </c>
      <c r="H14" s="513">
        <f>SUMIF(Log!$K:$K,"L",Log!M:M)</f>
        <v>62114.04999999999</v>
      </c>
      <c r="I14" s="514"/>
      <c r="J14" s="436">
        <f>COUNTIF(Log!U:U,"BLM")</f>
        <v>82</v>
      </c>
      <c r="K14" s="437"/>
      <c r="L14" s="108">
        <f>SUM(Log!AL3:AL366)</f>
        <v>26</v>
      </c>
      <c r="M14" s="108">
        <f>SUM(Log!AM3:AM366)</f>
        <v>56</v>
      </c>
      <c r="N14" s="504">
        <f aca="true" t="shared" si="0" ref="N14:N20">SUM(G14:H14)</f>
        <v>72825.74999999999</v>
      </c>
      <c r="O14" s="505"/>
    </row>
    <row r="15" spans="3:15" ht="16.5" customHeight="1">
      <c r="C15" s="432" t="s">
        <v>57</v>
      </c>
      <c r="D15" s="433"/>
      <c r="E15" s="433"/>
      <c r="F15" s="433"/>
      <c r="G15" s="92">
        <f>SUMIF(Log!$K:$K,"P",Log!N:N)</f>
        <v>0</v>
      </c>
      <c r="H15" s="434">
        <f>SUMIF(Log!$K:$K,"L",Log!N:N)</f>
        <v>2307</v>
      </c>
      <c r="I15" s="435"/>
      <c r="J15" s="454">
        <f>COUNTIF(Log!U:U,"FS")</f>
        <v>2</v>
      </c>
      <c r="K15" s="455"/>
      <c r="L15" s="109">
        <f>SUM(Log!AN3:AN367)</f>
        <v>2</v>
      </c>
      <c r="M15" s="109">
        <f>SUM(Log!AO3:AO367)</f>
        <v>0</v>
      </c>
      <c r="N15" s="441">
        <f t="shared" si="0"/>
        <v>2307</v>
      </c>
      <c r="O15" s="442"/>
    </row>
    <row r="16" spans="3:15" ht="16.5" customHeight="1">
      <c r="C16" s="445" t="s">
        <v>4</v>
      </c>
      <c r="D16" s="412"/>
      <c r="E16" s="412"/>
      <c r="F16" s="412"/>
      <c r="G16" s="93">
        <f>SUMIF(Log!$K:$K,"P",Log!O:O)</f>
        <v>658.1</v>
      </c>
      <c r="H16" s="457">
        <f>SUMIF(Log!$K:$K,"L",Log!O:O)</f>
        <v>1793.25</v>
      </c>
      <c r="I16" s="311"/>
      <c r="J16" s="461">
        <f>COUNTIF(Log!U:U,"STATE")</f>
        <v>6</v>
      </c>
      <c r="K16" s="462"/>
      <c r="L16" s="110">
        <f>SUM(Log!AP3:AP368)</f>
        <v>2</v>
      </c>
      <c r="M16" s="110">
        <f>SUM(Log!AQ3:AQ368)</f>
        <v>4</v>
      </c>
      <c r="N16" s="471">
        <f t="shared" si="0"/>
        <v>2451.35</v>
      </c>
      <c r="O16" s="472"/>
    </row>
    <row r="17" spans="3:15" ht="16.5" customHeight="1">
      <c r="C17" s="452" t="s">
        <v>58</v>
      </c>
      <c r="D17" s="412"/>
      <c r="E17" s="412"/>
      <c r="F17" s="412"/>
      <c r="G17" s="94">
        <f>SUMIF(Log!$K:$K,"P",Log!P:P)</f>
        <v>4418.650000000001</v>
      </c>
      <c r="H17" s="447">
        <f>SUMIF(Log!$K:$K,"L",Log!P:P)</f>
        <v>13081</v>
      </c>
      <c r="I17" s="448"/>
      <c r="J17" s="459">
        <f>COUNTIF(Log!U:U,"PRIVATE")</f>
        <v>28</v>
      </c>
      <c r="K17" s="460"/>
      <c r="L17" s="112">
        <f>SUM(Log!AR3:AR369)</f>
        <v>4</v>
      </c>
      <c r="M17" s="112">
        <f>SUM(Log!AS3:AS369)</f>
        <v>24</v>
      </c>
      <c r="N17" s="449">
        <f t="shared" si="0"/>
        <v>17499.65</v>
      </c>
      <c r="O17" s="450"/>
    </row>
    <row r="18" spans="3:15" ht="16.5" customHeight="1">
      <c r="C18" s="453" t="s">
        <v>55</v>
      </c>
      <c r="D18" s="412"/>
      <c r="E18" s="412"/>
      <c r="F18" s="412"/>
      <c r="G18" s="95">
        <f>SUMIF(Log!$K:$K,"P",Log!Q:Q)</f>
        <v>5</v>
      </c>
      <c r="H18" s="458">
        <f>SUMIF(Log!$K:$K,"L",Log!Q:Q)</f>
        <v>413</v>
      </c>
      <c r="I18" s="311"/>
      <c r="J18" s="467">
        <f>COUNTIF(Log!U:U,"MILITARY")</f>
        <v>2</v>
      </c>
      <c r="K18" s="468"/>
      <c r="L18" s="111">
        <f>SUM(Log!AT3:AT370)</f>
        <v>1</v>
      </c>
      <c r="M18" s="111">
        <f>SUM(Log!AU3:AU370)</f>
        <v>1</v>
      </c>
      <c r="N18" s="463">
        <f t="shared" si="0"/>
        <v>418</v>
      </c>
      <c r="O18" s="464"/>
    </row>
    <row r="19" spans="3:15" ht="16.5" customHeight="1">
      <c r="C19" s="446" t="s">
        <v>56</v>
      </c>
      <c r="D19" s="412"/>
      <c r="E19" s="412"/>
      <c r="F19" s="412"/>
      <c r="G19" s="96">
        <f>SUMIF(Log!$K:$K,"P",Log!R:R)</f>
        <v>0.5</v>
      </c>
      <c r="H19" s="451">
        <f>SUMIF(Log!$K:$K,"L",Log!R:R)</f>
        <v>0</v>
      </c>
      <c r="I19" s="311"/>
      <c r="J19" s="465">
        <f>COUNTIF(Log!U:U,"FWS")</f>
        <v>2</v>
      </c>
      <c r="K19" s="466"/>
      <c r="L19" s="108">
        <f>SUM(Log!AV3:AV371)</f>
        <v>0</v>
      </c>
      <c r="M19" s="108">
        <f>SUM(Log!AW3:AW371)</f>
        <v>2</v>
      </c>
      <c r="N19" s="443">
        <f t="shared" si="0"/>
        <v>0.5</v>
      </c>
      <c r="O19" s="444"/>
    </row>
    <row r="20" spans="3:15" ht="16.5" customHeight="1">
      <c r="C20" s="411" t="s">
        <v>847</v>
      </c>
      <c r="D20" s="412"/>
      <c r="E20" s="412"/>
      <c r="F20" s="412"/>
      <c r="G20" s="309">
        <f>SUM(Log!S4:S173)</f>
        <v>548</v>
      </c>
      <c r="H20" s="310"/>
      <c r="I20" s="311"/>
      <c r="J20" s="409">
        <v>7</v>
      </c>
      <c r="K20" s="410"/>
      <c r="L20" s="307" t="s">
        <v>391</v>
      </c>
      <c r="M20" s="308"/>
      <c r="N20" s="469">
        <f t="shared" si="0"/>
        <v>548</v>
      </c>
      <c r="O20" s="470"/>
    </row>
    <row r="21" spans="3:15" ht="16.5" customHeight="1" thickBot="1">
      <c r="C21" s="430" t="s">
        <v>5</v>
      </c>
      <c r="D21" s="431"/>
      <c r="E21" s="431"/>
      <c r="F21" s="431"/>
      <c r="G21" s="97">
        <f>SUM(G14:G20)</f>
        <v>16341.95</v>
      </c>
      <c r="H21" s="428">
        <f>SUM(H14:H20)</f>
        <v>79708.29999999999</v>
      </c>
      <c r="I21" s="429"/>
      <c r="J21" s="407">
        <f>SUM(J14:J20)</f>
        <v>129</v>
      </c>
      <c r="K21" s="408"/>
      <c r="L21" s="113">
        <f>SUM(L14:L20)</f>
        <v>35</v>
      </c>
      <c r="M21" s="114">
        <f>SUM(M14:M20)</f>
        <v>87</v>
      </c>
      <c r="N21" s="428">
        <f>SUM(N14:N20)</f>
        <v>96050.25</v>
      </c>
      <c r="O21" s="456"/>
    </row>
    <row r="22" spans="3:15" ht="16.5" customHeight="1" thickBot="1">
      <c r="C22" s="262"/>
      <c r="D22" s="263"/>
      <c r="E22" s="263"/>
      <c r="F22" s="263"/>
      <c r="G22" s="264"/>
      <c r="H22" s="264"/>
      <c r="I22" s="265"/>
      <c r="J22" s="266"/>
      <c r="K22" s="266"/>
      <c r="L22" s="267"/>
      <c r="M22" s="267"/>
      <c r="N22" s="264"/>
      <c r="O22" s="266"/>
    </row>
    <row r="23" spans="2:15" ht="14.25" customHeight="1">
      <c r="B23" s="293" t="s">
        <v>984</v>
      </c>
      <c r="C23" s="294"/>
      <c r="D23" s="294"/>
      <c r="E23" s="294"/>
      <c r="F23" s="294"/>
      <c r="G23" s="295"/>
      <c r="H23" s="295"/>
      <c r="I23" s="296"/>
      <c r="J23" s="306">
        <f>COUNTIF(Log!K:K,"O")</f>
        <v>6</v>
      </c>
      <c r="K23" s="306"/>
      <c r="L23" s="301" t="s">
        <v>391</v>
      </c>
      <c r="M23" s="301" t="s">
        <v>391</v>
      </c>
      <c r="N23" s="303">
        <f>SUMIF(Log!$K:$K,"O",Log!M:M)</f>
        <v>17414.1</v>
      </c>
      <c r="O23" s="304"/>
    </row>
    <row r="24" spans="2:15" ht="9" customHeight="1" thickBot="1">
      <c r="B24" s="297"/>
      <c r="C24" s="298"/>
      <c r="D24" s="298"/>
      <c r="E24" s="298"/>
      <c r="F24" s="298"/>
      <c r="G24" s="299"/>
      <c r="H24" s="299"/>
      <c r="I24" s="300"/>
      <c r="J24" s="305"/>
      <c r="K24" s="305"/>
      <c r="L24" s="302"/>
      <c r="M24" s="302"/>
      <c r="N24" s="305"/>
      <c r="O24" s="305"/>
    </row>
    <row r="25" spans="3:15" ht="16.5" customHeight="1" thickBot="1">
      <c r="C25" s="5"/>
      <c r="D25" s="29"/>
      <c r="E25" s="29"/>
      <c r="F25" s="29"/>
      <c r="G25" s="29"/>
      <c r="H25" s="29"/>
      <c r="I25" s="1"/>
      <c r="J25" s="1"/>
      <c r="K25" s="1"/>
      <c r="L25" s="1"/>
      <c r="M25" s="1"/>
      <c r="N25" s="1"/>
      <c r="O25" s="1"/>
    </row>
    <row r="26" spans="3:14" ht="17.25" customHeight="1">
      <c r="C26" s="416" t="s">
        <v>63</v>
      </c>
      <c r="D26" s="417"/>
      <c r="E26" s="418"/>
      <c r="F26" s="74" t="s">
        <v>48</v>
      </c>
      <c r="G26" s="73" t="s">
        <v>49</v>
      </c>
      <c r="H26" s="31"/>
      <c r="I26"/>
      <c r="J26" s="316" t="s">
        <v>83</v>
      </c>
      <c r="K26" s="317"/>
      <c r="L26" s="317"/>
      <c r="M26" s="130" t="s">
        <v>70</v>
      </c>
      <c r="N26" s="131" t="s">
        <v>89</v>
      </c>
    </row>
    <row r="27" spans="3:14" ht="16.5" customHeight="1">
      <c r="C27" s="419" t="s">
        <v>60</v>
      </c>
      <c r="D27" s="420"/>
      <c r="E27" s="421"/>
      <c r="F27" s="75">
        <f>COUNTIF(Log!C:C,"FRFO")</f>
        <v>67</v>
      </c>
      <c r="G27" s="76">
        <f>SUMIF(Log!$C$3:$C$366,"FRFO",Log!$M$3:$M$366)</f>
        <v>17227.2</v>
      </c>
      <c r="H27" s="32"/>
      <c r="I27"/>
      <c r="J27" s="318" t="s">
        <v>84</v>
      </c>
      <c r="K27" s="319"/>
      <c r="L27" s="319"/>
      <c r="M27" s="132">
        <f>COUNTIF(Log!X:X,"LOOKOUT")</f>
        <v>15</v>
      </c>
      <c r="N27" s="133">
        <v>12</v>
      </c>
    </row>
    <row r="28" spans="3:14" ht="16.5" customHeight="1">
      <c r="C28" s="422" t="s">
        <v>85</v>
      </c>
      <c r="D28" s="423"/>
      <c r="E28" s="424"/>
      <c r="F28" s="99">
        <f>COUNTIF(Log!C:C,"OFO")</f>
        <v>15</v>
      </c>
      <c r="G28" s="100">
        <f>SUMIF(Log!$C$3:$C$366,"OFO",Log!$M$3:$M$366)</f>
        <v>47345.09999999999</v>
      </c>
      <c r="H28" s="30"/>
      <c r="I28"/>
      <c r="J28" s="320" t="s">
        <v>86</v>
      </c>
      <c r="K28" s="321"/>
      <c r="L28" s="321"/>
      <c r="M28" s="134">
        <f>COUNTIF(Log!X:X,"AIRCRAFT")</f>
        <v>8</v>
      </c>
      <c r="N28" s="135">
        <v>6</v>
      </c>
    </row>
    <row r="29" spans="3:14" ht="16.5" customHeight="1">
      <c r="C29" s="425" t="s">
        <v>61</v>
      </c>
      <c r="D29" s="426"/>
      <c r="E29" s="427"/>
      <c r="F29" s="77">
        <f>COUNTIF(Log!C:C,"BFO")</f>
        <v>8</v>
      </c>
      <c r="G29" s="78">
        <f>SUMIF(Log!$C$3:$C$366,"BFO",Log!$M$3:$M$366)</f>
        <v>12205.2</v>
      </c>
      <c r="H29" s="4"/>
      <c r="I29"/>
      <c r="J29" s="322" t="s">
        <v>87</v>
      </c>
      <c r="K29" s="323"/>
      <c r="L29" s="323"/>
      <c r="M29" s="136">
        <f>COUNTIF(Log!X:X,"PRIVATE")</f>
        <v>85</v>
      </c>
      <c r="N29" s="137">
        <v>68</v>
      </c>
    </row>
    <row r="30" spans="3:14" ht="16.5" customHeight="1" thickBot="1">
      <c r="C30" s="413" t="s">
        <v>62</v>
      </c>
      <c r="D30" s="414"/>
      <c r="E30" s="415"/>
      <c r="F30" s="88">
        <f>COUNTIF(Log!C:C,"BOP")</f>
        <v>38</v>
      </c>
      <c r="G30" s="89">
        <f>SUMIF(Log!$C$3:$C$366,"BOP",Log!$M$3:$M$366)</f>
        <v>13462.35</v>
      </c>
      <c r="H30" s="32"/>
      <c r="I30"/>
      <c r="J30" s="324" t="s">
        <v>88</v>
      </c>
      <c r="K30" s="325"/>
      <c r="L30" s="325"/>
      <c r="M30" s="138">
        <f>COUNTIF(Log!X:X,"AGENCY")</f>
        <v>18</v>
      </c>
      <c r="N30" s="139">
        <v>14</v>
      </c>
    </row>
    <row r="31" spans="3:11" ht="16.5" customHeight="1" thickBot="1">
      <c r="C31" s="5"/>
      <c r="D31" s="5"/>
      <c r="E31" s="5"/>
      <c r="F31" s="5"/>
      <c r="G31" s="32"/>
      <c r="H31" s="32"/>
      <c r="I31"/>
      <c r="J31"/>
      <c r="K31"/>
    </row>
    <row r="32" spans="3:11" ht="16.5" customHeight="1" thickBot="1">
      <c r="C32" s="389" t="s">
        <v>74</v>
      </c>
      <c r="D32" s="390"/>
      <c r="E32" s="390"/>
      <c r="F32" s="129">
        <f>COUNTIF(Log!K:K,"F")</f>
        <v>17</v>
      </c>
      <c r="G32"/>
      <c r="I32"/>
      <c r="J32"/>
      <c r="K32"/>
    </row>
    <row r="33" spans="3:7" ht="16.5" customHeight="1">
      <c r="C33"/>
      <c r="D33"/>
      <c r="E33"/>
      <c r="F33"/>
      <c r="G33"/>
    </row>
    <row r="34" spans="1:14" ht="24.75" customHeight="1" thickBot="1">
      <c r="A34" s="123"/>
      <c r="B34" s="314" t="s">
        <v>78</v>
      </c>
      <c r="C34" s="315"/>
      <c r="D34" s="315"/>
      <c r="E34" s="315"/>
      <c r="F34" s="315"/>
      <c r="G34" s="315"/>
      <c r="H34" s="315"/>
      <c r="I34" s="315"/>
      <c r="J34" s="315"/>
      <c r="K34" s="315"/>
      <c r="L34" s="315"/>
      <c r="M34" s="315"/>
      <c r="N34" s="315"/>
    </row>
    <row r="35" ht="16.5" customHeight="1" thickBot="1" thickTop="1"/>
    <row r="36" spans="3:11" ht="16.5" customHeight="1">
      <c r="C36" s="363" t="s">
        <v>90</v>
      </c>
      <c r="D36" s="364"/>
      <c r="E36" s="364"/>
      <c r="F36" s="365"/>
      <c r="G36" s="365"/>
      <c r="H36" s="312" t="s">
        <v>70</v>
      </c>
      <c r="I36" s="312"/>
      <c r="J36" s="312" t="s">
        <v>89</v>
      </c>
      <c r="K36" s="313"/>
    </row>
    <row r="37" spans="3:11" ht="16.5" customHeight="1">
      <c r="C37" s="366" t="s">
        <v>91</v>
      </c>
      <c r="D37" s="367"/>
      <c r="E37" s="367"/>
      <c r="F37" s="368"/>
      <c r="G37" s="369"/>
      <c r="H37" s="334">
        <f>COUNTIF(Log!Y:Y,"E")</f>
        <v>93</v>
      </c>
      <c r="I37" s="334"/>
      <c r="J37" s="334">
        <v>73</v>
      </c>
      <c r="K37" s="335"/>
    </row>
    <row r="38" spans="3:11" ht="16.5" customHeight="1">
      <c r="C38" s="370" t="s">
        <v>92</v>
      </c>
      <c r="D38" s="371"/>
      <c r="E38" s="371"/>
      <c r="F38" s="372"/>
      <c r="G38" s="373"/>
      <c r="H38" s="336">
        <f>COUNTIF(Log!Y:Y,"EP")</f>
        <v>0</v>
      </c>
      <c r="I38" s="336"/>
      <c r="J38" s="336">
        <v>0</v>
      </c>
      <c r="K38" s="337"/>
    </row>
    <row r="39" spans="3:11" ht="16.5" customHeight="1">
      <c r="C39" s="374" t="s">
        <v>93</v>
      </c>
      <c r="D39" s="375"/>
      <c r="E39" s="375"/>
      <c r="F39" s="323"/>
      <c r="G39" s="376"/>
      <c r="H39" s="348">
        <f>COUNTIF(Log!Y:Y,"PR")</f>
        <v>1</v>
      </c>
      <c r="I39" s="348"/>
      <c r="J39" s="348">
        <v>1</v>
      </c>
      <c r="K39" s="349"/>
    </row>
    <row r="40" spans="3:11" ht="16.5" customHeight="1">
      <c r="C40" s="352" t="s">
        <v>94</v>
      </c>
      <c r="D40" s="353"/>
      <c r="E40" s="353"/>
      <c r="F40" s="319"/>
      <c r="G40" s="354"/>
      <c r="H40" s="350">
        <f>COUNTIF(Log!Y:Y,"D")</f>
        <v>0</v>
      </c>
      <c r="I40" s="350"/>
      <c r="J40" s="350">
        <v>0</v>
      </c>
      <c r="K40" s="351"/>
    </row>
    <row r="41" spans="3:11" ht="16.5" customHeight="1">
      <c r="C41" s="355" t="s">
        <v>95</v>
      </c>
      <c r="D41" s="356"/>
      <c r="E41" s="356"/>
      <c r="F41" s="357"/>
      <c r="G41" s="358"/>
      <c r="H41" s="326">
        <f>COUNTIF(Log!Y:Y,"C")</f>
        <v>1</v>
      </c>
      <c r="I41" s="326"/>
      <c r="J41" s="326">
        <v>1</v>
      </c>
      <c r="K41" s="327"/>
    </row>
    <row r="42" spans="3:11" ht="16.5" customHeight="1">
      <c r="C42" s="377" t="s">
        <v>96</v>
      </c>
      <c r="D42" s="378"/>
      <c r="E42" s="378"/>
      <c r="F42" s="379"/>
      <c r="G42" s="380"/>
      <c r="H42" s="328">
        <f>COUNTIF(Log!Y:Y,"S")</f>
        <v>0</v>
      </c>
      <c r="I42" s="328"/>
      <c r="J42" s="328">
        <v>0</v>
      </c>
      <c r="K42" s="329"/>
    </row>
    <row r="43" spans="3:11" ht="16.5" customHeight="1">
      <c r="C43" s="391" t="s">
        <v>97</v>
      </c>
      <c r="D43" s="392"/>
      <c r="E43" s="392"/>
      <c r="F43" s="393"/>
      <c r="G43" s="394"/>
      <c r="H43" s="330">
        <f>COUNTIF(Log!Y:Y,"J")</f>
        <v>0</v>
      </c>
      <c r="I43" s="330"/>
      <c r="J43" s="330">
        <v>0</v>
      </c>
      <c r="K43" s="331"/>
    </row>
    <row r="44" spans="3:11" ht="16.5" customHeight="1">
      <c r="C44" s="395" t="s">
        <v>98</v>
      </c>
      <c r="D44" s="396"/>
      <c r="E44" s="396"/>
      <c r="F44" s="397"/>
      <c r="G44" s="398"/>
      <c r="H44" s="332">
        <f>COUNTIF(Log!Y:Y,"H")</f>
        <v>19</v>
      </c>
      <c r="I44" s="332"/>
      <c r="J44" s="332">
        <v>15</v>
      </c>
      <c r="K44" s="333"/>
    </row>
    <row r="45" spans="3:11" ht="16.5" customHeight="1">
      <c r="C45" s="399" t="s">
        <v>99</v>
      </c>
      <c r="D45" s="400"/>
      <c r="E45" s="400"/>
      <c r="F45" s="401"/>
      <c r="G45" s="402"/>
      <c r="H45" s="340">
        <f>COUNTIF(Log!Y:Y,"R")</f>
        <v>0</v>
      </c>
      <c r="I45" s="340"/>
      <c r="J45" s="340">
        <v>0</v>
      </c>
      <c r="K45" s="341"/>
    </row>
    <row r="46" spans="3:11" ht="16.5" customHeight="1">
      <c r="C46" s="381" t="s">
        <v>100</v>
      </c>
      <c r="D46" s="382"/>
      <c r="E46" s="382"/>
      <c r="F46" s="383"/>
      <c r="G46" s="384"/>
      <c r="H46" s="342">
        <f>COUNTIF(Log!Y:Y,"HE")</f>
        <v>0</v>
      </c>
      <c r="I46" s="342"/>
      <c r="J46" s="342">
        <v>0</v>
      </c>
      <c r="K46" s="343"/>
    </row>
    <row r="47" spans="3:11" ht="16.5" customHeight="1">
      <c r="C47" s="385" t="s">
        <v>101</v>
      </c>
      <c r="D47" s="386"/>
      <c r="E47" s="386"/>
      <c r="F47" s="387"/>
      <c r="G47" s="388"/>
      <c r="H47" s="344">
        <f>COUNTIF(Log!Y:Y,"A")</f>
        <v>1</v>
      </c>
      <c r="I47" s="344"/>
      <c r="J47" s="344">
        <v>1</v>
      </c>
      <c r="K47" s="345"/>
    </row>
    <row r="48" spans="3:11" ht="16.5" customHeight="1">
      <c r="C48" s="403" t="s">
        <v>102</v>
      </c>
      <c r="D48" s="404"/>
      <c r="E48" s="404"/>
      <c r="F48" s="405"/>
      <c r="G48" s="406"/>
      <c r="H48" s="346">
        <f>COUNTIF(Log!Y:Y,"WFU")</f>
        <v>0</v>
      </c>
      <c r="I48" s="346"/>
      <c r="J48" s="346">
        <v>0</v>
      </c>
      <c r="K48" s="347"/>
    </row>
    <row r="49" spans="3:11" ht="16.5" customHeight="1">
      <c r="C49" s="366" t="s">
        <v>103</v>
      </c>
      <c r="D49" s="367"/>
      <c r="E49" s="367"/>
      <c r="F49" s="368"/>
      <c r="G49" s="369"/>
      <c r="H49" s="334">
        <f>COUNTIF(Log!Y:Y,"M")</f>
        <v>0</v>
      </c>
      <c r="I49" s="334"/>
      <c r="J49" s="334">
        <v>0</v>
      </c>
      <c r="K49" s="335"/>
    </row>
    <row r="50" spans="3:11" ht="16.5" customHeight="1">
      <c r="C50" s="352" t="s">
        <v>104</v>
      </c>
      <c r="D50" s="353"/>
      <c r="E50" s="353"/>
      <c r="F50" s="319"/>
      <c r="G50" s="354"/>
      <c r="H50" s="350">
        <f>COUNTIF(Log!Y:Y,"AMR")</f>
        <v>5</v>
      </c>
      <c r="I50" s="350"/>
      <c r="J50" s="350">
        <v>4</v>
      </c>
      <c r="K50" s="351"/>
    </row>
    <row r="51" spans="3:11" ht="16.5" customHeight="1">
      <c r="C51" s="355" t="s">
        <v>105</v>
      </c>
      <c r="D51" s="356"/>
      <c r="E51" s="356"/>
      <c r="F51" s="357"/>
      <c r="G51" s="358"/>
      <c r="H51" s="326">
        <f>COUNTIF(Log!Y:Y,"O")</f>
        <v>0</v>
      </c>
      <c r="I51" s="326"/>
      <c r="J51" s="326">
        <v>0</v>
      </c>
      <c r="K51" s="327"/>
    </row>
    <row r="52" spans="3:11" ht="16.5" customHeight="1" thickBot="1">
      <c r="C52" s="359" t="s">
        <v>106</v>
      </c>
      <c r="D52" s="360"/>
      <c r="E52" s="360"/>
      <c r="F52" s="361"/>
      <c r="G52" s="362"/>
      <c r="H52" s="338">
        <f>COUNTIF(Log!Y:Y,"P")</f>
        <v>6</v>
      </c>
      <c r="I52" s="338"/>
      <c r="J52" s="338">
        <v>5</v>
      </c>
      <c r="K52" s="339"/>
    </row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</sheetData>
  <sheetProtection/>
  <mergeCells count="119">
    <mergeCell ref="I3:N3"/>
    <mergeCell ref="I5:L5"/>
    <mergeCell ref="N14:O14"/>
    <mergeCell ref="B4:F4"/>
    <mergeCell ref="I6:L6"/>
    <mergeCell ref="B6:F6"/>
    <mergeCell ref="B7:F7"/>
    <mergeCell ref="B8:F8"/>
    <mergeCell ref="H14:I14"/>
    <mergeCell ref="C1:O1"/>
    <mergeCell ref="C11:O11"/>
    <mergeCell ref="G12:G13"/>
    <mergeCell ref="H12:I13"/>
    <mergeCell ref="J12:M12"/>
    <mergeCell ref="N12:O13"/>
    <mergeCell ref="B3:G3"/>
    <mergeCell ref="B5:F5"/>
    <mergeCell ref="J13:K13"/>
    <mergeCell ref="I7:L7"/>
    <mergeCell ref="J17:K17"/>
    <mergeCell ref="J16:K16"/>
    <mergeCell ref="N18:O18"/>
    <mergeCell ref="J19:K19"/>
    <mergeCell ref="J18:K18"/>
    <mergeCell ref="N20:O20"/>
    <mergeCell ref="N16:O16"/>
    <mergeCell ref="N19:O19"/>
    <mergeCell ref="C16:F16"/>
    <mergeCell ref="C19:F19"/>
    <mergeCell ref="H17:I17"/>
    <mergeCell ref="N17:O17"/>
    <mergeCell ref="H19:I19"/>
    <mergeCell ref="C17:F17"/>
    <mergeCell ref="C18:F18"/>
    <mergeCell ref="H16:I16"/>
    <mergeCell ref="H18:I18"/>
    <mergeCell ref="C15:F15"/>
    <mergeCell ref="H15:I15"/>
    <mergeCell ref="J14:K14"/>
    <mergeCell ref="I8:L8"/>
    <mergeCell ref="C14:F14"/>
    <mergeCell ref="N15:O15"/>
    <mergeCell ref="J15:K15"/>
    <mergeCell ref="C48:G48"/>
    <mergeCell ref="J21:K21"/>
    <mergeCell ref="J20:K20"/>
    <mergeCell ref="C20:F20"/>
    <mergeCell ref="C30:E30"/>
    <mergeCell ref="C26:E26"/>
    <mergeCell ref="C27:E27"/>
    <mergeCell ref="C28:E28"/>
    <mergeCell ref="C29:E29"/>
    <mergeCell ref="H21:I21"/>
    <mergeCell ref="C52:G52"/>
    <mergeCell ref="C36:G36"/>
    <mergeCell ref="C37:G37"/>
    <mergeCell ref="C38:G38"/>
    <mergeCell ref="C39:G39"/>
    <mergeCell ref="C40:G40"/>
    <mergeCell ref="C41:G41"/>
    <mergeCell ref="C42:G42"/>
    <mergeCell ref="C49:G49"/>
    <mergeCell ref="C46:G46"/>
    <mergeCell ref="H37:I37"/>
    <mergeCell ref="H38:I38"/>
    <mergeCell ref="H39:I39"/>
    <mergeCell ref="H40:I40"/>
    <mergeCell ref="C50:G50"/>
    <mergeCell ref="C51:G51"/>
    <mergeCell ref="C47:G47"/>
    <mergeCell ref="C43:G43"/>
    <mergeCell ref="C44:G44"/>
    <mergeCell ref="C45:G45"/>
    <mergeCell ref="H52:I52"/>
    <mergeCell ref="H45:I45"/>
    <mergeCell ref="H46:I46"/>
    <mergeCell ref="H47:I47"/>
    <mergeCell ref="H48:I48"/>
    <mergeCell ref="H49:I49"/>
    <mergeCell ref="H50:I50"/>
    <mergeCell ref="H41:I41"/>
    <mergeCell ref="H42:I42"/>
    <mergeCell ref="H43:I43"/>
    <mergeCell ref="H44:I44"/>
    <mergeCell ref="J50:K50"/>
    <mergeCell ref="H51:I51"/>
    <mergeCell ref="J49:K49"/>
    <mergeCell ref="J51:K51"/>
    <mergeCell ref="J52:K52"/>
    <mergeCell ref="J45:K45"/>
    <mergeCell ref="J46:K46"/>
    <mergeCell ref="J47:K47"/>
    <mergeCell ref="J48:K48"/>
    <mergeCell ref="J41:K41"/>
    <mergeCell ref="J42:K42"/>
    <mergeCell ref="J43:K43"/>
    <mergeCell ref="J44:K44"/>
    <mergeCell ref="J37:K37"/>
    <mergeCell ref="J38:K38"/>
    <mergeCell ref="J39:K39"/>
    <mergeCell ref="J40:K40"/>
    <mergeCell ref="H36:I36"/>
    <mergeCell ref="J36:K36"/>
    <mergeCell ref="B34:N34"/>
    <mergeCell ref="J26:L26"/>
    <mergeCell ref="J27:L27"/>
    <mergeCell ref="J28:L28"/>
    <mergeCell ref="J29:L29"/>
    <mergeCell ref="J30:L30"/>
    <mergeCell ref="C32:E32"/>
    <mergeCell ref="B23:I24"/>
    <mergeCell ref="M23:M24"/>
    <mergeCell ref="N23:O24"/>
    <mergeCell ref="J23:K24"/>
    <mergeCell ref="L23:L24"/>
    <mergeCell ref="L20:M20"/>
    <mergeCell ref="G20:I20"/>
    <mergeCell ref="C21:F21"/>
    <mergeCell ref="N21:O21"/>
  </mergeCells>
  <printOptions horizontalCentered="1"/>
  <pageMargins left="0.25" right="0.25" top="0.5" bottom="0.5" header="0.5" footer="0.5"/>
  <pageSetup horizontalDpi="600" verticalDpi="600" orientation="landscape" scale="88" r:id="rId3"/>
  <headerFooter alignWithMargins="0">
    <oddHeader>&amp;R&amp;D</oddHeader>
  </headerFooter>
  <rowBreaks count="1" manualBreakCount="1">
    <brk id="33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7"/>
  </sheetPr>
  <dimension ref="B1:S44"/>
  <sheetViews>
    <sheetView showGridLines="0" zoomScale="75" zoomScaleNormal="75" zoomScalePageLayoutView="0" workbookViewId="0" topLeftCell="A1">
      <selection activeCell="B2" sqref="B2"/>
    </sheetView>
  </sheetViews>
  <sheetFormatPr defaultColWidth="8.8515625" defaultRowHeight="12.75"/>
  <cols>
    <col min="1" max="16384" width="8.8515625" style="1" customWidth="1"/>
  </cols>
  <sheetData>
    <row r="1" spans="2:19" ht="28.5" customHeight="1">
      <c r="B1" s="515" t="s">
        <v>79</v>
      </c>
      <c r="C1" s="515"/>
      <c r="D1" s="515"/>
      <c r="E1" s="515"/>
      <c r="F1" s="515"/>
      <c r="G1" s="515"/>
      <c r="H1" s="515"/>
      <c r="I1" s="515"/>
      <c r="J1" s="515"/>
      <c r="K1" s="515"/>
      <c r="L1" s="515"/>
      <c r="M1" s="515"/>
      <c r="N1" s="515"/>
      <c r="O1" s="515"/>
      <c r="P1" s="515"/>
      <c r="Q1" s="515"/>
      <c r="R1" s="515"/>
      <c r="S1" s="515"/>
    </row>
    <row r="37" spans="2:10" ht="12.75">
      <c r="B37" s="1" t="s">
        <v>9</v>
      </c>
      <c r="C37" s="1" t="s">
        <v>10</v>
      </c>
      <c r="D37" s="1" t="s">
        <v>6</v>
      </c>
      <c r="H37" s="1" t="s">
        <v>7</v>
      </c>
      <c r="J37" s="1" t="s">
        <v>8</v>
      </c>
    </row>
    <row r="39" ht="12.75">
      <c r="B39" s="23" t="s">
        <v>11</v>
      </c>
    </row>
    <row r="40" ht="12.75">
      <c r="B40" s="23" t="s">
        <v>12</v>
      </c>
    </row>
    <row r="41" ht="12.75">
      <c r="B41" s="23" t="s">
        <v>13</v>
      </c>
    </row>
    <row r="42" ht="12.75">
      <c r="B42" s="23" t="s">
        <v>14</v>
      </c>
    </row>
    <row r="43" ht="25.5">
      <c r="B43" s="23" t="s">
        <v>15</v>
      </c>
    </row>
    <row r="44" ht="12.75">
      <c r="B44" s="24" t="s">
        <v>16</v>
      </c>
    </row>
  </sheetData>
  <sheetProtection password="E8A6" sheet="1" objects="1" scenarios="1"/>
  <mergeCells count="1">
    <mergeCell ref="B1:S1"/>
  </mergeCells>
  <printOptions/>
  <pageMargins left="0.25" right="0.25" top="1" bottom="0.75" header="0.5" footer="0.5"/>
  <pageSetup blackAndWhite="1" horizontalDpi="300" verticalDpi="300" orientation="portrait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Charlie Leonard</Manager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HTML clipboard</dc:title>
  <dc:subject>BOD fire stats. Do not delete!</dc:subject>
  <dc:creator>Authorized Gateway Customer</dc:creator>
  <cp:keywords/>
  <dc:description>BLM BOD 1999 fire stats spreadsheet. Archive when done. Do not delete!</dc:description>
  <cp:lastModifiedBy>lhislop</cp:lastModifiedBy>
  <cp:lastPrinted>2008-02-08T18:13:55Z</cp:lastPrinted>
  <dcterms:created xsi:type="dcterms:W3CDTF">2000-03-10T16:30:20Z</dcterms:created>
  <dcterms:modified xsi:type="dcterms:W3CDTF">2008-06-13T19:58:21Z</dcterms:modified>
  <cp:category/>
  <cp:version/>
  <cp:contentType/>
  <cp:contentStatus/>
</cp:coreProperties>
</file>