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050" windowWidth="8835" windowHeight="7935" firstSheet="4" activeTab="3"/>
  </bookViews>
  <sheets>
    <sheet name="Contents" sheetId="1" r:id="rId1"/>
    <sheet name="Cost Pool Summary Table" sheetId="2" r:id="rId2"/>
    <sheet name="Cost Pool Summary Table- links" sheetId="3" r:id="rId3"/>
    <sheet name="I-1 A-C. Costs&amp;Hrs by Fac. type" sheetId="4" r:id="rId4"/>
    <sheet name="I-2.CPool Costs-MODS" sheetId="5" r:id="rId5"/>
    <sheet name="I-2A. CPool % of LDC hrs-MODS" sheetId="6" r:id="rId6"/>
    <sheet name="I-2B. CPool Hrs by Ops&amp;LDC-MODS" sheetId="7" r:id="rId7"/>
    <sheet name="I-3. CPool Costs-BMCs" sheetId="8" r:id="rId8"/>
    <sheet name="I-3a. Cpool % of LDC hrs-BMCs" sheetId="9" r:id="rId9"/>
    <sheet name="I-3b. CPool Hrs by Ops&amp;LDC-BMCs" sheetId="10" r:id="rId10"/>
    <sheet name="I-4, A-D, nonMODs" sheetId="11" r:id="rId11"/>
    <sheet name="II-1. Mods 1&amp;2" sheetId="12" r:id="rId12"/>
    <sheet name="II-2. nonMODS" sheetId="13" r:id="rId13"/>
    <sheet name="II-3 BMCs" sheetId="14" r:id="rId14"/>
  </sheets>
  <definedNames>
    <definedName name="_xlnm.Print_Area" localSheetId="1">'Cost Pool Summary Table'!$A$1:$H$138</definedName>
    <definedName name="_xlnm.Print_Area" localSheetId="2">'Cost Pool Summary Table- links'!$A$1:$H$138</definedName>
    <definedName name="_xlnm.Print_Area" localSheetId="3">'I-1 A-C. Costs&amp;Hrs by Fac. type'!$A$1:$C$55</definedName>
    <definedName name="_xlnm.Print_Area" localSheetId="4">'I-2.CPool Costs-MODS'!$A$1:$G$63</definedName>
    <definedName name="_xlnm.Print_Area" localSheetId="5">'I-2A. CPool % of LDC hrs-MODS'!$A$1:$E$43</definedName>
    <definedName name="_xlnm.Print_Area" localSheetId="6">'I-2B. CPool Hrs by Ops&amp;LDC-MODS'!$A$1:$D$657</definedName>
    <definedName name="_xlnm.Print_Area" localSheetId="7">'I-3. CPool Costs-BMCs'!$A$1:$E$39</definedName>
    <definedName name="_xlnm.Print_Area" localSheetId="8">'I-3a. Cpool % of LDC hrs-BMCs'!$A$1:$G$144</definedName>
    <definedName name="_xlnm.Print_Area" localSheetId="9">'I-3b. CPool Hrs by Ops&amp;LDC-BMCs'!$A$1:$E$145</definedName>
    <definedName name="_xlnm.Print_Area" localSheetId="10">'I-4, A-D, nonMODs'!$A$1:$E$114</definedName>
    <definedName name="_xlnm.Print_Titles" localSheetId="1">'Cost Pool Summary Table'!$1:$2</definedName>
    <definedName name="_xlnm.Print_Titles" localSheetId="2">'Cost Pool Summary Table- links'!$1:$2</definedName>
    <definedName name="_xlnm.Print_Titles" localSheetId="6">'I-2B. CPool Hrs by Ops&amp;LDC-MODS'!$1:$7</definedName>
  </definedNames>
  <calcPr fullCalcOnLoad="1"/>
</workbook>
</file>

<file path=xl/sharedStrings.xml><?xml version="1.0" encoding="utf-8"?>
<sst xmlns="http://schemas.openxmlformats.org/spreadsheetml/2006/main" count="1909" uniqueCount="885">
  <si>
    <t>SPBSBCR OUTGOING STD</t>
  </si>
  <si>
    <t>GPM - IMPORT</t>
  </si>
  <si>
    <t>SPBS - PRIORITY OUTGOING</t>
  </si>
  <si>
    <t>SPBS - PRIORITY INCOMING</t>
  </si>
  <si>
    <t>APPS SINGLE INDUCTION - PRIORITY O/</t>
  </si>
  <si>
    <t>APPS SINGLE INDUCTION - PRIORITY I/</t>
  </si>
  <si>
    <t>APPS DUAL PRIORITY - OUTGOING</t>
  </si>
  <si>
    <t>APPS DUAL PRIORITY - INCOMING</t>
  </si>
  <si>
    <t>LIPS/RAPISTAN - PRIORITY OUTGOING</t>
  </si>
  <si>
    <t>LIPS/RAPISTAN - PRIORITY INCOMING</t>
  </si>
  <si>
    <t>SPBSBCR PRIORITY OUTGOING</t>
  </si>
  <si>
    <t>SPBSBCR PRIORITY INCOMING</t>
  </si>
  <si>
    <t>MECHANIZED SORT-SACK/OUTSIDE</t>
  </si>
  <si>
    <t>LOW COST TRAY SORTER O/C</t>
  </si>
  <si>
    <t>LOW COST TRAY SORTER I/C</t>
  </si>
  <si>
    <t>MANUAL FLT-INTERNAT EXPORT</t>
  </si>
  <si>
    <t>MANUAL FLT-INTERNAT IMPORT</t>
  </si>
  <si>
    <t>MANUAL LTR-INTERNAT EXPORT</t>
  </si>
  <si>
    <t>MANUAL LTR-INTERNAT IMPORT</t>
  </si>
  <si>
    <t>PARS MANUAL DISTRIBUTION</t>
  </si>
  <si>
    <t>MANUAL PARCELS-INTERNAT EXPORT</t>
  </si>
  <si>
    <t>MANUAL PARCELS-INTERNAT IMPORT</t>
  </si>
  <si>
    <t>MANUAL PARCELS-SCF</t>
  </si>
  <si>
    <t>GPL-INTRNAT EXPRSS EXPORT - MANUAL</t>
  </si>
  <si>
    <t>GPL-INTRNAT STNDRD EXPORT - MANUAL</t>
  </si>
  <si>
    <t>PRIORITY - MANUAL OUTGOING</t>
  </si>
  <si>
    <t>I/C PRIMARY FLATS - PRIORITY</t>
  </si>
  <si>
    <t>PRIORITY - MANUAL INCOMING</t>
  </si>
  <si>
    <t>O/G PRIMARY PARCELS - PRIORITY</t>
  </si>
  <si>
    <t>ADV FACER CANCELLER SYS</t>
  </si>
  <si>
    <t>AFCS CANCELLED MODE ONLY</t>
  </si>
  <si>
    <t>SEPARATION/HAND STAMPING RTS</t>
  </si>
  <si>
    <t>DISPATCH UNIT - OUTGOING</t>
  </si>
  <si>
    <t>DISPATCH UNIT - INCOMING</t>
  </si>
  <si>
    <t>OPENING/DISPATCH UNIT - ADC ONLY</t>
  </si>
  <si>
    <t>FLAT MAIL PREPARATION</t>
  </si>
  <si>
    <t>MAIL PREPARATION ATHS/AI MACHINE</t>
  </si>
  <si>
    <t>1FTPAFSM</t>
  </si>
  <si>
    <t>OPEN UNIT - OUTGOING STANDARD</t>
  </si>
  <si>
    <t>MANUAL TRAY SEPARATION - STANDARD</t>
  </si>
  <si>
    <t>OPENING UNIT-OUTGOING PREF</t>
  </si>
  <si>
    <t>MANUAL TRAY SEPARATION - PREF</t>
  </si>
  <si>
    <t>OPENING UNIT-INCOMING PREF</t>
  </si>
  <si>
    <t>PRIORITY MAIL SHAPE SEP - ORG</t>
  </si>
  <si>
    <t>PRIORITY MAIL SHAPE SEP - DEST</t>
  </si>
  <si>
    <t>OPENING UNIT-INTERNAT EXPORT</t>
  </si>
  <si>
    <t>OPENING UNIT-INTERNAT IMPORT</t>
  </si>
  <si>
    <t>PLATFORM - INBOUND</t>
  </si>
  <si>
    <t>PLATFORM - OUTBOUND</t>
  </si>
  <si>
    <t>PLATFORM - MAIL FLOW CONTROL</t>
  </si>
  <si>
    <t>EQUIPMENT OPERATOR - TOW</t>
  </si>
  <si>
    <t>EQUIPMENT OPERATOR - FORKLIFT</t>
  </si>
  <si>
    <t>LOAD/UNLOAD AT PIERS-INTERNAT</t>
  </si>
  <si>
    <t>CODE/BILL/DISPATCH-INTERNAT</t>
  </si>
  <si>
    <t>MANUAL SORTATION - SACKS/OUTSIDES</t>
  </si>
  <si>
    <t>MANUAL SACK SORT - INTERNATIONAL</t>
  </si>
  <si>
    <t>OVERLABEL/DIRECT AO SACKS INTERNAT</t>
  </si>
  <si>
    <t>SHORT PAID &amp; NIXIE - INTERNAT</t>
  </si>
  <si>
    <t>EXPRESS MAIL DISTRIB</t>
  </si>
  <si>
    <t>SURF AIR &amp; EXP MAIL-INTERNAT</t>
  </si>
  <si>
    <t>REGIST MAIL/DIPLOM POUCH-INTERNAT</t>
  </si>
  <si>
    <t>REGSTRY SECTION</t>
  </si>
  <si>
    <t>REPAIR &amp; REWRAP-INTERNAT</t>
  </si>
  <si>
    <t>EMPTY EQUIP PROCESSING</t>
  </si>
  <si>
    <t>EMPTY EQUIPMENT-INTERNAT</t>
  </si>
  <si>
    <t>MISC ACTIVITY-MAIL PROC</t>
  </si>
  <si>
    <t>PREP &amp; VERIFY DELV BILLS-INTERNAT</t>
  </si>
  <si>
    <t>INSURED &amp; RETURNED PARCELS-INTER</t>
  </si>
  <si>
    <t>ADMIN &amp; CLER - PROC &amp; DIST INTERNTL</t>
  </si>
  <si>
    <t>QWL COORDINATOR - NONSUPER EMPS</t>
  </si>
  <si>
    <t>DETAIL-MAIL ORDER/PUBLISH HSE</t>
  </si>
  <si>
    <t>OFFICE WORK &amp; RECORDS-MAIL PROC</t>
  </si>
  <si>
    <t>STEWARDS - CLERKS - MAIL PROC</t>
  </si>
  <si>
    <t>STEWARDS-MAIL HANDLER-MAIL PROC</t>
  </si>
  <si>
    <t>TRAVEL - MAIL PROCESSING</t>
  </si>
  <si>
    <t>MEETING TIME-MAIL PROC</t>
  </si>
  <si>
    <t>ADMIN &amp; CLER - PROCESSING &amp; DISTRIB</t>
  </si>
  <si>
    <t>DBCS/DIOSS ISS I/C SCF</t>
  </si>
  <si>
    <t>DBCS/DIOSS/MPBCS BCS O/G PRIMARY</t>
  </si>
  <si>
    <t>DBCS/DIOSS/MPBCS BCS I/C SECONDARY</t>
  </si>
  <si>
    <t>CSBCS INCOMING SECONDARY</t>
  </si>
  <si>
    <t>UFSM1000 - OUTGOING PRIMARY</t>
  </si>
  <si>
    <t>UFSM1000 - INCOMING SCF</t>
  </si>
  <si>
    <t>UFSM1000 - INCOMING SECONDARY</t>
  </si>
  <si>
    <t>UFSM1000 - BOX SECTION</t>
  </si>
  <si>
    <t>modhrs</t>
  </si>
  <si>
    <t>MANUAL LTR - BOX</t>
  </si>
  <si>
    <t>MANUAL FLT - BOX</t>
  </si>
  <si>
    <t>MANUAL DIST - STATION/BR</t>
  </si>
  <si>
    <t>STATION/BRANCH BOX SECTION</t>
  </si>
  <si>
    <t>STANDBY-CUSTOMER SERVICE</t>
  </si>
  <si>
    <t>INSURED - COD - CUSTOMS</t>
  </si>
  <si>
    <t>CAGES SERVING CARR/SPC DLVY MSGRS</t>
  </si>
  <si>
    <t>OFFICE WORK &amp; RECORDS-CUST SVCS</t>
  </si>
  <si>
    <t>OFFICE WORK &amp; RECORDS-DLVY SVCS</t>
  </si>
  <si>
    <t>EXPRESS MAIL- CUSTOMER SERVICE</t>
  </si>
  <si>
    <t>STEWARDS - CLERKS - CUST SVCS</t>
  </si>
  <si>
    <t>TRAVEL - CUSTOMER SERVICES</t>
  </si>
  <si>
    <t>MEETING TIME-CUSTOMER SERVICES</t>
  </si>
  <si>
    <t>ADMIN &amp; CLERICAL - AREA STATIONS</t>
  </si>
  <si>
    <t>MISC ACTIVITY-DELIVERY SERVICES</t>
  </si>
  <si>
    <t>MISC ACTIVITY-CUSTOMER SERVICES</t>
  </si>
  <si>
    <t>TACS FUNCTION 2/4 OPERATION DEFAULT</t>
  </si>
  <si>
    <t>MISC MARKUP ACTIV-ST/BR</t>
  </si>
  <si>
    <t>MAILING REQ &amp; BUSINESS MAIL ENTRY</t>
  </si>
  <si>
    <t>ADM &amp; CLER-MAIL.REQ &amp; BUS.MAIL ENT.</t>
  </si>
  <si>
    <t>MECH PARCEL SORTING - SECONDARY</t>
  </si>
  <si>
    <t>MECHANIZED NMO DISTRIBUTION</t>
  </si>
  <si>
    <t>METERED MIXED PREPARATION</t>
  </si>
  <si>
    <t>METERED LETTER PREPARATION</t>
  </si>
  <si>
    <t>METERED FLAT PREPARATION</t>
  </si>
  <si>
    <t>SPBS</t>
  </si>
  <si>
    <t>Air Contract DCS and Incoming/SWYB</t>
  </si>
  <si>
    <t xml:space="preserve">SPBS </t>
  </si>
  <si>
    <t>DAMAGED PARCEL REWRAP</t>
  </si>
  <si>
    <t>PARS WASTE MAIL</t>
  </si>
  <si>
    <t>FOREIGN MAILS</t>
  </si>
  <si>
    <t>O/G PRIMARY FLATS - PRIORITY</t>
  </si>
  <si>
    <t>O/G SECONDARY FLATS - PRIORITY</t>
  </si>
  <si>
    <t>I/C SECONDARY FLATS - PRIORITY</t>
  </si>
  <si>
    <t>O/G SECONDARY PARCELS - PRIORITY</t>
  </si>
  <si>
    <t>I/C PRIMARY PARCELS - PRIORITY</t>
  </si>
  <si>
    <t>I/C SECONDARY PARCELS - PRIORITY</t>
  </si>
  <si>
    <t>VCS FLATS KEYING - TRANSITIONAL</t>
  </si>
  <si>
    <t>REC FLAT VCS KEYING</t>
  </si>
  <si>
    <t>COA FORMS KEYING</t>
  </si>
  <si>
    <t>PARS IMAGE KEYING</t>
  </si>
  <si>
    <t>RBCS LETTER KEYING - CAREER</t>
  </si>
  <si>
    <t>REC APPS VCS KEYING</t>
  </si>
  <si>
    <t>REC MIXED VCS KEYING</t>
  </si>
  <si>
    <t>RBCS CONTRACTING OFFICERS REP</t>
  </si>
  <si>
    <t>RBCS AUDIT MODULE</t>
  </si>
  <si>
    <t>LETTER MAIL LABELING MACHINE</t>
  </si>
  <si>
    <t>CANCELLING OPERATIONS MISC</t>
  </si>
  <si>
    <t>COLLECTION MAIL SEPARATION</t>
  </si>
  <si>
    <t>TABBER</t>
  </si>
  <si>
    <t>AFCS VIDEO FACING MODE</t>
  </si>
  <si>
    <t>MANUAL TRANSPORT/WEIGH (IN-HOUSE)</t>
  </si>
  <si>
    <t>AMC/AMF RAMP ACTIVITIES</t>
  </si>
  <si>
    <t>MANUAL TRANSPORT/WEIGH</t>
  </si>
  <si>
    <t>MECHANIZED DUMPING</t>
  </si>
  <si>
    <t>EXPEDITER</t>
  </si>
  <si>
    <t>ACDCS/SAMS</t>
  </si>
  <si>
    <t>SCANNING INBOUND MAIL</t>
  </si>
  <si>
    <t>SWYB/SASWYB</t>
  </si>
  <si>
    <t>AAA/ATS</t>
  </si>
  <si>
    <t>BUSINESS REPLY/POSTAGE DUE</t>
  </si>
  <si>
    <t>STANDBY - MAIL PROCESSING</t>
  </si>
  <si>
    <t>MODS hours by LDCs, Cost Pools and MODS Operation Codes</t>
  </si>
  <si>
    <t>Operation Title</t>
  </si>
  <si>
    <t>Administrative Services</t>
  </si>
  <si>
    <t>Administrative Services (excl ISCs)</t>
  </si>
  <si>
    <t>Administrative Services (ISCs only)</t>
  </si>
  <si>
    <t>Claims/Inquiries (excl ISCs)</t>
  </si>
  <si>
    <t>Window Services (excl ISCs)</t>
  </si>
  <si>
    <t xml:space="preserve">          Subtotal (excl ISCs)</t>
  </si>
  <si>
    <t xml:space="preserve">FY 07 Administrative &amp; Window Service Costs and Hours </t>
  </si>
  <si>
    <t>FY 07 Mail Processing Costs and Hours for BMCs &amp; MODS 1&amp;2 Offices</t>
  </si>
  <si>
    <t xml:space="preserve">FY 07 Costs and Hours by Facilitiy Group, </t>
  </si>
  <si>
    <t>add to 1misc</t>
  </si>
  <si>
    <t>LDC 11, Pool= OCR/</t>
  </si>
  <si>
    <t xml:space="preserve">LDC=11, Pool= D/BCS </t>
  </si>
  <si>
    <t xml:space="preserve">LDC=12, Pool= AFSM100 </t>
  </si>
  <si>
    <t>LDC=12,  Pool= FSM/1000</t>
  </si>
  <si>
    <t>LDC=13, Pool= MECPARC</t>
  </si>
  <si>
    <t>LDC=13, Pool= SPBS OTH</t>
  </si>
  <si>
    <t>LDC=13, Pool= SPBSPRIO</t>
  </si>
  <si>
    <t>LDC=13, Pool=1SACKS_M</t>
  </si>
  <si>
    <t>LDC=13, Pool= 1TRAYSRT</t>
  </si>
  <si>
    <t>LDC=14, Pool= PRIORITY</t>
  </si>
  <si>
    <t>LDC=14, Pool= MANF</t>
  </si>
  <si>
    <t>LDC=14, Pool= MANL</t>
  </si>
  <si>
    <t>LDC=14, Pool= MANP</t>
  </si>
  <si>
    <t>LDC=15, Pool= LD15</t>
  </si>
  <si>
    <t>LDC=17, Pool= 1CANCEL</t>
  </si>
  <si>
    <t>LDC=17, Pool= 1DSPATCH</t>
  </si>
  <si>
    <t>LDC=17, Pool= 1FLATPRP</t>
  </si>
  <si>
    <t>LDC=17, Pool= 1MTRPRP</t>
  </si>
  <si>
    <t>LDC=17, Pool= 1OPBULK</t>
  </si>
  <si>
    <t>LDC=17, Pool= 1OPPREF</t>
  </si>
  <si>
    <t>LDC=17, Pool= 1OPTRANS</t>
  </si>
  <si>
    <t>LDC=17, Pool= 1PLATFRM</t>
  </si>
  <si>
    <t>LDC=17, Pool= 1POUCHNG</t>
  </si>
  <si>
    <t>LDC=17, Pool= 1PRESORT</t>
  </si>
  <si>
    <t>LDC=17, Pool= 1SACKS_H</t>
  </si>
  <si>
    <t>LDC=17, Pool= 1SCAN</t>
  </si>
  <si>
    <t>LDC=18, Pool= BUSREPLY</t>
  </si>
  <si>
    <t>LDC=18, Pool= EXPRESS</t>
  </si>
  <si>
    <t>LDC=18, Pool= MAILGRAM</t>
  </si>
  <si>
    <t>LDC=18, Pool= REGISTRY</t>
  </si>
  <si>
    <t>LDC=18, Pool= REWRAP</t>
  </si>
  <si>
    <t>LDC=18, Pool= 1EEQMT</t>
  </si>
  <si>
    <t>LDC=18, Pool= 1MISC</t>
  </si>
  <si>
    <t>LDC=18, Pool= 1SUPPORT</t>
  </si>
  <si>
    <r>
      <t>NOTE</t>
    </r>
    <r>
      <rPr>
        <i/>
        <sz val="12"/>
        <rFont val="Arial"/>
        <family val="2"/>
      </rPr>
      <t>: MODS operations are shown for the function 4 cost pools below but the MODS hours are not used in the development of the cost pools</t>
    </r>
  </si>
  <si>
    <t xml:space="preserve">MANP         </t>
  </si>
  <si>
    <t xml:space="preserve">OTHR          </t>
  </si>
  <si>
    <t xml:space="preserve">OTHR         </t>
  </si>
  <si>
    <t xml:space="preserve">PLA          </t>
  </si>
  <si>
    <t>Bulk Mail Centers (BMCs)</t>
  </si>
  <si>
    <t>MODS 1&amp;2 Facilities</t>
  </si>
  <si>
    <t>Mail Processing Total for BMCs</t>
  </si>
  <si>
    <t>Total for 'OTHR' cost pool</t>
  </si>
  <si>
    <t>By Mail Processing Cost Pools and By Administrative/Window Services</t>
  </si>
  <si>
    <t>Mail Proc. Pools Do Not Include Distributed Break Time and Clocking in/out</t>
  </si>
  <si>
    <t>Which are Listed as Separate Pools (I.e. Z BREAKS, 6522)</t>
  </si>
  <si>
    <t>Express Mail  out-of-office activities are also listed separately</t>
  </si>
  <si>
    <t>Cost Pool</t>
  </si>
  <si>
    <t>IOCS Tally $</t>
  </si>
  <si>
    <t>Cpool Costs</t>
  </si>
  <si>
    <t>FY 07 Administrative and Window Service Pool Costs</t>
  </si>
  <si>
    <t>TACS FUNCTION 1 OPERATION DEFAULT</t>
  </si>
  <si>
    <t>COA SCANNING</t>
  </si>
  <si>
    <t>PLATFORM ACCEPTANCE/WEIGHERS UNIT</t>
  </si>
  <si>
    <t>LDC</t>
  </si>
  <si>
    <t xml:space="preserve"> </t>
  </si>
  <si>
    <t>11-Automated Distrib.</t>
  </si>
  <si>
    <t>12-Mechanized-Ltr/flat</t>
  </si>
  <si>
    <t>13-Mechanized-Other</t>
  </si>
  <si>
    <t>14-Manual Distribution</t>
  </si>
  <si>
    <t>15-Remote Bar Code Sys</t>
  </si>
  <si>
    <t>17-Mail Proc- Oth dir.</t>
  </si>
  <si>
    <t>18-Mail Proc-Indir/Re/</t>
  </si>
  <si>
    <t>79-CS&amp;S-Mail Req/Entry</t>
  </si>
  <si>
    <t>OSS - RETURN TO SENDER</t>
  </si>
  <si>
    <t>CIOSS COA IMAGE LIFT</t>
  </si>
  <si>
    <t>CIOSS COA LABEL MODE</t>
  </si>
  <si>
    <t>MPBCS-OSS INTL IMPORT</t>
  </si>
  <si>
    <t>DIOSS BULKY ISS MODE - I/C SEC</t>
  </si>
  <si>
    <t>DIOSS BULKY ISS MODE - BOX SECTION</t>
  </si>
  <si>
    <t>DIOSS BULKY OSS MODE - O/G SEC</t>
  </si>
  <si>
    <t>DIOSS BULKY OSS MODE - MAN MAIL</t>
  </si>
  <si>
    <t>DBCS/DIOSS BCS SEC/SEG  1ST PASS</t>
  </si>
  <si>
    <t>DBCS/DIOSS BCS SEC/SEG  2ND PASS</t>
  </si>
  <si>
    <t>DBCS/DIOSS BCS DPS  1ST PASS</t>
  </si>
  <si>
    <t>DBCS/DIOSS BCS DPS  2ND PASS</t>
  </si>
  <si>
    <t>UFSM 1000 INTL - EXPORT PRIMARY</t>
  </si>
  <si>
    <t>UFSM 1000 - PRIORITY  OUTGOING</t>
  </si>
  <si>
    <t>UFSM 1000 - PRIORITY  INCOMING</t>
  </si>
  <si>
    <t>LCUS - INCOMING PARCEL POST</t>
  </si>
  <si>
    <t>LCUS - OUTGOING NMO</t>
  </si>
  <si>
    <t>LCUS - INCOMING NMO</t>
  </si>
  <si>
    <t>SPBSBCR INCOMING STD</t>
  </si>
  <si>
    <t>LCUS - OUTGOING PRIORITY</t>
  </si>
  <si>
    <t>LCUS - INCOMING PRIORITY</t>
  </si>
  <si>
    <t>LCUS - OUTGOING MIXED</t>
  </si>
  <si>
    <t>LCUS - INCOMING MIXED</t>
  </si>
  <si>
    <t>LCUS - OUTGOING SACKS</t>
  </si>
  <si>
    <t>LCUS - INCOMING SACKS</t>
  </si>
  <si>
    <t>HIGH SPEED TRAY SORTER - OUTGOING</t>
  </si>
  <si>
    <t>HIGH SPEED TRAY SORTER - INCOMING</t>
  </si>
  <si>
    <t>LCUS - OUTGOING TRAYS</t>
  </si>
  <si>
    <t>LCUS - INCOMING TRAYS</t>
  </si>
  <si>
    <t>O/G PRIM PARCELS - PRIORITY OUTSIDE</t>
  </si>
  <si>
    <t>I/C PRIM PARCELS - PRIORITY OUTSIDE</t>
  </si>
  <si>
    <t>N-6</t>
  </si>
  <si>
    <t>OPENING UNIT - INCOMING STANDARD</t>
  </si>
  <si>
    <t>POUCHING - OUTGOING</t>
  </si>
  <si>
    <t>POUCHING - INCOMING</t>
  </si>
  <si>
    <t>POUCHING INTERNATIONAL</t>
  </si>
  <si>
    <t>PRESORT FCM/PER</t>
  </si>
  <si>
    <t>PRESORT STANDARD</t>
  </si>
  <si>
    <t>group=mod1_2 ldc=41 pool=LD41</t>
  </si>
  <si>
    <t>CSBCS - OUTGOING PRIMARY</t>
  </si>
  <si>
    <t>DBCS/DIOSS/MPBCS BCS I/C SCF PRIMAR</t>
  </si>
  <si>
    <t>DBCS/DIOSS/MPBCS BCS DPS  1ST PASS</t>
  </si>
  <si>
    <t>DBCS/DIOSS/MPBCS BCS DPS  2ND PASS</t>
  </si>
  <si>
    <t>group=mod1_2 ldc=42 pool=LD42</t>
  </si>
  <si>
    <t>group=mod1_2 ldc=43 pool=LD43</t>
  </si>
  <si>
    <t>group=mod1_2 ldc=44 pool=LD44</t>
  </si>
  <si>
    <t>group=mod1_2 ldc=48 pool=LD48 EXP</t>
  </si>
  <si>
    <t>group=mod1_2 ldc=48 pool=LD48 OTH</t>
  </si>
  <si>
    <t>group=mod1_2 ldc=48 pool=LD48_ADM</t>
  </si>
  <si>
    <t>group=mod1_2 ldc=48 pool=LD48_SSV</t>
  </si>
  <si>
    <t>group=mod1_2 ldc=49 pool=LD49</t>
  </si>
  <si>
    <t>CFS 3982 LABEL PROCESSING</t>
  </si>
  <si>
    <t>CFS - DEIVERY UNIT NIXIES</t>
  </si>
  <si>
    <t>ADDRESS LABEL PREP</t>
  </si>
  <si>
    <t>MAIL MARKUP/FORWARDING</t>
  </si>
  <si>
    <t>group=mod1_2 ldc=79 pool=LD79</t>
  </si>
  <si>
    <t>Pool= LDC13 NMO, BMCs</t>
  </si>
  <si>
    <t>Pool= LDC13 PSM,  BMCs</t>
  </si>
  <si>
    <t>Pool= LDC13 SPBS,  BMCs</t>
  </si>
  <si>
    <t>Pool= LDC13 SSM,  BMCs</t>
  </si>
  <si>
    <t>Pool= LDC13 TRAYSORT,  BMCs</t>
  </si>
  <si>
    <t>Pool= LDC14 MANP,  BMCs</t>
  </si>
  <si>
    <t>Pool= LDC17 PLA,  BMCs</t>
  </si>
  <si>
    <t>Pool=Other, BMCs</t>
  </si>
  <si>
    <t>LDC 13</t>
  </si>
  <si>
    <t>LDC 14</t>
  </si>
  <si>
    <t>LDC 17</t>
  </si>
  <si>
    <t>DEBRIS/LOOSE MAIL</t>
  </si>
  <si>
    <t>POOL</t>
  </si>
  <si>
    <t>ISS - RETURN TO SENDER</t>
  </si>
  <si>
    <t>MLOCR-MANAGED MAIL</t>
  </si>
  <si>
    <t>MLOCR-INCOMING PRIMARY</t>
  </si>
  <si>
    <t>MLOCR-BOX SECTION</t>
  </si>
  <si>
    <t>MECHANIZED PARCEL SORTER</t>
  </si>
  <si>
    <t>SPBS OUTGOING PREF</t>
  </si>
  <si>
    <t>SPBS INCOMING PREF</t>
  </si>
  <si>
    <t>RIFFLE FLAT MAIL</t>
  </si>
  <si>
    <t>MANUAL FLT-PRIMARY BOX</t>
  </si>
  <si>
    <t>MANUAL FLT-SECONDARY BOX</t>
  </si>
  <si>
    <t>MANUAL LTR-PRIMARY BOX</t>
  </si>
  <si>
    <t>MANUAL LTR-SECONDARY BOX</t>
  </si>
  <si>
    <t>MANUAL PARCELS-OUTGOING</t>
  </si>
  <si>
    <t>MANUAL PARCELS-INCOMING</t>
  </si>
  <si>
    <t>VCS FLATS KEYING - CAREER</t>
  </si>
  <si>
    <t>RBCS KEYING</t>
  </si>
  <si>
    <t>RBCS GROUP LEADER</t>
  </si>
  <si>
    <t>HAND CANCELLATIONS</t>
  </si>
  <si>
    <t>MICRO MARK</t>
  </si>
  <si>
    <t>MARK II/HALF MARK</t>
  </si>
  <si>
    <t>FLYER</t>
  </si>
  <si>
    <t>FLAT CANCELLATIONS</t>
  </si>
  <si>
    <t>PLATFORM INTERNATIONAL</t>
  </si>
  <si>
    <t>SCANNING OPERATIONS</t>
  </si>
  <si>
    <t>REGISTRY SECTION</t>
  </si>
  <si>
    <t>SCHEME EXAMINERS</t>
  </si>
  <si>
    <t>DELIVERY BCS SERVICING</t>
  </si>
  <si>
    <t>MISCODED/UNCODED MAIL</t>
  </si>
  <si>
    <t>ZIP+4 LOOKUP AT CMU/CFS</t>
  </si>
  <si>
    <t>COMPUTER MAIL FORWARDING</t>
  </si>
  <si>
    <t>PRESORT VERIFICATION</t>
  </si>
  <si>
    <t>LDCHRS</t>
  </si>
  <si>
    <t>POOLHRS</t>
  </si>
  <si>
    <t>LDCPCT</t>
  </si>
  <si>
    <t>OCR/</t>
  </si>
  <si>
    <t>FSM/1000</t>
  </si>
  <si>
    <t>MECPARC</t>
  </si>
  <si>
    <t>SPBS OTH</t>
  </si>
  <si>
    <t>SPBSPRIO</t>
  </si>
  <si>
    <t>1SACKS_M</t>
  </si>
  <si>
    <t>MANF</t>
  </si>
  <si>
    <t>MANL</t>
  </si>
  <si>
    <t>MANP</t>
  </si>
  <si>
    <t>PRIORITY</t>
  </si>
  <si>
    <t>1OPBULK</t>
  </si>
  <si>
    <t>1OPPREF</t>
  </si>
  <si>
    <t>1PLATFRM</t>
  </si>
  <si>
    <t>1POUCHNG</t>
  </si>
  <si>
    <t>1SACKS_H</t>
  </si>
  <si>
    <t>1SCAN</t>
  </si>
  <si>
    <t>BUSREPLY</t>
  </si>
  <si>
    <t>EXPRESS</t>
  </si>
  <si>
    <t>MAILGRAM</t>
  </si>
  <si>
    <t>REGISTRY</t>
  </si>
  <si>
    <t>REWRAP</t>
  </si>
  <si>
    <t>1EEQMT</t>
  </si>
  <si>
    <t>1MISC</t>
  </si>
  <si>
    <t>1SUPPORT</t>
  </si>
  <si>
    <t>LD15</t>
  </si>
  <si>
    <t>LD49</t>
  </si>
  <si>
    <t>LD79</t>
  </si>
  <si>
    <t>Table I - 1A</t>
  </si>
  <si>
    <t>Source: Pay Data System</t>
  </si>
  <si>
    <t>Facility Grouping</t>
  </si>
  <si>
    <t>NonMODS</t>
  </si>
  <si>
    <t>Total</t>
  </si>
  <si>
    <t>Table I - 2</t>
  </si>
  <si>
    <t>Sources: Pay Data System and MODS file</t>
  </si>
  <si>
    <t>LDC = 11</t>
  </si>
  <si>
    <t xml:space="preserve">   Total</t>
  </si>
  <si>
    <t>Table I - 2A</t>
  </si>
  <si>
    <t>Table I - 2B</t>
  </si>
  <si>
    <t>HOURS</t>
  </si>
  <si>
    <t>Cumulative</t>
  </si>
  <si>
    <t>Percent</t>
  </si>
  <si>
    <t>NMO</t>
  </si>
  <si>
    <t>OTHR</t>
  </si>
  <si>
    <t>PLA</t>
  </si>
  <si>
    <t>PSM</t>
  </si>
  <si>
    <t>SSM</t>
  </si>
  <si>
    <t>Table I - 3A</t>
  </si>
  <si>
    <t>Table I - 3</t>
  </si>
  <si>
    <t>(After Distributed Breaks)</t>
  </si>
  <si>
    <t>ALLIED</t>
  </si>
  <si>
    <t>AUTO/MEC</t>
  </si>
  <si>
    <t>MISC</t>
  </si>
  <si>
    <t>Z BREAKS</t>
  </si>
  <si>
    <t>Pool Total</t>
  </si>
  <si>
    <t>SAS name</t>
  </si>
  <si>
    <t>Cost Pool Title</t>
  </si>
  <si>
    <t>Costs</t>
  </si>
  <si>
    <t>Mechanized Parcels</t>
  </si>
  <si>
    <t>Mechanical Sort - Sack Outside</t>
  </si>
  <si>
    <t>Allied Operations</t>
  </si>
  <si>
    <t>Opening Unit - BBM</t>
  </si>
  <si>
    <t>Opening Unit - Preferred Mail</t>
  </si>
  <si>
    <t>Platform</t>
  </si>
  <si>
    <t>Pouching Operations</t>
  </si>
  <si>
    <t>Manual Sort - Sack Outside</t>
  </si>
  <si>
    <t>Other Operations</t>
  </si>
  <si>
    <t>Business Reply / Postage Due</t>
  </si>
  <si>
    <t>Express Mail</t>
  </si>
  <si>
    <t>Mailgram</t>
  </si>
  <si>
    <t>Registry</t>
  </si>
  <si>
    <t>Damaged Parcel Rewrap</t>
  </si>
  <si>
    <t>Empty Equipment</t>
  </si>
  <si>
    <t>INTL ISC</t>
  </si>
  <si>
    <t>LDC 41 - Unit Distribution - Automated</t>
  </si>
  <si>
    <t>LDC 42 - Unit Distribution - Mechanized</t>
  </si>
  <si>
    <t>LDC 43 - Unit Distribution - Manual</t>
  </si>
  <si>
    <t>LDC 44 - Post-Office Box Distribution</t>
  </si>
  <si>
    <t>LDC 49 - Computerized Forwarding Syst.</t>
  </si>
  <si>
    <t>LDC 79 - Mailing Req' &amp; Bus. Mail Entry</t>
  </si>
  <si>
    <t>Allied Labor &amp; all other Mail Processing</t>
  </si>
  <si>
    <t>Parcel Sorting Machine</t>
  </si>
  <si>
    <t>Sack Sorting Machine</t>
  </si>
  <si>
    <t xml:space="preserve">Allied </t>
  </si>
  <si>
    <t>AUTO/MECH</t>
  </si>
  <si>
    <t xml:space="preserve">Automated/Mechanized </t>
  </si>
  <si>
    <t xml:space="preserve">Manual Flat </t>
  </si>
  <si>
    <t xml:space="preserve">Manual Letter </t>
  </si>
  <si>
    <t xml:space="preserve">Manual Parcel </t>
  </si>
  <si>
    <t>Miscellaneous</t>
  </si>
  <si>
    <t>(After Distributed Breaks and Clocking In and Out)</t>
  </si>
  <si>
    <t>Table I - 1B</t>
  </si>
  <si>
    <t>2ADM</t>
  </si>
  <si>
    <t>2ADM INQ</t>
  </si>
  <si>
    <t>2WINDOW</t>
  </si>
  <si>
    <t>Table I - 4D</t>
  </si>
  <si>
    <t>(Admin./Window Srvc Portion  of Clocking In/Out in 2ADM)</t>
  </si>
  <si>
    <t>BCS ON OCR-OUTGOING PRIMARY</t>
  </si>
  <si>
    <t>BCS ON OCR-OUTGOING SECONDARY</t>
  </si>
  <si>
    <t>BCS ON OCR-MANAGED MAIL</t>
  </si>
  <si>
    <t>BCS ON OCR-INCOMING SCF</t>
  </si>
  <si>
    <t>BCS ON OCR-INCOMING PRIMARY</t>
  </si>
  <si>
    <t>CIOSS OTHER MODE</t>
  </si>
  <si>
    <t>CIOSS RTS LABEL MODE</t>
  </si>
  <si>
    <t>DBCS/DIOSS OCR O/G PRIMARY</t>
  </si>
  <si>
    <t>DBCS/DIOSS OCR O/G SECONDARY</t>
  </si>
  <si>
    <t>DBCS/DIOSS OCR MANAGED MAIL</t>
  </si>
  <si>
    <t>DBCS/DIOSS OCR BOX SECTION</t>
  </si>
  <si>
    <t>DBCS/DIOSS OSS MANAGED MAIL</t>
  </si>
  <si>
    <t>DBCS/DIOSS OSS BOX SECTION</t>
  </si>
  <si>
    <t>DBCS/DIOSS ISS MANAGED MAIL</t>
  </si>
  <si>
    <t>DBCS/DIOSS ISS BOX SECTION</t>
  </si>
  <si>
    <t>DIOSS EC/DBCS BULKY MODE - BOX SEC</t>
  </si>
  <si>
    <t>DBCS/DIOSS OSS INTL IMPORT PRIMARY</t>
  </si>
  <si>
    <t>DBCS/DIOSS BCS INTL IMPORT PRIMARY</t>
  </si>
  <si>
    <t>DBCS/DIOSS ISS INTL EXPORT PRIMARY</t>
  </si>
  <si>
    <t>DBCS/DIOSS ISS INTL IMPORT PRIMARY</t>
  </si>
  <si>
    <t>with ISCs shown separately for MODS 1&amp;2</t>
  </si>
  <si>
    <t>MODS 1 &amp; 2 Faciltiies (exclude ISCs)</t>
  </si>
  <si>
    <t>LDC Cost</t>
  </si>
  <si>
    <t>% of LDC hrs</t>
  </si>
  <si>
    <t>Pool Cost</t>
  </si>
  <si>
    <t>LDC = 41</t>
  </si>
  <si>
    <t>LDC = 42</t>
  </si>
  <si>
    <t>LDC = 43</t>
  </si>
  <si>
    <t>LDC = 44</t>
  </si>
  <si>
    <t>LDC = 48</t>
  </si>
  <si>
    <t>Mail Processing Total for MODS 1&amp;2 (excluding ISCs)</t>
  </si>
  <si>
    <t>LD48 pools</t>
  </si>
  <si>
    <t>FY 07 Clerk/Mailhandler Costs by Cost Pool for Mail Processing LDCs</t>
  </si>
  <si>
    <t>FY07 Summary Hours by LDC and Cost Pools (Exclude BMCs, ISCs)</t>
  </si>
  <si>
    <t>Percent of Cost Pool MODS hours by LDC</t>
  </si>
  <si>
    <t>Source : MODS file, FY 07</t>
  </si>
  <si>
    <t>mod op #</t>
  </si>
  <si>
    <t>DBCS/DIOSS BCS MANAGED MAIL</t>
  </si>
  <si>
    <t>DBCS/DIOSS BCS I/C SECONDARY</t>
  </si>
  <si>
    <t>DBCS/DIOSS BCS BOX SECTION</t>
  </si>
  <si>
    <t>EXPRESS out-of-office</t>
  </si>
  <si>
    <t>MLOCR-OUTGOING SECONDARY</t>
  </si>
  <si>
    <t>MLOCR-INCOMING SCF</t>
  </si>
  <si>
    <t>MLOCR-INCOMING SECONDARY</t>
  </si>
  <si>
    <t>MLOCR CHUNKY MOD - MANAGED MAIL</t>
  </si>
  <si>
    <t>MLOCR CHUNKY MOD - BOX SECTION</t>
  </si>
  <si>
    <t>UFSM 1000 OCR - MANAGED MAIL</t>
  </si>
  <si>
    <t>SPBS INCOMING STD</t>
  </si>
  <si>
    <t>APPS SINGLE INDUCTION - O/G PREF</t>
  </si>
  <si>
    <t>APPS SINGLE INDUCTION - O/G STD</t>
  </si>
  <si>
    <t>APPS SINGLE INDUCTION - I/C PREF</t>
  </si>
  <si>
    <t>APPS SINGLE INDUCTION - I/C STD</t>
  </si>
  <si>
    <t>APPS DUAL INCOMING PREF</t>
  </si>
  <si>
    <t>SPBS INTERNATIONAL EXPORT</t>
  </si>
  <si>
    <t>ROBOTICS - PEDESTAL</t>
  </si>
  <si>
    <t>ROBOTICS - GANTRY OUTGOING</t>
  </si>
  <si>
    <t>ROBOTICS - GANTRY INCOMING</t>
  </si>
  <si>
    <t>MANUAL FLT-OUTGOING PRIMARY</t>
  </si>
  <si>
    <t>MANUAL FLT-OUTGOING SECONDARY</t>
  </si>
  <si>
    <t>MANUAL FLT-STATE DISTRIBUTION</t>
  </si>
  <si>
    <t>MANUAL FLT-SCF DISTRIBUTION</t>
  </si>
  <si>
    <t>MANUAL FLT-BULK BUSINESS</t>
  </si>
  <si>
    <t>MANUAL FLT-INCOMING PRIMARY</t>
  </si>
  <si>
    <t>MANUAL FLT-INCOMING SECONDARY</t>
  </si>
  <si>
    <t>RIFFLE LETTER MAIL</t>
  </si>
  <si>
    <t>MANUAL LTR-OUTGOING PRIMARY</t>
  </si>
  <si>
    <t>MANUAL LTR-OUTGOING SECONDARY</t>
  </si>
  <si>
    <t>MANUAL LTR-STATE DISTRIBUTION</t>
  </si>
  <si>
    <t>MANUAL LTR-SCF DISTRIBUTION</t>
  </si>
  <si>
    <t>MANUAL LTR-BULK BUSINESS</t>
  </si>
  <si>
    <t>MANUAL LTR-INCOMING PRIMARY</t>
  </si>
  <si>
    <t>MANUAL LTR-INCOMING SECONDARY</t>
  </si>
  <si>
    <t>CIOSS REVERSE SIDE SCAN</t>
  </si>
  <si>
    <t>AFSM100</t>
  </si>
  <si>
    <t>1TRAYSRT</t>
  </si>
  <si>
    <t>1CANCEL</t>
  </si>
  <si>
    <t>1DSPATCH</t>
  </si>
  <si>
    <t>1FLATPRP</t>
  </si>
  <si>
    <t>1MTRPREP</t>
  </si>
  <si>
    <t>1OPTRANS</t>
  </si>
  <si>
    <t>1PRESORT</t>
  </si>
  <si>
    <t>LDC = 12</t>
  </si>
  <si>
    <t>LDC = 13</t>
  </si>
  <si>
    <t>LDC = 14</t>
  </si>
  <si>
    <t>LDC = 15</t>
  </si>
  <si>
    <t>LDC = 17</t>
  </si>
  <si>
    <t>LDC = 18</t>
  </si>
  <si>
    <t>LDC = 49</t>
  </si>
  <si>
    <t>LDC = 79</t>
  </si>
  <si>
    <t>FSM 1000</t>
  </si>
  <si>
    <t>Presort</t>
  </si>
  <si>
    <t>Mail Preparation - metered</t>
  </si>
  <si>
    <t>Dispatch</t>
  </si>
  <si>
    <t>Opening - Manual transport</t>
  </si>
  <si>
    <t>hours</t>
  </si>
  <si>
    <t>MODS 1&amp;2-Other</t>
  </si>
  <si>
    <t>MODS 1&amp;2, BMCs, nonMODS</t>
  </si>
  <si>
    <t>Claims/Inquiries</t>
  </si>
  <si>
    <t xml:space="preserve">Source : MODS file </t>
  </si>
  <si>
    <t>pool</t>
  </si>
  <si>
    <t>DIOSS EC/DBCS BULKY MODE - O/G PRIM</t>
  </si>
  <si>
    <t>DIOSS EC/DBCS BULKY MODE - O/G SEC</t>
  </si>
  <si>
    <t>DIOSS BULKY OCR MODE - O/G PRI</t>
  </si>
  <si>
    <t>AFSM100 OUTGOING PRIMARY</t>
  </si>
  <si>
    <t>AFSM100 OUTGOING SECONDARY</t>
  </si>
  <si>
    <t>AFSM100 MANAGED MAIL</t>
  </si>
  <si>
    <t>AFSM100 INCOMING SCF</t>
  </si>
  <si>
    <t>AFSM100 INCOMING PRIMARY</t>
  </si>
  <si>
    <t>AFSM100 INCOMING SECONDARY</t>
  </si>
  <si>
    <t>AFSM 100 - ATHS - O/G PRI</t>
  </si>
  <si>
    <t>AFSM 100 - ATHS - O/G SEC</t>
  </si>
  <si>
    <t>AFSM 100 - ATHS - MAN MAIL</t>
  </si>
  <si>
    <t>AFSM 100 - ATHS - I/C SCF</t>
  </si>
  <si>
    <t>AFSM 100 - ATHS - I/C PRI</t>
  </si>
  <si>
    <t>AFSM 100 - ATHS - I/C SEC</t>
  </si>
  <si>
    <t>AFSM 100 - ATHS - BOX SECTION</t>
  </si>
  <si>
    <t>APPS DUAL OUTGOING PREF</t>
  </si>
  <si>
    <t>SPBS INTERNATIONAL IMPORT</t>
  </si>
  <si>
    <t>PARS MAIL PREP</t>
  </si>
  <si>
    <t>Exclude BMC, ISC Hours</t>
  </si>
  <si>
    <t>MODS 1&amp;2 - ISCs *</t>
  </si>
  <si>
    <t>BMCs *</t>
  </si>
  <si>
    <t>D/BCS</t>
  </si>
  <si>
    <t xml:space="preserve">BCS/DBCS </t>
  </si>
  <si>
    <t>LD41</t>
  </si>
  <si>
    <t>LD42</t>
  </si>
  <si>
    <t>LD43</t>
  </si>
  <si>
    <t>LD44</t>
  </si>
  <si>
    <t xml:space="preserve"> MANP</t>
  </si>
  <si>
    <t>BMC Manual Parcel Sorting (incl manual NMO)</t>
  </si>
  <si>
    <t>Non-Machinable Outside sorter (NMO)</t>
  </si>
  <si>
    <t>SPB</t>
  </si>
  <si>
    <t>TRAYSORT</t>
  </si>
  <si>
    <t>Tray Sorter &amp; Robotics</t>
  </si>
  <si>
    <t xml:space="preserve">       MAIL PROCESSING TOTAL FOR BMCs </t>
  </si>
  <si>
    <t xml:space="preserve">Express Mail  </t>
  </si>
  <si>
    <t xml:space="preserve">Cancellation </t>
  </si>
  <si>
    <t>for Function 1, LDC 41-44, 48-49 &amp; LDC=79</t>
  </si>
  <si>
    <t>DBCS/DIOSS OCR I/C SCF PRIMARY</t>
  </si>
  <si>
    <t>DBCS/DIOSS OCR I/C PRIMARY</t>
  </si>
  <si>
    <t>DBCS/DIOSS OCR I/C SECONDARY</t>
  </si>
  <si>
    <t>LMLM</t>
  </si>
  <si>
    <t>UFSM 1000 OCR - PRIORITY O/G</t>
  </si>
  <si>
    <t>UFSM 1000 OCR - PRIORITY I/C</t>
  </si>
  <si>
    <t>DBCS/DIOSS OSS I/C SCF PRIMARY</t>
  </si>
  <si>
    <t>DBCS/DIOSS OSS I/C PRIMARY</t>
  </si>
  <si>
    <t>DBCS/DIOSS OSS I/C SECONDARY</t>
  </si>
  <si>
    <t>DBCS/DIOSS ISS I/C SCF PRIMARY</t>
  </si>
  <si>
    <t>DBCS/DIOSS ISS I/C PRIMARY</t>
  </si>
  <si>
    <t>DBCS/DIOSS ISS I/C SECONDARY</t>
  </si>
  <si>
    <t>DIOSS EC/DBCS BULKY MODE-I/C SCF PR</t>
  </si>
  <si>
    <t>DIOSS EC/DBCS BULKY MODE - I/C PRIM</t>
  </si>
  <si>
    <t>DIOSS EC/DBCS BULKY MODE - I/C SEC</t>
  </si>
  <si>
    <t>DBCS-EC EC MODE - I/C SCF PRIMARY</t>
  </si>
  <si>
    <t>DBCS-EC EC MODE - I/C PRIMARY</t>
  </si>
  <si>
    <t>DBCS-EC EC MODE - I/C SECONDARY</t>
  </si>
  <si>
    <t>DBCS-EC EC MODE - BOX SECTION</t>
  </si>
  <si>
    <t>DIOSS BULKY ISS MODE - I/C SCF PRI</t>
  </si>
  <si>
    <t>DIOSS BULKY ISS MODE - I/C PRI</t>
  </si>
  <si>
    <t>DIOSS BULKY OSS MODE - I/C SCF PRI</t>
  </si>
  <si>
    <t>DIOSS BULKY OSS MODE - I/C PRI</t>
  </si>
  <si>
    <t>DIOSS BULKY OSS MODE - I/C SEC</t>
  </si>
  <si>
    <t>MPBCS CHUNKY MOD - I/C SCF PRIMARY</t>
  </si>
  <si>
    <t>MPBCS CHUNKY MOD - I/C PRIMARY</t>
  </si>
  <si>
    <t>MPBCS CHUNKY MOD - I/C SECONDARY</t>
  </si>
  <si>
    <t>BCS ON OCR INCOMING SECONDARY</t>
  </si>
  <si>
    <t>BCS ON OCR - BOX SECTION</t>
  </si>
  <si>
    <t>BCS ON OCR SECTOR/SEGMENT 2ND PASS</t>
  </si>
  <si>
    <t>MPBCS - INCOMING SCF</t>
  </si>
  <si>
    <t>MPBCS - INCOMING PRIMARY</t>
  </si>
  <si>
    <t>MPBCS - INCOMING SECONDARY</t>
  </si>
  <si>
    <t>MPBCS - BOX SECTION</t>
  </si>
  <si>
    <t>MPBCS - SECTOR/SEGMENT 1ST PASS</t>
  </si>
  <si>
    <t>MPBCS - SECTOR/SEGMENT 2ND PASS</t>
  </si>
  <si>
    <t>DBCS/DIOSS BCS I/C SCF PRIMARY</t>
  </si>
  <si>
    <t>DBCS/DIOSS BCS I/C PRIMARY</t>
  </si>
  <si>
    <t>CSBCS - SECTOR/SEGMENT</t>
  </si>
  <si>
    <t>CSBCS - INCOMING SECONDARY</t>
  </si>
  <si>
    <t>CSBCS - BOX MAIL</t>
  </si>
  <si>
    <t>CSBCS - DPS</t>
  </si>
  <si>
    <t>MPBCS - 1ST PASS DLVRY POINT SEQ</t>
  </si>
  <si>
    <t>MPBCS - 2ND PASS DLVRY POINT SEQ</t>
  </si>
  <si>
    <t>BCS-OSS - INCOMING SCF</t>
  </si>
  <si>
    <t>BCS-OSS - INCOMING PRIMARY</t>
  </si>
  <si>
    <t>BCS-OSS - INCOMING SECONDARY</t>
  </si>
  <si>
    <t>BCS-OSS BOX SECTION</t>
  </si>
  <si>
    <t>CIOSS RTS IMAGE LIFT MODE</t>
  </si>
  <si>
    <t>CIOSS INTERCEPT LABEL MODE</t>
  </si>
  <si>
    <t>CIOSS FORWARDS IMAGE LIFT MODE</t>
  </si>
  <si>
    <t>CIOSS RESCAN MODE</t>
  </si>
  <si>
    <t>CIOSS INTERCEPT IMAGE LIFT MODE</t>
  </si>
  <si>
    <t>CIOSS FORWARDS LABEL MODE</t>
  </si>
  <si>
    <t>DBCS/DIOSS OSS O/G PRIMARY</t>
  </si>
  <si>
    <t>DBCS/DIOSS OSS O/G SECONDARY</t>
  </si>
  <si>
    <t>DBCS/DIOSS ISS O/G PRIMARY</t>
  </si>
  <si>
    <t>DBCS/DIOSS ISS O/G SECONDARY</t>
  </si>
  <si>
    <t>DIOSS EC/DBCS BULKY MODE - MAN MAIL</t>
  </si>
  <si>
    <t>DBCS/DIOSS OCR INTL EXPORT PRIMARY</t>
  </si>
  <si>
    <t>DBCS/DIOSS OSS INTL EXPORT PRIMARY</t>
  </si>
  <si>
    <t>DBCS/DIOSS BCS INTL EXPORT PRIMARY</t>
  </si>
  <si>
    <t>DBCS/DIOSS OCR INTL IMPORT PRIMARY</t>
  </si>
  <si>
    <t>DBCS-EC EC MODE - O/G PRIMARY</t>
  </si>
  <si>
    <t>DBCS-EC EC MODE - O/G SECONDARY</t>
  </si>
  <si>
    <t>DBCS-EC EC MODE - MANAGED MAIL</t>
  </si>
  <si>
    <t>DIOSS BULKY ISS MODE - O/G PRI</t>
  </si>
  <si>
    <t>DIOSS BULKY ISS MODE - O/G SEC</t>
  </si>
  <si>
    <t>DIOSS BULKY ISS MODE - MAN MAIL</t>
  </si>
  <si>
    <t>DIOSS BULKY OSS MODE - O/G PRI</t>
  </si>
  <si>
    <t>MAILER VALIDATION - CREDITS FHP/TPH</t>
  </si>
  <si>
    <t>MAILER VALIDATION - NO VOLUME CREDI</t>
  </si>
  <si>
    <t xml:space="preserve">  Total</t>
  </si>
  <si>
    <t>LDC 11</t>
  </si>
  <si>
    <t>LDC 12</t>
  </si>
  <si>
    <t>LDC 18</t>
  </si>
  <si>
    <t>LDC 79</t>
  </si>
  <si>
    <t>BMC Mail Processing</t>
  </si>
  <si>
    <t>MODS 1&amp;2</t>
  </si>
  <si>
    <t>MODS 1&amp;2 Mail Processing</t>
  </si>
  <si>
    <t xml:space="preserve">  MODS 1&amp;2 - ISCs Mail Proc</t>
  </si>
  <si>
    <t xml:space="preserve">  MODS 1&amp;2 - non-ISC Mail Proc</t>
  </si>
  <si>
    <t xml:space="preserve">       RECS Mail Processing  </t>
  </si>
  <si>
    <t xml:space="preserve">       non-ISC nonRECS Mail Proc</t>
  </si>
  <si>
    <t>Total MODS 1&amp;2 Mail Processing</t>
  </si>
  <si>
    <t>(with ISCs, RECs Shown Separately)</t>
  </si>
  <si>
    <t>Table I - 1C</t>
  </si>
  <si>
    <t>for BMCs and MODS 1&amp;2 Offices</t>
  </si>
  <si>
    <t>BMCs</t>
  </si>
  <si>
    <t xml:space="preserve">       Total BMCs</t>
  </si>
  <si>
    <t xml:space="preserve">               Total MODS 1&amp;2</t>
  </si>
  <si>
    <t>MPBCS CHUNKY MOD - O/G PRIMARY</t>
  </si>
  <si>
    <t>MPBCS CHUNKY MOD - O/G SECONDARY</t>
  </si>
  <si>
    <t>MPBCS CHUNKY MOD - MANAGED MAIL</t>
  </si>
  <si>
    <t>MPBCS - OUTGOING PRIMARY</t>
  </si>
  <si>
    <t>MPBCS - OUTGOING SECONDARY</t>
  </si>
  <si>
    <t>MPBCS - MANAGED MAIL</t>
  </si>
  <si>
    <t>DBCS/DIOSS BCS O/G PRIMARY</t>
  </si>
  <si>
    <t>DBCS/DIOSS BCS O/G SECONDARY</t>
  </si>
  <si>
    <t>BCS-OSS - OUTGOING PRIMARY</t>
  </si>
  <si>
    <t>BCS-OSS - OUTGOING SECONDARY</t>
  </si>
  <si>
    <t>BCS-OSS - MANAGED MAIL</t>
  </si>
  <si>
    <t>MLOCR-ISS INTL EXPORT</t>
  </si>
  <si>
    <t>MLOCR-ISS INTL IMPORT</t>
  </si>
  <si>
    <t>MLOCR INTL IMPORT</t>
  </si>
  <si>
    <t>MLOCR-OUTGOING PRIMARY</t>
  </si>
  <si>
    <t>MLOCR CHUNKY MOD - O/G PRIMARY</t>
  </si>
  <si>
    <t>MLOCR CHUNKY MOD - O/G SECONDARY</t>
  </si>
  <si>
    <t>MLOCR CHUNKY MOD - I/C SCF PRIMARY</t>
  </si>
  <si>
    <t>MLOCR CHUNKY MOD - I/C PRIMARY</t>
  </si>
  <si>
    <t>MLOCR CHUNKY MOD - I/C SECONDARY</t>
  </si>
  <si>
    <t>MLOCR-ISS - OUTGOING PRIMARY</t>
  </si>
  <si>
    <t>MLOCR-ISS - OUTGOING SECONDARY</t>
  </si>
  <si>
    <t>MLOCR-ISS - MANAGED MAIL</t>
  </si>
  <si>
    <t>MLOCR-ISS - INCOMING SCF</t>
  </si>
  <si>
    <t>MLOCR-ISS - INCOMING PRIMARY</t>
  </si>
  <si>
    <t>MLOCR-ISS - INCOMING SECONDARY</t>
  </si>
  <si>
    <t>MLOCR-ISS - BOX SECTION</t>
  </si>
  <si>
    <t>DIOSS BULKY OCR MODE - O/G SEC</t>
  </si>
  <si>
    <t>DIOSS BULKY OCR MODE - MAN MAIL</t>
  </si>
  <si>
    <t>DIOSS BULKY OCR MODE - I/C SCF PRI</t>
  </si>
  <si>
    <t>DIOSS BULKY OCR MODE - I/C PRI</t>
  </si>
  <si>
    <t>DIOSS BULKY OCR MODE - I/C SEC</t>
  </si>
  <si>
    <t>DIOSS BULKY OCR MODE - BOX SECTION</t>
  </si>
  <si>
    <t>AFSM 100 - ATHS/AI - O/G PRI</t>
  </si>
  <si>
    <t>AFSM 100 - ATHS/AI - O/G SEC</t>
  </si>
  <si>
    <t>AFSM 100 - ATHS/AI - MAN MAIL</t>
  </si>
  <si>
    <t>AFSM 100 - ATHS/AI - I/C SCF</t>
  </si>
  <si>
    <t>AFSM 100 - ATHS/AI - I/C PRI</t>
  </si>
  <si>
    <t>AFSM 100 - ATHS/AI - I/C SEC</t>
  </si>
  <si>
    <t>AFSM 100 - ATHS/AI - BOX SECTION</t>
  </si>
  <si>
    <t>AFSM100 - INTL EXPORT</t>
  </si>
  <si>
    <t>AFSM100 - INTL IMPORT</t>
  </si>
  <si>
    <t>AFSM100 BOX SECTION</t>
  </si>
  <si>
    <t>AFSM 100 - AI - O/G PRI</t>
  </si>
  <si>
    <t>AFSM 100 - AI - O/G SEC</t>
  </si>
  <si>
    <t>AFSM 100 - AI - MAN MAIL</t>
  </si>
  <si>
    <t>AFSM 100 - AI - I/C SCF</t>
  </si>
  <si>
    <t>AFSM 100 - AI - I/C PRI</t>
  </si>
  <si>
    <t>AFSM 100 - AI - I/C SEC</t>
  </si>
  <si>
    <t>AFSM 100 - AI - BOX SECTION</t>
  </si>
  <si>
    <t>FSM 1000 INTL EXPORT PRIMARY</t>
  </si>
  <si>
    <t>FSM 1000 INTL IMPORT PRIMARY</t>
  </si>
  <si>
    <t>UFSM 1000 INTL - IMPORT PRIMARY</t>
  </si>
  <si>
    <t>UFSM 1000 KEYING OUTGOING PRIMARY</t>
  </si>
  <si>
    <t>UFSM 1000 KEYING OUTGOING SECONDARY</t>
  </si>
  <si>
    <t>UFSM 1000 KEYING MMP</t>
  </si>
  <si>
    <t>UFSM 1000 KEYING SCF</t>
  </si>
  <si>
    <t>UFSM 1000 KEYING INCOMING PRIMARY</t>
  </si>
  <si>
    <t>UFSM 1000 KEYING INCOMING SECONDARY</t>
  </si>
  <si>
    <t>UFSM 1000 KEYING BOX SECTION</t>
  </si>
  <si>
    <t>UFSM 1000 KEYING INCOMING NON-SCHEM</t>
  </si>
  <si>
    <t>UFSM 1000 OCR - O/G PRIMARY</t>
  </si>
  <si>
    <t>UFSM 1000 OCR - O/G SECONDARY</t>
  </si>
  <si>
    <t>UFSM 1000 OCR - I/C SCF</t>
  </si>
  <si>
    <t>UFSM 1000 OCR - I/C PRIMARY</t>
  </si>
  <si>
    <t>UFSM 1000 OCR - I/C SECONDARY</t>
  </si>
  <si>
    <t>UFSM 1000 OCR - BOX SECTION</t>
  </si>
  <si>
    <t>PARCEL SORTER-INTERNAT EXPORT</t>
  </si>
  <si>
    <t>PARCEL SORTER-INTERNAT IMPORT</t>
  </si>
  <si>
    <t>LIPS INTERNATIONAL - EXPORT</t>
  </si>
  <si>
    <t>SPBS OUTGOING STD</t>
  </si>
  <si>
    <t>APPS SINGLE INDUCT-O/G PARCEL POST</t>
  </si>
  <si>
    <t>APPS SINGLE INDUCT-I/C PARCEL POST</t>
  </si>
  <si>
    <t>APPS DUAL INDUCTION-O/G PARCEL POST</t>
  </si>
  <si>
    <t>APPS DUAL INDUCTION-I/C PARCEL POST</t>
  </si>
  <si>
    <t>APPS DUAL OUTGOING STD</t>
  </si>
  <si>
    <t>APPS DUAL INCOMING STD</t>
  </si>
  <si>
    <t>LIPS - OUTGOING PREF</t>
  </si>
  <si>
    <t>LIPS - OUTGOING STANDARD</t>
  </si>
  <si>
    <t>LIPS - INCOMING PREF</t>
  </si>
  <si>
    <t>LIPS - INCOMING STANDARD</t>
  </si>
  <si>
    <t>SPBSBCR OUTGOING PREF</t>
  </si>
  <si>
    <t xml:space="preserve">Table 1:        FY 07 Cost Segment 3 Clerk and Mailhandler Cost Pools </t>
  </si>
  <si>
    <t>1. MAIL PROCESSING  (LDC 11-15,17-18,41-44,48-49,79 MODS ops for MODS &amp; BMCs, IOCS ops for nonMODS)</t>
  </si>
  <si>
    <t xml:space="preserve">PRC Mail Proc </t>
  </si>
  <si>
    <t xml:space="preserve">Applicable </t>
  </si>
  <si>
    <r>
      <t xml:space="preserve">Costs ( </t>
    </r>
    <r>
      <rPr>
        <sz val="8"/>
        <rFont val="Arial"/>
        <family val="2"/>
      </rPr>
      <t>incl</t>
    </r>
    <r>
      <rPr>
        <sz val="10"/>
        <rFont val="Arial"/>
        <family val="2"/>
      </rPr>
      <t xml:space="preserve"> </t>
    </r>
  </si>
  <si>
    <t>Pool costs</t>
  </si>
  <si>
    <t>Vol.Var. Costs</t>
  </si>
  <si>
    <t>Pool Volume-</t>
  </si>
  <si>
    <t>LDC or IOCS</t>
  </si>
  <si>
    <t>migrated &amp; fixed)</t>
  </si>
  <si>
    <t>(excl 'migrated')</t>
  </si>
  <si>
    <t>(excl 'fixed')</t>
  </si>
  <si>
    <t>Variable Factor</t>
  </si>
  <si>
    <t>(a)</t>
  </si>
  <si>
    <t>(b)</t>
  </si>
  <si>
    <t>( c)</t>
  </si>
  <si>
    <t>c / d</t>
  </si>
  <si>
    <r>
      <t>1A.   MAIL PROCESSING - MODS 1&amp;2 GROUP</t>
    </r>
    <r>
      <rPr>
        <b/>
        <sz val="8"/>
        <rFont val="Arial"/>
        <family val="2"/>
      </rPr>
      <t xml:space="preserve"> </t>
    </r>
  </si>
  <si>
    <t>Automated Distribution</t>
  </si>
  <si>
    <t>OCR</t>
  </si>
  <si>
    <t>Mechanized Distribution, Letters &amp; Flats</t>
  </si>
  <si>
    <t>12 &amp; 17</t>
  </si>
  <si>
    <t>AFSM100 (incl. LDC17 op #140)</t>
  </si>
  <si>
    <t>Mechanized Distribution, Other</t>
  </si>
  <si>
    <t>SPBS - Non Priority</t>
  </si>
  <si>
    <t>SPBS - Priority</t>
  </si>
  <si>
    <t>Mechanical Tray Sorter / Robotics</t>
  </si>
  <si>
    <t xml:space="preserve">Manual Distribution </t>
  </si>
  <si>
    <t>Manual Flats</t>
  </si>
  <si>
    <t>Manual Letters</t>
  </si>
  <si>
    <t>Manual Parcels</t>
  </si>
  <si>
    <t>Manual Priority</t>
  </si>
  <si>
    <t xml:space="preserve">LDC 15 </t>
  </si>
  <si>
    <t>Flats Preparation (excl. LDC17 op#140)</t>
  </si>
  <si>
    <t xml:space="preserve">Miscellaneous </t>
  </si>
  <si>
    <t xml:space="preserve">Mail Processing Support </t>
  </si>
  <si>
    <t>all MP LDCs</t>
  </si>
  <si>
    <r>
      <t xml:space="preserve">ISCs </t>
    </r>
    <r>
      <rPr>
        <sz val="9"/>
        <rFont val="Arial"/>
        <family val="2"/>
      </rPr>
      <t>(International Service Centers)</t>
    </r>
    <r>
      <rPr>
        <b/>
        <sz val="10"/>
        <rFont val="Arial"/>
        <family val="2"/>
      </rPr>
      <t xml:space="preserve"> </t>
    </r>
  </si>
  <si>
    <t>LD48 EXP</t>
  </si>
  <si>
    <r>
      <t xml:space="preserve">LDC 48 - Customer Service / Express </t>
    </r>
    <r>
      <rPr>
        <vertAlign val="superscript"/>
        <sz val="10"/>
        <rFont val="Arial"/>
        <family val="2"/>
      </rPr>
      <t>1/</t>
    </r>
  </si>
  <si>
    <t>LD48 OTH</t>
  </si>
  <si>
    <r>
      <t xml:space="preserve">LDC 48 - Customer Service / Other </t>
    </r>
    <r>
      <rPr>
        <vertAlign val="superscript"/>
        <sz val="10"/>
        <rFont val="Arial"/>
        <family val="2"/>
      </rPr>
      <t>1/</t>
    </r>
  </si>
  <si>
    <t>LD48_ADM</t>
  </si>
  <si>
    <r>
      <t xml:space="preserve">LDC 48 - Customer Service / Admin </t>
    </r>
    <r>
      <rPr>
        <vertAlign val="superscript"/>
        <sz val="10"/>
        <rFont val="Arial"/>
        <family val="2"/>
      </rPr>
      <t>1/</t>
    </r>
  </si>
  <si>
    <t>LD48_SSV</t>
  </si>
  <si>
    <r>
      <t xml:space="preserve">LDC 48 - Customer Service / Spec.Servc. </t>
    </r>
    <r>
      <rPr>
        <vertAlign val="superscript"/>
        <sz val="10"/>
        <rFont val="Arial"/>
        <family val="2"/>
      </rPr>
      <t>1/</t>
    </r>
  </si>
  <si>
    <t xml:space="preserve">       MAIL PROCESSING TOTAL FOR MODS 1&amp;2 Offices</t>
  </si>
  <si>
    <t>1B.   MAIL PROCESSING - BMCs GROUP</t>
  </si>
  <si>
    <t>other MP LDCs</t>
  </si>
  <si>
    <t xml:space="preserve">1C.   MAIL PROCESSING - NON-MODS GROUP  </t>
  </si>
  <si>
    <t xml:space="preserve">IOCs </t>
  </si>
  <si>
    <t xml:space="preserve">       MAIL PROC.TOTAL FOR NONMODS</t>
  </si>
  <si>
    <t xml:space="preserve">          TOTAL MAIL PROCESSING FOR COST SEGMENT 3</t>
  </si>
  <si>
    <t xml:space="preserve">2. ADMISTRATIVE/WINDOW SERVICES - inputs to B Workpapers </t>
  </si>
  <si>
    <t>2A.    ADMISTRATIVE/WINDOW SERVICES -MODS</t>
  </si>
  <si>
    <t>non-MP LDCs</t>
  </si>
  <si>
    <t xml:space="preserve">    Administrative Services - ISCs</t>
  </si>
  <si>
    <t xml:space="preserve">    Window Services </t>
  </si>
  <si>
    <t xml:space="preserve">    Claims &amp; Inquiries </t>
  </si>
  <si>
    <t>othr non-MP LDCs</t>
  </si>
  <si>
    <t xml:space="preserve">    Administrative Services </t>
  </si>
  <si>
    <t xml:space="preserve">    Subtotal </t>
  </si>
  <si>
    <t>2B.    ADMISTRATIVE/WINDOW SERVICES -BMCS</t>
  </si>
  <si>
    <t xml:space="preserve">     Claims &amp; Inquiries</t>
  </si>
  <si>
    <t xml:space="preserve">    Subtotal</t>
  </si>
  <si>
    <t>2C.    ADMISTRATIVE/WINDOW SERVICES - nonMODS</t>
  </si>
  <si>
    <t>IOCS</t>
  </si>
  <si>
    <r>
      <t xml:space="preserve">    Administrative Services </t>
    </r>
    <r>
      <rPr>
        <vertAlign val="superscript"/>
        <sz val="10"/>
        <rFont val="Arial"/>
        <family val="2"/>
      </rPr>
      <t>2/</t>
    </r>
  </si>
  <si>
    <t xml:space="preserve">     Window Services </t>
  </si>
  <si>
    <t>TOTAL COST SEGMENT 3</t>
  </si>
  <si>
    <t>Footnotes</t>
  </si>
  <si>
    <t>1/</t>
  </si>
  <si>
    <t xml:space="preserve">The total LDC 48 cost is allocated to the four LDC 48 cost pools in proportion to IOCS tallies reporting LDC 48 MODS ooperations . </t>
  </si>
  <si>
    <t>2/</t>
  </si>
  <si>
    <t>All the non-mail processing clocking in/out costs are included in this category before being allocated to the non-mail processing functions.</t>
  </si>
  <si>
    <t>Note</t>
  </si>
  <si>
    <t>For input data in col (a), see Tables I-1, I-2, I-3, I-4 in Part I</t>
  </si>
  <si>
    <t>Table 1</t>
  </si>
  <si>
    <t xml:space="preserve">Cost Segment 3 Clerk and Mailhandler Cost Pools - Summary Table based on inputs from Parts I and II of USPS-FY07-7  </t>
  </si>
  <si>
    <t>USPS- FY07-7</t>
  </si>
  <si>
    <t xml:space="preserve">FY07 Summary Hours by LDC and Cost Pools </t>
  </si>
  <si>
    <t>Table I - 3B</t>
  </si>
  <si>
    <t xml:space="preserve">FY07 Total  IOCS Tally Dollar Weights for NonMODS Offices </t>
  </si>
  <si>
    <t xml:space="preserve">Table I - 4A </t>
  </si>
  <si>
    <t>FY07 Total  Pool Costs for NonMODS Offices</t>
  </si>
  <si>
    <t xml:space="preserve">Table I - 4B </t>
  </si>
  <si>
    <t>FY 07 Mail Processing Pool Costs for NonMODS Offices</t>
  </si>
  <si>
    <t>Table I - 4C</t>
  </si>
  <si>
    <t>Table I - 4</t>
  </si>
  <si>
    <t>nonMODS Offices</t>
  </si>
  <si>
    <t xml:space="preserve">For input data in cols. (b) &amp; (c), see Tables 2-1, 2-2, 2-3 in Part II; the computations of c/d also shown in those tables </t>
  </si>
  <si>
    <t>Part I</t>
  </si>
  <si>
    <t>Cost Segment 3 (C/S 3) Cost Pools</t>
  </si>
  <si>
    <t xml:space="preserve">   Total Ldc 48</t>
  </si>
  <si>
    <t>MAIL</t>
  </si>
  <si>
    <t>CPOOL</t>
  </si>
  <si>
    <t>FY 07</t>
  </si>
  <si>
    <t>MODS 11</t>
  </si>
  <si>
    <t>MODS 12</t>
  </si>
  <si>
    <t>MODS 13</t>
  </si>
  <si>
    <t>MODS 14</t>
  </si>
  <si>
    <t>MODS 15</t>
  </si>
  <si>
    <t>MODS 17</t>
  </si>
  <si>
    <t>MODS 18</t>
  </si>
  <si>
    <t>MODS 19</t>
  </si>
  <si>
    <t>MODS 41</t>
  </si>
  <si>
    <t>MODS 42</t>
  </si>
  <si>
    <t>MODS 43</t>
  </si>
  <si>
    <t>MODS 44</t>
  </si>
  <si>
    <t>MODS 48</t>
  </si>
  <si>
    <t>MODS 49</t>
  </si>
  <si>
    <t>MODS 79</t>
  </si>
  <si>
    <t>1--LTRS SGL PC</t>
  </si>
  <si>
    <t>2--LTRS PRESORT</t>
  </si>
  <si>
    <t>3--CARDS SGL PC</t>
  </si>
  <si>
    <t>4--CARDS PRSORT</t>
  </si>
  <si>
    <t>5--PRIORITY</t>
  </si>
  <si>
    <t>6--EXPRESS</t>
  </si>
  <si>
    <r>
      <t xml:space="preserve">6-1Exprs_ooo vc </t>
    </r>
    <r>
      <rPr>
        <vertAlign val="superscript"/>
        <sz val="10"/>
        <rFont val="Arial"/>
        <family val="2"/>
      </rPr>
      <t>1/</t>
    </r>
  </si>
  <si>
    <t>8-1 IN COUNTY</t>
  </si>
  <si>
    <t>8-2 OUT COUNTY</t>
  </si>
  <si>
    <t>10--(A) ENH.CARR</t>
  </si>
  <si>
    <t>11--(A) REGULAR</t>
  </si>
  <si>
    <t>14--(B) PARCELS</t>
  </si>
  <si>
    <t>15--(B) BD PRINT</t>
  </si>
  <si>
    <t>16--(B) MEDIA ML</t>
  </si>
  <si>
    <t>18--USPS</t>
  </si>
  <si>
    <t>19--FREE MAIL</t>
  </si>
  <si>
    <t>20--INTL MAIL</t>
  </si>
  <si>
    <r>
      <t xml:space="preserve">20--IXprs_ooo vc </t>
    </r>
    <r>
      <rPr>
        <vertAlign val="superscript"/>
        <sz val="10"/>
        <rFont val="Arial"/>
        <family val="2"/>
      </rPr>
      <t>1/</t>
    </r>
  </si>
  <si>
    <t>21-1REGSTRY-USPS</t>
  </si>
  <si>
    <t>21-2REGSTRY-CUST</t>
  </si>
  <si>
    <t>22--CERTIFIED.</t>
  </si>
  <si>
    <t>23--INSURED</t>
  </si>
  <si>
    <t>24--COD</t>
  </si>
  <si>
    <t>26--POBOX/CALLER</t>
  </si>
  <si>
    <t>27--OTHER SERVCS</t>
  </si>
  <si>
    <r>
      <t xml:space="preserve">6232-Xprs_ooo fx </t>
    </r>
    <r>
      <rPr>
        <vertAlign val="superscript"/>
        <sz val="10"/>
        <rFont val="Arial"/>
        <family val="2"/>
      </rPr>
      <t>1/</t>
    </r>
  </si>
  <si>
    <t>Variability Calculation</t>
  </si>
  <si>
    <t>6231-Xprs_ooo fx</t>
  </si>
  <si>
    <t>Total Institutional</t>
  </si>
  <si>
    <t>Total Vol-Var. Costs</t>
  </si>
  <si>
    <t>Total Accrued</t>
  </si>
  <si>
    <t>Volume-Variability</t>
  </si>
  <si>
    <t>Footnote</t>
  </si>
  <si>
    <r>
      <t>1/</t>
    </r>
    <r>
      <rPr>
        <sz val="10"/>
        <rFont val="Arial"/>
        <family val="0"/>
      </rPr>
      <t xml:space="preserve"> out-of-office costs</t>
    </r>
  </si>
  <si>
    <t>cpool</t>
  </si>
  <si>
    <r>
      <t xml:space="preserve">6232 Xprs_ooo fx </t>
    </r>
    <r>
      <rPr>
        <vertAlign val="superscript"/>
        <sz val="10"/>
        <rFont val="Arial"/>
        <family val="2"/>
      </rPr>
      <t>1/</t>
    </r>
  </si>
  <si>
    <t>BMCS</t>
  </si>
  <si>
    <t>25--SPECIAL HAND</t>
  </si>
  <si>
    <r>
      <t>note</t>
    </r>
    <r>
      <rPr>
        <sz val="10"/>
        <color indexed="10"/>
        <rFont val="Arial"/>
        <family val="2"/>
      </rPr>
      <t>: irrelevant COLUMN - TO BE DELETED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</si>
</sst>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0"/>
    <numFmt numFmtId="169" formatCode="0.000"/>
    <numFmt numFmtId="170" formatCode="0.000000000"/>
    <numFmt numFmtId="171" formatCode="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00"/>
    <numFmt numFmtId="179" formatCode="0.00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_(* #,##0.000_);_(* \(#,##0.000\);_(* &quot;-&quot;??_);_(@_)"/>
    <numFmt numFmtId="190" formatCode="_(* #,##0.0000_);_(* \(#,##0.0000\);_(* &quot;-&quot;??_);_(@_)"/>
    <numFmt numFmtId="191" formatCode="0000000000"/>
    <numFmt numFmtId="192" formatCode="0.0000000000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15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43" fontId="2" fillId="0" borderId="0" xfId="15" applyNumberFormat="1" applyFont="1" applyAlignment="1">
      <alignment/>
    </xf>
    <xf numFmtId="170" fontId="0" fillId="0" borderId="0" xfId="0" applyNumberFormat="1" applyAlignment="1">
      <alignment/>
    </xf>
    <xf numFmtId="165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 quotePrefix="1">
      <alignment horizontal="left"/>
    </xf>
    <xf numFmtId="0" fontId="2" fillId="0" borderId="2" xfId="0" applyFont="1" applyFill="1" applyBorder="1" applyAlignment="1" quotePrefix="1">
      <alignment horizontal="left"/>
    </xf>
    <xf numFmtId="0" fontId="2" fillId="0" borderId="1" xfId="0" applyFont="1" applyFill="1" applyBorder="1" applyAlignment="1" quotePrefix="1">
      <alignment horizontal="left"/>
    </xf>
    <xf numFmtId="17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 quotePrefix="1">
      <alignment horizontal="left"/>
    </xf>
    <xf numFmtId="165" fontId="2" fillId="0" borderId="1" xfId="15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9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left" wrapText="1"/>
    </xf>
    <xf numFmtId="165" fontId="9" fillId="0" borderId="0" xfId="15" applyNumberFormat="1" applyFont="1" applyAlignment="1">
      <alignment horizontal="center"/>
    </xf>
    <xf numFmtId="0" fontId="5" fillId="0" borderId="0" xfId="0" applyFont="1" applyAlignment="1" quotePrefix="1">
      <alignment horizontal="left"/>
    </xf>
    <xf numFmtId="170" fontId="2" fillId="0" borderId="0" xfId="0" applyNumberFormat="1" applyFont="1" applyAlignment="1" quotePrefix="1">
      <alignment horizontal="center"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0" borderId="0" xfId="15" applyNumberFormat="1" applyFont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/>
    </xf>
    <xf numFmtId="43" fontId="0" fillId="0" borderId="0" xfId="15" applyFont="1" applyAlignment="1" quotePrefix="1">
      <alignment horizontal="left"/>
    </xf>
    <xf numFmtId="43" fontId="0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0" fillId="0" borderId="0" xfId="15" applyNumberFormat="1" applyFont="1" applyBorder="1" applyAlignment="1" quotePrefix="1">
      <alignment horizontal="left"/>
    </xf>
    <xf numFmtId="197" fontId="2" fillId="0" borderId="0" xfId="15" applyNumberFormat="1" applyFont="1" applyAlignment="1">
      <alignment/>
    </xf>
    <xf numFmtId="171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171" fontId="2" fillId="0" borderId="0" xfId="0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right"/>
    </xf>
    <xf numFmtId="171" fontId="1" fillId="0" borderId="0" xfId="0" applyNumberFormat="1" applyFont="1" applyAlignment="1" quotePrefix="1">
      <alignment horizontal="left"/>
    </xf>
    <xf numFmtId="171" fontId="2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center"/>
    </xf>
    <xf numFmtId="165" fontId="2" fillId="2" borderId="0" xfId="15" applyNumberFormat="1" applyFont="1" applyFill="1" applyAlignment="1">
      <alignment/>
    </xf>
    <xf numFmtId="171" fontId="2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left"/>
    </xf>
    <xf numFmtId="171" fontId="1" fillId="0" borderId="0" xfId="0" applyNumberFormat="1" applyFont="1" applyAlignment="1" quotePrefix="1">
      <alignment horizontal="left"/>
    </xf>
    <xf numFmtId="171" fontId="2" fillId="2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171" fontId="2" fillId="0" borderId="0" xfId="0" applyNumberFormat="1" applyFont="1" applyAlignment="1" quotePrefix="1">
      <alignment horizontal="left"/>
    </xf>
    <xf numFmtId="171" fontId="3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70" fontId="2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65" fontId="2" fillId="0" borderId="0" xfId="15" applyNumberFormat="1" applyFont="1" applyAlignment="1" quotePrefix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90" fontId="0" fillId="0" borderId="0" xfId="15" applyNumberFormat="1" applyFont="1" applyAlignment="1">
      <alignment/>
    </xf>
    <xf numFmtId="165" fontId="0" fillId="0" borderId="0" xfId="15" applyNumberFormat="1" applyFont="1" applyBorder="1" applyAlignment="1" quotePrefix="1">
      <alignment/>
    </xf>
    <xf numFmtId="165" fontId="0" fillId="0" borderId="0" xfId="15" applyNumberFormat="1" applyFont="1" applyBorder="1" applyAlignment="1">
      <alignment/>
    </xf>
    <xf numFmtId="165" fontId="5" fillId="0" borderId="0" xfId="15" applyNumberFormat="1" applyFont="1" applyAlignment="1">
      <alignment horizontal="left"/>
    </xf>
    <xf numFmtId="189" fontId="5" fillId="0" borderId="0" xfId="15" applyNumberFormat="1" applyFont="1" applyAlignment="1">
      <alignment horizontal="left"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left"/>
    </xf>
    <xf numFmtId="0" fontId="0" fillId="0" borderId="0" xfId="0" applyAlignment="1" quotePrefix="1">
      <alignment horizontal="left"/>
    </xf>
    <xf numFmtId="165" fontId="0" fillId="0" borderId="0" xfId="0" applyNumberFormat="1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165" fontId="6" fillId="0" borderId="0" xfId="15" applyNumberFormat="1" applyFont="1" applyBorder="1" applyAlignment="1" quotePrefix="1">
      <alignment horizontal="left"/>
    </xf>
    <xf numFmtId="165" fontId="14" fillId="0" borderId="0" xfId="15" applyNumberFormat="1" applyFont="1" applyBorder="1" applyAlignment="1" quotePrefix="1">
      <alignment horizontal="left"/>
    </xf>
    <xf numFmtId="190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5" fontId="6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0" fillId="0" borderId="0" xfId="0" applyAlignment="1" quotePrefix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5" fontId="15" fillId="0" borderId="0" xfId="15" applyNumberFormat="1" applyFont="1" applyAlignment="1">
      <alignment/>
    </xf>
    <xf numFmtId="165" fontId="15" fillId="0" borderId="0" xfId="15" applyNumberFormat="1" applyFont="1" applyBorder="1" applyAlignment="1">
      <alignment horizontal="left"/>
    </xf>
    <xf numFmtId="165" fontId="15" fillId="0" borderId="0" xfId="15" applyNumberFormat="1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3" borderId="0" xfId="0" applyFont="1" applyFill="1" applyAlignment="1">
      <alignment/>
    </xf>
    <xf numFmtId="165" fontId="0" fillId="3" borderId="0" xfId="15" applyNumberFormat="1" applyFont="1" applyFill="1" applyAlignment="1">
      <alignment/>
    </xf>
    <xf numFmtId="165" fontId="15" fillId="0" borderId="0" xfId="0" applyNumberFormat="1" applyFont="1" applyBorder="1" applyAlignment="1" quotePrefix="1">
      <alignment horizontal="left"/>
    </xf>
    <xf numFmtId="165" fontId="15" fillId="0" borderId="0" xfId="15" applyNumberFormat="1" applyFont="1" applyAlignment="1">
      <alignment horizontal="left"/>
    </xf>
    <xf numFmtId="165" fontId="16" fillId="0" borderId="0" xfId="15" applyNumberFormat="1" applyFont="1" applyAlignment="1">
      <alignment horizontal="left"/>
    </xf>
    <xf numFmtId="0" fontId="15" fillId="0" borderId="0" xfId="0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18" fillId="0" borderId="0" xfId="15" applyNumberFormat="1" applyFont="1" applyAlignment="1">
      <alignment/>
    </xf>
    <xf numFmtId="0" fontId="15" fillId="0" borderId="0" xfId="0" applyFont="1" applyAlignment="1">
      <alignment/>
    </xf>
    <xf numFmtId="165" fontId="15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quotePrefix="1">
      <alignment horizontal="left"/>
    </xf>
    <xf numFmtId="165" fontId="6" fillId="0" borderId="0" xfId="15" applyNumberFormat="1" applyFont="1" applyFill="1" applyAlignment="1" quotePrefix="1">
      <alignment horizontal="left"/>
    </xf>
    <xf numFmtId="165" fontId="6" fillId="0" borderId="0" xfId="15" applyNumberFormat="1" applyFont="1" applyAlignment="1">
      <alignment/>
    </xf>
    <xf numFmtId="165" fontId="6" fillId="0" borderId="0" xfId="15" applyNumberFormat="1" applyFont="1" applyFill="1" applyAlignment="1">
      <alignment/>
    </xf>
    <xf numFmtId="16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9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1" fontId="10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2"/>
  <sheetViews>
    <sheetView workbookViewId="0" topLeftCell="A1">
      <selection activeCell="L19" sqref="L19"/>
    </sheetView>
  </sheetViews>
  <sheetFormatPr defaultColWidth="9.140625" defaultRowHeight="12.75"/>
  <cols>
    <col min="2" max="2" width="10.421875" style="0" bestFit="1" customWidth="1"/>
    <col min="3" max="3" width="2.421875" style="0" customWidth="1"/>
    <col min="4" max="4" width="10.8515625" style="0" customWidth="1"/>
  </cols>
  <sheetData>
    <row r="3" ht="12.75">
      <c r="B3" s="16" t="s">
        <v>813</v>
      </c>
    </row>
    <row r="4" spans="2:4" ht="12.75">
      <c r="B4" s="16" t="s">
        <v>825</v>
      </c>
      <c r="C4" s="143"/>
      <c r="D4" s="143" t="s">
        <v>826</v>
      </c>
    </row>
    <row r="6" spans="2:10" ht="12.75" customHeight="1">
      <c r="B6" t="s">
        <v>811</v>
      </c>
      <c r="D6" s="185" t="s">
        <v>812</v>
      </c>
      <c r="E6" s="185"/>
      <c r="F6" s="185"/>
      <c r="G6" s="185"/>
      <c r="H6" s="185"/>
      <c r="I6" s="185"/>
      <c r="J6" s="185"/>
    </row>
    <row r="7" spans="4:10" ht="12.75">
      <c r="D7" s="185"/>
      <c r="E7" s="185"/>
      <c r="F7" s="185"/>
      <c r="G7" s="185"/>
      <c r="H7" s="185"/>
      <c r="I7" s="185"/>
      <c r="J7" s="185"/>
    </row>
    <row r="8" spans="4:10" ht="12.75">
      <c r="D8" s="154"/>
      <c r="E8" s="154"/>
      <c r="F8" s="154"/>
      <c r="G8" s="154"/>
      <c r="H8" s="154"/>
      <c r="I8" s="154"/>
      <c r="J8" s="154"/>
    </row>
    <row r="9" spans="2:4" ht="12.75" customHeight="1">
      <c r="B9" t="str">
        <f>'I-1 A-C. Costs&amp;Hrs by Fac. type'!A1</f>
        <v>Table I - 1A</v>
      </c>
      <c r="D9" t="str">
        <f>'I-1 A-C. Costs&amp;Hrs by Fac. type'!A2</f>
        <v>FY 07 Costs and Hours by Facilitiy Group, </v>
      </c>
    </row>
    <row r="10" ht="12.75">
      <c r="D10" t="str">
        <f>'I-1 A-C. Costs&amp;Hrs by Fac. type'!A3</f>
        <v>MODS 1&amp;2, BMCs, nonMODS</v>
      </c>
    </row>
    <row r="11" ht="12.75">
      <c r="D11" t="str">
        <f>'I-1 A-C. Costs&amp;Hrs by Fac. type'!A4</f>
        <v>with ISCs shown separately for MODS 1&amp;2</v>
      </c>
    </row>
    <row r="12" spans="2:10" ht="12.75">
      <c r="B12" s="137" t="str">
        <f>'I-1 A-C. Costs&amp;Hrs by Fac. type'!A18</f>
        <v>Table I - 1B</v>
      </c>
      <c r="D12" s="186" t="str">
        <f>'I-1 A-C. Costs&amp;Hrs by Fac. type'!A19</f>
        <v>FY 07 Mail Processing Costs and Hours for BMCs &amp; MODS 1&amp;2 Offices</v>
      </c>
      <c r="E12" s="186"/>
      <c r="F12" s="186"/>
      <c r="G12" s="186"/>
      <c r="H12" s="186"/>
      <c r="I12" s="186"/>
      <c r="J12" s="186"/>
    </row>
    <row r="13" spans="4:10" ht="12.75">
      <c r="D13" s="186" t="str">
        <f>'I-1 A-C. Costs&amp;Hrs by Fac. type'!A20</f>
        <v>(with ISCs, RECs Shown Separately)</v>
      </c>
      <c r="E13" s="186"/>
      <c r="F13" s="186"/>
      <c r="G13" s="186"/>
      <c r="H13" s="186"/>
      <c r="I13" s="186"/>
      <c r="J13" s="186"/>
    </row>
    <row r="14" spans="2:4" ht="12.75">
      <c r="B14" t="str">
        <f>'I-1 A-C. Costs&amp;Hrs by Fac. type'!A35</f>
        <v>Table I - 1C</v>
      </c>
      <c r="D14" t="str">
        <f>'I-1 A-C. Costs&amp;Hrs by Fac. type'!A36</f>
        <v>FY 07 Administrative &amp; Window Service Costs and Hours </v>
      </c>
    </row>
    <row r="15" ht="12.75">
      <c r="D15" t="str">
        <f>'I-1 A-C. Costs&amp;Hrs by Fac. type'!A37</f>
        <v>for BMCs and MODS 1&amp;2 Offices</v>
      </c>
    </row>
    <row r="17" spans="2:4" ht="12.75">
      <c r="B17" t="str">
        <f>'I-2.CPool Costs-MODS'!C1</f>
        <v>Table I - 2</v>
      </c>
      <c r="D17" t="str">
        <f>'I-2.CPool Costs-MODS'!C2</f>
        <v>FY 07 Clerk/Mailhandler Costs by Cost Pool for Mail Processing LDCs</v>
      </c>
    </row>
    <row r="18" ht="12.75">
      <c r="D18" t="str">
        <f>'I-2.CPool Costs-MODS'!C3</f>
        <v>MODS 1 &amp; 2 Faciltiies (exclude ISCs)</v>
      </c>
    </row>
    <row r="19" spans="2:4" ht="12.75">
      <c r="B19" t="str">
        <f>'I-2A. CPool % of LDC hrs-MODS'!A1</f>
        <v>Table I - 2A</v>
      </c>
      <c r="D19" t="str">
        <f>'I-2A. CPool % of LDC hrs-MODS'!A2</f>
        <v>Percent of Cost Pool MODS hours by LDC</v>
      </c>
    </row>
    <row r="20" ht="12.75">
      <c r="D20" t="str">
        <f>'I-2A. CPool % of LDC hrs-MODS'!A3</f>
        <v>FY07 Summary Hours by LDC and Cost Pools (Exclude BMCs, ISCs)</v>
      </c>
    </row>
    <row r="21" ht="12.75">
      <c r="D21" t="str">
        <f>'I-2A. CPool % of LDC hrs-MODS'!A4</f>
        <v>MODS 1&amp;2 Facilities</v>
      </c>
    </row>
    <row r="22" spans="2:4" ht="12.75">
      <c r="B22" t="str">
        <f>'I-2B. CPool Hrs by Ops&amp;LDC-MODS'!B1:D1</f>
        <v>Table I - 2B</v>
      </c>
      <c r="D22" t="str">
        <f>'I-2B. CPool Hrs by Ops&amp;LDC-MODS'!B2</f>
        <v>MODS hours by LDCs, Cost Pools and MODS Operation Codes</v>
      </c>
    </row>
    <row r="23" ht="12.75">
      <c r="D23" t="str">
        <f>'I-2B. CPool Hrs by Ops&amp;LDC-MODS'!B3</f>
        <v>for Function 1, LDC 41-44, 48-49 &amp; LDC=79</v>
      </c>
    </row>
    <row r="24" ht="12.75">
      <c r="D24" t="str">
        <f>'I-2B. CPool Hrs by Ops&amp;LDC-MODS'!B4</f>
        <v>MODS 1&amp;2 Facilities</v>
      </c>
    </row>
    <row r="25" spans="4:12" ht="12.75">
      <c r="D25" t="str">
        <f>'I-2B. CPool Hrs by Ops&amp;LDC-MODS'!B5</f>
        <v>Exclude BMC, ISC Hours</v>
      </c>
      <c r="L25" s="114"/>
    </row>
    <row r="26" ht="12.75">
      <c r="L26" s="114"/>
    </row>
    <row r="27" spans="2:4" ht="12.75">
      <c r="B27" t="str">
        <f>'I-3. CPool Costs-BMCs'!B1</f>
        <v>Table I - 3</v>
      </c>
      <c r="D27" t="str">
        <f>'I-3. CPool Costs-BMCs'!B2</f>
        <v>FY 07 Clerk/Mailhandler Costs by Cost Pool for Mail Processing LDCs</v>
      </c>
    </row>
    <row r="28" ht="12.75">
      <c r="D28" t="str">
        <f>'I-3. CPool Costs-BMCs'!B3</f>
        <v>Bulk Mail Centers (BMCs)</v>
      </c>
    </row>
    <row r="29" spans="2:4" ht="12.75">
      <c r="B29" t="str">
        <f>'I-3a. Cpool % of LDC hrs-BMCs'!B1:F1</f>
        <v>Table I - 3A</v>
      </c>
      <c r="D29" t="str">
        <f>'I-3a. Cpool % of LDC hrs-BMCs'!B2</f>
        <v>Percent of Cost Pool MODS hours by LDC</v>
      </c>
    </row>
    <row r="30" ht="12.75">
      <c r="D30" t="str">
        <f>'I-3a. Cpool % of LDC hrs-BMCs'!B3</f>
        <v>FY07 Summary Hours by LDC and Cost Pools </v>
      </c>
    </row>
    <row r="31" ht="12.75">
      <c r="D31" t="str">
        <f>'I-3a. Cpool % of LDC hrs-BMCs'!B4</f>
        <v>BMCs</v>
      </c>
    </row>
    <row r="32" spans="2:4" ht="12.75">
      <c r="B32" t="str">
        <f>'I-3b. CPool Hrs by Ops&amp;LDC-BMCs'!B1:D1</f>
        <v>Table I - 3B</v>
      </c>
      <c r="D32" t="str">
        <f>'I-3b. CPool Hrs by Ops&amp;LDC-BMCs'!B2</f>
        <v>MODS hours by LDCs, Cost Pools and MODS Operation Codes</v>
      </c>
    </row>
    <row r="33" ht="12.75">
      <c r="D33" t="str">
        <f>'I-3b. CPool Hrs by Ops&amp;LDC-BMCs'!B3</f>
        <v>for Function 1, LDC 41-44, 48-49 &amp; LDC=79</v>
      </c>
    </row>
    <row r="34" ht="12.75">
      <c r="D34" t="str">
        <f>'I-3b. CPool Hrs by Ops&amp;LDC-BMCs'!B4</f>
        <v>BMCs</v>
      </c>
    </row>
    <row r="36" spans="2:4" ht="12.75">
      <c r="B36" t="str">
        <f>'I-4, A-D, nonMODs'!A4</f>
        <v>Table I - 4A </v>
      </c>
      <c r="D36" t="str">
        <f>'I-4, A-D, nonMODs'!A5</f>
        <v>FY07 Total  IOCS Tally Dollar Weights for NonMODS Offices </v>
      </c>
    </row>
    <row r="37" ht="12.75">
      <c r="D37" t="str">
        <f>'I-4, A-D, nonMODs'!A6</f>
        <v>By Mail Processing Cost Pools and By Administrative/Window Services</v>
      </c>
    </row>
    <row r="38" ht="12.75">
      <c r="D38" t="str">
        <f>'I-4, A-D, nonMODs'!A7</f>
        <v>Mail Proc. Pools Do Not Include Distributed Break Time and Clocking in/out</v>
      </c>
    </row>
    <row r="39" ht="12.75">
      <c r="D39" t="str">
        <f>'I-4, A-D, nonMODs'!A8</f>
        <v>Which are Listed as Separate Pools (I.e. Z BREAKS, 6522)</v>
      </c>
    </row>
    <row r="40" ht="12.75">
      <c r="D40" t="str">
        <f>'I-4, A-D, nonMODs'!A9</f>
        <v>Express Mail  out-of-office activities are also listed separately</v>
      </c>
    </row>
    <row r="41" spans="2:4" ht="12.75">
      <c r="B41" t="str">
        <f>'I-4, A-D, nonMODs'!A30</f>
        <v>Table I - 4B </v>
      </c>
      <c r="D41" t="str">
        <f>'I-4, A-D, nonMODs'!A31</f>
        <v>FY07 Total  Pool Costs for NonMODS Offices</v>
      </c>
    </row>
    <row r="42" ht="12.75">
      <c r="D42" t="str">
        <f>'I-4, A-D, nonMODs'!A32</f>
        <v>By Mail Processing Cost Pools and By Administrative/Window Services</v>
      </c>
    </row>
    <row r="43" ht="12.75">
      <c r="D43" t="str">
        <f>'I-4, A-D, nonMODs'!A33</f>
        <v>Mail Proc. Pools Do Not Include Distributed Break Time and Clocking in/out</v>
      </c>
    </row>
    <row r="44" ht="12.75">
      <c r="D44" t="str">
        <f>'I-4, A-D, nonMODs'!A34</f>
        <v>Which are Listed as Separate Pools (I.e. Z BREAKS, 6522)</v>
      </c>
    </row>
    <row r="45" ht="12.75">
      <c r="D45" t="str">
        <f>'I-4, A-D, nonMODs'!A35</f>
        <v>Express Mail  out-of-office activities are also listed separately</v>
      </c>
    </row>
    <row r="46" spans="2:4" ht="12.75">
      <c r="B46" t="str">
        <f>'I-4, A-D, nonMODs'!A59</f>
        <v>Table I - 4C</v>
      </c>
      <c r="D46" t="str">
        <f>'I-4, A-D, nonMODs'!A60</f>
        <v>FY 07 Mail Processing Pool Costs for NonMODS Offices</v>
      </c>
    </row>
    <row r="47" ht="12.75">
      <c r="D47" t="str">
        <f>'I-4, A-D, nonMODs'!A61</f>
        <v>(After Distributed Breaks)</v>
      </c>
    </row>
    <row r="48" spans="2:4" ht="12.75">
      <c r="B48" t="str">
        <f>'I-4, A-D, nonMODs'!A78</f>
        <v>Table I - 4D</v>
      </c>
      <c r="D48" t="str">
        <f>'I-4, A-D, nonMODs'!A79</f>
        <v>nonMODS Offices</v>
      </c>
    </row>
    <row r="49" ht="12.75">
      <c r="D49" t="str">
        <f>'I-4, A-D, nonMODs'!A80</f>
        <v>FY 07 Administrative and Window Service Pool Costs</v>
      </c>
    </row>
    <row r="50" ht="12.75">
      <c r="D50" t="str">
        <f>'I-4, A-D, nonMODs'!A81</f>
        <v>(Admin./Window Srvc Portion  of Clocking In/Out in 2ADM)</v>
      </c>
    </row>
    <row r="51" spans="2:4" ht="12.75">
      <c r="B51" t="str">
        <f>'I-4, A-D, nonMODs'!A91</f>
        <v>Table I - 4</v>
      </c>
      <c r="D51" t="str">
        <f>'I-4, A-D, nonMODs'!A92</f>
        <v>FY 07 Mail Processing Pool Costs for NonMODS Offices</v>
      </c>
    </row>
    <row r="52" ht="12.75">
      <c r="D52" t="str">
        <f>'I-4, A-D, nonMODs'!A93</f>
        <v>(After Distributed Breaks and Clocking In and Out)</v>
      </c>
    </row>
  </sheetData>
  <mergeCells count="3">
    <mergeCell ref="D6:J7"/>
    <mergeCell ref="D12:J12"/>
    <mergeCell ref="D13:J1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40"/>
  <sheetViews>
    <sheetView view="pageBreakPreview" zoomScale="75" zoomScaleSheetLayoutView="75" workbookViewId="0" topLeftCell="A1">
      <selection activeCell="B5" sqref="B5:D5"/>
    </sheetView>
  </sheetViews>
  <sheetFormatPr defaultColWidth="9.140625" defaultRowHeight="12.75"/>
  <cols>
    <col min="1" max="1" width="9.140625" style="17" customWidth="1"/>
    <col min="2" max="2" width="22.00390625" style="44" customWidth="1"/>
    <col min="3" max="3" width="50.28125" style="17" bestFit="1" customWidth="1"/>
    <col min="4" max="4" width="13.421875" style="17" bestFit="1" customWidth="1"/>
    <col min="5" max="5" width="9.140625" style="17" customWidth="1"/>
  </cols>
  <sheetData>
    <row r="1" spans="2:4" ht="15">
      <c r="B1" s="192" t="s">
        <v>815</v>
      </c>
      <c r="C1" s="191"/>
      <c r="D1" s="191"/>
    </row>
    <row r="2" spans="2:4" ht="15">
      <c r="B2" s="192" t="s">
        <v>148</v>
      </c>
      <c r="C2" s="191"/>
      <c r="D2" s="191"/>
    </row>
    <row r="3" spans="2:4" ht="15">
      <c r="B3" s="192" t="s">
        <v>560</v>
      </c>
      <c r="C3" s="192"/>
      <c r="D3" s="192"/>
    </row>
    <row r="4" spans="2:4" ht="15">
      <c r="B4" s="191" t="s">
        <v>649</v>
      </c>
      <c r="C4" s="192"/>
      <c r="D4" s="192"/>
    </row>
    <row r="5" spans="2:4" ht="15">
      <c r="B5" s="192" t="s">
        <v>458</v>
      </c>
      <c r="C5" s="192"/>
      <c r="D5" s="192"/>
    </row>
    <row r="7" spans="2:4" ht="18" customHeight="1">
      <c r="B7" s="77" t="s">
        <v>459</v>
      </c>
      <c r="C7" s="78" t="s">
        <v>149</v>
      </c>
      <c r="D7" s="79" t="s">
        <v>85</v>
      </c>
    </row>
    <row r="8" spans="2:4" ht="18" customHeight="1">
      <c r="B8" s="85" t="s">
        <v>280</v>
      </c>
      <c r="D8" s="18"/>
    </row>
    <row r="9" spans="2:4" ht="18" customHeight="1">
      <c r="B9" s="84">
        <v>625</v>
      </c>
      <c r="C9" s="17" t="s">
        <v>107</v>
      </c>
      <c r="D9" s="18">
        <v>404876</v>
      </c>
    </row>
    <row r="10" spans="2:4" ht="18" customHeight="1">
      <c r="B10" s="84">
        <v>940</v>
      </c>
      <c r="C10" s="17" t="s">
        <v>240</v>
      </c>
      <c r="D10" s="18">
        <v>40059</v>
      </c>
    </row>
    <row r="11" spans="2:4" ht="18" customHeight="1">
      <c r="B11" s="84">
        <v>941</v>
      </c>
      <c r="C11" s="17" t="s">
        <v>241</v>
      </c>
      <c r="D11" s="18">
        <v>13630</v>
      </c>
    </row>
    <row r="12" spans="2:4" ht="18" customHeight="1">
      <c r="B12" s="84"/>
      <c r="C12" s="17" t="s">
        <v>633</v>
      </c>
      <c r="D12" s="18">
        <f>SUM(D9:D11)</f>
        <v>458565</v>
      </c>
    </row>
    <row r="13" spans="2:4" ht="18" customHeight="1">
      <c r="B13" s="83" t="s">
        <v>281</v>
      </c>
      <c r="D13" s="18"/>
    </row>
    <row r="14" spans="2:4" ht="18" customHeight="1">
      <c r="B14" s="84">
        <v>101</v>
      </c>
      <c r="C14" s="17" t="s">
        <v>106</v>
      </c>
      <c r="D14" s="18">
        <v>3153406</v>
      </c>
    </row>
    <row r="15" spans="2:4" ht="18" customHeight="1">
      <c r="B15" s="84">
        <v>105</v>
      </c>
      <c r="C15" s="17" t="s">
        <v>297</v>
      </c>
      <c r="D15" s="18">
        <v>1939025</v>
      </c>
    </row>
    <row r="16" spans="2:4" ht="18" customHeight="1">
      <c r="B16" s="84"/>
      <c r="C16" s="17" t="s">
        <v>633</v>
      </c>
      <c r="D16" s="18">
        <f>SUM(D14:D15)</f>
        <v>5092431</v>
      </c>
    </row>
    <row r="17" spans="2:4" ht="18" customHeight="1">
      <c r="B17" s="83" t="s">
        <v>282</v>
      </c>
      <c r="D17" s="18"/>
    </row>
    <row r="18" spans="2:4" ht="18" customHeight="1">
      <c r="B18" s="84">
        <v>134</v>
      </c>
      <c r="C18" s="17" t="s">
        <v>298</v>
      </c>
      <c r="D18" s="18">
        <v>143</v>
      </c>
    </row>
    <row r="19" spans="2:4" ht="18" customHeight="1">
      <c r="B19" s="84">
        <v>135</v>
      </c>
      <c r="C19" s="17" t="s">
        <v>722</v>
      </c>
      <c r="D19" s="18">
        <v>89767</v>
      </c>
    </row>
    <row r="20" spans="2:4" ht="18" customHeight="1">
      <c r="B20" s="84">
        <v>136</v>
      </c>
      <c r="C20" s="17" t="s">
        <v>299</v>
      </c>
      <c r="D20" s="18">
        <v>3621</v>
      </c>
    </row>
    <row r="21" spans="2:4" ht="18" customHeight="1">
      <c r="B21" s="84">
        <v>137</v>
      </c>
      <c r="C21" s="17" t="s">
        <v>470</v>
      </c>
      <c r="D21" s="18">
        <v>765132</v>
      </c>
    </row>
    <row r="22" spans="2:4" ht="18" customHeight="1">
      <c r="B22" s="84">
        <v>152</v>
      </c>
      <c r="C22" s="17" t="s">
        <v>723</v>
      </c>
      <c r="D22" s="18">
        <v>14</v>
      </c>
    </row>
    <row r="23" spans="2:4" ht="18" customHeight="1">
      <c r="B23" s="84">
        <v>153</v>
      </c>
      <c r="C23" s="17" t="s">
        <v>724</v>
      </c>
      <c r="D23" s="18">
        <v>536</v>
      </c>
    </row>
    <row r="24" spans="2:4" ht="18" customHeight="1">
      <c r="B24" s="84">
        <v>155</v>
      </c>
      <c r="C24" s="17" t="s">
        <v>472</v>
      </c>
      <c r="D24" s="18">
        <v>1</v>
      </c>
    </row>
    <row r="25" spans="2:4" ht="18" customHeight="1">
      <c r="B25" s="84">
        <v>157</v>
      </c>
      <c r="C25" s="17" t="s">
        <v>474</v>
      </c>
      <c r="D25" s="18">
        <v>78758</v>
      </c>
    </row>
    <row r="26" spans="2:4" ht="18" customHeight="1">
      <c r="B26" s="84">
        <v>242</v>
      </c>
      <c r="C26" s="17" t="s">
        <v>725</v>
      </c>
      <c r="D26" s="18">
        <v>226</v>
      </c>
    </row>
    <row r="27" spans="2:4" ht="18" customHeight="1">
      <c r="B27" s="84">
        <v>243</v>
      </c>
      <c r="C27" s="17" t="s">
        <v>726</v>
      </c>
      <c r="D27" s="18">
        <v>3457</v>
      </c>
    </row>
    <row r="28" spans="2:4" ht="18" customHeight="1">
      <c r="B28" s="84">
        <v>244</v>
      </c>
      <c r="C28" s="17" t="s">
        <v>539</v>
      </c>
      <c r="D28" s="18">
        <v>150</v>
      </c>
    </row>
    <row r="29" spans="2:4" ht="18" customHeight="1">
      <c r="B29" s="84">
        <v>245</v>
      </c>
      <c r="C29" s="17" t="s">
        <v>727</v>
      </c>
      <c r="D29" s="18">
        <v>8469</v>
      </c>
    </row>
    <row r="30" spans="2:4" ht="18" customHeight="1">
      <c r="B30" s="84">
        <v>246</v>
      </c>
      <c r="C30" s="17" t="s">
        <v>475</v>
      </c>
      <c r="D30" s="18">
        <v>5215</v>
      </c>
    </row>
    <row r="31" spans="2:4" ht="18" customHeight="1">
      <c r="B31" s="84">
        <v>247</v>
      </c>
      <c r="C31" s="17" t="s">
        <v>728</v>
      </c>
      <c r="D31" s="18">
        <v>156739</v>
      </c>
    </row>
    <row r="32" spans="2:4" ht="18" customHeight="1">
      <c r="B32" s="84">
        <v>257</v>
      </c>
      <c r="C32" s="17" t="s">
        <v>732</v>
      </c>
      <c r="D32" s="18">
        <v>30280</v>
      </c>
    </row>
    <row r="33" spans="2:4" ht="18" customHeight="1">
      <c r="B33" s="84"/>
      <c r="C33" s="17" t="s">
        <v>633</v>
      </c>
      <c r="D33" s="18">
        <f>SUM(D18:D32)</f>
        <v>1142508</v>
      </c>
    </row>
    <row r="34" spans="2:4" ht="18" customHeight="1">
      <c r="B34" s="83" t="s">
        <v>283</v>
      </c>
      <c r="D34" s="18"/>
    </row>
    <row r="35" spans="2:4" ht="18" customHeight="1">
      <c r="B35" s="84">
        <v>238</v>
      </c>
      <c r="C35" s="17" t="s">
        <v>12</v>
      </c>
      <c r="D35" s="18">
        <v>694581</v>
      </c>
    </row>
    <row r="36" spans="2:4" ht="18" customHeight="1">
      <c r="B36" s="84">
        <v>239</v>
      </c>
      <c r="C36" s="17" t="s">
        <v>12</v>
      </c>
      <c r="D36" s="18">
        <v>253978</v>
      </c>
    </row>
    <row r="37" spans="2:4" ht="18" customHeight="1">
      <c r="B37" s="84">
        <v>428</v>
      </c>
      <c r="C37" s="17" t="s">
        <v>245</v>
      </c>
      <c r="D37" s="18">
        <v>35984</v>
      </c>
    </row>
    <row r="38" spans="2:4" ht="18" customHeight="1">
      <c r="B38" s="84">
        <v>429</v>
      </c>
      <c r="C38" s="17" t="s">
        <v>246</v>
      </c>
      <c r="D38" s="18">
        <v>51526</v>
      </c>
    </row>
    <row r="39" spans="2:4" ht="18" customHeight="1">
      <c r="B39" s="84">
        <v>432</v>
      </c>
      <c r="C39" s="17" t="s">
        <v>247</v>
      </c>
      <c r="D39" s="18">
        <v>9888</v>
      </c>
    </row>
    <row r="40" spans="2:4" ht="18" customHeight="1">
      <c r="B40" s="84"/>
      <c r="C40" s="19" t="s">
        <v>633</v>
      </c>
      <c r="D40" s="18">
        <f>SUM(D35:D39)</f>
        <v>1045957</v>
      </c>
    </row>
    <row r="41" spans="2:4" ht="18" customHeight="1">
      <c r="B41" s="83" t="s">
        <v>284</v>
      </c>
      <c r="D41" s="18"/>
    </row>
    <row r="42" spans="2:4" ht="18" customHeight="1">
      <c r="B42" s="84">
        <v>198</v>
      </c>
      <c r="C42" s="17" t="s">
        <v>249</v>
      </c>
      <c r="D42" s="18">
        <v>136432</v>
      </c>
    </row>
    <row r="43" spans="2:4" ht="18" customHeight="1">
      <c r="B43" s="84">
        <v>199</v>
      </c>
      <c r="C43" s="17" t="s">
        <v>250</v>
      </c>
      <c r="D43" s="18">
        <v>120117</v>
      </c>
    </row>
    <row r="44" spans="2:4" ht="18" customHeight="1">
      <c r="B44" s="84">
        <v>430</v>
      </c>
      <c r="C44" s="17" t="s">
        <v>251</v>
      </c>
      <c r="D44" s="18">
        <v>11</v>
      </c>
    </row>
    <row r="45" spans="2:4" ht="18" customHeight="1">
      <c r="B45" s="84">
        <v>431</v>
      </c>
      <c r="C45" s="17" t="s">
        <v>252</v>
      </c>
      <c r="D45" s="18">
        <v>4037</v>
      </c>
    </row>
    <row r="46" spans="2:4" ht="18" customHeight="1">
      <c r="B46" s="84">
        <v>618</v>
      </c>
      <c r="C46" s="17" t="s">
        <v>13</v>
      </c>
      <c r="D46" s="18">
        <v>453631</v>
      </c>
    </row>
    <row r="47" spans="2:4" ht="18" customHeight="1">
      <c r="B47" s="84">
        <v>619</v>
      </c>
      <c r="C47" s="17" t="s">
        <v>14</v>
      </c>
      <c r="D47" s="18">
        <v>217324</v>
      </c>
    </row>
    <row r="48" spans="2:4" ht="18" customHeight="1">
      <c r="B48" s="84">
        <v>627</v>
      </c>
      <c r="C48" s="17" t="s">
        <v>477</v>
      </c>
      <c r="D48" s="18">
        <v>52236</v>
      </c>
    </row>
    <row r="49" spans="2:4" ht="18" customHeight="1">
      <c r="B49" s="84">
        <v>628</v>
      </c>
      <c r="C49" s="17" t="s">
        <v>478</v>
      </c>
      <c r="D49" s="18">
        <v>122778</v>
      </c>
    </row>
    <row r="50" spans="2:4" ht="18" customHeight="1">
      <c r="B50" s="84">
        <v>629</v>
      </c>
      <c r="C50" s="17" t="s">
        <v>479</v>
      </c>
      <c r="D50" s="18">
        <v>1507</v>
      </c>
    </row>
    <row r="51" spans="2:4" ht="18" customHeight="1">
      <c r="B51" s="84"/>
      <c r="C51" s="19" t="s">
        <v>633</v>
      </c>
      <c r="D51" s="18">
        <f>SUM(D42:D50)</f>
        <v>1108073</v>
      </c>
    </row>
    <row r="52" spans="2:4" ht="18" customHeight="1">
      <c r="B52" s="83" t="s">
        <v>285</v>
      </c>
      <c r="D52" s="18"/>
    </row>
    <row r="53" spans="2:4" ht="18" customHeight="1">
      <c r="B53" s="84">
        <v>100</v>
      </c>
      <c r="C53" s="17" t="s">
        <v>305</v>
      </c>
      <c r="D53" s="18">
        <v>957626</v>
      </c>
    </row>
    <row r="54" spans="2:4" ht="18" customHeight="1">
      <c r="B54" s="84">
        <v>200</v>
      </c>
      <c r="C54" s="17" t="s">
        <v>306</v>
      </c>
      <c r="D54" s="18">
        <v>49566</v>
      </c>
    </row>
    <row r="55" spans="2:4" ht="18" customHeight="1">
      <c r="B55" s="84">
        <v>202</v>
      </c>
      <c r="C55" s="17" t="s">
        <v>23</v>
      </c>
      <c r="D55" s="18">
        <v>7</v>
      </c>
    </row>
    <row r="56" spans="2:4" ht="18" customHeight="1">
      <c r="B56" s="84">
        <v>325</v>
      </c>
      <c r="C56" s="17" t="s">
        <v>254</v>
      </c>
      <c r="D56" s="18">
        <v>13</v>
      </c>
    </row>
    <row r="57" spans="2:4" ht="18" customHeight="1">
      <c r="B57" s="84"/>
      <c r="C57" s="19" t="s">
        <v>633</v>
      </c>
      <c r="D57" s="18">
        <f>SUM(D53:D56)</f>
        <v>1007212</v>
      </c>
    </row>
    <row r="58" spans="2:4" ht="18" customHeight="1">
      <c r="B58" s="83" t="s">
        <v>286</v>
      </c>
      <c r="D58" s="18"/>
    </row>
    <row r="59" spans="2:4" ht="18" customHeight="1">
      <c r="B59" s="84">
        <v>210</v>
      </c>
      <c r="C59" s="17" t="s">
        <v>47</v>
      </c>
      <c r="D59" s="18">
        <v>2059577</v>
      </c>
    </row>
    <row r="60" spans="2:4" ht="18" customHeight="1">
      <c r="B60" s="84">
        <v>211</v>
      </c>
      <c r="C60" s="17" t="s">
        <v>47</v>
      </c>
      <c r="D60" s="18">
        <v>284325</v>
      </c>
    </row>
    <row r="61" spans="2:4" ht="18" customHeight="1">
      <c r="B61" s="84">
        <v>212</v>
      </c>
      <c r="C61" s="17" t="s">
        <v>48</v>
      </c>
      <c r="D61" s="18">
        <v>1180092</v>
      </c>
    </row>
    <row r="62" spans="2:4" ht="18" customHeight="1">
      <c r="B62" s="84">
        <v>213</v>
      </c>
      <c r="C62" s="17" t="s">
        <v>48</v>
      </c>
      <c r="D62" s="18">
        <v>250056</v>
      </c>
    </row>
    <row r="63" spans="2:4" ht="18" customHeight="1">
      <c r="B63" s="84">
        <v>214</v>
      </c>
      <c r="C63" s="17" t="s">
        <v>139</v>
      </c>
      <c r="D63" s="18">
        <v>10934</v>
      </c>
    </row>
    <row r="64" spans="2:4" ht="18" customHeight="1">
      <c r="B64" s="84">
        <v>215</v>
      </c>
      <c r="C64" s="17" t="s">
        <v>140</v>
      </c>
      <c r="D64" s="18">
        <v>404931</v>
      </c>
    </row>
    <row r="65" spans="2:4" ht="18" customHeight="1">
      <c r="B65" s="84">
        <v>225</v>
      </c>
      <c r="C65" s="17" t="s">
        <v>49</v>
      </c>
      <c r="D65" s="18">
        <v>42</v>
      </c>
    </row>
    <row r="66" spans="2:4" ht="18" customHeight="1">
      <c r="B66" s="84">
        <v>229</v>
      </c>
      <c r="C66" s="17" t="s">
        <v>50</v>
      </c>
      <c r="D66" s="18">
        <v>1825689</v>
      </c>
    </row>
    <row r="67" spans="2:4" ht="18" customHeight="1">
      <c r="B67" s="84">
        <v>230</v>
      </c>
      <c r="C67" s="17" t="s">
        <v>51</v>
      </c>
      <c r="D67" s="18">
        <v>2764317</v>
      </c>
    </row>
    <row r="68" spans="2:4" ht="18" customHeight="1">
      <c r="B68" s="84">
        <v>231</v>
      </c>
      <c r="C68" s="17" t="s">
        <v>141</v>
      </c>
      <c r="D68" s="18">
        <v>1121677</v>
      </c>
    </row>
    <row r="69" spans="2:4" ht="18" customHeight="1">
      <c r="B69" s="84"/>
      <c r="C69" s="19" t="s">
        <v>633</v>
      </c>
      <c r="D69" s="18">
        <f>SUM(D59:D68)</f>
        <v>9901640</v>
      </c>
    </row>
    <row r="70" spans="2:4" ht="18" customHeight="1">
      <c r="B70" s="85" t="s">
        <v>287</v>
      </c>
      <c r="D70" s="18"/>
    </row>
    <row r="71" spans="2:4" ht="18" customHeight="1">
      <c r="B71" s="104" t="s">
        <v>634</v>
      </c>
      <c r="D71" s="18"/>
    </row>
    <row r="72" spans="2:4" ht="18" customHeight="1">
      <c r="B72" s="84">
        <v>871</v>
      </c>
      <c r="C72" s="17" t="s">
        <v>655</v>
      </c>
      <c r="D72" s="18">
        <v>8549</v>
      </c>
    </row>
    <row r="73" spans="2:4" ht="18" customHeight="1">
      <c r="B73" s="84">
        <v>919</v>
      </c>
      <c r="C73" s="17" t="s">
        <v>235</v>
      </c>
      <c r="D73" s="18">
        <v>62</v>
      </c>
    </row>
    <row r="74" spans="2:4" ht="18" customHeight="1">
      <c r="B74" s="84"/>
      <c r="D74" s="18">
        <f>SUM(D72:D73)</f>
        <v>8611</v>
      </c>
    </row>
    <row r="75" spans="2:4" ht="18" customHeight="1">
      <c r="B75" s="104" t="s">
        <v>635</v>
      </c>
      <c r="D75" s="18"/>
    </row>
    <row r="76" spans="2:4" ht="18" customHeight="1">
      <c r="B76" s="84">
        <v>331</v>
      </c>
      <c r="C76" s="17" t="s">
        <v>526</v>
      </c>
      <c r="D76" s="18">
        <v>566</v>
      </c>
    </row>
    <row r="77" spans="2:4" ht="18" customHeight="1">
      <c r="B77" s="104" t="s">
        <v>288</v>
      </c>
      <c r="D77" s="18"/>
    </row>
    <row r="78" spans="2:4" ht="18" customHeight="1">
      <c r="B78" s="84">
        <v>159</v>
      </c>
      <c r="C78" s="17" t="s">
        <v>5</v>
      </c>
      <c r="D78" s="18">
        <v>8072</v>
      </c>
    </row>
    <row r="79" spans="2:4" ht="18" customHeight="1">
      <c r="B79" s="84">
        <v>249</v>
      </c>
      <c r="C79" s="17" t="s">
        <v>7</v>
      </c>
      <c r="D79" s="18">
        <v>1932</v>
      </c>
    </row>
    <row r="80" spans="2:4" ht="18" customHeight="1">
      <c r="B80" s="84"/>
      <c r="D80" s="18">
        <f>SUM(D78:D79)</f>
        <v>10004</v>
      </c>
    </row>
    <row r="81" spans="2:4" ht="18" customHeight="1">
      <c r="B81" s="104" t="s">
        <v>289</v>
      </c>
      <c r="D81" s="18"/>
    </row>
    <row r="82" spans="2:4" ht="18" customHeight="1">
      <c r="B82" s="84">
        <v>30</v>
      </c>
      <c r="C82" s="17" t="s">
        <v>488</v>
      </c>
      <c r="D82" s="18">
        <v>680</v>
      </c>
    </row>
    <row r="83" spans="2:4" ht="18" customHeight="1">
      <c r="B83" s="84">
        <v>45</v>
      </c>
      <c r="C83" s="17" t="s">
        <v>492</v>
      </c>
      <c r="D83" s="18">
        <v>2255</v>
      </c>
    </row>
    <row r="84" spans="2:4" ht="18" customHeight="1">
      <c r="B84" s="84">
        <v>50</v>
      </c>
      <c r="C84" s="17" t="s">
        <v>25</v>
      </c>
      <c r="D84" s="18">
        <v>122</v>
      </c>
    </row>
    <row r="85" spans="2:4" ht="18" customHeight="1">
      <c r="B85" s="84">
        <v>51</v>
      </c>
      <c r="C85" s="17" t="s">
        <v>117</v>
      </c>
      <c r="D85" s="18">
        <v>12</v>
      </c>
    </row>
    <row r="86" spans="2:4" ht="18" customHeight="1">
      <c r="B86" s="84">
        <v>54</v>
      </c>
      <c r="C86" s="17" t="s">
        <v>119</v>
      </c>
      <c r="D86" s="18">
        <v>7547</v>
      </c>
    </row>
    <row r="87" spans="2:4" ht="18" customHeight="1">
      <c r="B87" s="84">
        <v>55</v>
      </c>
      <c r="C87" s="17" t="s">
        <v>27</v>
      </c>
      <c r="D87" s="18">
        <v>68</v>
      </c>
    </row>
    <row r="88" spans="2:4" ht="18" customHeight="1">
      <c r="B88" s="84"/>
      <c r="D88" s="18">
        <f>SUM(D82:D87)</f>
        <v>10684</v>
      </c>
    </row>
    <row r="89" spans="2:4" ht="18" customHeight="1">
      <c r="B89" s="104" t="s">
        <v>290</v>
      </c>
      <c r="D89" s="18"/>
    </row>
    <row r="90" spans="2:4" ht="18" customHeight="1">
      <c r="B90" s="84">
        <v>2</v>
      </c>
      <c r="C90" s="17" t="s">
        <v>260</v>
      </c>
      <c r="D90" s="18">
        <v>1363</v>
      </c>
    </row>
    <row r="91" spans="2:4" ht="18" customHeight="1">
      <c r="B91" s="84">
        <v>31</v>
      </c>
      <c r="C91" s="17" t="s">
        <v>291</v>
      </c>
      <c r="D91" s="18">
        <v>588620</v>
      </c>
    </row>
    <row r="92" spans="2:4" ht="18" customHeight="1">
      <c r="B92" s="84">
        <v>35</v>
      </c>
      <c r="C92" s="17" t="s">
        <v>35</v>
      </c>
      <c r="D92" s="18">
        <v>42059</v>
      </c>
    </row>
    <row r="93" spans="2:4" ht="18" customHeight="1">
      <c r="B93" s="84">
        <v>110</v>
      </c>
      <c r="C93" s="17" t="s">
        <v>40</v>
      </c>
      <c r="D93" s="18">
        <v>3151</v>
      </c>
    </row>
    <row r="94" spans="2:4" ht="18" customHeight="1">
      <c r="B94" s="84">
        <v>111</v>
      </c>
      <c r="C94" s="17" t="s">
        <v>40</v>
      </c>
      <c r="D94" s="18">
        <v>2081</v>
      </c>
    </row>
    <row r="95" spans="2:4" ht="18" customHeight="1">
      <c r="B95" s="84">
        <v>112</v>
      </c>
      <c r="C95" s="17" t="s">
        <v>41</v>
      </c>
      <c r="D95" s="18">
        <v>17</v>
      </c>
    </row>
    <row r="96" spans="2:4" ht="18" customHeight="1">
      <c r="B96" s="84">
        <v>115</v>
      </c>
      <c r="C96" s="17" t="s">
        <v>38</v>
      </c>
      <c r="D96" s="18">
        <v>157824</v>
      </c>
    </row>
    <row r="97" spans="2:4" ht="18" customHeight="1">
      <c r="B97" s="84">
        <v>116</v>
      </c>
      <c r="C97" s="17" t="s">
        <v>38</v>
      </c>
      <c r="D97" s="18">
        <v>304676</v>
      </c>
    </row>
    <row r="98" spans="2:4" ht="18" customHeight="1">
      <c r="B98" s="84">
        <v>117</v>
      </c>
      <c r="C98" s="17" t="s">
        <v>39</v>
      </c>
      <c r="D98" s="18">
        <v>144572</v>
      </c>
    </row>
    <row r="99" spans="2:4" ht="18" customHeight="1">
      <c r="B99" s="84">
        <v>120</v>
      </c>
      <c r="C99" s="17" t="s">
        <v>257</v>
      </c>
      <c r="D99" s="18">
        <v>144360</v>
      </c>
    </row>
    <row r="100" spans="2:4" ht="18" customHeight="1">
      <c r="B100" s="84">
        <v>121</v>
      </c>
      <c r="C100" s="17" t="s">
        <v>257</v>
      </c>
      <c r="D100" s="18">
        <v>5</v>
      </c>
    </row>
    <row r="101" spans="2:4" ht="18" customHeight="1">
      <c r="B101" s="84">
        <v>123</v>
      </c>
      <c r="C101" s="17" t="s">
        <v>258</v>
      </c>
      <c r="D101" s="18">
        <v>4</v>
      </c>
    </row>
    <row r="102" spans="2:4" ht="18" customHeight="1">
      <c r="B102" s="84">
        <v>140</v>
      </c>
      <c r="C102" s="17" t="s">
        <v>36</v>
      </c>
      <c r="D102" s="18">
        <v>224</v>
      </c>
    </row>
    <row r="103" spans="2:4" ht="18" customHeight="1">
      <c r="B103" s="84">
        <v>185</v>
      </c>
      <c r="C103" s="17" t="s">
        <v>256</v>
      </c>
      <c r="D103" s="18">
        <v>36265</v>
      </c>
    </row>
    <row r="104" spans="2:4" ht="18" customHeight="1">
      <c r="B104" s="84">
        <v>186</v>
      </c>
      <c r="C104" s="17" t="s">
        <v>256</v>
      </c>
      <c r="D104" s="18">
        <v>71865</v>
      </c>
    </row>
    <row r="105" spans="2:4" ht="18" customHeight="1">
      <c r="B105" s="84">
        <v>208</v>
      </c>
      <c r="C105" s="17" t="s">
        <v>144</v>
      </c>
      <c r="D105" s="18">
        <v>3520</v>
      </c>
    </row>
    <row r="106" spans="2:4" ht="18" customHeight="1">
      <c r="B106" s="84">
        <v>235</v>
      </c>
      <c r="C106" s="17" t="s">
        <v>54</v>
      </c>
      <c r="D106" s="18">
        <v>2662</v>
      </c>
    </row>
    <row r="107" spans="2:4" ht="18" customHeight="1">
      <c r="B107" s="84">
        <v>329</v>
      </c>
      <c r="C107" s="17" t="s">
        <v>44</v>
      </c>
      <c r="D107" s="18">
        <v>42322</v>
      </c>
    </row>
    <row r="108" spans="2:4" ht="18" customHeight="1">
      <c r="B108" s="84"/>
      <c r="D108" s="18">
        <f>SUM(D90:D107)</f>
        <v>1545590</v>
      </c>
    </row>
    <row r="109" spans="2:4" ht="18" customHeight="1">
      <c r="B109" s="104" t="s">
        <v>636</v>
      </c>
      <c r="D109" s="18"/>
    </row>
    <row r="110" spans="2:4" ht="18" customHeight="1">
      <c r="B110" s="84">
        <v>109</v>
      </c>
      <c r="C110" s="17" t="s">
        <v>114</v>
      </c>
      <c r="D110" s="18">
        <v>460957</v>
      </c>
    </row>
    <row r="111" spans="2:4" ht="18" customHeight="1">
      <c r="B111" s="84">
        <v>131</v>
      </c>
      <c r="C111" s="17" t="s">
        <v>58</v>
      </c>
      <c r="D111" s="18">
        <v>11375</v>
      </c>
    </row>
    <row r="112" spans="2:4" ht="18" customHeight="1">
      <c r="B112" s="84">
        <v>340</v>
      </c>
      <c r="C112" s="17" t="s">
        <v>147</v>
      </c>
      <c r="D112" s="18">
        <v>38157</v>
      </c>
    </row>
    <row r="113" spans="2:4" ht="18" customHeight="1">
      <c r="B113" s="84">
        <v>341</v>
      </c>
      <c r="C113" s="17" t="s">
        <v>69</v>
      </c>
      <c r="D113" s="18">
        <v>28656</v>
      </c>
    </row>
    <row r="114" spans="2:4" ht="18" customHeight="1">
      <c r="B114" s="84">
        <v>545</v>
      </c>
      <c r="C114" s="17" t="s">
        <v>116</v>
      </c>
      <c r="D114" s="18">
        <v>36981</v>
      </c>
    </row>
    <row r="115" spans="2:4" ht="18" customHeight="1">
      <c r="B115" s="84">
        <v>546</v>
      </c>
      <c r="C115" s="17" t="s">
        <v>116</v>
      </c>
      <c r="D115" s="18">
        <v>519</v>
      </c>
    </row>
    <row r="116" spans="2:4" ht="18" customHeight="1">
      <c r="B116" s="84">
        <v>549</v>
      </c>
      <c r="C116" s="17" t="s">
        <v>63</v>
      </c>
      <c r="D116" s="18">
        <v>81045</v>
      </c>
    </row>
    <row r="117" spans="2:4" ht="18" customHeight="1">
      <c r="B117" s="84">
        <v>554</v>
      </c>
      <c r="C117" s="17" t="s">
        <v>71</v>
      </c>
      <c r="D117" s="18">
        <v>173659</v>
      </c>
    </row>
    <row r="118" spans="2:4" ht="18" customHeight="1">
      <c r="B118" s="84">
        <v>555</v>
      </c>
      <c r="C118" s="17" t="s">
        <v>71</v>
      </c>
      <c r="D118" s="18">
        <v>14993</v>
      </c>
    </row>
    <row r="119" spans="2:4" ht="18" customHeight="1">
      <c r="B119" s="84">
        <v>560</v>
      </c>
      <c r="C119" s="17" t="s">
        <v>65</v>
      </c>
      <c r="D119" s="18">
        <v>220362</v>
      </c>
    </row>
    <row r="120" spans="2:4" ht="18" customHeight="1">
      <c r="B120" s="84">
        <v>561</v>
      </c>
      <c r="C120" s="17" t="s">
        <v>65</v>
      </c>
      <c r="D120" s="18">
        <v>115887</v>
      </c>
    </row>
    <row r="121" spans="2:4" ht="18" customHeight="1">
      <c r="B121" s="84">
        <v>562</v>
      </c>
      <c r="C121" s="17" t="s">
        <v>65</v>
      </c>
      <c r="D121" s="18">
        <v>37335</v>
      </c>
    </row>
    <row r="122" spans="2:4" ht="18" customHeight="1">
      <c r="B122" s="84">
        <v>563</v>
      </c>
      <c r="C122" s="17" t="s">
        <v>65</v>
      </c>
      <c r="D122" s="18">
        <v>35258</v>
      </c>
    </row>
    <row r="123" spans="2:4" ht="18" customHeight="1">
      <c r="B123" s="84">
        <v>564</v>
      </c>
      <c r="C123" s="17" t="s">
        <v>65</v>
      </c>
      <c r="D123" s="18">
        <v>335686</v>
      </c>
    </row>
    <row r="124" spans="2:4" ht="18" customHeight="1">
      <c r="B124" s="84">
        <v>565</v>
      </c>
      <c r="C124" s="17" t="s">
        <v>211</v>
      </c>
      <c r="D124" s="18">
        <v>18873</v>
      </c>
    </row>
    <row r="125" spans="2:4" ht="18" customHeight="1">
      <c r="B125" s="84">
        <v>607</v>
      </c>
      <c r="C125" s="17" t="s">
        <v>72</v>
      </c>
      <c r="D125" s="18">
        <v>82090</v>
      </c>
    </row>
    <row r="126" spans="2:4" ht="18" customHeight="1">
      <c r="B126" s="84">
        <v>612</v>
      </c>
      <c r="C126" s="17" t="s">
        <v>73</v>
      </c>
      <c r="D126" s="18">
        <v>91104</v>
      </c>
    </row>
    <row r="127" spans="2:4" ht="18" customHeight="1">
      <c r="B127" s="84">
        <v>620</v>
      </c>
      <c r="C127" s="17" t="s">
        <v>74</v>
      </c>
      <c r="D127" s="18">
        <v>847</v>
      </c>
    </row>
    <row r="128" spans="2:4" ht="18" customHeight="1">
      <c r="B128" s="84">
        <v>630</v>
      </c>
      <c r="C128" s="17" t="s">
        <v>75</v>
      </c>
      <c r="D128" s="18">
        <v>59318</v>
      </c>
    </row>
    <row r="129" spans="2:4" ht="18" customHeight="1">
      <c r="B129" s="84">
        <v>677</v>
      </c>
      <c r="C129" s="17" t="s">
        <v>76</v>
      </c>
      <c r="D129" s="18">
        <v>25575</v>
      </c>
    </row>
    <row r="130" spans="2:4" ht="18" customHeight="1">
      <c r="B130" s="84">
        <v>681</v>
      </c>
      <c r="C130" s="17" t="s">
        <v>68</v>
      </c>
      <c r="D130" s="18">
        <v>3</v>
      </c>
    </row>
    <row r="131" spans="2:4" ht="18" customHeight="1">
      <c r="B131" s="84">
        <v>798</v>
      </c>
      <c r="C131" s="17" t="s">
        <v>320</v>
      </c>
      <c r="D131" s="18">
        <v>116110</v>
      </c>
    </row>
    <row r="132" spans="2:4" ht="18" customHeight="1">
      <c r="B132" s="84">
        <v>930</v>
      </c>
      <c r="C132" s="17" t="s">
        <v>146</v>
      </c>
      <c r="D132" s="18">
        <v>4675</v>
      </c>
    </row>
    <row r="133" spans="2:4" ht="18" customHeight="1">
      <c r="B133" s="84"/>
      <c r="D133" s="18">
        <f>SUM(D110:D132)</f>
        <v>1989465</v>
      </c>
    </row>
    <row r="134" spans="2:4" ht="18" customHeight="1">
      <c r="B134" s="104" t="s">
        <v>637</v>
      </c>
      <c r="D134" s="18"/>
    </row>
    <row r="135" spans="2:4" ht="18" customHeight="1">
      <c r="B135" s="84">
        <v>1</v>
      </c>
      <c r="C135" s="17" t="s">
        <v>213</v>
      </c>
      <c r="D135" s="18">
        <v>235</v>
      </c>
    </row>
    <row r="136" spans="2:4" ht="18" customHeight="1">
      <c r="B136" s="84">
        <v>660</v>
      </c>
      <c r="C136" s="17" t="s">
        <v>104</v>
      </c>
      <c r="D136" s="18">
        <v>22749</v>
      </c>
    </row>
    <row r="137" spans="2:4" ht="18" customHeight="1">
      <c r="B137" s="84">
        <v>697</v>
      </c>
      <c r="C137" s="17" t="s">
        <v>105</v>
      </c>
      <c r="D137" s="18">
        <v>37251</v>
      </c>
    </row>
    <row r="138" spans="2:4" ht="18" customHeight="1">
      <c r="B138" s="84"/>
      <c r="D138" s="18">
        <f>SUM(D135:D137)</f>
        <v>60235</v>
      </c>
    </row>
    <row r="139" spans="2:4" ht="18" customHeight="1">
      <c r="B139" s="84"/>
      <c r="C139" s="23"/>
      <c r="D139" s="18"/>
    </row>
    <row r="140" spans="2:4" ht="18" customHeight="1">
      <c r="B140" s="84"/>
      <c r="D140" s="18"/>
    </row>
  </sheetData>
  <mergeCells count="5">
    <mergeCell ref="B5:D5"/>
    <mergeCell ref="B1:D1"/>
    <mergeCell ref="B2:D2"/>
    <mergeCell ref="B3:D3"/>
    <mergeCell ref="B4:D4"/>
  </mergeCells>
  <printOptions horizontalCentered="1"/>
  <pageMargins left="0.75" right="0.75" top="1" bottom="0.75" header="0.75" footer="0.75"/>
  <pageSetup firstPageNumber="22" useFirstPageNumber="1" horizontalDpi="600" verticalDpi="600" orientation="portrait" scale="76" r:id="rId1"/>
  <headerFooter alignWithMargins="0">
    <oddHeader>&amp;R&amp;12USPS-FY07-7 Part I
</oddHeader>
  </headerFooter>
  <rowBreaks count="1" manualBreakCount="1">
    <brk id="4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H107"/>
  <sheetViews>
    <sheetView view="pageBreakPreview" zoomScale="75" zoomScaleNormal="75" zoomScaleSheetLayoutView="75" workbookViewId="0" topLeftCell="A77">
      <selection activeCell="A80" sqref="A80:E80"/>
    </sheetView>
  </sheetViews>
  <sheetFormatPr defaultColWidth="9.140625" defaultRowHeight="12.75"/>
  <cols>
    <col min="1" max="1" width="25.421875" style="56" bestFit="1" customWidth="1"/>
    <col min="2" max="2" width="16.8515625" style="57" bestFit="1" customWidth="1"/>
    <col min="3" max="3" width="9.140625" style="56" customWidth="1"/>
    <col min="4" max="4" width="16.8515625" style="57" bestFit="1" customWidth="1"/>
    <col min="5" max="5" width="13.7109375" style="56" bestFit="1" customWidth="1"/>
    <col min="8" max="8" width="7.57421875" style="0" customWidth="1"/>
  </cols>
  <sheetData>
    <row r="4" spans="1:8" ht="15">
      <c r="A4" s="193" t="s">
        <v>817</v>
      </c>
      <c r="B4" s="194"/>
      <c r="C4" s="194"/>
      <c r="D4" s="194"/>
      <c r="E4" s="194"/>
      <c r="H4" s="3"/>
    </row>
    <row r="5" spans="1:8" ht="15">
      <c r="A5" s="193" t="s">
        <v>816</v>
      </c>
      <c r="B5" s="194"/>
      <c r="C5" s="194"/>
      <c r="D5" s="194"/>
      <c r="E5" s="194"/>
      <c r="H5" s="3"/>
    </row>
    <row r="6" spans="1:8" ht="15">
      <c r="A6" s="193" t="s">
        <v>203</v>
      </c>
      <c r="B6" s="194"/>
      <c r="C6" s="194"/>
      <c r="D6" s="194"/>
      <c r="E6" s="194"/>
      <c r="H6" s="3"/>
    </row>
    <row r="7" spans="1:8" ht="15">
      <c r="A7" s="193" t="s">
        <v>204</v>
      </c>
      <c r="B7" s="194"/>
      <c r="C7" s="194"/>
      <c r="D7" s="194"/>
      <c r="E7" s="194"/>
      <c r="H7" s="3"/>
    </row>
    <row r="8" spans="1:8" ht="15">
      <c r="A8" s="193" t="s">
        <v>205</v>
      </c>
      <c r="B8" s="194"/>
      <c r="C8" s="194"/>
      <c r="D8" s="194"/>
      <c r="E8" s="194"/>
      <c r="H8" s="3"/>
    </row>
    <row r="9" spans="1:8" ht="15">
      <c r="A9" s="194" t="s">
        <v>206</v>
      </c>
      <c r="B9" s="194"/>
      <c r="C9" s="194"/>
      <c r="D9" s="194"/>
      <c r="E9" s="194"/>
      <c r="H9" s="3"/>
    </row>
    <row r="10" spans="1:8" ht="15">
      <c r="A10" s="45"/>
      <c r="B10" s="44"/>
      <c r="C10" s="44"/>
      <c r="D10" s="44"/>
      <c r="E10" s="44"/>
      <c r="H10" s="3"/>
    </row>
    <row r="11" spans="2:8" ht="15">
      <c r="B11" s="81"/>
      <c r="C11" s="44"/>
      <c r="D11" s="81" t="s">
        <v>366</v>
      </c>
      <c r="E11" s="45" t="s">
        <v>366</v>
      </c>
      <c r="H11" s="3"/>
    </row>
    <row r="12" spans="1:8" ht="15">
      <c r="A12" s="17" t="s">
        <v>207</v>
      </c>
      <c r="B12" s="81" t="s">
        <v>208</v>
      </c>
      <c r="C12" s="44" t="s">
        <v>367</v>
      </c>
      <c r="D12" s="81" t="s">
        <v>208</v>
      </c>
      <c r="E12" s="44" t="s">
        <v>367</v>
      </c>
      <c r="H12" s="3"/>
    </row>
    <row r="13" spans="1:8" ht="15">
      <c r="A13" s="17" t="s">
        <v>215</v>
      </c>
      <c r="H13" s="3"/>
    </row>
    <row r="14" spans="1:8" ht="15">
      <c r="A14" s="17" t="s">
        <v>376</v>
      </c>
      <c r="B14" s="18">
        <v>310086.1</v>
      </c>
      <c r="C14" s="17">
        <v>6.46</v>
      </c>
      <c r="D14" s="18">
        <v>310086.1</v>
      </c>
      <c r="E14" s="17">
        <v>6.46</v>
      </c>
      <c r="H14" s="3"/>
    </row>
    <row r="15" spans="1:8" ht="15">
      <c r="A15" s="17" t="s">
        <v>377</v>
      </c>
      <c r="B15" s="18">
        <v>178719</v>
      </c>
      <c r="C15" s="17">
        <v>3.73</v>
      </c>
      <c r="D15" s="18">
        <v>488805.1</v>
      </c>
      <c r="E15" s="17">
        <v>10.19</v>
      </c>
      <c r="H15" s="3"/>
    </row>
    <row r="16" spans="1:8" ht="15">
      <c r="A16" s="17" t="s">
        <v>344</v>
      </c>
      <c r="B16" s="18">
        <v>22680.79</v>
      </c>
      <c r="C16" s="17">
        <v>0.47</v>
      </c>
      <c r="D16" s="18">
        <v>511485.9</v>
      </c>
      <c r="E16" s="17">
        <v>10.66</v>
      </c>
      <c r="H16" s="3" t="s">
        <v>215</v>
      </c>
    </row>
    <row r="17" spans="1:8" ht="15">
      <c r="A17" s="17" t="s">
        <v>333</v>
      </c>
      <c r="B17" s="18">
        <v>478908.2</v>
      </c>
      <c r="C17" s="17">
        <v>9.98</v>
      </c>
      <c r="D17" s="18">
        <v>990394</v>
      </c>
      <c r="E17" s="17">
        <v>20.65</v>
      </c>
      <c r="H17" s="3"/>
    </row>
    <row r="18" spans="1:8" ht="15">
      <c r="A18" s="17" t="s">
        <v>334</v>
      </c>
      <c r="B18" s="18">
        <v>641858.7</v>
      </c>
      <c r="C18" s="17">
        <v>13.38</v>
      </c>
      <c r="D18" s="18">
        <v>1632253</v>
      </c>
      <c r="E18" s="17">
        <v>34.03</v>
      </c>
      <c r="H18" s="3"/>
    </row>
    <row r="19" spans="1:8" ht="15">
      <c r="A19" s="17" t="s">
        <v>335</v>
      </c>
      <c r="B19" s="18">
        <v>249944.6</v>
      </c>
      <c r="C19" s="17">
        <v>5.21</v>
      </c>
      <c r="D19" s="18">
        <v>1882197</v>
      </c>
      <c r="E19" s="17">
        <v>39.24</v>
      </c>
      <c r="H19" s="3"/>
    </row>
    <row r="20" spans="1:8" ht="15">
      <c r="A20" s="17" t="s">
        <v>378</v>
      </c>
      <c r="B20" s="18">
        <v>455461</v>
      </c>
      <c r="C20" s="17">
        <v>9.5</v>
      </c>
      <c r="D20" s="18">
        <v>2337658</v>
      </c>
      <c r="E20" s="17">
        <v>48.73</v>
      </c>
      <c r="H20" s="3"/>
    </row>
    <row r="21" spans="1:8" ht="15">
      <c r="A21" s="17" t="s">
        <v>346</v>
      </c>
      <c r="B21" s="18">
        <v>37042.98</v>
      </c>
      <c r="C21" s="17">
        <v>0.77</v>
      </c>
      <c r="D21" s="18">
        <v>2374701</v>
      </c>
      <c r="E21" s="17">
        <v>49.51</v>
      </c>
      <c r="H21" s="2" t="s">
        <v>215</v>
      </c>
    </row>
    <row r="22" spans="1:8" ht="15">
      <c r="A22" s="17" t="s">
        <v>379</v>
      </c>
      <c r="B22" s="18">
        <v>294943.5</v>
      </c>
      <c r="C22" s="17">
        <v>6.15</v>
      </c>
      <c r="D22" s="18">
        <v>2669645</v>
      </c>
      <c r="E22" s="17">
        <v>55.66</v>
      </c>
      <c r="H22" s="3"/>
    </row>
    <row r="23" spans="1:8" ht="15">
      <c r="A23" s="17" t="s">
        <v>418</v>
      </c>
      <c r="B23" s="18">
        <v>304267.7</v>
      </c>
      <c r="C23" s="17">
        <v>6.34</v>
      </c>
      <c r="D23" s="18">
        <v>2973913</v>
      </c>
      <c r="E23" s="17">
        <v>62</v>
      </c>
      <c r="H23" s="3"/>
    </row>
    <row r="24" spans="1:8" ht="15">
      <c r="A24" s="17" t="s">
        <v>420</v>
      </c>
      <c r="B24" s="18">
        <v>1724105</v>
      </c>
      <c r="C24" s="17">
        <v>35.94</v>
      </c>
      <c r="D24" s="18">
        <v>4698018</v>
      </c>
      <c r="E24" s="17">
        <v>97.94</v>
      </c>
      <c r="H24" s="3"/>
    </row>
    <row r="25" spans="1:8" ht="15">
      <c r="A25" s="23">
        <v>6522</v>
      </c>
      <c r="B25" s="18">
        <v>98674.69</v>
      </c>
      <c r="C25" s="17">
        <v>2.06</v>
      </c>
      <c r="D25" s="18">
        <v>4796693</v>
      </c>
      <c r="E25" s="17">
        <v>100</v>
      </c>
      <c r="H25" s="3"/>
    </row>
    <row r="26" spans="1:8" ht="15">
      <c r="A26" s="23"/>
      <c r="B26" s="18"/>
      <c r="C26" s="17"/>
      <c r="D26" s="18"/>
      <c r="E26" s="17"/>
      <c r="H26" s="3"/>
    </row>
    <row r="27" spans="1:5" ht="15">
      <c r="A27" s="9" t="s">
        <v>463</v>
      </c>
      <c r="B27" s="43">
        <v>17316.79</v>
      </c>
      <c r="C27" s="97"/>
      <c r="D27" s="43">
        <f>D25+B27</f>
        <v>4814009.79</v>
      </c>
      <c r="E27" s="17"/>
    </row>
    <row r="28" spans="1:5" ht="15">
      <c r="A28" s="19"/>
      <c r="B28" s="18"/>
      <c r="D28" s="18"/>
      <c r="E28" s="17"/>
    </row>
    <row r="29" spans="1:8" ht="15">
      <c r="A29" s="17"/>
      <c r="B29" s="18"/>
      <c r="C29" s="17"/>
      <c r="D29" s="18"/>
      <c r="E29" s="17"/>
      <c r="H29" s="3"/>
    </row>
    <row r="30" spans="1:8" ht="14.25" customHeight="1">
      <c r="A30" s="193" t="s">
        <v>819</v>
      </c>
      <c r="B30" s="194"/>
      <c r="C30" s="194"/>
      <c r="D30" s="194"/>
      <c r="E30" s="194"/>
      <c r="H30" s="3"/>
    </row>
    <row r="31" spans="1:8" ht="15">
      <c r="A31" s="193" t="s">
        <v>818</v>
      </c>
      <c r="B31" s="194"/>
      <c r="C31" s="194"/>
      <c r="D31" s="194"/>
      <c r="E31" s="194"/>
      <c r="H31" s="3"/>
    </row>
    <row r="32" spans="1:8" ht="15">
      <c r="A32" s="193" t="s">
        <v>203</v>
      </c>
      <c r="B32" s="194"/>
      <c r="C32" s="194"/>
      <c r="D32" s="194"/>
      <c r="E32" s="194"/>
      <c r="H32" s="3"/>
    </row>
    <row r="33" spans="1:8" ht="15">
      <c r="A33" s="193" t="s">
        <v>204</v>
      </c>
      <c r="B33" s="194"/>
      <c r="C33" s="194"/>
      <c r="D33" s="194"/>
      <c r="E33" s="194"/>
      <c r="H33" s="3"/>
    </row>
    <row r="34" spans="1:8" ht="15">
      <c r="A34" s="193" t="s">
        <v>205</v>
      </c>
      <c r="B34" s="194"/>
      <c r="C34" s="194"/>
      <c r="D34" s="194"/>
      <c r="E34" s="194"/>
      <c r="H34" s="3"/>
    </row>
    <row r="35" spans="1:8" ht="15">
      <c r="A35" s="194" t="s">
        <v>206</v>
      </c>
      <c r="B35" s="194"/>
      <c r="C35" s="194"/>
      <c r="D35" s="194"/>
      <c r="E35" s="194"/>
      <c r="H35" s="3"/>
    </row>
    <row r="36" spans="1:8" ht="15">
      <c r="A36" s="58"/>
      <c r="B36" s="60"/>
      <c r="C36" s="107"/>
      <c r="D36" s="60"/>
      <c r="E36" s="107"/>
      <c r="H36" s="3"/>
    </row>
    <row r="37" spans="1:8" ht="15">
      <c r="A37" s="17"/>
      <c r="B37" s="81"/>
      <c r="C37" s="44"/>
      <c r="D37" s="81" t="s">
        <v>366</v>
      </c>
      <c r="E37" s="45" t="s">
        <v>366</v>
      </c>
      <c r="H37" s="3"/>
    </row>
    <row r="38" spans="1:8" ht="15">
      <c r="A38" s="17" t="s">
        <v>207</v>
      </c>
      <c r="B38" s="81" t="s">
        <v>209</v>
      </c>
      <c r="C38" s="44" t="s">
        <v>367</v>
      </c>
      <c r="D38" s="81" t="s">
        <v>209</v>
      </c>
      <c r="E38" s="44" t="s">
        <v>367</v>
      </c>
      <c r="H38" s="3"/>
    </row>
    <row r="39" spans="1:8" ht="15">
      <c r="A39" s="45"/>
      <c r="B39" s="108"/>
      <c r="C39" s="45"/>
      <c r="D39" s="108"/>
      <c r="E39" s="45"/>
      <c r="H39" s="3"/>
    </row>
    <row r="40" spans="1:8" ht="15">
      <c r="A40" s="17" t="s">
        <v>376</v>
      </c>
      <c r="B40" s="18">
        <v>325353.5</v>
      </c>
      <c r="C40" s="17">
        <v>6.46</v>
      </c>
      <c r="D40" s="18">
        <v>325353.5</v>
      </c>
      <c r="E40" s="17">
        <v>6.46</v>
      </c>
      <c r="H40" s="3"/>
    </row>
    <row r="41" spans="1:8" ht="15">
      <c r="A41" s="17" t="s">
        <v>377</v>
      </c>
      <c r="B41" s="18">
        <v>187518.4</v>
      </c>
      <c r="C41" s="17">
        <v>3.73</v>
      </c>
      <c r="D41" s="18">
        <v>512871.9</v>
      </c>
      <c r="E41" s="17">
        <v>10.19</v>
      </c>
      <c r="H41" s="3"/>
    </row>
    <row r="42" spans="1:8" ht="15">
      <c r="A42" s="17" t="s">
        <v>344</v>
      </c>
      <c r="B42" s="18">
        <v>23797.51</v>
      </c>
      <c r="C42" s="17">
        <v>0.47</v>
      </c>
      <c r="D42" s="18">
        <v>536669.4</v>
      </c>
      <c r="E42" s="17">
        <v>10.66</v>
      </c>
      <c r="H42" s="3"/>
    </row>
    <row r="43" spans="1:8" ht="15">
      <c r="A43" s="17" t="s">
        <v>333</v>
      </c>
      <c r="B43" s="18">
        <v>502487.7</v>
      </c>
      <c r="C43" s="17">
        <v>9.98</v>
      </c>
      <c r="D43" s="18">
        <v>1039157</v>
      </c>
      <c r="E43" s="17">
        <v>20.65</v>
      </c>
      <c r="H43" s="3"/>
    </row>
    <row r="44" spans="1:8" ht="15">
      <c r="A44" s="17" t="s">
        <v>334</v>
      </c>
      <c r="B44" s="18">
        <v>673461.3</v>
      </c>
      <c r="C44" s="17">
        <v>13.38</v>
      </c>
      <c r="D44" s="18">
        <v>1712618</v>
      </c>
      <c r="E44" s="17">
        <v>34.03</v>
      </c>
      <c r="H44" s="3"/>
    </row>
    <row r="45" spans="1:8" ht="15">
      <c r="A45" s="17" t="s">
        <v>335</v>
      </c>
      <c r="B45" s="18">
        <v>262250.9</v>
      </c>
      <c r="C45" s="17">
        <v>5.21</v>
      </c>
      <c r="D45" s="18">
        <v>1974869</v>
      </c>
      <c r="E45" s="17">
        <v>39.24</v>
      </c>
      <c r="H45" s="3"/>
    </row>
    <row r="46" spans="1:8" ht="15">
      <c r="A46" s="17" t="s">
        <v>378</v>
      </c>
      <c r="B46" s="18">
        <v>477886.2</v>
      </c>
      <c r="C46" s="17">
        <v>9.5</v>
      </c>
      <c r="D46" s="18">
        <v>2452756</v>
      </c>
      <c r="E46" s="17">
        <v>48.73</v>
      </c>
      <c r="H46" s="3"/>
    </row>
    <row r="47" spans="1:8" ht="15">
      <c r="A47" s="17" t="s">
        <v>346</v>
      </c>
      <c r="B47" s="18">
        <v>38866.83</v>
      </c>
      <c r="C47" s="17">
        <v>0.77</v>
      </c>
      <c r="D47" s="18">
        <v>2491622</v>
      </c>
      <c r="E47" s="17">
        <v>49.51</v>
      </c>
      <c r="H47" s="3"/>
    </row>
    <row r="48" spans="1:8" ht="15">
      <c r="A48" s="17" t="s">
        <v>379</v>
      </c>
      <c r="B48" s="18">
        <v>309465.3</v>
      </c>
      <c r="C48" s="17">
        <v>6.15</v>
      </c>
      <c r="D48" s="18">
        <v>2801088</v>
      </c>
      <c r="E48" s="17">
        <v>55.66</v>
      </c>
      <c r="H48" s="3"/>
    </row>
    <row r="49" spans="1:8" ht="15">
      <c r="A49" s="17" t="s">
        <v>418</v>
      </c>
      <c r="B49" s="18">
        <v>319248.7</v>
      </c>
      <c r="C49" s="17">
        <v>6.34</v>
      </c>
      <c r="D49" s="18">
        <v>3120336</v>
      </c>
      <c r="E49" s="17">
        <v>62</v>
      </c>
      <c r="H49" s="3"/>
    </row>
    <row r="50" spans="1:8" ht="15">
      <c r="A50" s="19" t="s">
        <v>420</v>
      </c>
      <c r="B50" s="18">
        <v>1808994</v>
      </c>
      <c r="C50" s="17">
        <v>35.94</v>
      </c>
      <c r="D50" s="18">
        <v>4929330</v>
      </c>
      <c r="E50" s="17">
        <v>97.94</v>
      </c>
      <c r="H50" s="3"/>
    </row>
    <row r="51" spans="1:8" ht="15">
      <c r="A51" s="23">
        <v>6522</v>
      </c>
      <c r="B51" s="18">
        <v>103533</v>
      </c>
      <c r="C51" s="17">
        <v>2.06</v>
      </c>
      <c r="D51" s="18">
        <v>5032863</v>
      </c>
      <c r="E51" s="17">
        <v>100</v>
      </c>
      <c r="H51" s="3"/>
    </row>
    <row r="52" spans="1:8" ht="15">
      <c r="A52" s="23"/>
      <c r="B52" s="18"/>
      <c r="C52" s="17"/>
      <c r="D52" s="18"/>
      <c r="E52" s="17"/>
      <c r="H52" s="3"/>
    </row>
    <row r="53" spans="1:8" ht="15">
      <c r="A53" s="9" t="s">
        <v>463</v>
      </c>
      <c r="B53" s="43">
        <v>18169.4</v>
      </c>
      <c r="C53" s="97"/>
      <c r="D53" s="43">
        <f>D51+B53</f>
        <v>5051032.4</v>
      </c>
      <c r="E53" s="97"/>
      <c r="H53" s="3"/>
    </row>
    <row r="54" spans="1:8" ht="15">
      <c r="A54" s="56" t="s">
        <v>215</v>
      </c>
      <c r="H54" s="3"/>
    </row>
    <row r="55" ht="15">
      <c r="H55" s="3"/>
    </row>
    <row r="56" ht="15">
      <c r="H56" s="3"/>
    </row>
    <row r="57" spans="1:8" ht="15">
      <c r="A57" s="17"/>
      <c r="B57" s="18"/>
      <c r="C57" s="17"/>
      <c r="D57" s="18"/>
      <c r="E57" s="17"/>
      <c r="H57" s="3"/>
    </row>
    <row r="58" spans="1:8" ht="15">
      <c r="A58" s="17"/>
      <c r="B58" s="18"/>
      <c r="C58" s="17"/>
      <c r="D58" s="18"/>
      <c r="E58" s="17"/>
      <c r="H58" s="3"/>
    </row>
    <row r="59" spans="1:8" ht="15">
      <c r="A59" s="193" t="s">
        <v>821</v>
      </c>
      <c r="B59" s="194"/>
      <c r="C59" s="194"/>
      <c r="D59" s="194"/>
      <c r="E59" s="194"/>
      <c r="H59" s="3"/>
    </row>
    <row r="60" spans="1:8" ht="15">
      <c r="A60" s="193" t="s">
        <v>820</v>
      </c>
      <c r="B60" s="194"/>
      <c r="C60" s="194"/>
      <c r="D60" s="194"/>
      <c r="E60" s="194"/>
      <c r="H60" s="3"/>
    </row>
    <row r="61" spans="1:8" ht="15">
      <c r="A61" s="194" t="s">
        <v>375</v>
      </c>
      <c r="B61" s="194"/>
      <c r="C61" s="194"/>
      <c r="D61" s="194"/>
      <c r="E61" s="194"/>
      <c r="H61" s="3"/>
    </row>
    <row r="62" spans="1:8" ht="15">
      <c r="A62" s="58"/>
      <c r="B62" s="60"/>
      <c r="C62" s="107"/>
      <c r="D62" s="60"/>
      <c r="E62" s="107"/>
      <c r="H62" s="3"/>
    </row>
    <row r="63" spans="1:8" ht="15">
      <c r="A63" s="17"/>
      <c r="B63" s="81"/>
      <c r="C63" s="44"/>
      <c r="D63" s="81" t="s">
        <v>366</v>
      </c>
      <c r="E63" s="45" t="s">
        <v>366</v>
      </c>
      <c r="H63" s="3"/>
    </row>
    <row r="64" spans="1:8" ht="15">
      <c r="A64" s="17" t="s">
        <v>207</v>
      </c>
      <c r="B64" s="81" t="s">
        <v>209</v>
      </c>
      <c r="C64" s="44" t="s">
        <v>367</v>
      </c>
      <c r="D64" s="81" t="s">
        <v>209</v>
      </c>
      <c r="E64" s="44" t="s">
        <v>367</v>
      </c>
      <c r="H64" s="3"/>
    </row>
    <row r="65" spans="1:8" ht="15">
      <c r="A65" s="45"/>
      <c r="B65" s="108"/>
      <c r="C65" s="45"/>
      <c r="D65" s="108"/>
      <c r="E65" s="45"/>
      <c r="H65" s="3"/>
    </row>
    <row r="66" spans="1:8" ht="15">
      <c r="A66" s="17" t="s">
        <v>376</v>
      </c>
      <c r="B66" s="18">
        <v>365763.3</v>
      </c>
      <c r="C66" s="17">
        <v>13.06</v>
      </c>
      <c r="D66" s="18">
        <v>365763.3</v>
      </c>
      <c r="E66" s="17">
        <v>13.06</v>
      </c>
      <c r="H66" s="3"/>
    </row>
    <row r="67" spans="1:8" ht="15">
      <c r="A67" s="17" t="s">
        <v>377</v>
      </c>
      <c r="B67" s="18">
        <v>210808.7</v>
      </c>
      <c r="C67" s="17">
        <v>7.53</v>
      </c>
      <c r="D67" s="18">
        <v>576571.9</v>
      </c>
      <c r="E67" s="17">
        <v>20.58</v>
      </c>
      <c r="H67" s="3"/>
    </row>
    <row r="68" spans="1:8" ht="15">
      <c r="A68" s="17" t="s">
        <v>344</v>
      </c>
      <c r="B68" s="18">
        <v>26753.22</v>
      </c>
      <c r="C68" s="17">
        <v>0.96</v>
      </c>
      <c r="D68" s="18">
        <v>603325.1</v>
      </c>
      <c r="E68" s="17">
        <v>21.54</v>
      </c>
      <c r="H68" s="3"/>
    </row>
    <row r="69" spans="1:8" ht="15">
      <c r="A69" s="17" t="s">
        <v>333</v>
      </c>
      <c r="B69" s="18">
        <v>564898</v>
      </c>
      <c r="C69" s="17">
        <v>20.17</v>
      </c>
      <c r="D69" s="18">
        <v>1168223</v>
      </c>
      <c r="E69" s="17">
        <v>41.71</v>
      </c>
      <c r="H69" s="3"/>
    </row>
    <row r="70" spans="1:8" ht="15">
      <c r="A70" s="17" t="s">
        <v>334</v>
      </c>
      <c r="B70" s="18">
        <v>757106.9</v>
      </c>
      <c r="C70" s="17">
        <v>27.03</v>
      </c>
      <c r="D70" s="18">
        <v>1925330</v>
      </c>
      <c r="E70" s="17">
        <v>68.74</v>
      </c>
      <c r="H70" s="3"/>
    </row>
    <row r="71" spans="1:8" ht="15">
      <c r="A71" s="17" t="s">
        <v>335</v>
      </c>
      <c r="B71" s="18">
        <v>294823.1</v>
      </c>
      <c r="C71" s="17">
        <v>10.53</v>
      </c>
      <c r="D71" s="18">
        <v>2220153</v>
      </c>
      <c r="E71" s="17">
        <v>79.26</v>
      </c>
      <c r="H71" s="3"/>
    </row>
    <row r="72" spans="1:8" ht="15">
      <c r="A72" s="17" t="s">
        <v>378</v>
      </c>
      <c r="B72" s="18">
        <v>537240.9</v>
      </c>
      <c r="C72" s="17">
        <v>19.18</v>
      </c>
      <c r="D72" s="18">
        <v>2757394</v>
      </c>
      <c r="E72" s="17">
        <v>98.44</v>
      </c>
      <c r="H72" s="3"/>
    </row>
    <row r="73" spans="1:8" ht="15">
      <c r="A73" s="17" t="s">
        <v>346</v>
      </c>
      <c r="B73" s="18">
        <v>43694.19</v>
      </c>
      <c r="C73" s="17">
        <v>1.56</v>
      </c>
      <c r="D73" s="18">
        <v>2801088</v>
      </c>
      <c r="E73" s="17">
        <v>100</v>
      </c>
      <c r="H73" s="3"/>
    </row>
    <row r="74" spans="1:8" ht="15">
      <c r="A74" s="17"/>
      <c r="B74" s="18"/>
      <c r="C74" s="17"/>
      <c r="D74" s="18"/>
      <c r="E74" s="17"/>
      <c r="H74" s="3"/>
    </row>
    <row r="75" spans="1:8" s="97" customFormat="1" ht="15">
      <c r="A75" s="9" t="s">
        <v>463</v>
      </c>
      <c r="B75" s="43">
        <f>B53</f>
        <v>18169.4</v>
      </c>
      <c r="D75" s="43">
        <f>D73+B75</f>
        <v>2819257.4</v>
      </c>
      <c r="H75" s="8"/>
    </row>
    <row r="76" spans="1:8" ht="15">
      <c r="A76" s="17"/>
      <c r="B76" s="18"/>
      <c r="C76" s="17"/>
      <c r="D76" s="18"/>
      <c r="E76" s="17"/>
      <c r="H76" s="3"/>
    </row>
    <row r="77" spans="1:8" ht="15">
      <c r="A77" s="17"/>
      <c r="B77" s="18"/>
      <c r="C77" s="17"/>
      <c r="D77" s="18"/>
      <c r="E77" s="17"/>
      <c r="H77" s="3"/>
    </row>
    <row r="78" spans="1:8" ht="15">
      <c r="A78" s="193" t="s">
        <v>421</v>
      </c>
      <c r="B78" s="194"/>
      <c r="C78" s="194"/>
      <c r="D78" s="194"/>
      <c r="E78" s="194"/>
      <c r="H78" s="3"/>
    </row>
    <row r="79" spans="1:8" ht="15">
      <c r="A79" s="193" t="s">
        <v>823</v>
      </c>
      <c r="B79" s="196"/>
      <c r="C79" s="196"/>
      <c r="D79" s="196"/>
      <c r="E79" s="196"/>
      <c r="H79" s="3"/>
    </row>
    <row r="80" spans="1:8" ht="15">
      <c r="A80" s="193" t="s">
        <v>210</v>
      </c>
      <c r="B80" s="194"/>
      <c r="C80" s="194"/>
      <c r="D80" s="194"/>
      <c r="E80" s="194"/>
      <c r="H80" s="3"/>
    </row>
    <row r="81" spans="1:8" ht="15">
      <c r="A81" s="193" t="s">
        <v>422</v>
      </c>
      <c r="B81" s="194"/>
      <c r="C81" s="194"/>
      <c r="D81" s="194"/>
      <c r="E81" s="194"/>
      <c r="H81" s="3"/>
    </row>
    <row r="82" spans="1:8" ht="15">
      <c r="A82" s="58"/>
      <c r="B82" s="60"/>
      <c r="C82" s="107"/>
      <c r="D82" s="60"/>
      <c r="E82" s="107"/>
      <c r="H82" s="3"/>
    </row>
    <row r="83" spans="1:8" ht="15">
      <c r="A83" s="17"/>
      <c r="B83" s="81"/>
      <c r="C83" s="44"/>
      <c r="D83" s="81" t="s">
        <v>366</v>
      </c>
      <c r="E83" s="44" t="s">
        <v>366</v>
      </c>
      <c r="H83" s="3"/>
    </row>
    <row r="84" spans="1:8" ht="15">
      <c r="A84" s="17" t="s">
        <v>207</v>
      </c>
      <c r="B84" s="81" t="s">
        <v>209</v>
      </c>
      <c r="C84" s="44" t="s">
        <v>367</v>
      </c>
      <c r="D84" s="81" t="s">
        <v>209</v>
      </c>
      <c r="E84" s="44" t="s">
        <v>367</v>
      </c>
      <c r="H84" s="3"/>
    </row>
    <row r="85" spans="1:8" ht="15">
      <c r="A85" s="45"/>
      <c r="B85" s="18"/>
      <c r="C85" s="45"/>
      <c r="D85" s="18"/>
      <c r="E85" s="45"/>
      <c r="H85" s="3"/>
    </row>
    <row r="86" spans="1:8" ht="15">
      <c r="A86" s="17" t="s">
        <v>418</v>
      </c>
      <c r="B86" s="18">
        <v>357400.6</v>
      </c>
      <c r="C86" s="41">
        <v>16.45</v>
      </c>
      <c r="D86" s="18">
        <v>357400.6</v>
      </c>
      <c r="E86" s="109">
        <v>16.45</v>
      </c>
      <c r="H86" s="3"/>
    </row>
    <row r="87" spans="1:8" ht="15">
      <c r="A87" s="17" t="s">
        <v>419</v>
      </c>
      <c r="B87" s="18">
        <v>6548.601</v>
      </c>
      <c r="C87" s="41">
        <v>0.3</v>
      </c>
      <c r="D87" s="18">
        <v>363949.2</v>
      </c>
      <c r="E87" s="109">
        <v>16.75</v>
      </c>
      <c r="H87" s="3"/>
    </row>
    <row r="88" spans="1:8" ht="15">
      <c r="A88" s="17" t="s">
        <v>420</v>
      </c>
      <c r="B88" s="18">
        <v>1808994</v>
      </c>
      <c r="C88" s="41">
        <v>83.25</v>
      </c>
      <c r="D88" s="18">
        <v>2172943</v>
      </c>
      <c r="E88" s="17">
        <v>100</v>
      </c>
      <c r="H88" s="3"/>
    </row>
    <row r="89" ht="15">
      <c r="H89" s="3"/>
    </row>
    <row r="90" ht="15">
      <c r="H90" s="3"/>
    </row>
    <row r="91" spans="1:8" ht="15">
      <c r="A91" s="193" t="s">
        <v>822</v>
      </c>
      <c r="B91" s="194"/>
      <c r="C91" s="194"/>
      <c r="D91" s="194"/>
      <c r="E91" s="194"/>
      <c r="H91" s="3"/>
    </row>
    <row r="92" spans="1:8" ht="15">
      <c r="A92" s="193" t="s">
        <v>820</v>
      </c>
      <c r="B92" s="194"/>
      <c r="C92" s="194"/>
      <c r="D92" s="194"/>
      <c r="E92" s="194"/>
      <c r="H92" s="3"/>
    </row>
    <row r="93" spans="1:8" ht="15">
      <c r="A93" s="193" t="s">
        <v>416</v>
      </c>
      <c r="B93" s="194"/>
      <c r="C93" s="194"/>
      <c r="D93" s="194"/>
      <c r="E93" s="194"/>
      <c r="H93" s="3"/>
    </row>
    <row r="94" spans="1:8" ht="15">
      <c r="A94" s="58"/>
      <c r="B94" s="60"/>
      <c r="C94" s="107"/>
      <c r="D94" s="60"/>
      <c r="E94" s="107"/>
      <c r="H94" s="3"/>
    </row>
    <row r="95" spans="1:5" ht="15">
      <c r="A95" s="17"/>
      <c r="B95" s="18"/>
      <c r="C95" s="17"/>
      <c r="D95" s="18" t="s">
        <v>366</v>
      </c>
      <c r="E95" s="17" t="s">
        <v>366</v>
      </c>
    </row>
    <row r="96" spans="1:8" ht="15">
      <c r="A96" s="17" t="s">
        <v>207</v>
      </c>
      <c r="B96" s="81" t="s">
        <v>209</v>
      </c>
      <c r="C96" s="44" t="s">
        <v>367</v>
      </c>
      <c r="D96" s="81" t="s">
        <v>209</v>
      </c>
      <c r="E96" s="44" t="s">
        <v>367</v>
      </c>
      <c r="H96" s="3"/>
    </row>
    <row r="97" spans="1:8" ht="15">
      <c r="A97" s="17"/>
      <c r="B97" s="18"/>
      <c r="C97" s="17"/>
      <c r="D97" s="18"/>
      <c r="E97" s="17"/>
      <c r="H97" s="3"/>
    </row>
    <row r="98" spans="1:8" ht="15">
      <c r="A98" s="17" t="s">
        <v>376</v>
      </c>
      <c r="B98" s="18">
        <v>373445.6</v>
      </c>
      <c r="C98" s="17">
        <v>13.06</v>
      </c>
      <c r="D98" s="18">
        <v>373445.6</v>
      </c>
      <c r="E98" s="17">
        <v>13.06</v>
      </c>
      <c r="H98" s="3"/>
    </row>
    <row r="99" spans="1:8" ht="15">
      <c r="A99" s="17" t="s">
        <v>377</v>
      </c>
      <c r="B99" s="18">
        <v>215236.4</v>
      </c>
      <c r="C99" s="17">
        <v>7.53</v>
      </c>
      <c r="D99" s="18">
        <v>588682</v>
      </c>
      <c r="E99" s="17">
        <v>20.58</v>
      </c>
      <c r="H99" s="3"/>
    </row>
    <row r="100" spans="1:8" ht="15">
      <c r="A100" s="17" t="s">
        <v>344</v>
      </c>
      <c r="B100" s="18">
        <v>27315.13</v>
      </c>
      <c r="C100" s="17">
        <v>0.96</v>
      </c>
      <c r="D100" s="18">
        <v>615997.1</v>
      </c>
      <c r="E100" s="17">
        <v>21.54</v>
      </c>
      <c r="H100" s="3"/>
    </row>
    <row r="101" spans="1:8" ht="15">
      <c r="A101" s="17" t="s">
        <v>333</v>
      </c>
      <c r="B101" s="18">
        <v>576762.9</v>
      </c>
      <c r="C101" s="17">
        <v>20.17</v>
      </c>
      <c r="D101" s="18">
        <v>1192760</v>
      </c>
      <c r="E101" s="17">
        <v>41.71</v>
      </c>
      <c r="H101" s="3"/>
    </row>
    <row r="102" spans="1:8" ht="15">
      <c r="A102" s="17" t="s">
        <v>334</v>
      </c>
      <c r="B102" s="18">
        <v>773008.9</v>
      </c>
      <c r="C102" s="17">
        <v>27.03</v>
      </c>
      <c r="D102" s="18">
        <v>1965769</v>
      </c>
      <c r="E102" s="17">
        <v>68.74</v>
      </c>
      <c r="H102" s="3"/>
    </row>
    <row r="103" spans="1:8" ht="15">
      <c r="A103" s="17" t="s">
        <v>335</v>
      </c>
      <c r="B103" s="18">
        <v>301015.5</v>
      </c>
      <c r="C103" s="17">
        <v>10.53</v>
      </c>
      <c r="D103" s="18">
        <v>2266784</v>
      </c>
      <c r="E103" s="17">
        <v>79.26</v>
      </c>
      <c r="H103" s="3"/>
    </row>
    <row r="104" spans="1:8" ht="15">
      <c r="A104" s="17" t="s">
        <v>378</v>
      </c>
      <c r="B104" s="18">
        <v>548524.8</v>
      </c>
      <c r="C104" s="17">
        <v>19.18</v>
      </c>
      <c r="D104" s="18">
        <v>2815309</v>
      </c>
      <c r="E104" s="17">
        <v>98.44</v>
      </c>
      <c r="H104" s="3"/>
    </row>
    <row r="105" spans="1:8" ht="15">
      <c r="A105" s="17" t="s">
        <v>346</v>
      </c>
      <c r="B105" s="18">
        <v>44611.93</v>
      </c>
      <c r="C105" s="17">
        <v>1.56</v>
      </c>
      <c r="D105" s="18">
        <v>2859921</v>
      </c>
      <c r="E105" s="17">
        <v>100</v>
      </c>
      <c r="H105" s="3"/>
    </row>
    <row r="106" spans="1:8" ht="15">
      <c r="A106" s="17"/>
      <c r="B106" s="18"/>
      <c r="C106" s="17"/>
      <c r="D106" s="18"/>
      <c r="E106" s="17"/>
      <c r="H106" s="3"/>
    </row>
    <row r="107" spans="1:4" s="97" customFormat="1" ht="15">
      <c r="A107" s="9" t="s">
        <v>463</v>
      </c>
      <c r="B107" s="43">
        <f>B75</f>
        <v>18169.4</v>
      </c>
      <c r="D107" s="43">
        <f>D105+B107</f>
        <v>2878090.4</v>
      </c>
    </row>
  </sheetData>
  <mergeCells count="22">
    <mergeCell ref="A4:E4"/>
    <mergeCell ref="A5:E5"/>
    <mergeCell ref="A8:E8"/>
    <mergeCell ref="A9:E9"/>
    <mergeCell ref="A6:E6"/>
    <mergeCell ref="A30:E30"/>
    <mergeCell ref="A7:E7"/>
    <mergeCell ref="A31:E31"/>
    <mergeCell ref="A32:E32"/>
    <mergeCell ref="A33:E33"/>
    <mergeCell ref="A34:E34"/>
    <mergeCell ref="A78:E78"/>
    <mergeCell ref="A79:E79"/>
    <mergeCell ref="A80:E80"/>
    <mergeCell ref="A35:E35"/>
    <mergeCell ref="A59:E59"/>
    <mergeCell ref="A60:E60"/>
    <mergeCell ref="A61:E61"/>
    <mergeCell ref="A93:E93"/>
    <mergeCell ref="A81:E81"/>
    <mergeCell ref="A91:E91"/>
    <mergeCell ref="A92:E92"/>
  </mergeCells>
  <printOptions horizontalCentered="1"/>
  <pageMargins left="0.75" right="0.75" top="1" bottom="1" header="0.5" footer="0.75"/>
  <pageSetup firstPageNumber="24" useFirstPageNumber="1" horizontalDpi="600" verticalDpi="600" orientation="portrait" scale="77" r:id="rId1"/>
  <headerFooter alignWithMargins="0">
    <oddHeader>&amp;R&amp;12USPS-FY07-7 Part I</oddHeader>
  </headerFooter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T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0" bestFit="1" customWidth="1"/>
    <col min="2" max="2" width="12.140625" style="0" bestFit="1" customWidth="1"/>
    <col min="3" max="3" width="9.421875" style="0" bestFit="1" customWidth="1"/>
    <col min="4" max="5" width="10.7109375" style="0" bestFit="1" customWidth="1"/>
    <col min="6" max="6" width="9.28125" style="0" bestFit="1" customWidth="1"/>
    <col min="7" max="8" width="10.7109375" style="0" bestFit="1" customWidth="1"/>
    <col min="9" max="9" width="9.421875" style="0" bestFit="1" customWidth="1"/>
    <col min="10" max="12" width="10.7109375" style="0" bestFit="1" customWidth="1"/>
    <col min="13" max="13" width="9.421875" style="0" bestFit="1" customWidth="1"/>
    <col min="14" max="15" width="10.7109375" style="0" bestFit="1" customWidth="1"/>
    <col min="16" max="16" width="10.421875" style="0" bestFit="1" customWidth="1"/>
    <col min="17" max="17" width="11.00390625" style="0" bestFit="1" customWidth="1"/>
    <col min="18" max="18" width="10.57421875" style="0" bestFit="1" customWidth="1"/>
    <col min="19" max="19" width="11.28125" style="0" bestFit="1" customWidth="1"/>
    <col min="20" max="21" width="10.421875" style="0" bestFit="1" customWidth="1"/>
    <col min="22" max="22" width="9.421875" style="0" bestFit="1" customWidth="1"/>
    <col min="23" max="23" width="12.140625" style="0" bestFit="1" customWidth="1"/>
    <col min="24" max="24" width="9.421875" style="0" bestFit="1" customWidth="1"/>
    <col min="25" max="25" width="11.00390625" style="0" bestFit="1" customWidth="1"/>
    <col min="26" max="29" width="9.421875" style="0" bestFit="1" customWidth="1"/>
    <col min="30" max="30" width="10.421875" style="0" bestFit="1" customWidth="1"/>
    <col min="31" max="31" width="9.421875" style="0" bestFit="1" customWidth="1"/>
    <col min="32" max="32" width="9.28125" style="0" bestFit="1" customWidth="1"/>
    <col min="33" max="33" width="10.00390625" style="0" bestFit="1" customWidth="1"/>
    <col min="34" max="34" width="9.421875" style="0" bestFit="1" customWidth="1"/>
    <col min="35" max="35" width="10.7109375" style="0" bestFit="1" customWidth="1"/>
    <col min="36" max="36" width="9.421875" style="0" bestFit="1" customWidth="1"/>
    <col min="37" max="37" width="9.28125" style="0" bestFit="1" customWidth="1"/>
    <col min="38" max="38" width="10.421875" style="0" bestFit="1" customWidth="1"/>
    <col min="39" max="39" width="10.00390625" style="0" bestFit="1" customWidth="1"/>
    <col min="40" max="40" width="9.28125" style="0" bestFit="1" customWidth="1"/>
    <col min="41" max="41" width="10.421875" style="0" bestFit="1" customWidth="1"/>
    <col min="42" max="43" width="9.421875" style="0" bestFit="1" customWidth="1"/>
    <col min="44" max="45" width="10.421875" style="0" bestFit="1" customWidth="1"/>
    <col min="46" max="46" width="13.421875" style="0" bestFit="1" customWidth="1"/>
  </cols>
  <sheetData>
    <row r="2" spans="1:35" ht="12.75">
      <c r="A2" t="s">
        <v>828</v>
      </c>
      <c r="B2" t="s">
        <v>829</v>
      </c>
      <c r="M2" t="s">
        <v>829</v>
      </c>
      <c r="X2" t="s">
        <v>829</v>
      </c>
      <c r="AI2" t="s">
        <v>829</v>
      </c>
    </row>
    <row r="3" spans="1:46" ht="12.75">
      <c r="A3" s="16" t="s">
        <v>830</v>
      </c>
      <c r="B3" t="s">
        <v>831</v>
      </c>
      <c r="C3" t="s">
        <v>831</v>
      </c>
      <c r="D3" t="s">
        <v>832</v>
      </c>
      <c r="E3" t="s">
        <v>832</v>
      </c>
      <c r="F3" t="s">
        <v>833</v>
      </c>
      <c r="G3" t="s">
        <v>833</v>
      </c>
      <c r="H3" t="s">
        <v>833</v>
      </c>
      <c r="I3" t="s">
        <v>833</v>
      </c>
      <c r="J3" t="s">
        <v>833</v>
      </c>
      <c r="K3" t="s">
        <v>834</v>
      </c>
      <c r="L3" t="s">
        <v>834</v>
      </c>
      <c r="M3" t="s">
        <v>834</v>
      </c>
      <c r="N3" t="s">
        <v>834</v>
      </c>
      <c r="O3" t="s">
        <v>835</v>
      </c>
      <c r="P3" t="s">
        <v>836</v>
      </c>
      <c r="Q3" t="s">
        <v>836</v>
      </c>
      <c r="R3" t="s">
        <v>836</v>
      </c>
      <c r="S3" t="s">
        <v>836</v>
      </c>
      <c r="T3" t="s">
        <v>836</v>
      </c>
      <c r="U3" t="s">
        <v>836</v>
      </c>
      <c r="V3" t="s">
        <v>836</v>
      </c>
      <c r="W3" t="s">
        <v>836</v>
      </c>
      <c r="X3" t="s">
        <v>836</v>
      </c>
      <c r="Y3" t="s">
        <v>836</v>
      </c>
      <c r="Z3" t="s">
        <v>836</v>
      </c>
      <c r="AA3" t="s">
        <v>836</v>
      </c>
      <c r="AB3" t="s">
        <v>837</v>
      </c>
      <c r="AC3" t="s">
        <v>837</v>
      </c>
      <c r="AD3" t="s">
        <v>837</v>
      </c>
      <c r="AE3" t="s">
        <v>837</v>
      </c>
      <c r="AF3" t="s">
        <v>837</v>
      </c>
      <c r="AG3" t="s">
        <v>837</v>
      </c>
      <c r="AH3" t="s">
        <v>837</v>
      </c>
      <c r="AI3" t="s">
        <v>838</v>
      </c>
      <c r="AJ3" t="s">
        <v>839</v>
      </c>
      <c r="AK3" t="s">
        <v>840</v>
      </c>
      <c r="AL3" t="s">
        <v>841</v>
      </c>
      <c r="AM3" t="s">
        <v>842</v>
      </c>
      <c r="AN3" t="s">
        <v>843</v>
      </c>
      <c r="AO3" t="s">
        <v>843</v>
      </c>
      <c r="AP3" t="s">
        <v>843</v>
      </c>
      <c r="AQ3" t="s">
        <v>843</v>
      </c>
      <c r="AR3" t="s">
        <v>844</v>
      </c>
      <c r="AS3" t="s">
        <v>845</v>
      </c>
      <c r="AT3" t="s">
        <v>358</v>
      </c>
    </row>
    <row r="4" spans="2:45" ht="12.75">
      <c r="B4" t="s">
        <v>545</v>
      </c>
      <c r="C4" t="s">
        <v>327</v>
      </c>
      <c r="D4" t="s">
        <v>496</v>
      </c>
      <c r="E4" t="s">
        <v>328</v>
      </c>
      <c r="F4" t="s">
        <v>329</v>
      </c>
      <c r="G4" t="s">
        <v>330</v>
      </c>
      <c r="H4" t="s">
        <v>331</v>
      </c>
      <c r="I4" t="s">
        <v>332</v>
      </c>
      <c r="J4" t="s">
        <v>497</v>
      </c>
      <c r="K4" t="s">
        <v>333</v>
      </c>
      <c r="L4" t="s">
        <v>334</v>
      </c>
      <c r="M4" t="s">
        <v>335</v>
      </c>
      <c r="N4" t="s">
        <v>336</v>
      </c>
      <c r="O4" t="s">
        <v>351</v>
      </c>
      <c r="P4" t="s">
        <v>498</v>
      </c>
      <c r="Q4" t="s">
        <v>499</v>
      </c>
      <c r="R4" t="s">
        <v>500</v>
      </c>
      <c r="S4" t="s">
        <v>501</v>
      </c>
      <c r="T4" t="s">
        <v>337</v>
      </c>
      <c r="U4" t="s">
        <v>338</v>
      </c>
      <c r="V4" t="s">
        <v>502</v>
      </c>
      <c r="W4" t="s">
        <v>339</v>
      </c>
      <c r="X4" t="s">
        <v>340</v>
      </c>
      <c r="Y4" t="s">
        <v>503</v>
      </c>
      <c r="Z4" t="s">
        <v>341</v>
      </c>
      <c r="AA4" t="s">
        <v>342</v>
      </c>
      <c r="AB4" t="s">
        <v>343</v>
      </c>
      <c r="AC4" t="s">
        <v>344</v>
      </c>
      <c r="AD4" t="s">
        <v>346</v>
      </c>
      <c r="AE4" t="s">
        <v>347</v>
      </c>
      <c r="AF4" t="s">
        <v>348</v>
      </c>
      <c r="AG4" t="s">
        <v>349</v>
      </c>
      <c r="AH4" t="s">
        <v>350</v>
      </c>
      <c r="AI4" t="s">
        <v>399</v>
      </c>
      <c r="AJ4" t="s">
        <v>547</v>
      </c>
      <c r="AK4" t="s">
        <v>548</v>
      </c>
      <c r="AL4" t="s">
        <v>549</v>
      </c>
      <c r="AM4" t="s">
        <v>550</v>
      </c>
      <c r="AN4" t="s">
        <v>772</v>
      </c>
      <c r="AO4" t="s">
        <v>774</v>
      </c>
      <c r="AP4" t="s">
        <v>776</v>
      </c>
      <c r="AQ4" t="s">
        <v>778</v>
      </c>
      <c r="AR4" t="s">
        <v>352</v>
      </c>
      <c r="AS4" t="s">
        <v>353</v>
      </c>
    </row>
    <row r="6" spans="1:46" ht="12.75">
      <c r="A6" t="s">
        <v>846</v>
      </c>
      <c r="B6" s="169">
        <v>672530</v>
      </c>
      <c r="C6" s="169">
        <v>71191</v>
      </c>
      <c r="D6" s="169">
        <v>176471</v>
      </c>
      <c r="E6" s="169">
        <v>69856</v>
      </c>
      <c r="F6" s="169">
        <v>1225.4</v>
      </c>
      <c r="G6" s="169">
        <v>62858</v>
      </c>
      <c r="H6" s="169">
        <v>31687</v>
      </c>
      <c r="I6" s="169">
        <v>4177.6</v>
      </c>
      <c r="J6" s="169">
        <v>58356</v>
      </c>
      <c r="K6" s="169">
        <v>81878</v>
      </c>
      <c r="L6" s="169">
        <v>443982</v>
      </c>
      <c r="M6" s="169">
        <v>10998</v>
      </c>
      <c r="N6" s="169">
        <v>34003</v>
      </c>
      <c r="O6" s="169">
        <v>101568</v>
      </c>
      <c r="P6" s="169">
        <v>214796</v>
      </c>
      <c r="Q6" s="169">
        <v>72187</v>
      </c>
      <c r="R6" s="169">
        <v>22222</v>
      </c>
      <c r="S6" s="169">
        <v>13131</v>
      </c>
      <c r="T6" s="169">
        <v>37861</v>
      </c>
      <c r="U6" s="169">
        <v>153673</v>
      </c>
      <c r="V6" s="169">
        <v>40528</v>
      </c>
      <c r="W6" s="169">
        <v>465777</v>
      </c>
      <c r="X6" s="169">
        <v>32829</v>
      </c>
      <c r="Y6" s="169">
        <v>35372</v>
      </c>
      <c r="Z6" s="169">
        <v>19294</v>
      </c>
      <c r="AA6" s="169">
        <v>22032</v>
      </c>
      <c r="AB6" s="169">
        <v>10260</v>
      </c>
      <c r="AC6" s="169">
        <v>3504.9</v>
      </c>
      <c r="AD6" s="169">
        <v>7175.8</v>
      </c>
      <c r="AE6" s="169">
        <v>10694</v>
      </c>
      <c r="AF6" s="169">
        <v>9127</v>
      </c>
      <c r="AG6" s="169">
        <v>65443</v>
      </c>
      <c r="AH6" s="169">
        <v>23368</v>
      </c>
      <c r="AI6" s="169">
        <v>8559.5</v>
      </c>
      <c r="AJ6" s="169">
        <v>10277</v>
      </c>
      <c r="AK6" s="169">
        <v>191.08</v>
      </c>
      <c r="AL6" s="169">
        <v>220461</v>
      </c>
      <c r="AM6" s="169">
        <v>61537</v>
      </c>
      <c r="AN6" s="169">
        <v>228.24</v>
      </c>
      <c r="AO6" s="169">
        <v>60101</v>
      </c>
      <c r="AP6" s="169">
        <v>24265</v>
      </c>
      <c r="AQ6" s="169">
        <v>14824</v>
      </c>
      <c r="AR6" s="169">
        <v>46588</v>
      </c>
      <c r="AS6" s="169">
        <v>5463.7</v>
      </c>
      <c r="AT6" s="169">
        <v>3532549</v>
      </c>
    </row>
    <row r="7" spans="1:46" ht="12.75">
      <c r="A7" t="s">
        <v>847</v>
      </c>
      <c r="B7" s="169">
        <v>441530</v>
      </c>
      <c r="C7" s="169">
        <v>29239</v>
      </c>
      <c r="D7" s="169">
        <v>41477</v>
      </c>
      <c r="E7" s="169">
        <v>10883</v>
      </c>
      <c r="F7" s="169">
        <v>352.44</v>
      </c>
      <c r="G7" s="169">
        <v>5612.9</v>
      </c>
      <c r="H7" s="169">
        <v>1069.1</v>
      </c>
      <c r="I7" s="169">
        <v>1799.7</v>
      </c>
      <c r="J7" s="169">
        <v>41335</v>
      </c>
      <c r="K7" s="169">
        <v>14855</v>
      </c>
      <c r="L7" s="169">
        <v>106909</v>
      </c>
      <c r="M7" s="169">
        <v>2083.4</v>
      </c>
      <c r="N7" s="169">
        <v>2067.9</v>
      </c>
      <c r="O7" s="169">
        <v>52343</v>
      </c>
      <c r="P7" s="169">
        <v>16754</v>
      </c>
      <c r="Q7" s="169">
        <v>27728</v>
      </c>
      <c r="R7" s="169">
        <v>7733.7</v>
      </c>
      <c r="S7" s="169">
        <v>3660.7</v>
      </c>
      <c r="T7" s="169">
        <v>16479</v>
      </c>
      <c r="U7" s="169">
        <v>85287</v>
      </c>
      <c r="V7" s="169">
        <v>13979</v>
      </c>
      <c r="W7" s="169">
        <v>172906</v>
      </c>
      <c r="X7" s="169">
        <v>5650.6</v>
      </c>
      <c r="Y7" s="169">
        <v>23692</v>
      </c>
      <c r="Z7" s="169">
        <v>7261</v>
      </c>
      <c r="AA7" s="169">
        <v>11364</v>
      </c>
      <c r="AB7" s="169">
        <v>1926.2</v>
      </c>
      <c r="AC7" s="169">
        <v>1177.2</v>
      </c>
      <c r="AD7" s="169">
        <v>448.44</v>
      </c>
      <c r="AE7" s="169">
        <v>2110.2</v>
      </c>
      <c r="AF7" s="169">
        <v>4501.2</v>
      </c>
      <c r="AG7" s="169">
        <v>24291</v>
      </c>
      <c r="AH7" s="169">
        <v>10120</v>
      </c>
      <c r="AI7" s="169">
        <v>2755.9</v>
      </c>
      <c r="AJ7" s="169">
        <v>6541.7</v>
      </c>
      <c r="AK7" s="169">
        <v>2.4146</v>
      </c>
      <c r="AL7" s="169">
        <v>76990</v>
      </c>
      <c r="AM7" s="169">
        <v>23753</v>
      </c>
      <c r="AN7" s="169">
        <v>1.8146</v>
      </c>
      <c r="AO7" s="169">
        <v>17841</v>
      </c>
      <c r="AP7" s="169">
        <v>8800.5</v>
      </c>
      <c r="AQ7" s="169">
        <v>2217.6</v>
      </c>
      <c r="AR7" s="169">
        <v>45298</v>
      </c>
      <c r="AS7" s="169">
        <v>18820</v>
      </c>
      <c r="AT7" s="169">
        <v>1391649</v>
      </c>
    </row>
    <row r="8" spans="1:46" ht="12.75">
      <c r="A8" t="s">
        <v>848</v>
      </c>
      <c r="B8" s="169">
        <v>25851</v>
      </c>
      <c r="C8" s="169">
        <v>2313.3</v>
      </c>
      <c r="D8" s="169">
        <v>207.06</v>
      </c>
      <c r="E8" s="169">
        <v>1.6165</v>
      </c>
      <c r="F8" s="169">
        <v>1.11</v>
      </c>
      <c r="G8" s="169">
        <v>104.45</v>
      </c>
      <c r="H8" s="169">
        <v>87.688</v>
      </c>
      <c r="I8" s="169">
        <v>82.822</v>
      </c>
      <c r="J8" s="169">
        <v>1642</v>
      </c>
      <c r="K8" s="169">
        <v>310.42</v>
      </c>
      <c r="L8" s="169">
        <v>33819</v>
      </c>
      <c r="M8" s="169">
        <v>15.162</v>
      </c>
      <c r="N8" s="169">
        <v>0.1861</v>
      </c>
      <c r="O8" s="169">
        <v>5015.2</v>
      </c>
      <c r="P8" s="169">
        <v>8550.5</v>
      </c>
      <c r="Q8" s="169">
        <v>1758.7</v>
      </c>
      <c r="R8" s="169">
        <v>507.42</v>
      </c>
      <c r="S8" s="169">
        <v>698.51</v>
      </c>
      <c r="T8" s="169">
        <v>1144.1</v>
      </c>
      <c r="U8" s="169">
        <v>3753.9</v>
      </c>
      <c r="V8" s="169">
        <v>1554</v>
      </c>
      <c r="W8" s="169">
        <v>16898</v>
      </c>
      <c r="X8" s="169">
        <v>408.15</v>
      </c>
      <c r="Y8" s="169">
        <v>919.48</v>
      </c>
      <c r="Z8" s="169">
        <v>616.15</v>
      </c>
      <c r="AA8" s="169">
        <v>360.48</v>
      </c>
      <c r="AB8" s="169">
        <v>388.95</v>
      </c>
      <c r="AC8" s="169">
        <v>115.24</v>
      </c>
      <c r="AD8" s="169">
        <v>94.946</v>
      </c>
      <c r="AE8" s="169">
        <v>210.59</v>
      </c>
      <c r="AF8" s="169">
        <v>939.44</v>
      </c>
      <c r="AG8" s="169">
        <v>1799.3</v>
      </c>
      <c r="AH8" s="169">
        <v>466.47</v>
      </c>
      <c r="AI8" s="169">
        <v>277.93</v>
      </c>
      <c r="AJ8" s="169">
        <v>673.39</v>
      </c>
      <c r="AK8" s="169">
        <v>0.0497</v>
      </c>
      <c r="AL8" s="169">
        <v>9121.3</v>
      </c>
      <c r="AM8" s="169">
        <v>1637.5</v>
      </c>
      <c r="AN8" s="169">
        <v>0</v>
      </c>
      <c r="AO8" s="169">
        <v>1005.8</v>
      </c>
      <c r="AP8" s="169">
        <v>762.53</v>
      </c>
      <c r="AQ8" s="169">
        <v>320.71</v>
      </c>
      <c r="AR8" s="169">
        <v>1862.1</v>
      </c>
      <c r="AS8" s="169">
        <v>601.12</v>
      </c>
      <c r="AT8" s="169">
        <v>126897</v>
      </c>
    </row>
    <row r="9" spans="1:46" ht="12.75">
      <c r="A9" t="s">
        <v>849</v>
      </c>
      <c r="B9" s="169">
        <v>14691</v>
      </c>
      <c r="C9" s="169">
        <v>738.42</v>
      </c>
      <c r="D9" s="169">
        <v>100.4</v>
      </c>
      <c r="E9" s="169">
        <v>1.1297</v>
      </c>
      <c r="F9" s="169">
        <v>0.8536</v>
      </c>
      <c r="G9" s="169">
        <v>104.45</v>
      </c>
      <c r="H9" s="169">
        <v>108.34</v>
      </c>
      <c r="I9" s="169">
        <v>33.976</v>
      </c>
      <c r="J9" s="169">
        <v>1323.5</v>
      </c>
      <c r="K9" s="169">
        <v>380.18</v>
      </c>
      <c r="L9" s="169">
        <v>9462.3</v>
      </c>
      <c r="M9" s="169">
        <v>0.9315</v>
      </c>
      <c r="N9" s="169">
        <v>90.987</v>
      </c>
      <c r="O9" s="169">
        <v>2075.3</v>
      </c>
      <c r="P9" s="169">
        <v>1355.5</v>
      </c>
      <c r="Q9" s="169">
        <v>1309</v>
      </c>
      <c r="R9" s="169">
        <v>174.27</v>
      </c>
      <c r="S9" s="169">
        <v>43.572</v>
      </c>
      <c r="T9" s="169">
        <v>335.72</v>
      </c>
      <c r="U9" s="169">
        <v>2253.8</v>
      </c>
      <c r="V9" s="169">
        <v>493.25</v>
      </c>
      <c r="W9" s="169">
        <v>7469.5</v>
      </c>
      <c r="X9" s="169">
        <v>131.47</v>
      </c>
      <c r="Y9" s="169">
        <v>266.33</v>
      </c>
      <c r="Z9" s="169">
        <v>200.12</v>
      </c>
      <c r="AA9" s="169">
        <v>479.95</v>
      </c>
      <c r="AB9" s="169">
        <v>66.511</v>
      </c>
      <c r="AC9" s="169">
        <v>0</v>
      </c>
      <c r="AD9" s="169">
        <v>0.112</v>
      </c>
      <c r="AE9" s="169">
        <v>1.3545</v>
      </c>
      <c r="AF9" s="169">
        <v>90.632</v>
      </c>
      <c r="AG9" s="169">
        <v>584.8</v>
      </c>
      <c r="AH9" s="169">
        <v>503.02</v>
      </c>
      <c r="AI9" s="169">
        <v>153.18</v>
      </c>
      <c r="AJ9" s="169">
        <v>304.14</v>
      </c>
      <c r="AK9" s="169">
        <v>0.0187</v>
      </c>
      <c r="AL9" s="169">
        <v>2398</v>
      </c>
      <c r="AM9" s="169">
        <v>400.35</v>
      </c>
      <c r="AN9" s="169">
        <v>0</v>
      </c>
      <c r="AO9" s="169">
        <v>668.62</v>
      </c>
      <c r="AP9" s="169">
        <v>869.6</v>
      </c>
      <c r="AQ9" s="169">
        <v>0.9968</v>
      </c>
      <c r="AR9" s="169">
        <v>1967.1</v>
      </c>
      <c r="AS9" s="169">
        <v>1643.1</v>
      </c>
      <c r="AT9" s="169">
        <v>53276</v>
      </c>
    </row>
    <row r="10" spans="1:46" ht="12.75">
      <c r="A10" t="s">
        <v>850</v>
      </c>
      <c r="B10" s="169">
        <v>3675.5</v>
      </c>
      <c r="C10" s="169">
        <v>934.02</v>
      </c>
      <c r="D10" s="169">
        <v>5342</v>
      </c>
      <c r="E10" s="169">
        <v>5045.4</v>
      </c>
      <c r="F10" s="169">
        <v>2165.9</v>
      </c>
      <c r="G10" s="169">
        <v>24839</v>
      </c>
      <c r="H10" s="169">
        <v>128342</v>
      </c>
      <c r="I10" s="169">
        <v>3949.5</v>
      </c>
      <c r="J10" s="169">
        <v>8003.6</v>
      </c>
      <c r="K10" s="169">
        <v>6484.1</v>
      </c>
      <c r="L10" s="169">
        <v>6948.8</v>
      </c>
      <c r="M10" s="169">
        <v>24167</v>
      </c>
      <c r="N10" s="169">
        <v>199537</v>
      </c>
      <c r="O10" s="169">
        <v>8935.5</v>
      </c>
      <c r="P10" s="169">
        <v>10526</v>
      </c>
      <c r="Q10" s="169">
        <v>12768</v>
      </c>
      <c r="R10" s="169">
        <v>3527</v>
      </c>
      <c r="S10" s="169">
        <v>1033.2</v>
      </c>
      <c r="T10" s="169">
        <v>7383.9</v>
      </c>
      <c r="U10" s="169">
        <v>39212</v>
      </c>
      <c r="V10" s="169">
        <v>9618.1</v>
      </c>
      <c r="W10" s="169">
        <v>120572</v>
      </c>
      <c r="X10" s="169">
        <v>10252</v>
      </c>
      <c r="Y10" s="169">
        <v>8266.3</v>
      </c>
      <c r="Z10" s="169">
        <v>11432</v>
      </c>
      <c r="AA10" s="169">
        <v>20930</v>
      </c>
      <c r="AB10" s="169">
        <v>543.7</v>
      </c>
      <c r="AC10" s="169">
        <v>2686.4</v>
      </c>
      <c r="AD10" s="169">
        <v>990.08</v>
      </c>
      <c r="AE10" s="169">
        <v>2482.1</v>
      </c>
      <c r="AF10" s="169">
        <v>2407.4</v>
      </c>
      <c r="AG10" s="169">
        <v>10655</v>
      </c>
      <c r="AH10" s="169">
        <v>5007.4</v>
      </c>
      <c r="AI10" s="169">
        <v>21062</v>
      </c>
      <c r="AJ10" s="169">
        <v>123.3</v>
      </c>
      <c r="AK10" s="169">
        <v>181.49</v>
      </c>
      <c r="AL10" s="169">
        <v>66434</v>
      </c>
      <c r="AM10" s="169">
        <v>3341.5</v>
      </c>
      <c r="AN10" s="169">
        <v>12.503</v>
      </c>
      <c r="AO10" s="169">
        <v>12822</v>
      </c>
      <c r="AP10" s="169">
        <v>6152.2</v>
      </c>
      <c r="AQ10" s="169">
        <v>2773.8</v>
      </c>
      <c r="AR10" s="169">
        <v>1848.2</v>
      </c>
      <c r="AS10" s="169">
        <v>2087</v>
      </c>
      <c r="AT10" s="169">
        <v>825501</v>
      </c>
    </row>
    <row r="11" spans="1:46" ht="12.75">
      <c r="A11" t="s">
        <v>851</v>
      </c>
      <c r="B11" s="169">
        <v>174.49</v>
      </c>
      <c r="C11" s="169">
        <v>3.6118</v>
      </c>
      <c r="D11" s="169">
        <v>407.21</v>
      </c>
      <c r="E11" s="169">
        <v>80.475</v>
      </c>
      <c r="F11" s="169">
        <v>6.8554</v>
      </c>
      <c r="G11" s="169">
        <v>787.71</v>
      </c>
      <c r="H11" s="169">
        <v>895.6</v>
      </c>
      <c r="I11" s="169">
        <v>592.42</v>
      </c>
      <c r="J11" s="169">
        <v>1269.6</v>
      </c>
      <c r="K11" s="169">
        <v>787.91</v>
      </c>
      <c r="L11" s="169">
        <v>2109.5</v>
      </c>
      <c r="M11" s="169">
        <v>84.383</v>
      </c>
      <c r="N11" s="169">
        <v>1727.1</v>
      </c>
      <c r="O11" s="169">
        <v>0</v>
      </c>
      <c r="P11" s="169">
        <v>1156.9</v>
      </c>
      <c r="Q11" s="169">
        <v>1701.4</v>
      </c>
      <c r="R11" s="169">
        <v>498.9</v>
      </c>
      <c r="S11" s="169">
        <v>202.74</v>
      </c>
      <c r="T11" s="169">
        <v>1042.3</v>
      </c>
      <c r="U11" s="169">
        <v>3519.5</v>
      </c>
      <c r="V11" s="169">
        <v>1356.8</v>
      </c>
      <c r="W11" s="169">
        <v>23310</v>
      </c>
      <c r="X11" s="169">
        <v>1060.9</v>
      </c>
      <c r="Y11" s="169">
        <v>1019.1</v>
      </c>
      <c r="Z11" s="169">
        <v>1890.9</v>
      </c>
      <c r="AA11" s="169">
        <v>3208.6</v>
      </c>
      <c r="AB11" s="169">
        <v>530.89</v>
      </c>
      <c r="AC11" s="169">
        <v>71360</v>
      </c>
      <c r="AD11" s="169">
        <v>1537.1</v>
      </c>
      <c r="AE11" s="169">
        <v>2.6259</v>
      </c>
      <c r="AF11" s="169">
        <v>445.17</v>
      </c>
      <c r="AG11" s="169">
        <v>1936.1</v>
      </c>
      <c r="AH11" s="169">
        <v>2369.1</v>
      </c>
      <c r="AI11" s="169">
        <v>5334.6</v>
      </c>
      <c r="AJ11" s="169">
        <v>9.3309</v>
      </c>
      <c r="AK11" s="169">
        <v>0.234</v>
      </c>
      <c r="AL11" s="169">
        <v>7511.8</v>
      </c>
      <c r="AM11" s="169">
        <v>2098.6</v>
      </c>
      <c r="AN11" s="169">
        <v>2723.2</v>
      </c>
      <c r="AO11" s="169">
        <v>5731.4</v>
      </c>
      <c r="AP11" s="169">
        <v>3590.9</v>
      </c>
      <c r="AQ11" s="169">
        <v>5532</v>
      </c>
      <c r="AR11" s="169">
        <v>56.963</v>
      </c>
      <c r="AS11" s="169">
        <v>3.7703</v>
      </c>
      <c r="AT11" s="169">
        <v>159669</v>
      </c>
    </row>
    <row r="12" spans="1:46" ht="14.25">
      <c r="A12" s="137" t="s">
        <v>852</v>
      </c>
      <c r="B12" s="169">
        <v>0</v>
      </c>
      <c r="C12" s="169">
        <v>0</v>
      </c>
      <c r="D12" s="169">
        <v>0</v>
      </c>
      <c r="E12" s="169">
        <v>64.926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89.372</v>
      </c>
      <c r="M12" s="169">
        <v>0</v>
      </c>
      <c r="N12" s="169">
        <v>72.122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35.999</v>
      </c>
      <c r="U12" s="169">
        <v>0</v>
      </c>
      <c r="V12" s="169">
        <v>0</v>
      </c>
      <c r="W12" s="169">
        <v>304.73</v>
      </c>
      <c r="X12" s="169">
        <v>30.113</v>
      </c>
      <c r="Y12" s="169">
        <v>0</v>
      </c>
      <c r="Z12" s="169">
        <v>32.15</v>
      </c>
      <c r="AA12" s="169">
        <v>32.313</v>
      </c>
      <c r="AB12" s="169">
        <v>0</v>
      </c>
      <c r="AC12" s="169">
        <v>1399.6</v>
      </c>
      <c r="AD12" s="169">
        <v>32.239</v>
      </c>
      <c r="AE12" s="169">
        <v>0</v>
      </c>
      <c r="AF12" s="169">
        <v>0</v>
      </c>
      <c r="AG12" s="169">
        <v>162.22</v>
      </c>
      <c r="AH12" s="169">
        <v>503.8</v>
      </c>
      <c r="AI12" s="169">
        <v>16.406</v>
      </c>
      <c r="AJ12" s="169">
        <v>0</v>
      </c>
      <c r="AK12" s="169">
        <v>0</v>
      </c>
      <c r="AL12" s="169">
        <v>1021.2</v>
      </c>
      <c r="AM12" s="169">
        <v>157.15</v>
      </c>
      <c r="AN12" s="169">
        <v>5193</v>
      </c>
      <c r="AO12" s="169">
        <v>5243.9</v>
      </c>
      <c r="AP12" s="169">
        <v>1161.3</v>
      </c>
      <c r="AQ12" s="169">
        <v>1484.9</v>
      </c>
      <c r="AR12" s="169">
        <v>0</v>
      </c>
      <c r="AS12" s="169">
        <v>0</v>
      </c>
      <c r="AT12" s="169">
        <v>17037</v>
      </c>
    </row>
    <row r="13" spans="1:46" ht="12.75">
      <c r="A13" t="s">
        <v>853</v>
      </c>
      <c r="B13" s="169">
        <v>0.6379</v>
      </c>
      <c r="C13" s="169">
        <v>0.0966</v>
      </c>
      <c r="D13" s="169">
        <v>1.9754</v>
      </c>
      <c r="E13" s="169">
        <v>218.53</v>
      </c>
      <c r="F13" s="169">
        <v>0.3043</v>
      </c>
      <c r="G13" s="169">
        <v>138.01</v>
      </c>
      <c r="H13" s="169">
        <v>166.37</v>
      </c>
      <c r="I13" s="169">
        <v>176.21</v>
      </c>
      <c r="J13" s="169">
        <v>203.14</v>
      </c>
      <c r="K13" s="169">
        <v>483.8</v>
      </c>
      <c r="L13" s="169">
        <v>222.14</v>
      </c>
      <c r="M13" s="169">
        <v>148.92</v>
      </c>
      <c r="N13" s="169">
        <v>9.3883</v>
      </c>
      <c r="O13" s="169">
        <v>0</v>
      </c>
      <c r="P13" s="169">
        <v>176.06</v>
      </c>
      <c r="Q13" s="169">
        <v>103.49</v>
      </c>
      <c r="R13" s="169">
        <v>280.93</v>
      </c>
      <c r="S13" s="169">
        <v>9.7643</v>
      </c>
      <c r="T13" s="169">
        <v>69.252</v>
      </c>
      <c r="U13" s="169">
        <v>781.01</v>
      </c>
      <c r="V13" s="169">
        <v>72.645</v>
      </c>
      <c r="W13" s="169">
        <v>1967.7</v>
      </c>
      <c r="X13" s="169">
        <v>271.33</v>
      </c>
      <c r="Y13" s="169">
        <v>330.87</v>
      </c>
      <c r="Z13" s="169">
        <v>334.69</v>
      </c>
      <c r="AA13" s="169">
        <v>29.967</v>
      </c>
      <c r="AB13" s="169">
        <v>1.4635</v>
      </c>
      <c r="AC13" s="169">
        <v>0</v>
      </c>
      <c r="AD13" s="169">
        <v>0.3698</v>
      </c>
      <c r="AE13" s="169">
        <v>0.4215</v>
      </c>
      <c r="AF13" s="169">
        <v>26.753</v>
      </c>
      <c r="AG13" s="169">
        <v>63.064</v>
      </c>
      <c r="AH13" s="169">
        <v>186.81</v>
      </c>
      <c r="AI13" s="169">
        <v>0</v>
      </c>
      <c r="AJ13" s="169">
        <v>0.3828</v>
      </c>
      <c r="AK13" s="169">
        <v>0.5636</v>
      </c>
      <c r="AL13" s="169">
        <v>2808.8</v>
      </c>
      <c r="AM13" s="169">
        <v>0.8243</v>
      </c>
      <c r="AN13" s="169">
        <v>0</v>
      </c>
      <c r="AO13" s="169">
        <v>649.79</v>
      </c>
      <c r="AP13" s="169">
        <v>105.13</v>
      </c>
      <c r="AQ13" s="169">
        <v>4.2072</v>
      </c>
      <c r="AR13" s="169">
        <v>1454.9</v>
      </c>
      <c r="AS13" s="169">
        <v>330.82</v>
      </c>
      <c r="AT13" s="169">
        <v>11831</v>
      </c>
    </row>
    <row r="14" spans="1:46" ht="12.75">
      <c r="A14" t="s">
        <v>854</v>
      </c>
      <c r="B14" s="169">
        <v>1868.8</v>
      </c>
      <c r="C14" s="169">
        <v>1182</v>
      </c>
      <c r="D14" s="169">
        <v>92453</v>
      </c>
      <c r="E14" s="169">
        <v>29462</v>
      </c>
      <c r="F14" s="169">
        <v>493.91</v>
      </c>
      <c r="G14" s="169">
        <v>67048</v>
      </c>
      <c r="H14" s="169">
        <v>4407.3</v>
      </c>
      <c r="I14" s="169">
        <v>1747.5</v>
      </c>
      <c r="J14" s="169">
        <v>10676</v>
      </c>
      <c r="K14" s="169">
        <v>50258</v>
      </c>
      <c r="L14" s="169">
        <v>7941.1</v>
      </c>
      <c r="M14" s="169">
        <v>3381.3</v>
      </c>
      <c r="N14" s="169">
        <v>3932.3</v>
      </c>
      <c r="O14" s="169">
        <v>2349.1</v>
      </c>
      <c r="P14" s="169">
        <v>7900.4</v>
      </c>
      <c r="Q14" s="169">
        <v>18184</v>
      </c>
      <c r="R14" s="169">
        <v>29672</v>
      </c>
      <c r="S14" s="169">
        <v>961.55</v>
      </c>
      <c r="T14" s="169">
        <v>11825</v>
      </c>
      <c r="U14" s="169">
        <v>35990</v>
      </c>
      <c r="V14" s="169">
        <v>7778.2</v>
      </c>
      <c r="W14" s="169">
        <v>114222</v>
      </c>
      <c r="X14" s="169">
        <v>12553</v>
      </c>
      <c r="Y14" s="169">
        <v>10800</v>
      </c>
      <c r="Z14" s="169">
        <v>9428.8</v>
      </c>
      <c r="AA14" s="169">
        <v>3321.1</v>
      </c>
      <c r="AB14" s="169">
        <v>751.58</v>
      </c>
      <c r="AC14" s="169">
        <v>442.83</v>
      </c>
      <c r="AD14" s="169">
        <v>382.12</v>
      </c>
      <c r="AE14" s="169">
        <v>1524.7</v>
      </c>
      <c r="AF14" s="169">
        <v>3139.4</v>
      </c>
      <c r="AG14" s="169">
        <v>8944.1</v>
      </c>
      <c r="AH14" s="169">
        <v>4171.4</v>
      </c>
      <c r="AI14" s="169">
        <v>2680.2</v>
      </c>
      <c r="AJ14" s="169">
        <v>27.661</v>
      </c>
      <c r="AK14" s="169">
        <v>163</v>
      </c>
      <c r="AL14" s="169">
        <v>54909</v>
      </c>
      <c r="AM14" s="169">
        <v>6151.7</v>
      </c>
      <c r="AN14" s="169">
        <v>1.8032</v>
      </c>
      <c r="AO14" s="169">
        <v>11593</v>
      </c>
      <c r="AP14" s="169">
        <v>4496.1</v>
      </c>
      <c r="AQ14" s="169">
        <v>689.91</v>
      </c>
      <c r="AR14" s="169">
        <v>45859</v>
      </c>
      <c r="AS14" s="169">
        <v>1947.9</v>
      </c>
      <c r="AT14" s="169">
        <v>687713</v>
      </c>
    </row>
    <row r="15" spans="1:46" ht="12.75">
      <c r="A15" t="s">
        <v>855</v>
      </c>
      <c r="B15" s="169">
        <v>37896</v>
      </c>
      <c r="C15" s="169">
        <v>1842.5</v>
      </c>
      <c r="D15" s="169">
        <v>18140</v>
      </c>
      <c r="E15" s="169">
        <v>6999.3</v>
      </c>
      <c r="F15" s="169">
        <v>34.868</v>
      </c>
      <c r="G15" s="169">
        <v>42562</v>
      </c>
      <c r="H15" s="169">
        <v>866.73</v>
      </c>
      <c r="I15" s="169">
        <v>649.86</v>
      </c>
      <c r="J15" s="169">
        <v>7638.4</v>
      </c>
      <c r="K15" s="169">
        <v>5896.6</v>
      </c>
      <c r="L15" s="169">
        <v>4230.8</v>
      </c>
      <c r="M15" s="169">
        <v>1862.4</v>
      </c>
      <c r="N15" s="169">
        <v>342.26</v>
      </c>
      <c r="O15" s="169">
        <v>1393.8</v>
      </c>
      <c r="P15" s="169">
        <v>3038</v>
      </c>
      <c r="Q15" s="169">
        <v>5154.9</v>
      </c>
      <c r="R15" s="169">
        <v>6201.2</v>
      </c>
      <c r="S15" s="169">
        <v>505.48</v>
      </c>
      <c r="T15" s="169">
        <v>12404</v>
      </c>
      <c r="U15" s="169">
        <v>13981</v>
      </c>
      <c r="V15" s="169">
        <v>3277.3</v>
      </c>
      <c r="W15" s="169">
        <v>64243</v>
      </c>
      <c r="X15" s="169">
        <v>2803.4</v>
      </c>
      <c r="Y15" s="169">
        <v>6797.4</v>
      </c>
      <c r="Z15" s="169">
        <v>5608.4</v>
      </c>
      <c r="AA15" s="169">
        <v>947.5</v>
      </c>
      <c r="AB15" s="169">
        <v>43.115</v>
      </c>
      <c r="AC15" s="169">
        <v>56.762</v>
      </c>
      <c r="AD15" s="169">
        <v>61.503</v>
      </c>
      <c r="AE15" s="169">
        <v>511.24</v>
      </c>
      <c r="AF15" s="169">
        <v>755.15</v>
      </c>
      <c r="AG15" s="169">
        <v>4263</v>
      </c>
      <c r="AH15" s="169">
        <v>1408.5</v>
      </c>
      <c r="AI15" s="169">
        <v>1006.7</v>
      </c>
      <c r="AJ15" s="169">
        <v>507.97</v>
      </c>
      <c r="AK15" s="169">
        <v>34.517</v>
      </c>
      <c r="AL15" s="169">
        <v>44913</v>
      </c>
      <c r="AM15" s="169">
        <v>2407.5</v>
      </c>
      <c r="AN15" s="169">
        <v>0</v>
      </c>
      <c r="AO15" s="169">
        <v>10398</v>
      </c>
      <c r="AP15" s="169">
        <v>4272.1</v>
      </c>
      <c r="AQ15" s="169">
        <v>2251.5</v>
      </c>
      <c r="AR15" s="169">
        <v>1588</v>
      </c>
      <c r="AS15" s="169">
        <v>5028.4</v>
      </c>
      <c r="AT15" s="169">
        <v>334825</v>
      </c>
    </row>
    <row r="16" spans="1:46" ht="12.75">
      <c r="A16" t="s">
        <v>856</v>
      </c>
      <c r="B16" s="169">
        <v>482873</v>
      </c>
      <c r="C16" s="169">
        <v>35420</v>
      </c>
      <c r="D16" s="169">
        <v>322518</v>
      </c>
      <c r="E16" s="169">
        <v>72166</v>
      </c>
      <c r="F16" s="169">
        <v>905.8</v>
      </c>
      <c r="G16" s="169">
        <v>101438</v>
      </c>
      <c r="H16" s="169">
        <v>6104.3</v>
      </c>
      <c r="I16" s="169">
        <v>4903.7</v>
      </c>
      <c r="J16" s="169">
        <v>68469</v>
      </c>
      <c r="K16" s="169">
        <v>54536</v>
      </c>
      <c r="L16" s="169">
        <v>95282</v>
      </c>
      <c r="M16" s="169">
        <v>8122.2</v>
      </c>
      <c r="N16" s="169">
        <v>7221</v>
      </c>
      <c r="O16" s="169">
        <v>27878</v>
      </c>
      <c r="P16" s="169">
        <v>27514</v>
      </c>
      <c r="Q16" s="169">
        <v>49955</v>
      </c>
      <c r="R16" s="169">
        <v>71968</v>
      </c>
      <c r="S16" s="169">
        <v>4191.4</v>
      </c>
      <c r="T16" s="169">
        <v>85243</v>
      </c>
      <c r="U16" s="169">
        <v>105421</v>
      </c>
      <c r="V16" s="169">
        <v>27524</v>
      </c>
      <c r="W16" s="169">
        <v>329199</v>
      </c>
      <c r="X16" s="169">
        <v>16376</v>
      </c>
      <c r="Y16" s="169">
        <v>35318</v>
      </c>
      <c r="Z16" s="169">
        <v>23164</v>
      </c>
      <c r="AA16" s="169">
        <v>8522.8</v>
      </c>
      <c r="AB16" s="169">
        <v>1325.4</v>
      </c>
      <c r="AC16" s="169">
        <v>596.37</v>
      </c>
      <c r="AD16" s="169">
        <v>631.74</v>
      </c>
      <c r="AE16" s="169">
        <v>3881.8</v>
      </c>
      <c r="AF16" s="169">
        <v>7575.8</v>
      </c>
      <c r="AG16" s="169">
        <v>44265</v>
      </c>
      <c r="AH16" s="169">
        <v>14497</v>
      </c>
      <c r="AI16" s="169">
        <v>12801</v>
      </c>
      <c r="AJ16" s="169">
        <v>7701.9</v>
      </c>
      <c r="AK16" s="169">
        <v>135.7</v>
      </c>
      <c r="AL16" s="169">
        <v>161411</v>
      </c>
      <c r="AM16" s="169">
        <v>21505</v>
      </c>
      <c r="AN16" s="169">
        <v>199.61</v>
      </c>
      <c r="AO16" s="169">
        <v>33612</v>
      </c>
      <c r="AP16" s="169">
        <v>13268</v>
      </c>
      <c r="AQ16" s="169">
        <v>6077.4</v>
      </c>
      <c r="AR16" s="169">
        <v>18782</v>
      </c>
      <c r="AS16" s="169">
        <v>34166</v>
      </c>
      <c r="AT16" s="169">
        <v>2454666</v>
      </c>
    </row>
    <row r="17" spans="1:46" ht="12.75">
      <c r="A17" t="s">
        <v>857</v>
      </c>
      <c r="B17" s="169">
        <v>318.76</v>
      </c>
      <c r="C17" s="169">
        <v>3.4525</v>
      </c>
      <c r="D17" s="169">
        <v>1403.2</v>
      </c>
      <c r="E17" s="169">
        <v>662.09</v>
      </c>
      <c r="F17" s="169">
        <v>478</v>
      </c>
      <c r="G17" s="169">
        <v>4869.9</v>
      </c>
      <c r="H17" s="169">
        <v>4190.7</v>
      </c>
      <c r="I17" s="169">
        <v>1670.1</v>
      </c>
      <c r="J17" s="169">
        <v>1830</v>
      </c>
      <c r="K17" s="169">
        <v>300.81</v>
      </c>
      <c r="L17" s="169">
        <v>491.78</v>
      </c>
      <c r="M17" s="169">
        <v>6599</v>
      </c>
      <c r="N17" s="169">
        <v>4240.6</v>
      </c>
      <c r="O17" s="169">
        <v>326.8</v>
      </c>
      <c r="P17" s="169">
        <v>2210.4</v>
      </c>
      <c r="Q17" s="169">
        <v>1481.4</v>
      </c>
      <c r="R17" s="169">
        <v>956.32</v>
      </c>
      <c r="S17" s="169">
        <v>161.63</v>
      </c>
      <c r="T17" s="169">
        <v>1308.3</v>
      </c>
      <c r="U17" s="169">
        <v>3907.2</v>
      </c>
      <c r="V17" s="169">
        <v>590.62</v>
      </c>
      <c r="W17" s="169">
        <v>21213</v>
      </c>
      <c r="X17" s="169">
        <v>1835.5</v>
      </c>
      <c r="Y17" s="169">
        <v>948.35</v>
      </c>
      <c r="Z17" s="169">
        <v>4453.2</v>
      </c>
      <c r="AA17" s="169">
        <v>890.08</v>
      </c>
      <c r="AB17" s="169">
        <v>75.76</v>
      </c>
      <c r="AC17" s="169">
        <v>196.26</v>
      </c>
      <c r="AD17" s="169">
        <v>549.07</v>
      </c>
      <c r="AE17" s="169">
        <v>552.81</v>
      </c>
      <c r="AF17" s="169">
        <v>334.08</v>
      </c>
      <c r="AG17" s="169">
        <v>1289.7</v>
      </c>
      <c r="AH17" s="169">
        <v>531.85</v>
      </c>
      <c r="AI17" s="169">
        <v>5434.3</v>
      </c>
      <c r="AJ17" s="169">
        <v>7.4165</v>
      </c>
      <c r="AK17" s="169">
        <v>1.2163</v>
      </c>
      <c r="AL17" s="169">
        <v>22565</v>
      </c>
      <c r="AM17" s="169">
        <v>893.4</v>
      </c>
      <c r="AN17" s="169">
        <v>231.32</v>
      </c>
      <c r="AO17" s="169">
        <v>3044.8</v>
      </c>
      <c r="AP17" s="169">
        <v>1383.3</v>
      </c>
      <c r="AQ17" s="169">
        <v>786.38</v>
      </c>
      <c r="AR17" s="169">
        <v>1449.8</v>
      </c>
      <c r="AS17" s="169">
        <v>388.11</v>
      </c>
      <c r="AT17" s="169">
        <v>107056</v>
      </c>
    </row>
    <row r="18" spans="1:46" ht="12.75">
      <c r="A18" t="s">
        <v>858</v>
      </c>
      <c r="B18" s="169">
        <v>495.19</v>
      </c>
      <c r="C18" s="169">
        <v>1.8029</v>
      </c>
      <c r="D18" s="169">
        <v>7431.5</v>
      </c>
      <c r="E18" s="169">
        <v>1170.6</v>
      </c>
      <c r="F18" s="169">
        <v>2.6956</v>
      </c>
      <c r="G18" s="169">
        <v>11097</v>
      </c>
      <c r="H18" s="169">
        <v>778.07</v>
      </c>
      <c r="I18" s="169">
        <v>61.724</v>
      </c>
      <c r="J18" s="169">
        <v>1243.9</v>
      </c>
      <c r="K18" s="169">
        <v>2159.5</v>
      </c>
      <c r="L18" s="169">
        <v>516.08</v>
      </c>
      <c r="M18" s="169">
        <v>1657.9</v>
      </c>
      <c r="N18" s="169">
        <v>1356.6</v>
      </c>
      <c r="O18" s="169">
        <v>212.94</v>
      </c>
      <c r="P18" s="169">
        <v>1034.8</v>
      </c>
      <c r="Q18" s="169">
        <v>1344.3</v>
      </c>
      <c r="R18" s="169">
        <v>2885.9</v>
      </c>
      <c r="S18" s="169">
        <v>233.03</v>
      </c>
      <c r="T18" s="169">
        <v>2371.3</v>
      </c>
      <c r="U18" s="169">
        <v>2803</v>
      </c>
      <c r="V18" s="169">
        <v>785.01</v>
      </c>
      <c r="W18" s="169">
        <v>14420</v>
      </c>
      <c r="X18" s="169">
        <v>1774.3</v>
      </c>
      <c r="Y18" s="169">
        <v>916.59</v>
      </c>
      <c r="Z18" s="169">
        <v>1352.7</v>
      </c>
      <c r="AA18" s="169">
        <v>237.27</v>
      </c>
      <c r="AB18" s="169">
        <v>2.438</v>
      </c>
      <c r="AC18" s="169">
        <v>3.6726</v>
      </c>
      <c r="AD18" s="169">
        <v>15.703</v>
      </c>
      <c r="AE18" s="169">
        <v>440.11</v>
      </c>
      <c r="AF18" s="169">
        <v>215.65</v>
      </c>
      <c r="AG18" s="169">
        <v>963.18</v>
      </c>
      <c r="AH18" s="169">
        <v>399.76</v>
      </c>
      <c r="AI18" s="169">
        <v>1212.3</v>
      </c>
      <c r="AJ18" s="169">
        <v>5.0839</v>
      </c>
      <c r="AK18" s="169">
        <v>0.938</v>
      </c>
      <c r="AL18" s="169">
        <v>10597</v>
      </c>
      <c r="AM18" s="169">
        <v>976.42</v>
      </c>
      <c r="AN18" s="169">
        <v>0</v>
      </c>
      <c r="AO18" s="169">
        <v>2041.5</v>
      </c>
      <c r="AP18" s="169">
        <v>666.58</v>
      </c>
      <c r="AQ18" s="169">
        <v>562.46</v>
      </c>
      <c r="AR18" s="169">
        <v>2839.9</v>
      </c>
      <c r="AS18" s="169">
        <v>161.31</v>
      </c>
      <c r="AT18" s="169">
        <v>79448</v>
      </c>
    </row>
    <row r="19" spans="1:46" ht="12.75">
      <c r="A19" t="s">
        <v>859</v>
      </c>
      <c r="B19" s="169">
        <v>111.55</v>
      </c>
      <c r="C19" s="169">
        <v>3.9311</v>
      </c>
      <c r="D19" s="169">
        <v>979.49</v>
      </c>
      <c r="E19" s="169">
        <v>200.59</v>
      </c>
      <c r="F19" s="169">
        <v>5.5531</v>
      </c>
      <c r="G19" s="169">
        <v>4426.4</v>
      </c>
      <c r="H19" s="169">
        <v>1182.2</v>
      </c>
      <c r="I19" s="169">
        <v>80.688</v>
      </c>
      <c r="J19" s="169">
        <v>262.76</v>
      </c>
      <c r="K19" s="169">
        <v>522.93</v>
      </c>
      <c r="L19" s="169">
        <v>349.32</v>
      </c>
      <c r="M19" s="169">
        <v>2771.8</v>
      </c>
      <c r="N19" s="169">
        <v>1070.5</v>
      </c>
      <c r="O19" s="169">
        <v>221.95</v>
      </c>
      <c r="P19" s="169">
        <v>953.8</v>
      </c>
      <c r="Q19" s="169">
        <v>832.78</v>
      </c>
      <c r="R19" s="169">
        <v>351.46</v>
      </c>
      <c r="S19" s="169">
        <v>116.79</v>
      </c>
      <c r="T19" s="169">
        <v>579.89</v>
      </c>
      <c r="U19" s="169">
        <v>1357.7</v>
      </c>
      <c r="V19" s="169">
        <v>371.91</v>
      </c>
      <c r="W19" s="169">
        <v>6725.5</v>
      </c>
      <c r="X19" s="169">
        <v>898.38</v>
      </c>
      <c r="Y19" s="169">
        <v>526.76</v>
      </c>
      <c r="Z19" s="169">
        <v>570.02</v>
      </c>
      <c r="AA19" s="169">
        <v>284.67</v>
      </c>
      <c r="AB19" s="169">
        <v>2.883</v>
      </c>
      <c r="AC19" s="169">
        <v>136.87</v>
      </c>
      <c r="AD19" s="169">
        <v>123.36</v>
      </c>
      <c r="AE19" s="169">
        <v>117.56</v>
      </c>
      <c r="AF19" s="169">
        <v>122.18</v>
      </c>
      <c r="AG19" s="169">
        <v>301.06</v>
      </c>
      <c r="AH19" s="169">
        <v>232.23</v>
      </c>
      <c r="AI19" s="169">
        <v>950.1</v>
      </c>
      <c r="AJ19" s="169">
        <v>3.2836</v>
      </c>
      <c r="AK19" s="169">
        <v>69.723</v>
      </c>
      <c r="AL19" s="169">
        <v>9558</v>
      </c>
      <c r="AM19" s="169">
        <v>533.82</v>
      </c>
      <c r="AN19" s="169">
        <v>189.58</v>
      </c>
      <c r="AO19" s="169">
        <v>1648.9</v>
      </c>
      <c r="AP19" s="169">
        <v>499.04</v>
      </c>
      <c r="AQ19" s="169">
        <v>5.4213</v>
      </c>
      <c r="AR19" s="169">
        <v>659.88</v>
      </c>
      <c r="AS19" s="169">
        <v>498.34</v>
      </c>
      <c r="AT19" s="169">
        <v>41412</v>
      </c>
    </row>
    <row r="20" spans="1:46" ht="12.75">
      <c r="A20" t="s">
        <v>860</v>
      </c>
      <c r="B20" s="169">
        <v>13869</v>
      </c>
      <c r="C20" s="169">
        <v>1513.7</v>
      </c>
      <c r="D20" s="169">
        <v>5601.6</v>
      </c>
      <c r="E20" s="169">
        <v>2143</v>
      </c>
      <c r="F20" s="169">
        <v>2.737</v>
      </c>
      <c r="G20" s="169">
        <v>4753.1</v>
      </c>
      <c r="H20" s="169">
        <v>2735.5</v>
      </c>
      <c r="I20" s="169">
        <v>261.72</v>
      </c>
      <c r="J20" s="169">
        <v>1467.2</v>
      </c>
      <c r="K20" s="169">
        <v>1663.9</v>
      </c>
      <c r="L20" s="169">
        <v>8908.4</v>
      </c>
      <c r="M20" s="169">
        <v>1448.8</v>
      </c>
      <c r="N20" s="169">
        <v>5570.8</v>
      </c>
      <c r="O20" s="169">
        <v>1629.8</v>
      </c>
      <c r="P20" s="169">
        <v>3031.9</v>
      </c>
      <c r="Q20" s="169">
        <v>3139.3</v>
      </c>
      <c r="R20" s="169">
        <v>2213.5</v>
      </c>
      <c r="S20" s="169">
        <v>193.11</v>
      </c>
      <c r="T20" s="169">
        <v>1912.7</v>
      </c>
      <c r="U20" s="169">
        <v>5573.8</v>
      </c>
      <c r="V20" s="169">
        <v>1595.6</v>
      </c>
      <c r="W20" s="169">
        <v>18936</v>
      </c>
      <c r="X20" s="169">
        <v>1387</v>
      </c>
      <c r="Y20" s="169">
        <v>944.25</v>
      </c>
      <c r="Z20" s="169">
        <v>957.23</v>
      </c>
      <c r="AA20" s="169">
        <v>894.51</v>
      </c>
      <c r="AB20" s="169">
        <v>860.88</v>
      </c>
      <c r="AC20" s="169">
        <v>3068.9</v>
      </c>
      <c r="AD20" s="169">
        <v>2274.5</v>
      </c>
      <c r="AE20" s="169">
        <v>1336.8</v>
      </c>
      <c r="AF20" s="169">
        <v>266.81</v>
      </c>
      <c r="AG20" s="169">
        <v>3616.3</v>
      </c>
      <c r="AH20" s="169">
        <v>1173.5</v>
      </c>
      <c r="AI20" s="169">
        <v>688.6</v>
      </c>
      <c r="AJ20" s="169">
        <v>83.794</v>
      </c>
      <c r="AK20" s="169">
        <v>0.5267</v>
      </c>
      <c r="AL20" s="169">
        <v>6620.1</v>
      </c>
      <c r="AM20" s="169">
        <v>2006.8</v>
      </c>
      <c r="AN20" s="169">
        <v>238.89</v>
      </c>
      <c r="AO20" s="169">
        <v>3884.4</v>
      </c>
      <c r="AP20" s="169">
        <v>2436.6</v>
      </c>
      <c r="AQ20" s="169">
        <v>2011.3</v>
      </c>
      <c r="AR20" s="169">
        <v>7023.3</v>
      </c>
      <c r="AS20" s="169">
        <v>1756</v>
      </c>
      <c r="AT20" s="169">
        <v>131696</v>
      </c>
    </row>
    <row r="21" spans="1:46" ht="12.75">
      <c r="A21" t="s">
        <v>861</v>
      </c>
      <c r="B21" s="169">
        <v>1128.3</v>
      </c>
      <c r="C21" s="169">
        <v>283.53</v>
      </c>
      <c r="D21" s="169">
        <v>491.2</v>
      </c>
      <c r="E21" s="169">
        <v>516.99</v>
      </c>
      <c r="F21" s="169">
        <v>2.128</v>
      </c>
      <c r="G21" s="169">
        <v>2826.7</v>
      </c>
      <c r="H21" s="169">
        <v>594.06</v>
      </c>
      <c r="I21" s="169">
        <v>133.69</v>
      </c>
      <c r="J21" s="169">
        <v>107.95</v>
      </c>
      <c r="K21" s="169">
        <v>297.31</v>
      </c>
      <c r="L21" s="169">
        <v>291.5</v>
      </c>
      <c r="M21" s="169">
        <v>240.15</v>
      </c>
      <c r="N21" s="169">
        <v>321.83</v>
      </c>
      <c r="O21" s="169">
        <v>18.576</v>
      </c>
      <c r="P21" s="169">
        <v>280.63</v>
      </c>
      <c r="Q21" s="169">
        <v>714.65</v>
      </c>
      <c r="R21" s="169">
        <v>164.71</v>
      </c>
      <c r="S21" s="169">
        <v>12.354</v>
      </c>
      <c r="T21" s="169">
        <v>251.99</v>
      </c>
      <c r="U21" s="169">
        <v>1007.4</v>
      </c>
      <c r="V21" s="169">
        <v>234.41</v>
      </c>
      <c r="W21" s="169">
        <v>2672.2</v>
      </c>
      <c r="X21" s="169">
        <v>503.56</v>
      </c>
      <c r="Y21" s="169">
        <v>77.449</v>
      </c>
      <c r="Z21" s="169">
        <v>67.34</v>
      </c>
      <c r="AA21" s="169">
        <v>38.684</v>
      </c>
      <c r="AB21" s="169">
        <v>4.026</v>
      </c>
      <c r="AC21" s="169">
        <v>288.9</v>
      </c>
      <c r="AD21" s="169">
        <v>0.4765</v>
      </c>
      <c r="AE21" s="169">
        <v>0.6905</v>
      </c>
      <c r="AF21" s="169">
        <v>47.11</v>
      </c>
      <c r="AG21" s="169">
        <v>160.57</v>
      </c>
      <c r="AH21" s="169">
        <v>74.468</v>
      </c>
      <c r="AI21" s="169">
        <v>386.74</v>
      </c>
      <c r="AJ21" s="169">
        <v>74.045</v>
      </c>
      <c r="AK21" s="169">
        <v>1.3912</v>
      </c>
      <c r="AL21" s="169">
        <v>1237.8</v>
      </c>
      <c r="AM21" s="169">
        <v>0.0554</v>
      </c>
      <c r="AN21" s="169">
        <v>0</v>
      </c>
      <c r="AO21" s="169">
        <v>78.31</v>
      </c>
      <c r="AP21" s="169">
        <v>41.75</v>
      </c>
      <c r="AQ21" s="169">
        <v>6.1474</v>
      </c>
      <c r="AR21" s="169">
        <v>269.74</v>
      </c>
      <c r="AS21" s="169">
        <v>0.154</v>
      </c>
      <c r="AT21" s="169">
        <v>15952</v>
      </c>
    </row>
    <row r="22" spans="1:46" ht="12.75">
      <c r="A22" s="55" t="s">
        <v>862</v>
      </c>
      <c r="B22" s="170">
        <v>5841.6</v>
      </c>
      <c r="C22" s="170">
        <v>1385.1</v>
      </c>
      <c r="D22" s="170">
        <v>3364.1</v>
      </c>
      <c r="E22" s="170">
        <v>1845.5</v>
      </c>
      <c r="F22" s="170">
        <v>104.09</v>
      </c>
      <c r="G22" s="170">
        <v>1998.4</v>
      </c>
      <c r="H22" s="170">
        <v>3809</v>
      </c>
      <c r="I22" s="170">
        <v>348.25</v>
      </c>
      <c r="J22" s="170">
        <v>2099.2</v>
      </c>
      <c r="K22" s="170">
        <v>1516.3</v>
      </c>
      <c r="L22" s="170">
        <v>13490</v>
      </c>
      <c r="M22" s="170">
        <v>1356.2</v>
      </c>
      <c r="N22" s="170">
        <v>6234.6</v>
      </c>
      <c r="O22" s="170">
        <v>1880.5</v>
      </c>
      <c r="P22" s="170">
        <v>5331.5</v>
      </c>
      <c r="Q22" s="170">
        <v>3281.7</v>
      </c>
      <c r="R22" s="170">
        <v>847.44</v>
      </c>
      <c r="S22" s="170">
        <v>390.47</v>
      </c>
      <c r="T22" s="170">
        <v>2293.8</v>
      </c>
      <c r="U22" s="170">
        <v>7153.4</v>
      </c>
      <c r="V22" s="170">
        <v>1407.7</v>
      </c>
      <c r="W22" s="170">
        <v>28717</v>
      </c>
      <c r="X22" s="170">
        <v>2867.2</v>
      </c>
      <c r="Y22" s="170">
        <v>1418.5</v>
      </c>
      <c r="Z22" s="170">
        <v>2346.6</v>
      </c>
      <c r="AA22" s="170">
        <v>1646.2</v>
      </c>
      <c r="AB22" s="170">
        <v>220.8</v>
      </c>
      <c r="AC22" s="170">
        <v>8156.8</v>
      </c>
      <c r="AD22" s="170">
        <v>14482</v>
      </c>
      <c r="AE22" s="170">
        <v>550.21</v>
      </c>
      <c r="AF22" s="170">
        <v>683.91</v>
      </c>
      <c r="AG22" s="170">
        <v>3681.1</v>
      </c>
      <c r="AH22" s="170">
        <v>2186</v>
      </c>
      <c r="AI22" s="170">
        <v>142789</v>
      </c>
      <c r="AJ22" s="170">
        <v>100.19</v>
      </c>
      <c r="AK22" s="170">
        <v>0.8905</v>
      </c>
      <c r="AL22" s="170">
        <v>5517.9</v>
      </c>
      <c r="AM22" s="170">
        <v>1272.7</v>
      </c>
      <c r="AN22" s="170">
        <v>7.6179</v>
      </c>
      <c r="AO22" s="170">
        <v>3667.2</v>
      </c>
      <c r="AP22" s="170">
        <v>2658.1</v>
      </c>
      <c r="AQ22" s="170">
        <v>3585.6</v>
      </c>
      <c r="AR22" s="170">
        <v>251.05</v>
      </c>
      <c r="AS22" s="170">
        <v>505.48</v>
      </c>
      <c r="AT22" s="170">
        <v>293291</v>
      </c>
    </row>
    <row r="23" spans="1:46" ht="14.25">
      <c r="A23" s="137" t="s">
        <v>863</v>
      </c>
      <c r="B23" s="169">
        <v>0</v>
      </c>
      <c r="C23" s="169">
        <v>0</v>
      </c>
      <c r="D23" s="169">
        <v>0</v>
      </c>
      <c r="E23" s="169">
        <v>2.7052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3.7239</v>
      </c>
      <c r="M23" s="169">
        <v>0</v>
      </c>
      <c r="N23" s="169">
        <v>3.0051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1.4999</v>
      </c>
      <c r="U23" s="169">
        <v>0</v>
      </c>
      <c r="V23" s="169">
        <v>0</v>
      </c>
      <c r="W23" s="169">
        <v>12.697</v>
      </c>
      <c r="X23" s="169">
        <v>1.2547</v>
      </c>
      <c r="Y23" s="169">
        <v>0</v>
      </c>
      <c r="Z23" s="169">
        <v>1.3396</v>
      </c>
      <c r="AA23" s="169">
        <v>1.3464</v>
      </c>
      <c r="AB23" s="169">
        <v>0</v>
      </c>
      <c r="AC23" s="169">
        <v>58.316</v>
      </c>
      <c r="AD23" s="169">
        <v>1.3433</v>
      </c>
      <c r="AE23" s="169">
        <v>0</v>
      </c>
      <c r="AF23" s="169">
        <v>0</v>
      </c>
      <c r="AG23" s="169">
        <v>6.7592</v>
      </c>
      <c r="AH23" s="169">
        <v>20.992</v>
      </c>
      <c r="AI23" s="169">
        <v>0.6836</v>
      </c>
      <c r="AJ23" s="169">
        <v>0</v>
      </c>
      <c r="AK23" s="169">
        <v>0</v>
      </c>
      <c r="AL23" s="169">
        <v>42.551</v>
      </c>
      <c r="AM23" s="169">
        <v>6.548</v>
      </c>
      <c r="AN23" s="169">
        <v>216.38</v>
      </c>
      <c r="AO23" s="169">
        <v>218.5</v>
      </c>
      <c r="AP23" s="169">
        <v>48.387</v>
      </c>
      <c r="AQ23" s="169">
        <v>61.871</v>
      </c>
      <c r="AR23" s="169">
        <v>0</v>
      </c>
      <c r="AS23" s="169">
        <v>0</v>
      </c>
      <c r="AT23" s="169">
        <v>709.9</v>
      </c>
    </row>
    <row r="24" spans="1:46" ht="12.75">
      <c r="A24" t="s">
        <v>864</v>
      </c>
      <c r="B24" s="169">
        <v>0.0631</v>
      </c>
      <c r="C24" s="169">
        <v>0.2229</v>
      </c>
      <c r="D24" s="169">
        <v>166.83</v>
      </c>
      <c r="E24" s="169">
        <v>0.333</v>
      </c>
      <c r="F24" s="169">
        <v>0.4303</v>
      </c>
      <c r="G24" s="169">
        <v>0</v>
      </c>
      <c r="H24" s="169">
        <v>8.3108</v>
      </c>
      <c r="I24" s="169">
        <v>0.7573</v>
      </c>
      <c r="J24" s="169">
        <v>1.5621</v>
      </c>
      <c r="K24" s="169">
        <v>0</v>
      </c>
      <c r="L24" s="169">
        <v>7.3756</v>
      </c>
      <c r="M24" s="169">
        <v>19.245</v>
      </c>
      <c r="N24" s="169">
        <v>30.654</v>
      </c>
      <c r="O24" s="169">
        <v>0</v>
      </c>
      <c r="P24" s="169">
        <v>13.026</v>
      </c>
      <c r="Q24" s="169">
        <v>14.128</v>
      </c>
      <c r="R24" s="169">
        <v>20.921</v>
      </c>
      <c r="S24" s="169">
        <v>0.011</v>
      </c>
      <c r="T24" s="169">
        <v>0</v>
      </c>
      <c r="U24" s="169">
        <v>38.485</v>
      </c>
      <c r="V24" s="169">
        <v>3.1969</v>
      </c>
      <c r="W24" s="169">
        <v>229.93</v>
      </c>
      <c r="X24" s="169">
        <v>205.06</v>
      </c>
      <c r="Y24" s="169">
        <v>0</v>
      </c>
      <c r="Z24" s="169">
        <v>0.0566</v>
      </c>
      <c r="AA24" s="169">
        <v>33.878</v>
      </c>
      <c r="AB24" s="169">
        <v>5.0975</v>
      </c>
      <c r="AC24" s="169">
        <v>14.934</v>
      </c>
      <c r="AD24" s="169">
        <v>12769</v>
      </c>
      <c r="AE24" s="169">
        <v>0.1803</v>
      </c>
      <c r="AF24" s="169">
        <v>54.324</v>
      </c>
      <c r="AG24" s="169">
        <v>92.554</v>
      </c>
      <c r="AH24" s="169">
        <v>201.35</v>
      </c>
      <c r="AI24" s="169">
        <v>0</v>
      </c>
      <c r="AJ24" s="169">
        <v>0.2542</v>
      </c>
      <c r="AK24" s="169">
        <v>1.3725</v>
      </c>
      <c r="AL24" s="169">
        <v>89.17</v>
      </c>
      <c r="AM24" s="169">
        <v>0.0778</v>
      </c>
      <c r="AN24" s="169">
        <v>0</v>
      </c>
      <c r="AO24" s="169">
        <v>688.22</v>
      </c>
      <c r="AP24" s="169">
        <v>389.08</v>
      </c>
      <c r="AQ24" s="169">
        <v>370.27</v>
      </c>
      <c r="AR24" s="169">
        <v>0</v>
      </c>
      <c r="AS24" s="169">
        <v>0</v>
      </c>
      <c r="AT24" s="169">
        <v>15470</v>
      </c>
    </row>
    <row r="25" spans="1:46" ht="12.75">
      <c r="A25" t="s">
        <v>865</v>
      </c>
      <c r="B25" s="169">
        <v>44.569</v>
      </c>
      <c r="C25" s="169">
        <v>0.8472</v>
      </c>
      <c r="D25" s="169">
        <v>12.366</v>
      </c>
      <c r="E25" s="169">
        <v>217.79</v>
      </c>
      <c r="F25" s="169">
        <v>1.6366</v>
      </c>
      <c r="G25" s="169">
        <v>0</v>
      </c>
      <c r="H25" s="169">
        <v>118.45</v>
      </c>
      <c r="I25" s="169">
        <v>3.3517</v>
      </c>
      <c r="J25" s="169">
        <v>4.9891</v>
      </c>
      <c r="K25" s="169">
        <v>10.963</v>
      </c>
      <c r="L25" s="169">
        <v>251.47</v>
      </c>
      <c r="M25" s="169">
        <v>69.813</v>
      </c>
      <c r="N25" s="169">
        <v>295.57</v>
      </c>
      <c r="O25" s="169">
        <v>0</v>
      </c>
      <c r="P25" s="169">
        <v>43.514</v>
      </c>
      <c r="Q25" s="169">
        <v>116.4</v>
      </c>
      <c r="R25" s="169">
        <v>110.84</v>
      </c>
      <c r="S25" s="169">
        <v>5.3169</v>
      </c>
      <c r="T25" s="169">
        <v>25.663</v>
      </c>
      <c r="U25" s="169">
        <v>358.64</v>
      </c>
      <c r="V25" s="169">
        <v>8.0555</v>
      </c>
      <c r="W25" s="169">
        <v>350.05</v>
      </c>
      <c r="X25" s="169">
        <v>128.75</v>
      </c>
      <c r="Y25" s="169">
        <v>201.44</v>
      </c>
      <c r="Z25" s="169">
        <v>230.89</v>
      </c>
      <c r="AA25" s="169">
        <v>631.78</v>
      </c>
      <c r="AB25" s="169">
        <v>82.457</v>
      </c>
      <c r="AC25" s="169">
        <v>378.32</v>
      </c>
      <c r="AD25" s="169">
        <v>35999</v>
      </c>
      <c r="AE25" s="169">
        <v>0.7555</v>
      </c>
      <c r="AF25" s="169">
        <v>176.34</v>
      </c>
      <c r="AG25" s="169">
        <v>201.79</v>
      </c>
      <c r="AH25" s="169">
        <v>913.23</v>
      </c>
      <c r="AI25" s="169">
        <v>395.5</v>
      </c>
      <c r="AJ25" s="169">
        <v>1.563</v>
      </c>
      <c r="AK25" s="169">
        <v>5.6571</v>
      </c>
      <c r="AL25" s="169">
        <v>609.01</v>
      </c>
      <c r="AM25" s="169">
        <v>74.361</v>
      </c>
      <c r="AN25" s="169">
        <v>0.8212</v>
      </c>
      <c r="AO25" s="169">
        <v>1452</v>
      </c>
      <c r="AP25" s="169">
        <v>772.11</v>
      </c>
      <c r="AQ25" s="169">
        <v>2321.4</v>
      </c>
      <c r="AR25" s="169">
        <v>181.04</v>
      </c>
      <c r="AS25" s="169">
        <v>123.63</v>
      </c>
      <c r="AT25" s="169">
        <v>46933</v>
      </c>
    </row>
    <row r="26" spans="1:46" ht="12.75">
      <c r="A26" t="s">
        <v>866</v>
      </c>
      <c r="B26" s="169">
        <v>79.303</v>
      </c>
      <c r="C26" s="169">
        <v>0.3775</v>
      </c>
      <c r="D26" s="169">
        <v>0.9168</v>
      </c>
      <c r="E26" s="169">
        <v>0.6727</v>
      </c>
      <c r="F26" s="169">
        <v>0.1765</v>
      </c>
      <c r="G26" s="169">
        <v>0</v>
      </c>
      <c r="H26" s="169">
        <v>0.2404</v>
      </c>
      <c r="I26" s="169">
        <v>0.2101</v>
      </c>
      <c r="J26" s="169">
        <v>0.6805</v>
      </c>
      <c r="K26" s="169">
        <v>0</v>
      </c>
      <c r="L26" s="169">
        <v>444.12</v>
      </c>
      <c r="M26" s="169">
        <v>1.0411</v>
      </c>
      <c r="N26" s="169">
        <v>0</v>
      </c>
      <c r="O26" s="169">
        <v>0</v>
      </c>
      <c r="P26" s="169">
        <v>0.0068</v>
      </c>
      <c r="Q26" s="169">
        <v>0</v>
      </c>
      <c r="R26" s="169">
        <v>0</v>
      </c>
      <c r="S26" s="169">
        <v>0.0025</v>
      </c>
      <c r="T26" s="169">
        <v>0</v>
      </c>
      <c r="U26" s="169">
        <v>0</v>
      </c>
      <c r="V26" s="169">
        <v>0</v>
      </c>
      <c r="W26" s="169">
        <v>150.41</v>
      </c>
      <c r="X26" s="169">
        <v>0.4833</v>
      </c>
      <c r="Y26" s="169">
        <v>0</v>
      </c>
      <c r="Z26" s="169">
        <v>0.027</v>
      </c>
      <c r="AA26" s="169">
        <v>104.73</v>
      </c>
      <c r="AB26" s="169">
        <v>695.16</v>
      </c>
      <c r="AC26" s="169">
        <v>82.786</v>
      </c>
      <c r="AD26" s="169">
        <v>1650.3</v>
      </c>
      <c r="AE26" s="169">
        <v>0.023</v>
      </c>
      <c r="AF26" s="169">
        <v>53.839</v>
      </c>
      <c r="AG26" s="169">
        <v>168.04</v>
      </c>
      <c r="AH26" s="169">
        <v>243.83</v>
      </c>
      <c r="AI26" s="169">
        <v>0</v>
      </c>
      <c r="AJ26" s="169">
        <v>0.4408</v>
      </c>
      <c r="AK26" s="169">
        <v>0.0096</v>
      </c>
      <c r="AL26" s="169">
        <v>3658.8</v>
      </c>
      <c r="AM26" s="169">
        <v>749.8</v>
      </c>
      <c r="AN26" s="169">
        <v>0</v>
      </c>
      <c r="AO26" s="169">
        <v>5632.8</v>
      </c>
      <c r="AP26" s="169">
        <v>4131</v>
      </c>
      <c r="AQ26" s="169">
        <v>6791.5</v>
      </c>
      <c r="AR26" s="169">
        <v>0</v>
      </c>
      <c r="AS26" s="169">
        <v>98.837</v>
      </c>
      <c r="AT26" s="169">
        <v>24741</v>
      </c>
    </row>
    <row r="27" spans="1:46" ht="12.75">
      <c r="A27" t="s">
        <v>867</v>
      </c>
      <c r="B27" s="169">
        <v>0</v>
      </c>
      <c r="C27" s="169">
        <v>0.0908</v>
      </c>
      <c r="D27" s="169">
        <v>0.2205</v>
      </c>
      <c r="E27" s="169">
        <v>0.1152</v>
      </c>
      <c r="F27" s="169">
        <v>0.0294</v>
      </c>
      <c r="G27" s="169">
        <v>0</v>
      </c>
      <c r="H27" s="169">
        <v>0.0305</v>
      </c>
      <c r="I27" s="169">
        <v>0.0266</v>
      </c>
      <c r="J27" s="169">
        <v>0.0855</v>
      </c>
      <c r="K27" s="169">
        <v>0</v>
      </c>
      <c r="L27" s="169">
        <v>0</v>
      </c>
      <c r="M27" s="169">
        <v>0.2504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0.1163</v>
      </c>
      <c r="Y27" s="169">
        <v>0</v>
      </c>
      <c r="Z27" s="169">
        <v>0</v>
      </c>
      <c r="AA27" s="169">
        <v>0.1908</v>
      </c>
      <c r="AB27" s="169">
        <v>0</v>
      </c>
      <c r="AC27" s="169">
        <v>0</v>
      </c>
      <c r="AD27" s="169">
        <v>0.0105</v>
      </c>
      <c r="AE27" s="169">
        <v>0.0108</v>
      </c>
      <c r="AF27" s="169">
        <v>5.2203</v>
      </c>
      <c r="AG27" s="169">
        <v>0.0487</v>
      </c>
      <c r="AH27" s="169">
        <v>0.0783</v>
      </c>
      <c r="AI27" s="169">
        <v>0</v>
      </c>
      <c r="AJ27" s="169">
        <v>0.0232</v>
      </c>
      <c r="AK27" s="169">
        <v>0.0029</v>
      </c>
      <c r="AL27" s="169">
        <v>247.43</v>
      </c>
      <c r="AM27" s="169">
        <v>60.451</v>
      </c>
      <c r="AN27" s="169">
        <v>0</v>
      </c>
      <c r="AO27" s="169">
        <v>381.87</v>
      </c>
      <c r="AP27" s="169">
        <v>563.45</v>
      </c>
      <c r="AQ27" s="169">
        <v>236.29</v>
      </c>
      <c r="AR27" s="169">
        <v>0</v>
      </c>
      <c r="AS27" s="169">
        <v>0</v>
      </c>
      <c r="AT27" s="169">
        <v>1496</v>
      </c>
    </row>
    <row r="28" spans="1:46" ht="12.75">
      <c r="A28" t="s">
        <v>868</v>
      </c>
      <c r="B28" s="169">
        <v>0</v>
      </c>
      <c r="C28" s="169">
        <v>0</v>
      </c>
      <c r="D28" s="169">
        <v>0</v>
      </c>
      <c r="E28" s="169">
        <v>0</v>
      </c>
      <c r="F28" s="169">
        <v>0.0034</v>
      </c>
      <c r="G28" s="169">
        <v>0</v>
      </c>
      <c r="H28" s="169">
        <v>0.0328</v>
      </c>
      <c r="I28" s="169">
        <v>0.0287</v>
      </c>
      <c r="J28" s="169">
        <v>0.092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121.9</v>
      </c>
      <c r="AC28" s="169">
        <v>0</v>
      </c>
      <c r="AD28" s="169">
        <v>5.18E-05</v>
      </c>
      <c r="AE28" s="169">
        <v>0</v>
      </c>
      <c r="AF28" s="169">
        <v>0.8014</v>
      </c>
      <c r="AG28" s="169">
        <v>0.0054</v>
      </c>
      <c r="AH28" s="169">
        <v>0.0026</v>
      </c>
      <c r="AI28" s="169">
        <v>0</v>
      </c>
      <c r="AJ28" s="169">
        <v>0.0018</v>
      </c>
      <c r="AK28" s="169">
        <v>1.41E-05</v>
      </c>
      <c r="AL28" s="169">
        <v>113.52</v>
      </c>
      <c r="AM28" s="169">
        <v>0</v>
      </c>
      <c r="AN28" s="169">
        <v>0</v>
      </c>
      <c r="AO28" s="169">
        <v>9.2798</v>
      </c>
      <c r="AP28" s="169">
        <v>4.9446</v>
      </c>
      <c r="AQ28" s="169">
        <v>0.0025</v>
      </c>
      <c r="AR28" s="169">
        <v>0</v>
      </c>
      <c r="AS28" s="169">
        <v>0</v>
      </c>
      <c r="AT28" s="169">
        <v>250.62</v>
      </c>
    </row>
    <row r="29" spans="1:46" ht="12.75">
      <c r="A29" t="s">
        <v>869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174.66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212.52</v>
      </c>
      <c r="X29" s="169">
        <v>0</v>
      </c>
      <c r="Y29" s="169">
        <v>0</v>
      </c>
      <c r="Z29" s="169">
        <v>80.608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1.8057</v>
      </c>
      <c r="AG29" s="169">
        <v>77.899</v>
      </c>
      <c r="AH29" s="169">
        <v>4.3133</v>
      </c>
      <c r="AI29" s="169">
        <v>39.467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69">
        <v>0</v>
      </c>
      <c r="AS29" s="169">
        <v>97.487</v>
      </c>
      <c r="AT29" s="169">
        <v>688.76</v>
      </c>
    </row>
    <row r="30" spans="1:46" ht="12.75">
      <c r="A30" s="55" t="s">
        <v>870</v>
      </c>
      <c r="B30" s="170">
        <v>627.46</v>
      </c>
      <c r="C30" s="170">
        <v>104.3</v>
      </c>
      <c r="D30" s="170">
        <v>125.99</v>
      </c>
      <c r="E30" s="170">
        <v>82.196</v>
      </c>
      <c r="F30" s="170">
        <v>1.0813</v>
      </c>
      <c r="G30" s="170">
        <v>240.75</v>
      </c>
      <c r="H30" s="170">
        <v>0.8034</v>
      </c>
      <c r="I30" s="170">
        <v>0.7389</v>
      </c>
      <c r="J30" s="170">
        <v>74.42</v>
      </c>
      <c r="K30" s="170">
        <v>1055.5</v>
      </c>
      <c r="L30" s="170">
        <v>2770</v>
      </c>
      <c r="M30" s="170">
        <v>76.734</v>
      </c>
      <c r="N30" s="170">
        <v>531.22</v>
      </c>
      <c r="O30" s="170">
        <v>55.534</v>
      </c>
      <c r="P30" s="170">
        <v>7440.5</v>
      </c>
      <c r="Q30" s="170">
        <v>161.4</v>
      </c>
      <c r="R30" s="170">
        <v>136.36</v>
      </c>
      <c r="S30" s="170">
        <v>164.08</v>
      </c>
      <c r="T30" s="170">
        <v>105.91</v>
      </c>
      <c r="U30" s="170">
        <v>498.78</v>
      </c>
      <c r="V30" s="170">
        <v>112.12</v>
      </c>
      <c r="W30" s="170">
        <v>1632.2</v>
      </c>
      <c r="X30" s="170">
        <v>148.25</v>
      </c>
      <c r="Y30" s="170">
        <v>508.29</v>
      </c>
      <c r="Z30" s="170">
        <v>150.12</v>
      </c>
      <c r="AA30" s="170">
        <v>232.79</v>
      </c>
      <c r="AB30" s="170">
        <v>12090</v>
      </c>
      <c r="AC30" s="170">
        <v>142.43</v>
      </c>
      <c r="AD30" s="170">
        <v>607.91</v>
      </c>
      <c r="AE30" s="170">
        <v>0.5887</v>
      </c>
      <c r="AF30" s="170">
        <v>146.66</v>
      </c>
      <c r="AG30" s="170">
        <v>1210</v>
      </c>
      <c r="AH30" s="170">
        <v>1358.5</v>
      </c>
      <c r="AI30" s="170">
        <v>63.696</v>
      </c>
      <c r="AJ30" s="170">
        <v>2.12</v>
      </c>
      <c r="AK30" s="170">
        <v>0.0495</v>
      </c>
      <c r="AL30" s="170">
        <v>3216.3</v>
      </c>
      <c r="AM30" s="170">
        <v>1780.4</v>
      </c>
      <c r="AN30" s="170">
        <v>0</v>
      </c>
      <c r="AO30" s="170">
        <v>7158</v>
      </c>
      <c r="AP30" s="170">
        <v>6886.9</v>
      </c>
      <c r="AQ30" s="170">
        <v>8596.1</v>
      </c>
      <c r="AR30" s="170">
        <v>988.65</v>
      </c>
      <c r="AS30" s="170">
        <v>184.41</v>
      </c>
      <c r="AT30" s="170">
        <v>61470</v>
      </c>
    </row>
    <row r="31" spans="2:46" ht="12.75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</row>
    <row r="32" spans="1:46" ht="12.75">
      <c r="A32">
        <v>5020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101.56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309.69</v>
      </c>
      <c r="AI32" s="169">
        <v>0</v>
      </c>
      <c r="AJ32" s="169">
        <v>0</v>
      </c>
      <c r="AK32" s="169">
        <v>0</v>
      </c>
      <c r="AL32" s="169">
        <v>70.131</v>
      </c>
      <c r="AM32" s="169">
        <v>326.79</v>
      </c>
      <c r="AN32" s="169">
        <v>0</v>
      </c>
      <c r="AO32" s="169">
        <v>288.36</v>
      </c>
      <c r="AP32" s="169">
        <v>0</v>
      </c>
      <c r="AQ32" s="169">
        <v>88.446</v>
      </c>
      <c r="AR32" s="169">
        <v>0</v>
      </c>
      <c r="AS32" s="169">
        <v>0</v>
      </c>
      <c r="AT32" s="169">
        <v>1185</v>
      </c>
    </row>
    <row r="33" spans="1:46" ht="12.75">
      <c r="A33">
        <v>5040</v>
      </c>
      <c r="B33" s="169">
        <v>74.503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69">
        <v>2404.8</v>
      </c>
      <c r="AM33" s="169">
        <v>2100.8</v>
      </c>
      <c r="AN33" s="169">
        <v>0</v>
      </c>
      <c r="AO33" s="169">
        <v>3283.7</v>
      </c>
      <c r="AP33" s="169">
        <v>1970.5</v>
      </c>
      <c r="AQ33" s="169">
        <v>187.17</v>
      </c>
      <c r="AR33" s="169">
        <v>0</v>
      </c>
      <c r="AS33" s="169">
        <v>0</v>
      </c>
      <c r="AT33" s="169">
        <v>10021</v>
      </c>
    </row>
    <row r="34" spans="1:46" ht="12.75">
      <c r="A34">
        <v>5060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69">
        <v>0</v>
      </c>
      <c r="AM34" s="169">
        <v>68.927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68.927</v>
      </c>
    </row>
    <row r="35" spans="1:46" ht="12.75">
      <c r="A35">
        <v>5080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104.11</v>
      </c>
      <c r="AI35" s="169">
        <v>0</v>
      </c>
      <c r="AJ35" s="169">
        <v>0</v>
      </c>
      <c r="AK35" s="169">
        <v>0</v>
      </c>
      <c r="AL35" s="169">
        <v>306.58</v>
      </c>
      <c r="AM35" s="169">
        <v>166.44</v>
      </c>
      <c r="AN35" s="169">
        <v>0</v>
      </c>
      <c r="AO35" s="169">
        <v>427.84</v>
      </c>
      <c r="AP35" s="169">
        <v>631.1</v>
      </c>
      <c r="AQ35" s="169">
        <v>187.3</v>
      </c>
      <c r="AR35" s="169">
        <v>0</v>
      </c>
      <c r="AS35" s="169">
        <v>0</v>
      </c>
      <c r="AT35" s="169">
        <v>1823.4</v>
      </c>
    </row>
    <row r="36" spans="1:46" ht="12.75">
      <c r="A36">
        <v>5110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74.571</v>
      </c>
      <c r="AN36" s="169">
        <v>0</v>
      </c>
      <c r="AO36" s="169">
        <v>0</v>
      </c>
      <c r="AP36" s="169">
        <v>92.955</v>
      </c>
      <c r="AQ36" s="169">
        <v>0</v>
      </c>
      <c r="AR36" s="169">
        <v>0</v>
      </c>
      <c r="AS36" s="169">
        <v>0</v>
      </c>
      <c r="AT36" s="169">
        <v>167.53</v>
      </c>
    </row>
    <row r="37" spans="1:46" ht="12.75">
      <c r="A37">
        <v>5120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69">
        <v>0</v>
      </c>
      <c r="AG37" s="169">
        <v>0</v>
      </c>
      <c r="AH37" s="169">
        <v>0</v>
      </c>
      <c r="AI37" s="169">
        <v>0</v>
      </c>
      <c r="AJ37" s="169">
        <v>0</v>
      </c>
      <c r="AK37" s="169">
        <v>0</v>
      </c>
      <c r="AL37" s="169">
        <v>297.33</v>
      </c>
      <c r="AM37" s="169">
        <v>76.606</v>
      </c>
      <c r="AN37" s="169">
        <v>0</v>
      </c>
      <c r="AO37" s="169">
        <v>1891.9</v>
      </c>
      <c r="AP37" s="169">
        <v>2010.9</v>
      </c>
      <c r="AQ37" s="169">
        <v>88.446</v>
      </c>
      <c r="AR37" s="169">
        <v>0</v>
      </c>
      <c r="AS37" s="169">
        <v>0</v>
      </c>
      <c r="AT37" s="169">
        <v>4365.2</v>
      </c>
    </row>
    <row r="38" spans="1:46" ht="12.75">
      <c r="A38">
        <v>5122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0</v>
      </c>
      <c r="AL38" s="169">
        <v>76.565</v>
      </c>
      <c r="AM38" s="169">
        <v>0</v>
      </c>
      <c r="AN38" s="169">
        <v>0</v>
      </c>
      <c r="AO38" s="169">
        <v>111.2</v>
      </c>
      <c r="AP38" s="169">
        <v>389.11</v>
      </c>
      <c r="AQ38" s="169">
        <v>0</v>
      </c>
      <c r="AR38" s="169">
        <v>0</v>
      </c>
      <c r="AS38" s="169">
        <v>0</v>
      </c>
      <c r="AT38" s="169">
        <v>576.87</v>
      </c>
    </row>
    <row r="39" spans="1:46" ht="12.75">
      <c r="A39">
        <v>5130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9">
        <v>0</v>
      </c>
      <c r="AG39" s="169">
        <v>0</v>
      </c>
      <c r="AH39" s="169">
        <v>0</v>
      </c>
      <c r="AI39" s="169">
        <v>0</v>
      </c>
      <c r="AJ39" s="169">
        <v>0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92.955</v>
      </c>
      <c r="AQ39" s="169">
        <v>0</v>
      </c>
      <c r="AR39" s="169">
        <v>0</v>
      </c>
      <c r="AS39" s="169">
        <v>0</v>
      </c>
      <c r="AT39" s="169">
        <v>92.955</v>
      </c>
    </row>
    <row r="40" spans="1:46" ht="12.75">
      <c r="A40">
        <v>5132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9">
        <v>0</v>
      </c>
      <c r="AG40" s="169">
        <v>0</v>
      </c>
      <c r="AH40" s="169">
        <v>0</v>
      </c>
      <c r="AI40" s="169">
        <v>0</v>
      </c>
      <c r="AJ40" s="169">
        <v>0</v>
      </c>
      <c r="AK40" s="169">
        <v>0</v>
      </c>
      <c r="AL40" s="169">
        <v>0</v>
      </c>
      <c r="AM40" s="169">
        <v>73.552</v>
      </c>
      <c r="AN40" s="169">
        <v>0</v>
      </c>
      <c r="AO40" s="169">
        <v>0</v>
      </c>
      <c r="AP40" s="169">
        <v>0</v>
      </c>
      <c r="AQ40" s="169">
        <v>0</v>
      </c>
      <c r="AR40" s="169">
        <v>0</v>
      </c>
      <c r="AS40" s="169">
        <v>0</v>
      </c>
      <c r="AT40" s="169">
        <v>73.552</v>
      </c>
    </row>
    <row r="41" spans="1:46" ht="12.75">
      <c r="A41">
        <v>5170</v>
      </c>
      <c r="B41" s="169">
        <v>77.773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53.07</v>
      </c>
      <c r="AB41" s="169">
        <v>0</v>
      </c>
      <c r="AC41" s="169">
        <v>0</v>
      </c>
      <c r="AD41" s="169">
        <v>0</v>
      </c>
      <c r="AE41" s="169">
        <v>0</v>
      </c>
      <c r="AF41" s="169">
        <v>0</v>
      </c>
      <c r="AG41" s="169">
        <v>0</v>
      </c>
      <c r="AH41" s="169">
        <v>79.763</v>
      </c>
      <c r="AI41" s="169">
        <v>0</v>
      </c>
      <c r="AJ41" s="169">
        <v>0</v>
      </c>
      <c r="AK41" s="169">
        <v>0</v>
      </c>
      <c r="AL41" s="169">
        <v>327.66</v>
      </c>
      <c r="AM41" s="169">
        <v>0</v>
      </c>
      <c r="AN41" s="169">
        <v>0</v>
      </c>
      <c r="AO41" s="169">
        <v>597.43</v>
      </c>
      <c r="AP41" s="169">
        <v>1153.7</v>
      </c>
      <c r="AQ41" s="169">
        <v>0</v>
      </c>
      <c r="AR41" s="169">
        <v>73.374</v>
      </c>
      <c r="AS41" s="169">
        <v>0</v>
      </c>
      <c r="AT41" s="169">
        <v>2362.7</v>
      </c>
    </row>
    <row r="42" spans="1:46" ht="12.75">
      <c r="A42">
        <v>5180</v>
      </c>
      <c r="B42" s="169">
        <v>0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9">
        <v>0</v>
      </c>
      <c r="AG42" s="169"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99.192</v>
      </c>
      <c r="AP42" s="169">
        <v>0</v>
      </c>
      <c r="AQ42" s="169">
        <v>0</v>
      </c>
      <c r="AR42" s="169">
        <v>0</v>
      </c>
      <c r="AS42" s="169">
        <v>0</v>
      </c>
      <c r="AT42" s="169">
        <v>99.192</v>
      </c>
    </row>
    <row r="43" spans="1:46" ht="12.75">
      <c r="A43">
        <v>6000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73.489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65.523</v>
      </c>
      <c r="AH43" s="169">
        <v>252.43</v>
      </c>
      <c r="AI43" s="169">
        <v>0</v>
      </c>
      <c r="AJ43" s="169">
        <v>0</v>
      </c>
      <c r="AK43" s="169">
        <v>0</v>
      </c>
      <c r="AL43" s="169">
        <v>1389</v>
      </c>
      <c r="AM43" s="169">
        <v>921.79</v>
      </c>
      <c r="AN43" s="169">
        <v>171.6</v>
      </c>
      <c r="AO43" s="169">
        <v>2577.5</v>
      </c>
      <c r="AP43" s="169">
        <v>3429.2</v>
      </c>
      <c r="AQ43" s="169">
        <v>187.64</v>
      </c>
      <c r="AR43" s="169">
        <v>0</v>
      </c>
      <c r="AS43" s="169">
        <v>0</v>
      </c>
      <c r="AT43" s="169">
        <v>9068.1</v>
      </c>
    </row>
    <row r="44" spans="1:46" ht="12.75">
      <c r="A44">
        <v>6010</v>
      </c>
      <c r="B44" s="169">
        <v>0</v>
      </c>
      <c r="C44" s="169">
        <v>0</v>
      </c>
      <c r="D44" s="169">
        <v>170.91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217.63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9">
        <v>0</v>
      </c>
      <c r="AG44" s="169">
        <v>0</v>
      </c>
      <c r="AH44" s="169">
        <v>0</v>
      </c>
      <c r="AI44" s="169">
        <v>0</v>
      </c>
      <c r="AJ44" s="169">
        <v>0</v>
      </c>
      <c r="AK44" s="169">
        <v>0</v>
      </c>
      <c r="AL44" s="169">
        <v>936.51</v>
      </c>
      <c r="AM44" s="169">
        <v>805.18</v>
      </c>
      <c r="AN44" s="169">
        <v>0</v>
      </c>
      <c r="AO44" s="169">
        <v>2583.6</v>
      </c>
      <c r="AP44" s="169">
        <v>3150.5</v>
      </c>
      <c r="AQ44" s="169">
        <v>391.52</v>
      </c>
      <c r="AR44" s="169">
        <v>0</v>
      </c>
      <c r="AS44" s="169">
        <v>181.83</v>
      </c>
      <c r="AT44" s="169">
        <v>8437.7</v>
      </c>
    </row>
    <row r="45" spans="1:46" ht="12.75">
      <c r="A45">
        <v>6020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291.17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81.648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68.45</v>
      </c>
      <c r="AH45" s="169">
        <v>0</v>
      </c>
      <c r="AI45" s="169">
        <v>0</v>
      </c>
      <c r="AJ45" s="169">
        <v>0</v>
      </c>
      <c r="AK45" s="169">
        <v>0</v>
      </c>
      <c r="AL45" s="169">
        <v>166.48</v>
      </c>
      <c r="AM45" s="169">
        <v>1387.6</v>
      </c>
      <c r="AN45" s="169">
        <v>0</v>
      </c>
      <c r="AO45" s="169">
        <v>2187</v>
      </c>
      <c r="AP45" s="169">
        <v>1532.2</v>
      </c>
      <c r="AQ45" s="169">
        <v>363.68</v>
      </c>
      <c r="AR45" s="169">
        <v>0</v>
      </c>
      <c r="AS45" s="169">
        <v>0</v>
      </c>
      <c r="AT45" s="169">
        <v>6078.2</v>
      </c>
    </row>
    <row r="46" spans="1:46" ht="12.75">
      <c r="A46">
        <v>6030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520.66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92.986</v>
      </c>
      <c r="AH46" s="169">
        <v>0</v>
      </c>
      <c r="AI46" s="169">
        <v>0</v>
      </c>
      <c r="AJ46" s="169">
        <v>0</v>
      </c>
      <c r="AK46" s="169">
        <v>0</v>
      </c>
      <c r="AL46" s="169">
        <v>724.68</v>
      </c>
      <c r="AM46" s="169">
        <v>744.74</v>
      </c>
      <c r="AN46" s="169">
        <v>0</v>
      </c>
      <c r="AO46" s="169">
        <v>1214.4</v>
      </c>
      <c r="AP46" s="169">
        <v>460.5</v>
      </c>
      <c r="AQ46" s="169">
        <v>751.23</v>
      </c>
      <c r="AR46" s="169">
        <v>0</v>
      </c>
      <c r="AS46" s="169">
        <v>0</v>
      </c>
      <c r="AT46" s="169">
        <v>4509.2</v>
      </c>
    </row>
    <row r="47" spans="1:46" ht="12.75">
      <c r="A47">
        <v>6040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73.707</v>
      </c>
      <c r="AM47" s="169">
        <v>76.606</v>
      </c>
      <c r="AN47" s="169">
        <v>0</v>
      </c>
      <c r="AO47" s="169">
        <v>199.87</v>
      </c>
      <c r="AP47" s="169">
        <v>204.18</v>
      </c>
      <c r="AQ47" s="169">
        <v>0</v>
      </c>
      <c r="AR47" s="169">
        <v>0</v>
      </c>
      <c r="AS47" s="169">
        <v>0</v>
      </c>
      <c r="AT47" s="169">
        <v>554.37</v>
      </c>
    </row>
    <row r="48" spans="1:46" ht="12.75">
      <c r="A48">
        <v>6041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0</v>
      </c>
      <c r="AM48" s="169">
        <v>153.33</v>
      </c>
      <c r="AN48" s="169">
        <v>0</v>
      </c>
      <c r="AO48" s="169">
        <v>1678.4</v>
      </c>
      <c r="AP48" s="169">
        <v>1150.4</v>
      </c>
      <c r="AQ48" s="169">
        <v>88.446</v>
      </c>
      <c r="AR48" s="169">
        <v>0</v>
      </c>
      <c r="AS48" s="169">
        <v>0</v>
      </c>
      <c r="AT48" s="169">
        <v>3070.6</v>
      </c>
    </row>
    <row r="49" spans="1:46" ht="12.75">
      <c r="A49">
        <v>6045</v>
      </c>
      <c r="B49" s="169">
        <v>0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76.516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111.71</v>
      </c>
      <c r="AM49" s="169">
        <v>154.64</v>
      </c>
      <c r="AN49" s="169">
        <v>0</v>
      </c>
      <c r="AO49" s="169">
        <v>1701.2</v>
      </c>
      <c r="AP49" s="169">
        <v>762.44</v>
      </c>
      <c r="AQ49" s="169">
        <v>0</v>
      </c>
      <c r="AR49" s="169">
        <v>0</v>
      </c>
      <c r="AS49" s="169">
        <v>194.97</v>
      </c>
      <c r="AT49" s="169">
        <v>3001.5</v>
      </c>
    </row>
    <row r="50" spans="1:46" ht="12.75">
      <c r="A50">
        <v>6080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198.38</v>
      </c>
      <c r="AP50" s="169">
        <v>103.31</v>
      </c>
      <c r="AQ50" s="169">
        <v>0</v>
      </c>
      <c r="AR50" s="169">
        <v>0</v>
      </c>
      <c r="AS50" s="169">
        <v>0</v>
      </c>
      <c r="AT50" s="169">
        <v>301.7</v>
      </c>
    </row>
    <row r="51" spans="1:46" ht="12.75">
      <c r="A51">
        <v>6110</v>
      </c>
      <c r="B51" s="169">
        <v>0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69">
        <v>0</v>
      </c>
      <c r="AM51" s="169">
        <v>79.704</v>
      </c>
      <c r="AN51" s="169">
        <v>0</v>
      </c>
      <c r="AO51" s="169">
        <v>92.955</v>
      </c>
      <c r="AP51" s="169">
        <v>0</v>
      </c>
      <c r="AQ51" s="169">
        <v>0</v>
      </c>
      <c r="AR51" s="169">
        <v>0</v>
      </c>
      <c r="AS51" s="169">
        <v>0</v>
      </c>
      <c r="AT51" s="169">
        <v>172.66</v>
      </c>
    </row>
    <row r="52" spans="1:46" ht="12.75">
      <c r="A52">
        <v>6120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79.514</v>
      </c>
      <c r="AB52" s="169">
        <v>0</v>
      </c>
      <c r="AC52" s="169">
        <v>0</v>
      </c>
      <c r="AD52" s="169">
        <v>0</v>
      </c>
      <c r="AE52" s="169">
        <v>0</v>
      </c>
      <c r="AF52" s="169">
        <v>0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69">
        <v>101.26</v>
      </c>
      <c r="AM52" s="169">
        <v>216.13</v>
      </c>
      <c r="AN52" s="169">
        <v>0</v>
      </c>
      <c r="AO52" s="169">
        <v>1098.4</v>
      </c>
      <c r="AP52" s="169">
        <v>2168.8</v>
      </c>
      <c r="AQ52" s="169">
        <v>171.6</v>
      </c>
      <c r="AR52" s="169">
        <v>0</v>
      </c>
      <c r="AS52" s="169">
        <v>110.06</v>
      </c>
      <c r="AT52" s="169">
        <v>3945.8</v>
      </c>
    </row>
    <row r="53" spans="1:46" ht="12.75">
      <c r="A53">
        <v>6122</v>
      </c>
      <c r="B53" s="169">
        <v>0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9">
        <v>0</v>
      </c>
      <c r="AG53" s="169">
        <v>0</v>
      </c>
      <c r="AH53" s="169">
        <v>0</v>
      </c>
      <c r="AI53" s="169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88.446</v>
      </c>
      <c r="AP53" s="169">
        <v>203.88</v>
      </c>
      <c r="AQ53" s="169">
        <v>103.31</v>
      </c>
      <c r="AR53" s="169">
        <v>0</v>
      </c>
      <c r="AS53" s="169">
        <v>0</v>
      </c>
      <c r="AT53" s="169">
        <v>395.63</v>
      </c>
    </row>
    <row r="54" spans="1:46" ht="12.75">
      <c r="A54">
        <v>6130</v>
      </c>
      <c r="B54" s="169">
        <v>0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69">
        <v>303.72</v>
      </c>
      <c r="AM54" s="169">
        <v>104.46</v>
      </c>
      <c r="AN54" s="169">
        <v>0</v>
      </c>
      <c r="AO54" s="169">
        <v>537.57</v>
      </c>
      <c r="AP54" s="169">
        <v>92.955</v>
      </c>
      <c r="AQ54" s="169">
        <v>0</v>
      </c>
      <c r="AR54" s="169">
        <v>0</v>
      </c>
      <c r="AS54" s="169">
        <v>0</v>
      </c>
      <c r="AT54" s="169">
        <v>1038.7</v>
      </c>
    </row>
    <row r="55" spans="1:46" ht="12.75">
      <c r="A55">
        <v>6132</v>
      </c>
      <c r="B55" s="169">
        <v>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88.446</v>
      </c>
      <c r="AP55" s="169">
        <v>199.76</v>
      </c>
      <c r="AQ55" s="169">
        <v>0</v>
      </c>
      <c r="AR55" s="169">
        <v>0</v>
      </c>
      <c r="AS55" s="169">
        <v>0</v>
      </c>
      <c r="AT55" s="169">
        <v>288.2</v>
      </c>
    </row>
    <row r="56" spans="1:46" ht="12.75">
      <c r="A56">
        <v>6170</v>
      </c>
      <c r="B56" s="169">
        <v>0</v>
      </c>
      <c r="C56" s="169">
        <v>0</v>
      </c>
      <c r="D56" s="169">
        <v>88.437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71.665</v>
      </c>
      <c r="L56" s="169">
        <v>288.43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103.94</v>
      </c>
      <c r="AB56" s="169">
        <v>57.275</v>
      </c>
      <c r="AC56" s="169">
        <v>0</v>
      </c>
      <c r="AD56" s="169">
        <v>0</v>
      </c>
      <c r="AE56" s="169">
        <v>0</v>
      </c>
      <c r="AF56" s="169">
        <v>0</v>
      </c>
      <c r="AG56" s="169">
        <v>290.08</v>
      </c>
      <c r="AH56" s="169">
        <v>630</v>
      </c>
      <c r="AI56" s="169">
        <v>0</v>
      </c>
      <c r="AJ56" s="169">
        <v>0</v>
      </c>
      <c r="AK56" s="169">
        <v>0</v>
      </c>
      <c r="AL56" s="169">
        <v>3710.9</v>
      </c>
      <c r="AM56" s="169">
        <v>3258.4</v>
      </c>
      <c r="AN56" s="169">
        <v>0</v>
      </c>
      <c r="AO56" s="169">
        <v>17987</v>
      </c>
      <c r="AP56" s="169">
        <v>23512</v>
      </c>
      <c r="AQ56" s="169">
        <v>2431.2</v>
      </c>
      <c r="AR56" s="169">
        <v>24.433</v>
      </c>
      <c r="AS56" s="169">
        <v>0</v>
      </c>
      <c r="AT56" s="169">
        <v>52454</v>
      </c>
    </row>
    <row r="57" spans="1:46" ht="12.75">
      <c r="A57">
        <v>6180</v>
      </c>
      <c r="B57" s="169">
        <v>0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70.439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70.439</v>
      </c>
    </row>
    <row r="58" spans="1:46" ht="12.75">
      <c r="A58">
        <v>6200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0</v>
      </c>
      <c r="AH58" s="169">
        <v>126.05</v>
      </c>
      <c r="AI58" s="169">
        <v>0</v>
      </c>
      <c r="AJ58" s="169">
        <v>0</v>
      </c>
      <c r="AK58" s="169">
        <v>0</v>
      </c>
      <c r="AL58" s="169">
        <v>847.28</v>
      </c>
      <c r="AM58" s="169">
        <v>319.58</v>
      </c>
      <c r="AN58" s="169">
        <v>0</v>
      </c>
      <c r="AO58" s="169">
        <v>1454.2</v>
      </c>
      <c r="AP58" s="169">
        <v>898.55</v>
      </c>
      <c r="AQ58" s="169">
        <v>476.62</v>
      </c>
      <c r="AR58" s="169">
        <v>0</v>
      </c>
      <c r="AS58" s="169">
        <v>0</v>
      </c>
      <c r="AT58" s="169">
        <v>4122.3</v>
      </c>
    </row>
    <row r="59" spans="1:46" ht="12.75">
      <c r="A59">
        <v>6210</v>
      </c>
      <c r="B59" s="169">
        <v>0</v>
      </c>
      <c r="C59" s="169">
        <v>0</v>
      </c>
      <c r="D59" s="169">
        <v>0</v>
      </c>
      <c r="E59" s="169">
        <v>0</v>
      </c>
      <c r="F59" s="169">
        <v>0</v>
      </c>
      <c r="G59" s="169">
        <v>78.575</v>
      </c>
      <c r="H59" s="169">
        <v>0</v>
      </c>
      <c r="I59" s="169">
        <v>0</v>
      </c>
      <c r="J59" s="169">
        <v>0</v>
      </c>
      <c r="K59" s="169">
        <v>0</v>
      </c>
      <c r="L59" s="169">
        <v>143.2</v>
      </c>
      <c r="M59" s="169">
        <v>0</v>
      </c>
      <c r="N59" s="169">
        <v>0</v>
      </c>
      <c r="O59" s="169">
        <v>0</v>
      </c>
      <c r="P59" s="169">
        <v>1533.5</v>
      </c>
      <c r="Q59" s="169">
        <v>0</v>
      </c>
      <c r="R59" s="169">
        <v>0</v>
      </c>
      <c r="S59" s="169">
        <v>69.391</v>
      </c>
      <c r="T59" s="169">
        <v>0</v>
      </c>
      <c r="U59" s="169">
        <v>0</v>
      </c>
      <c r="V59" s="169">
        <v>0</v>
      </c>
      <c r="W59" s="169">
        <v>576.97</v>
      </c>
      <c r="X59" s="169">
        <v>0</v>
      </c>
      <c r="Y59" s="169">
        <v>967.68</v>
      </c>
      <c r="Z59" s="169">
        <v>312.17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578.29</v>
      </c>
      <c r="AH59" s="169">
        <v>175.65</v>
      </c>
      <c r="AI59" s="169">
        <v>80.842</v>
      </c>
      <c r="AJ59" s="169">
        <v>0</v>
      </c>
      <c r="AK59" s="169">
        <v>0</v>
      </c>
      <c r="AL59" s="169">
        <v>135.36</v>
      </c>
      <c r="AM59" s="169">
        <v>141.04</v>
      </c>
      <c r="AN59" s="169">
        <v>0</v>
      </c>
      <c r="AO59" s="169">
        <v>1104.3</v>
      </c>
      <c r="AP59" s="169">
        <v>794.99</v>
      </c>
      <c r="AQ59" s="169">
        <v>0</v>
      </c>
      <c r="AR59" s="169">
        <v>0</v>
      </c>
      <c r="AS59" s="169">
        <v>74955</v>
      </c>
      <c r="AT59" s="169">
        <v>81647</v>
      </c>
    </row>
    <row r="60" spans="1:46" ht="12.75">
      <c r="A60">
        <v>6230</v>
      </c>
      <c r="B60" s="169">
        <v>0</v>
      </c>
      <c r="C60" s="169">
        <v>96.302</v>
      </c>
      <c r="D60" s="169">
        <v>108.38</v>
      </c>
      <c r="E60" s="169">
        <v>76.82</v>
      </c>
      <c r="F60" s="169">
        <v>0</v>
      </c>
      <c r="G60" s="169">
        <v>138.41</v>
      </c>
      <c r="H60" s="169">
        <v>0</v>
      </c>
      <c r="I60" s="169">
        <v>0</v>
      </c>
      <c r="J60" s="169">
        <v>0</v>
      </c>
      <c r="K60" s="169">
        <v>68.6</v>
      </c>
      <c r="L60" s="169">
        <v>620.88</v>
      </c>
      <c r="M60" s="169">
        <v>0</v>
      </c>
      <c r="N60" s="169">
        <v>86.67</v>
      </c>
      <c r="O60" s="169">
        <v>0</v>
      </c>
      <c r="P60" s="169">
        <v>0</v>
      </c>
      <c r="Q60" s="169">
        <v>215.64</v>
      </c>
      <c r="R60" s="169">
        <v>108.69</v>
      </c>
      <c r="S60" s="169">
        <v>0</v>
      </c>
      <c r="T60" s="169">
        <v>0</v>
      </c>
      <c r="U60" s="169">
        <v>250.26</v>
      </c>
      <c r="V60" s="169">
        <v>82.569</v>
      </c>
      <c r="W60" s="169">
        <v>1850.8</v>
      </c>
      <c r="X60" s="169">
        <v>247</v>
      </c>
      <c r="Y60" s="169">
        <v>0</v>
      </c>
      <c r="Z60" s="169">
        <v>0</v>
      </c>
      <c r="AA60" s="169">
        <v>76.363</v>
      </c>
      <c r="AB60" s="169">
        <v>190.57</v>
      </c>
      <c r="AC60" s="169">
        <v>59.193</v>
      </c>
      <c r="AD60" s="169">
        <v>65042</v>
      </c>
      <c r="AE60" s="169">
        <v>0</v>
      </c>
      <c r="AF60" s="169">
        <v>0</v>
      </c>
      <c r="AG60" s="169">
        <v>138.69</v>
      </c>
      <c r="AH60" s="169">
        <v>1553</v>
      </c>
      <c r="AI60" s="169">
        <v>4487.9</v>
      </c>
      <c r="AJ60" s="169">
        <v>71.185</v>
      </c>
      <c r="AK60" s="169">
        <v>0</v>
      </c>
      <c r="AL60" s="169">
        <v>2144.5</v>
      </c>
      <c r="AM60" s="169">
        <v>83.041</v>
      </c>
      <c r="AN60" s="169">
        <v>86.781</v>
      </c>
      <c r="AO60" s="169">
        <v>2176</v>
      </c>
      <c r="AP60" s="169">
        <v>1828.8</v>
      </c>
      <c r="AQ60" s="169">
        <v>5071.1</v>
      </c>
      <c r="AR60" s="169">
        <v>0</v>
      </c>
      <c r="AS60" s="169">
        <v>0</v>
      </c>
      <c r="AT60" s="169">
        <v>86960</v>
      </c>
    </row>
    <row r="61" spans="1:46" ht="14.25">
      <c r="A61" s="137" t="s">
        <v>871</v>
      </c>
      <c r="B61" s="169">
        <v>0</v>
      </c>
      <c r="C61" s="169">
        <v>0</v>
      </c>
      <c r="D61" s="169">
        <v>0</v>
      </c>
      <c r="E61" s="169">
        <v>89.65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123.41</v>
      </c>
      <c r="M61" s="169">
        <v>0</v>
      </c>
      <c r="N61" s="169">
        <v>99.587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49.707</v>
      </c>
      <c r="U61" s="169">
        <v>0</v>
      </c>
      <c r="V61" s="169">
        <v>0</v>
      </c>
      <c r="W61" s="169">
        <v>420.78</v>
      </c>
      <c r="X61" s="169">
        <v>41.58</v>
      </c>
      <c r="Y61" s="169">
        <v>0</v>
      </c>
      <c r="Z61" s="169">
        <v>44.394</v>
      </c>
      <c r="AA61" s="169">
        <v>44.618</v>
      </c>
      <c r="AB61" s="169">
        <v>0</v>
      </c>
      <c r="AC61" s="169">
        <v>1932.6</v>
      </c>
      <c r="AD61" s="169">
        <v>44.516</v>
      </c>
      <c r="AE61" s="169">
        <v>0</v>
      </c>
      <c r="AF61" s="169">
        <v>0</v>
      </c>
      <c r="AG61" s="169">
        <v>224</v>
      </c>
      <c r="AH61" s="169">
        <v>695.66</v>
      </c>
      <c r="AI61" s="169">
        <v>22.654</v>
      </c>
      <c r="AJ61" s="169">
        <v>0</v>
      </c>
      <c r="AK61" s="169">
        <v>0</v>
      </c>
      <c r="AL61" s="169">
        <v>1410.1</v>
      </c>
      <c r="AM61" s="169">
        <v>217</v>
      </c>
      <c r="AN61" s="169">
        <v>7170.6</v>
      </c>
      <c r="AO61" s="169">
        <v>7240.9</v>
      </c>
      <c r="AP61" s="169">
        <v>1603.5</v>
      </c>
      <c r="AQ61" s="169">
        <v>2050.4</v>
      </c>
      <c r="AR61" s="169">
        <v>0</v>
      </c>
      <c r="AS61" s="169">
        <v>0</v>
      </c>
      <c r="AT61" s="169">
        <v>23526</v>
      </c>
    </row>
    <row r="62" spans="1:46" ht="12.75">
      <c r="A62">
        <v>6240</v>
      </c>
      <c r="B62" s="169">
        <v>81.007</v>
      </c>
      <c r="C62" s="169">
        <v>0</v>
      </c>
      <c r="D62" s="169">
        <v>184.99</v>
      </c>
      <c r="E62" s="169">
        <v>0</v>
      </c>
      <c r="F62" s="169">
        <v>0</v>
      </c>
      <c r="G62" s="169">
        <v>136.93</v>
      </c>
      <c r="H62" s="169">
        <v>0</v>
      </c>
      <c r="I62" s="169">
        <v>0</v>
      </c>
      <c r="J62" s="169">
        <v>0</v>
      </c>
      <c r="K62" s="169">
        <v>143.19</v>
      </c>
      <c r="L62" s="169">
        <v>989.29</v>
      </c>
      <c r="M62" s="169">
        <v>76.892</v>
      </c>
      <c r="N62" s="169">
        <v>87.353</v>
      </c>
      <c r="O62" s="169">
        <v>0</v>
      </c>
      <c r="P62" s="169">
        <v>733.38</v>
      </c>
      <c r="Q62" s="169">
        <v>0</v>
      </c>
      <c r="R62" s="169">
        <v>0</v>
      </c>
      <c r="S62" s="169">
        <v>0</v>
      </c>
      <c r="T62" s="169">
        <v>0</v>
      </c>
      <c r="U62" s="169">
        <v>247.97</v>
      </c>
      <c r="V62" s="169">
        <v>0</v>
      </c>
      <c r="W62" s="169">
        <v>0</v>
      </c>
      <c r="X62" s="169">
        <v>0</v>
      </c>
      <c r="Y62" s="169">
        <v>0</v>
      </c>
      <c r="Z62" s="169">
        <v>17.896</v>
      </c>
      <c r="AA62" s="169">
        <v>73.274</v>
      </c>
      <c r="AB62" s="169">
        <v>751.51</v>
      </c>
      <c r="AC62" s="169">
        <v>0</v>
      </c>
      <c r="AD62" s="169">
        <v>0</v>
      </c>
      <c r="AE62" s="169">
        <v>374.27</v>
      </c>
      <c r="AF62" s="169">
        <v>0</v>
      </c>
      <c r="AG62" s="169">
        <v>2780.6</v>
      </c>
      <c r="AH62" s="169">
        <v>2113.9</v>
      </c>
      <c r="AI62" s="169">
        <v>184.16</v>
      </c>
      <c r="AJ62" s="169">
        <v>0</v>
      </c>
      <c r="AK62" s="169">
        <v>0</v>
      </c>
      <c r="AL62" s="169">
        <v>524.57</v>
      </c>
      <c r="AM62" s="169">
        <v>97.637</v>
      </c>
      <c r="AN62" s="169">
        <v>0</v>
      </c>
      <c r="AO62" s="169">
        <v>1153.5</v>
      </c>
      <c r="AP62" s="169">
        <v>459.39</v>
      </c>
      <c r="AQ62" s="169">
        <v>96.56</v>
      </c>
      <c r="AR62" s="169">
        <v>71.162</v>
      </c>
      <c r="AS62" s="169">
        <v>0</v>
      </c>
      <c r="AT62" s="169">
        <v>11379</v>
      </c>
    </row>
    <row r="63" spans="1:46" ht="12.75">
      <c r="A63">
        <v>6320</v>
      </c>
      <c r="B63" s="169">
        <v>179.37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73.489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283.94</v>
      </c>
      <c r="X63" s="169">
        <v>0</v>
      </c>
      <c r="Y63" s="169">
        <v>0</v>
      </c>
      <c r="Z63" s="169">
        <v>0</v>
      </c>
      <c r="AA63" s="169">
        <v>0</v>
      </c>
      <c r="AB63" s="169">
        <v>58.712</v>
      </c>
      <c r="AC63" s="169">
        <v>0</v>
      </c>
      <c r="AD63" s="169">
        <v>0</v>
      </c>
      <c r="AE63" s="169">
        <v>0</v>
      </c>
      <c r="AF63" s="169">
        <v>0</v>
      </c>
      <c r="AG63" s="169">
        <v>453.74</v>
      </c>
      <c r="AH63" s="169">
        <v>1183.3</v>
      </c>
      <c r="AI63" s="169">
        <v>60.657</v>
      </c>
      <c r="AJ63" s="169">
        <v>0</v>
      </c>
      <c r="AK63" s="169">
        <v>0</v>
      </c>
      <c r="AL63" s="169">
        <v>232.65</v>
      </c>
      <c r="AM63" s="169">
        <v>74.571</v>
      </c>
      <c r="AN63" s="169">
        <v>0</v>
      </c>
      <c r="AO63" s="169">
        <v>1417.1</v>
      </c>
      <c r="AP63" s="169">
        <v>1341.1</v>
      </c>
      <c r="AQ63" s="169">
        <v>104.99</v>
      </c>
      <c r="AR63" s="169">
        <v>0</v>
      </c>
      <c r="AS63" s="169">
        <v>189.8</v>
      </c>
      <c r="AT63" s="169">
        <v>5653.5</v>
      </c>
    </row>
    <row r="64" spans="1:46" ht="12.75">
      <c r="A64">
        <v>6330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73.596</v>
      </c>
      <c r="L64" s="169">
        <v>73.489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70.336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  <c r="AG64" s="169">
        <v>298.88</v>
      </c>
      <c r="AH64" s="169">
        <v>0</v>
      </c>
      <c r="AI64" s="169">
        <v>109.11</v>
      </c>
      <c r="AJ64" s="169">
        <v>0</v>
      </c>
      <c r="AK64" s="169">
        <v>0</v>
      </c>
      <c r="AL64" s="169">
        <v>147.41</v>
      </c>
      <c r="AM64" s="169">
        <v>663.75</v>
      </c>
      <c r="AN64" s="169">
        <v>0</v>
      </c>
      <c r="AO64" s="169">
        <v>2355</v>
      </c>
      <c r="AP64" s="169">
        <v>2386</v>
      </c>
      <c r="AQ64" s="169">
        <v>0</v>
      </c>
      <c r="AR64" s="169">
        <v>0</v>
      </c>
      <c r="AS64" s="169">
        <v>1612.1</v>
      </c>
      <c r="AT64" s="169">
        <v>7789.8</v>
      </c>
    </row>
    <row r="65" spans="1:46" ht="12.75">
      <c r="A65">
        <v>6420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8579.3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  <c r="AG65" s="169">
        <v>0</v>
      </c>
      <c r="AH65" s="169">
        <v>0</v>
      </c>
      <c r="AI65" s="169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8579.3</v>
      </c>
    </row>
    <row r="66" spans="1:46" ht="12.75">
      <c r="A66">
        <v>6430</v>
      </c>
      <c r="B66" s="169">
        <v>0</v>
      </c>
      <c r="C66" s="169">
        <v>0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74.589</v>
      </c>
      <c r="L66" s="169">
        <v>437.44</v>
      </c>
      <c r="M66" s="169">
        <v>0</v>
      </c>
      <c r="N66" s="169">
        <v>0</v>
      </c>
      <c r="O66" s="169">
        <v>0</v>
      </c>
      <c r="P66" s="169">
        <v>74.005</v>
      </c>
      <c r="Q66" s="169">
        <v>162.1</v>
      </c>
      <c r="R66" s="169">
        <v>0</v>
      </c>
      <c r="S66" s="169">
        <v>0</v>
      </c>
      <c r="T66" s="169">
        <v>78.436</v>
      </c>
      <c r="U66" s="169">
        <v>0</v>
      </c>
      <c r="V66" s="169">
        <v>85.782</v>
      </c>
      <c r="W66" s="169">
        <v>523.44</v>
      </c>
      <c r="X66" s="169">
        <v>0</v>
      </c>
      <c r="Y66" s="169">
        <v>0</v>
      </c>
      <c r="Z66" s="169">
        <v>0</v>
      </c>
      <c r="AA66" s="169">
        <v>0</v>
      </c>
      <c r="AB66" s="169">
        <v>54.726</v>
      </c>
      <c r="AC66" s="169">
        <v>97.663</v>
      </c>
      <c r="AD66" s="169">
        <v>1321.9</v>
      </c>
      <c r="AE66" s="169">
        <v>0</v>
      </c>
      <c r="AF66" s="169">
        <v>0</v>
      </c>
      <c r="AG66" s="169">
        <v>141.54</v>
      </c>
      <c r="AH66" s="169">
        <v>705.59</v>
      </c>
      <c r="AI66" s="169">
        <v>62.725</v>
      </c>
      <c r="AJ66" s="169">
        <v>0</v>
      </c>
      <c r="AK66" s="169">
        <v>0</v>
      </c>
      <c r="AL66" s="169">
        <v>9989</v>
      </c>
      <c r="AM66" s="169">
        <v>1112.1</v>
      </c>
      <c r="AN66" s="169">
        <v>0</v>
      </c>
      <c r="AO66" s="169">
        <v>12684</v>
      </c>
      <c r="AP66" s="169">
        <v>11798</v>
      </c>
      <c r="AQ66" s="169">
        <v>26438</v>
      </c>
      <c r="AR66" s="169">
        <v>0</v>
      </c>
      <c r="AS66" s="169">
        <v>515.11</v>
      </c>
      <c r="AT66" s="169">
        <v>66355</v>
      </c>
    </row>
    <row r="67" spans="1:46" ht="12.75">
      <c r="A67">
        <v>6480</v>
      </c>
      <c r="B67" s="169">
        <v>0</v>
      </c>
      <c r="C67" s="169">
        <v>0</v>
      </c>
      <c r="D67" s="169">
        <v>0</v>
      </c>
      <c r="E67" s="169">
        <v>76.82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396.63</v>
      </c>
      <c r="M67" s="169">
        <v>0</v>
      </c>
      <c r="N67" s="169">
        <v>0</v>
      </c>
      <c r="O67" s="169">
        <v>0</v>
      </c>
      <c r="P67" s="169">
        <v>215.3</v>
      </c>
      <c r="Q67" s="169">
        <v>54.949</v>
      </c>
      <c r="R67" s="169">
        <v>83.551</v>
      </c>
      <c r="S67" s="169">
        <v>0</v>
      </c>
      <c r="T67" s="169">
        <v>0</v>
      </c>
      <c r="U67" s="169">
        <v>113.33</v>
      </c>
      <c r="V67" s="169">
        <v>57.384</v>
      </c>
      <c r="W67" s="169">
        <v>146.05</v>
      </c>
      <c r="X67" s="169">
        <v>0</v>
      </c>
      <c r="Y67" s="169">
        <v>0</v>
      </c>
      <c r="Z67" s="169">
        <v>72.375</v>
      </c>
      <c r="AA67" s="169">
        <v>0</v>
      </c>
      <c r="AB67" s="169">
        <v>18.224</v>
      </c>
      <c r="AC67" s="169">
        <v>80.571</v>
      </c>
      <c r="AD67" s="169">
        <v>60.934</v>
      </c>
      <c r="AE67" s="169">
        <v>0</v>
      </c>
      <c r="AF67" s="169">
        <v>0</v>
      </c>
      <c r="AG67" s="169">
        <v>4044.5</v>
      </c>
      <c r="AH67" s="169">
        <v>2635.7</v>
      </c>
      <c r="AI67" s="169">
        <v>172.96</v>
      </c>
      <c r="AJ67" s="169">
        <v>0</v>
      </c>
      <c r="AK67" s="169">
        <v>0</v>
      </c>
      <c r="AL67" s="169">
        <v>74.154</v>
      </c>
      <c r="AM67" s="169">
        <v>76.606</v>
      </c>
      <c r="AN67" s="169">
        <v>0</v>
      </c>
      <c r="AO67" s="169">
        <v>288.83</v>
      </c>
      <c r="AP67" s="169">
        <v>366.75</v>
      </c>
      <c r="AQ67" s="169">
        <v>0</v>
      </c>
      <c r="AR67" s="169">
        <v>0</v>
      </c>
      <c r="AS67" s="169">
        <v>1050.3</v>
      </c>
      <c r="AT67" s="169">
        <v>10086</v>
      </c>
    </row>
    <row r="68" spans="1:46" ht="12.75">
      <c r="A68">
        <v>6495</v>
      </c>
      <c r="B68" s="169">
        <v>183.83</v>
      </c>
      <c r="C68" s="169">
        <v>0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71.795</v>
      </c>
      <c r="L68" s="169">
        <v>485.71</v>
      </c>
      <c r="M68" s="169">
        <v>0</v>
      </c>
      <c r="N68" s="169">
        <v>254.99</v>
      </c>
      <c r="O68" s="169">
        <v>0</v>
      </c>
      <c r="P68" s="169">
        <v>0</v>
      </c>
      <c r="Q68" s="169">
        <v>0</v>
      </c>
      <c r="R68" s="169">
        <v>0</v>
      </c>
      <c r="S68" s="169">
        <v>73.325</v>
      </c>
      <c r="T68" s="169">
        <v>0</v>
      </c>
      <c r="U68" s="169">
        <v>0</v>
      </c>
      <c r="V68" s="169">
        <v>0</v>
      </c>
      <c r="W68" s="169">
        <v>956.79</v>
      </c>
      <c r="X68" s="169">
        <v>194.57</v>
      </c>
      <c r="Y68" s="169">
        <v>306.88</v>
      </c>
      <c r="Z68" s="169">
        <v>0</v>
      </c>
      <c r="AA68" s="169">
        <v>0</v>
      </c>
      <c r="AB68" s="169">
        <v>0</v>
      </c>
      <c r="AC68" s="169">
        <v>0</v>
      </c>
      <c r="AD68" s="169">
        <v>121.71</v>
      </c>
      <c r="AE68" s="169">
        <v>64.822</v>
      </c>
      <c r="AF68" s="169">
        <v>0</v>
      </c>
      <c r="AG68" s="169">
        <v>2828.8</v>
      </c>
      <c r="AH68" s="169">
        <v>5127.2</v>
      </c>
      <c r="AI68" s="169">
        <v>47.609</v>
      </c>
      <c r="AJ68" s="169">
        <v>0</v>
      </c>
      <c r="AK68" s="169">
        <v>0</v>
      </c>
      <c r="AL68" s="169">
        <v>78.652</v>
      </c>
      <c r="AM68" s="169">
        <v>71.601</v>
      </c>
      <c r="AN68" s="169">
        <v>0</v>
      </c>
      <c r="AO68" s="169">
        <v>304.86</v>
      </c>
      <c r="AP68" s="169">
        <v>328.18</v>
      </c>
      <c r="AQ68" s="169">
        <v>226.38</v>
      </c>
      <c r="AR68" s="169">
        <v>0</v>
      </c>
      <c r="AS68" s="169">
        <v>192.39</v>
      </c>
      <c r="AT68" s="169">
        <v>11920</v>
      </c>
    </row>
    <row r="69" spans="1:46" ht="12.75">
      <c r="A69">
        <v>6519</v>
      </c>
      <c r="B69" s="169">
        <v>1820.1</v>
      </c>
      <c r="C69" s="169">
        <v>100.79</v>
      </c>
      <c r="D69" s="169">
        <v>322.38</v>
      </c>
      <c r="E69" s="169">
        <v>313.67</v>
      </c>
      <c r="F69" s="169">
        <v>0</v>
      </c>
      <c r="G69" s="169">
        <v>177.61</v>
      </c>
      <c r="H69" s="169">
        <v>503.97</v>
      </c>
      <c r="I69" s="169">
        <v>133.6</v>
      </c>
      <c r="J69" s="169">
        <v>70.61</v>
      </c>
      <c r="K69" s="169">
        <v>0</v>
      </c>
      <c r="L69" s="169">
        <v>652.7</v>
      </c>
      <c r="M69" s="169">
        <v>0</v>
      </c>
      <c r="N69" s="169">
        <v>263.49</v>
      </c>
      <c r="O69" s="169">
        <v>0</v>
      </c>
      <c r="P69" s="169">
        <v>0</v>
      </c>
      <c r="Q69" s="169">
        <v>163.24</v>
      </c>
      <c r="R69" s="169">
        <v>80.87</v>
      </c>
      <c r="S69" s="169">
        <v>0</v>
      </c>
      <c r="T69" s="169">
        <v>293.08</v>
      </c>
      <c r="U69" s="169">
        <v>160.96</v>
      </c>
      <c r="V69" s="169">
        <v>163.13</v>
      </c>
      <c r="W69" s="169">
        <v>831.47</v>
      </c>
      <c r="X69" s="169">
        <v>71.12</v>
      </c>
      <c r="Y69" s="169">
        <v>0</v>
      </c>
      <c r="Z69" s="169">
        <v>0</v>
      </c>
      <c r="AA69" s="169">
        <v>79.514</v>
      </c>
      <c r="AB69" s="169">
        <v>0</v>
      </c>
      <c r="AC69" s="169">
        <v>59.193</v>
      </c>
      <c r="AD69" s="169">
        <v>0</v>
      </c>
      <c r="AE69" s="169">
        <v>0</v>
      </c>
      <c r="AF69" s="169">
        <v>0</v>
      </c>
      <c r="AG69" s="169">
        <v>4406.3</v>
      </c>
      <c r="AH69" s="169">
        <v>11756</v>
      </c>
      <c r="AI69" s="169">
        <v>331.33</v>
      </c>
      <c r="AJ69" s="169">
        <v>31.874</v>
      </c>
      <c r="AK69" s="169">
        <v>0</v>
      </c>
      <c r="AL69" s="169">
        <v>508.24</v>
      </c>
      <c r="AM69" s="169">
        <v>148.62</v>
      </c>
      <c r="AN69" s="169">
        <v>0</v>
      </c>
      <c r="AO69" s="169">
        <v>2004.1</v>
      </c>
      <c r="AP69" s="169">
        <v>1408.3</v>
      </c>
      <c r="AQ69" s="169">
        <v>190.08</v>
      </c>
      <c r="AR69" s="169">
        <v>364.41</v>
      </c>
      <c r="AS69" s="169">
        <v>1054.6</v>
      </c>
      <c r="AT69" s="169">
        <v>28465</v>
      </c>
    </row>
    <row r="70" spans="1:46" ht="12.75">
      <c r="A70">
        <v>6521</v>
      </c>
      <c r="B70" s="169">
        <v>0</v>
      </c>
      <c r="C70" s="169">
        <v>0</v>
      </c>
      <c r="D70" s="169">
        <v>85.652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146.21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155.59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69">
        <v>0</v>
      </c>
      <c r="AG70" s="169">
        <v>65.523</v>
      </c>
      <c r="AH70" s="169">
        <v>0</v>
      </c>
      <c r="AI70" s="169">
        <v>0</v>
      </c>
      <c r="AJ70" s="169">
        <v>0</v>
      </c>
      <c r="AK70" s="169">
        <v>0</v>
      </c>
      <c r="AL70" s="169">
        <v>1646.7</v>
      </c>
      <c r="AM70" s="169">
        <v>2465.6</v>
      </c>
      <c r="AN70" s="169">
        <v>0</v>
      </c>
      <c r="AO70" s="169">
        <v>5666.7</v>
      </c>
      <c r="AP70" s="169">
        <v>3972.6</v>
      </c>
      <c r="AQ70" s="169">
        <v>1375</v>
      </c>
      <c r="AR70" s="169">
        <v>75.374</v>
      </c>
      <c r="AS70" s="169">
        <v>91.357</v>
      </c>
      <c r="AT70" s="169">
        <v>15746</v>
      </c>
    </row>
    <row r="71" spans="1:46" ht="12.75">
      <c r="A71">
        <v>6523</v>
      </c>
      <c r="B71" s="169">
        <v>0</v>
      </c>
      <c r="C71" s="169">
        <v>0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201.39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  <c r="AG71" s="169">
        <v>0</v>
      </c>
      <c r="AH71" s="169">
        <v>0</v>
      </c>
      <c r="AI71" s="169">
        <v>0</v>
      </c>
      <c r="AJ71" s="169">
        <v>0</v>
      </c>
      <c r="AK71" s="169">
        <v>0</v>
      </c>
      <c r="AL71" s="169">
        <v>76.565</v>
      </c>
      <c r="AM71" s="169">
        <v>259.17</v>
      </c>
      <c r="AN71" s="169">
        <v>0</v>
      </c>
      <c r="AO71" s="169">
        <v>258.16</v>
      </c>
      <c r="AP71" s="169">
        <v>210.86</v>
      </c>
      <c r="AQ71" s="169">
        <v>0</v>
      </c>
      <c r="AR71" s="169">
        <v>0</v>
      </c>
      <c r="AS71" s="169">
        <v>0</v>
      </c>
      <c r="AT71" s="169">
        <v>1006.1</v>
      </c>
    </row>
    <row r="72" spans="1:46" ht="12.75">
      <c r="A72">
        <v>6525</v>
      </c>
      <c r="B72" s="169">
        <v>10682</v>
      </c>
      <c r="C72" s="169">
        <v>1253.8</v>
      </c>
      <c r="D72" s="169">
        <v>8481.8</v>
      </c>
      <c r="E72" s="169">
        <v>836.06</v>
      </c>
      <c r="F72" s="169">
        <v>304.08</v>
      </c>
      <c r="G72" s="169">
        <v>7066.1</v>
      </c>
      <c r="H72" s="169">
        <v>5280.5</v>
      </c>
      <c r="I72" s="169">
        <v>1736.1</v>
      </c>
      <c r="J72" s="169">
        <v>10994</v>
      </c>
      <c r="K72" s="169">
        <v>3270.7</v>
      </c>
      <c r="L72" s="169">
        <v>9806.3</v>
      </c>
      <c r="M72" s="169">
        <v>2562</v>
      </c>
      <c r="N72" s="169">
        <v>6999.6</v>
      </c>
      <c r="O72" s="169">
        <v>0</v>
      </c>
      <c r="P72" s="169">
        <v>3174.6</v>
      </c>
      <c r="Q72" s="169">
        <v>3560</v>
      </c>
      <c r="R72" s="169">
        <v>585.89</v>
      </c>
      <c r="S72" s="169">
        <v>198.93</v>
      </c>
      <c r="T72" s="169">
        <v>1218</v>
      </c>
      <c r="U72" s="169">
        <v>6055.3</v>
      </c>
      <c r="V72" s="169">
        <v>7059.6</v>
      </c>
      <c r="W72" s="169">
        <v>108345</v>
      </c>
      <c r="X72" s="169">
        <v>1188.3</v>
      </c>
      <c r="Y72" s="169">
        <v>2568.1</v>
      </c>
      <c r="Z72" s="169">
        <v>3294.8</v>
      </c>
      <c r="AA72" s="169">
        <v>674.44</v>
      </c>
      <c r="AB72" s="169">
        <v>116.78</v>
      </c>
      <c r="AC72" s="169">
        <v>174.73</v>
      </c>
      <c r="AD72" s="169">
        <v>203.65</v>
      </c>
      <c r="AE72" s="169">
        <v>59.09</v>
      </c>
      <c r="AF72" s="169">
        <v>301.56</v>
      </c>
      <c r="AG72" s="169">
        <v>2149.3</v>
      </c>
      <c r="AH72" s="169">
        <v>2634.7</v>
      </c>
      <c r="AI72" s="169">
        <v>4549.4</v>
      </c>
      <c r="AJ72" s="169">
        <v>172.6</v>
      </c>
      <c r="AK72" s="169">
        <v>0</v>
      </c>
      <c r="AL72" s="169">
        <v>10364</v>
      </c>
      <c r="AM72" s="169">
        <v>2165.2</v>
      </c>
      <c r="AN72" s="169">
        <v>0</v>
      </c>
      <c r="AO72" s="169">
        <v>3291.6</v>
      </c>
      <c r="AP72" s="169">
        <v>202.03</v>
      </c>
      <c r="AQ72" s="169">
        <v>394.92</v>
      </c>
      <c r="AR72" s="169">
        <v>76.418</v>
      </c>
      <c r="AS72" s="169">
        <v>30573</v>
      </c>
      <c r="AT72" s="169">
        <v>264626</v>
      </c>
    </row>
    <row r="73" spans="1:46" ht="12.75">
      <c r="A73">
        <v>6620</v>
      </c>
      <c r="B73" s="169">
        <v>0</v>
      </c>
      <c r="C73" s="169">
        <v>104.95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80.376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93.869</v>
      </c>
      <c r="AB73" s="169">
        <v>0</v>
      </c>
      <c r="AC73" s="169">
        <v>0</v>
      </c>
      <c r="AD73" s="169">
        <v>0</v>
      </c>
      <c r="AE73" s="169">
        <v>0</v>
      </c>
      <c r="AF73" s="169">
        <v>0</v>
      </c>
      <c r="AG73" s="169">
        <v>204.19</v>
      </c>
      <c r="AH73" s="169">
        <v>630.44</v>
      </c>
      <c r="AI73" s="169">
        <v>101.3</v>
      </c>
      <c r="AJ73" s="169">
        <v>0</v>
      </c>
      <c r="AK73" s="169">
        <v>0</v>
      </c>
      <c r="AL73" s="169">
        <v>170.09</v>
      </c>
      <c r="AM73" s="169">
        <v>0</v>
      </c>
      <c r="AN73" s="169">
        <v>0</v>
      </c>
      <c r="AO73" s="169">
        <v>954.86</v>
      </c>
      <c r="AP73" s="169">
        <v>2678.4</v>
      </c>
      <c r="AQ73" s="169">
        <v>156.3</v>
      </c>
      <c r="AR73" s="169">
        <v>76.418</v>
      </c>
      <c r="AS73" s="169">
        <v>97.487</v>
      </c>
      <c r="AT73" s="169">
        <v>5348.6</v>
      </c>
    </row>
    <row r="74" spans="1:46" ht="12.75">
      <c r="A74">
        <v>6630</v>
      </c>
      <c r="B74" s="169">
        <v>6151.9</v>
      </c>
      <c r="C74" s="169">
        <v>1418.1</v>
      </c>
      <c r="D74" s="169">
        <v>1962</v>
      </c>
      <c r="E74" s="169">
        <v>399.54</v>
      </c>
      <c r="F74" s="169">
        <v>0</v>
      </c>
      <c r="G74" s="169">
        <v>1315</v>
      </c>
      <c r="H74" s="169">
        <v>844.26</v>
      </c>
      <c r="I74" s="169">
        <v>205.1</v>
      </c>
      <c r="J74" s="169">
        <v>888.02</v>
      </c>
      <c r="K74" s="169">
        <v>308.24</v>
      </c>
      <c r="L74" s="169">
        <v>4151.6</v>
      </c>
      <c r="M74" s="169">
        <v>149.18</v>
      </c>
      <c r="N74" s="169">
        <v>1401.4</v>
      </c>
      <c r="O74" s="169">
        <v>0</v>
      </c>
      <c r="P74" s="169">
        <v>794.1</v>
      </c>
      <c r="Q74" s="169">
        <v>871.23</v>
      </c>
      <c r="R74" s="169">
        <v>570.1</v>
      </c>
      <c r="S74" s="169">
        <v>98.971</v>
      </c>
      <c r="T74" s="169">
        <v>1407.2</v>
      </c>
      <c r="U74" s="169">
        <v>2834.5</v>
      </c>
      <c r="V74" s="169">
        <v>406.96</v>
      </c>
      <c r="W74" s="169">
        <v>7855.9</v>
      </c>
      <c r="X74" s="169">
        <v>517.39</v>
      </c>
      <c r="Y74" s="169">
        <v>1370.2</v>
      </c>
      <c r="Z74" s="169">
        <v>250.27</v>
      </c>
      <c r="AA74" s="169">
        <v>691.39</v>
      </c>
      <c r="AB74" s="169">
        <v>558.2</v>
      </c>
      <c r="AC74" s="169">
        <v>957.56</v>
      </c>
      <c r="AD74" s="169">
        <v>610.6</v>
      </c>
      <c r="AE74" s="169">
        <v>456.65</v>
      </c>
      <c r="AF74" s="169">
        <v>236.74</v>
      </c>
      <c r="AG74" s="169">
        <v>31318</v>
      </c>
      <c r="AH74" s="169">
        <v>161871</v>
      </c>
      <c r="AI74" s="169">
        <v>6066</v>
      </c>
      <c r="AJ74" s="169">
        <v>205.58</v>
      </c>
      <c r="AK74" s="169">
        <v>37.249</v>
      </c>
      <c r="AL74" s="169">
        <v>4482.2</v>
      </c>
      <c r="AM74" s="169">
        <v>3085.6</v>
      </c>
      <c r="AN74" s="169">
        <v>192.84</v>
      </c>
      <c r="AO74" s="169">
        <v>21466</v>
      </c>
      <c r="AP74" s="169">
        <v>58766</v>
      </c>
      <c r="AQ74" s="169">
        <v>2928.8</v>
      </c>
      <c r="AR74" s="169">
        <v>505.19</v>
      </c>
      <c r="AS74" s="169">
        <v>10662</v>
      </c>
      <c r="AT74" s="169">
        <v>341270</v>
      </c>
    </row>
    <row r="75" spans="1:46" ht="12.75">
      <c r="A75">
        <v>6650</v>
      </c>
      <c r="B75" s="169">
        <v>0</v>
      </c>
      <c r="C75" s="169">
        <v>0</v>
      </c>
      <c r="D75" s="169">
        <v>0</v>
      </c>
      <c r="E75" s="169">
        <v>105.02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143.38</v>
      </c>
      <c r="M75" s="169">
        <v>75.868</v>
      </c>
      <c r="N75" s="169">
        <v>101.19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87.176</v>
      </c>
      <c r="V75" s="169">
        <v>0</v>
      </c>
      <c r="W75" s="169">
        <v>363.37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84.048</v>
      </c>
      <c r="AD75" s="169">
        <v>61.974</v>
      </c>
      <c r="AE75" s="169">
        <v>0</v>
      </c>
      <c r="AF75" s="169">
        <v>0</v>
      </c>
      <c r="AG75" s="169">
        <v>859.6</v>
      </c>
      <c r="AH75" s="169">
        <v>4085.8</v>
      </c>
      <c r="AI75" s="169">
        <v>393.82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1331.3</v>
      </c>
      <c r="AP75" s="169">
        <v>1667.8</v>
      </c>
      <c r="AQ75" s="169">
        <v>0</v>
      </c>
      <c r="AR75" s="169">
        <v>0</v>
      </c>
      <c r="AS75" s="169">
        <v>0</v>
      </c>
      <c r="AT75" s="169">
        <v>9360.3</v>
      </c>
    </row>
    <row r="76" spans="1:46" ht="12.75">
      <c r="A76">
        <v>7521</v>
      </c>
      <c r="B76" s="169">
        <v>1049.2</v>
      </c>
      <c r="C76" s="169">
        <v>0</v>
      </c>
      <c r="D76" s="169">
        <v>149.38</v>
      </c>
      <c r="E76" s="169">
        <v>166.05</v>
      </c>
      <c r="F76" s="169">
        <v>0</v>
      </c>
      <c r="G76" s="169">
        <v>152.76</v>
      </c>
      <c r="H76" s="169">
        <v>68.925</v>
      </c>
      <c r="I76" s="169">
        <v>0</v>
      </c>
      <c r="J76" s="169">
        <v>0</v>
      </c>
      <c r="K76" s="169">
        <v>0</v>
      </c>
      <c r="L76" s="169">
        <v>508.87</v>
      </c>
      <c r="M76" s="169">
        <v>179.33</v>
      </c>
      <c r="N76" s="169">
        <v>172.57</v>
      </c>
      <c r="O76" s="169">
        <v>0</v>
      </c>
      <c r="P76" s="169">
        <v>0</v>
      </c>
      <c r="Q76" s="169">
        <v>364.12</v>
      </c>
      <c r="R76" s="169">
        <v>83.551</v>
      </c>
      <c r="S76" s="169">
        <v>52.964</v>
      </c>
      <c r="T76" s="169">
        <v>165.85</v>
      </c>
      <c r="U76" s="169">
        <v>152.53</v>
      </c>
      <c r="V76" s="169">
        <v>0</v>
      </c>
      <c r="W76" s="169">
        <v>483.36</v>
      </c>
      <c r="X76" s="169">
        <v>221.91</v>
      </c>
      <c r="Y76" s="169">
        <v>0</v>
      </c>
      <c r="Z76" s="169">
        <v>0</v>
      </c>
      <c r="AA76" s="169">
        <v>146.45</v>
      </c>
      <c r="AB76" s="169">
        <v>0</v>
      </c>
      <c r="AC76" s="169">
        <v>0</v>
      </c>
      <c r="AD76" s="169">
        <v>234.8</v>
      </c>
      <c r="AE76" s="169">
        <v>0</v>
      </c>
      <c r="AF76" s="169">
        <v>0</v>
      </c>
      <c r="AG76" s="169">
        <v>3253</v>
      </c>
      <c r="AH76" s="169">
        <v>8571.3</v>
      </c>
      <c r="AI76" s="169">
        <v>563.5</v>
      </c>
      <c r="AJ76" s="169">
        <v>0</v>
      </c>
      <c r="AK76" s="169">
        <v>0</v>
      </c>
      <c r="AL76" s="169">
        <v>409.66</v>
      </c>
      <c r="AM76" s="169">
        <v>0</v>
      </c>
      <c r="AN76" s="169">
        <v>0</v>
      </c>
      <c r="AO76" s="169">
        <v>2362.3</v>
      </c>
      <c r="AP76" s="169">
        <v>4397.5</v>
      </c>
      <c r="AQ76" s="169">
        <v>166.77</v>
      </c>
      <c r="AR76" s="169">
        <v>75.374</v>
      </c>
      <c r="AS76" s="169">
        <v>825.35</v>
      </c>
      <c r="AT76" s="169">
        <v>24977</v>
      </c>
    </row>
    <row r="77" spans="1:46" ht="12.75">
      <c r="A77">
        <v>7523</v>
      </c>
      <c r="B77" s="169">
        <v>77.973</v>
      </c>
      <c r="C77" s="169">
        <v>0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261.54</v>
      </c>
      <c r="AH77" s="169">
        <v>79.943</v>
      </c>
      <c r="AI77" s="169">
        <v>0</v>
      </c>
      <c r="AJ77" s="169">
        <v>0</v>
      </c>
      <c r="AK77" s="169">
        <v>0</v>
      </c>
      <c r="AL77" s="169">
        <v>108.74</v>
      </c>
      <c r="AM77" s="169">
        <v>0</v>
      </c>
      <c r="AN77" s="169">
        <v>0</v>
      </c>
      <c r="AO77" s="169">
        <v>172.41</v>
      </c>
      <c r="AP77" s="169">
        <v>624.9</v>
      </c>
      <c r="AQ77" s="169">
        <v>99.192</v>
      </c>
      <c r="AR77" s="169">
        <v>0</v>
      </c>
      <c r="AS77" s="169">
        <v>0</v>
      </c>
      <c r="AT77" s="169">
        <v>1424.7</v>
      </c>
    </row>
    <row r="78" spans="2:46" ht="12.7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</row>
    <row r="79" spans="1:46" ht="12.75">
      <c r="A79" t="s">
        <v>358</v>
      </c>
      <c r="B79" s="169">
        <v>1723985</v>
      </c>
      <c r="C79" s="169">
        <v>149135</v>
      </c>
      <c r="D79" s="169">
        <v>688248</v>
      </c>
      <c r="E79" s="169">
        <v>203684</v>
      </c>
      <c r="F79" s="169">
        <v>6090.13</v>
      </c>
      <c r="G79" s="169">
        <v>344770</v>
      </c>
      <c r="H79" s="169">
        <v>193850</v>
      </c>
      <c r="I79" s="169">
        <v>22749.5</v>
      </c>
      <c r="J79" s="169">
        <v>217962</v>
      </c>
      <c r="K79" s="169">
        <v>227480</v>
      </c>
      <c r="L79" s="169">
        <v>759045</v>
      </c>
      <c r="M79" s="169">
        <v>68322.1</v>
      </c>
      <c r="N79" s="169">
        <v>278126</v>
      </c>
      <c r="O79" s="169">
        <v>214483</v>
      </c>
      <c r="P79" s="169">
        <v>318632</v>
      </c>
      <c r="Q79" s="169">
        <v>207328</v>
      </c>
      <c r="R79" s="169">
        <v>152067</v>
      </c>
      <c r="S79" s="169">
        <v>26207.8</v>
      </c>
      <c r="T79" s="169">
        <v>186042</v>
      </c>
      <c r="U79" s="169">
        <v>476473</v>
      </c>
      <c r="V79" s="169">
        <v>119145</v>
      </c>
      <c r="W79" s="169">
        <v>1534851</v>
      </c>
      <c r="X79" s="169">
        <v>94674.2</v>
      </c>
      <c r="Y79" s="169">
        <v>133536</v>
      </c>
      <c r="Z79" s="169">
        <v>93463.5</v>
      </c>
      <c r="AA79" s="169">
        <v>78341.9</v>
      </c>
      <c r="AB79" s="169">
        <v>31805.1</v>
      </c>
      <c r="AC79" s="169">
        <v>97312.8</v>
      </c>
      <c r="AD79" s="169">
        <v>147600</v>
      </c>
      <c r="AE79" s="169">
        <v>25373.2</v>
      </c>
      <c r="AF79" s="169">
        <v>31654.9</v>
      </c>
      <c r="AG79" s="169">
        <v>228699</v>
      </c>
      <c r="AH79" s="169">
        <v>275263</v>
      </c>
      <c r="AI79" s="169">
        <v>223843</v>
      </c>
      <c r="AJ79" s="169">
        <v>26926</v>
      </c>
      <c r="AK79" s="169">
        <v>828.086</v>
      </c>
      <c r="AL79" s="169">
        <v>756403</v>
      </c>
      <c r="AM79" s="169">
        <v>153117</v>
      </c>
      <c r="AN79" s="169">
        <v>16866.6</v>
      </c>
      <c r="AO79" s="169">
        <v>296191</v>
      </c>
      <c r="AP79" s="169">
        <v>227270</v>
      </c>
      <c r="AQ79" s="169">
        <v>106326</v>
      </c>
      <c r="AR79" s="169">
        <v>180310</v>
      </c>
      <c r="AS79" s="169">
        <v>196211</v>
      </c>
      <c r="AT79" s="169">
        <v>11540000</v>
      </c>
    </row>
    <row r="80" spans="1:46" ht="12.75">
      <c r="A80" s="172" t="s">
        <v>215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</row>
    <row r="81" spans="1:46" ht="12.75">
      <c r="A81" s="174" t="s">
        <v>872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</row>
    <row r="82" spans="1:46" ht="12.75">
      <c r="A82" s="175">
        <v>6210</v>
      </c>
      <c r="B82" s="170">
        <f aca="true" t="shared" si="0" ref="B82:AT83">B59</f>
        <v>0</v>
      </c>
      <c r="C82" s="170">
        <f t="shared" si="0"/>
        <v>0</v>
      </c>
      <c r="D82" s="170">
        <f t="shared" si="0"/>
        <v>0</v>
      </c>
      <c r="E82" s="170">
        <f t="shared" si="0"/>
        <v>0</v>
      </c>
      <c r="F82" s="170">
        <f t="shared" si="0"/>
        <v>0</v>
      </c>
      <c r="G82" s="170">
        <f t="shared" si="0"/>
        <v>78.575</v>
      </c>
      <c r="H82" s="170">
        <f t="shared" si="0"/>
        <v>0</v>
      </c>
      <c r="I82" s="170">
        <f t="shared" si="0"/>
        <v>0</v>
      </c>
      <c r="J82" s="170">
        <f t="shared" si="0"/>
        <v>0</v>
      </c>
      <c r="K82" s="170">
        <f t="shared" si="0"/>
        <v>0</v>
      </c>
      <c r="L82" s="170">
        <f t="shared" si="0"/>
        <v>143.2</v>
      </c>
      <c r="M82" s="170">
        <f t="shared" si="0"/>
        <v>0</v>
      </c>
      <c r="N82" s="170">
        <f t="shared" si="0"/>
        <v>0</v>
      </c>
      <c r="O82" s="170">
        <f t="shared" si="0"/>
        <v>0</v>
      </c>
      <c r="P82" s="170">
        <f t="shared" si="0"/>
        <v>1533.5</v>
      </c>
      <c r="Q82" s="170">
        <f t="shared" si="0"/>
        <v>0</v>
      </c>
      <c r="R82" s="170">
        <f t="shared" si="0"/>
        <v>0</v>
      </c>
      <c r="S82" s="170">
        <f t="shared" si="0"/>
        <v>69.391</v>
      </c>
      <c r="T82" s="170">
        <f t="shared" si="0"/>
        <v>0</v>
      </c>
      <c r="U82" s="170">
        <f t="shared" si="0"/>
        <v>0</v>
      </c>
      <c r="V82" s="170">
        <f t="shared" si="0"/>
        <v>0</v>
      </c>
      <c r="W82" s="170">
        <f t="shared" si="0"/>
        <v>576.97</v>
      </c>
      <c r="X82" s="170">
        <f t="shared" si="0"/>
        <v>0</v>
      </c>
      <c r="Y82" s="170">
        <f t="shared" si="0"/>
        <v>967.68</v>
      </c>
      <c r="Z82" s="170">
        <f t="shared" si="0"/>
        <v>312.17</v>
      </c>
      <c r="AA82" s="170">
        <f t="shared" si="0"/>
        <v>0</v>
      </c>
      <c r="AB82" s="170">
        <f t="shared" si="0"/>
        <v>0</v>
      </c>
      <c r="AC82" s="170">
        <f t="shared" si="0"/>
        <v>0</v>
      </c>
      <c r="AD82" s="170">
        <f t="shared" si="0"/>
        <v>0</v>
      </c>
      <c r="AE82" s="170">
        <f t="shared" si="0"/>
        <v>0</v>
      </c>
      <c r="AF82" s="170">
        <f t="shared" si="0"/>
        <v>0</v>
      </c>
      <c r="AG82" s="170">
        <f t="shared" si="0"/>
        <v>578.29</v>
      </c>
      <c r="AH82" s="170">
        <f t="shared" si="0"/>
        <v>175.65</v>
      </c>
      <c r="AI82" s="170">
        <f t="shared" si="0"/>
        <v>80.842</v>
      </c>
      <c r="AJ82" s="170">
        <f t="shared" si="0"/>
        <v>0</v>
      </c>
      <c r="AK82" s="170">
        <f t="shared" si="0"/>
        <v>0</v>
      </c>
      <c r="AL82" s="170">
        <f t="shared" si="0"/>
        <v>135.36</v>
      </c>
      <c r="AM82" s="170">
        <f t="shared" si="0"/>
        <v>141.04</v>
      </c>
      <c r="AN82" s="170">
        <f t="shared" si="0"/>
        <v>0</v>
      </c>
      <c r="AO82" s="170">
        <f t="shared" si="0"/>
        <v>1104.3</v>
      </c>
      <c r="AP82" s="170">
        <f t="shared" si="0"/>
        <v>794.99</v>
      </c>
      <c r="AQ82" s="170">
        <f t="shared" si="0"/>
        <v>0</v>
      </c>
      <c r="AR82" s="170">
        <f t="shared" si="0"/>
        <v>0</v>
      </c>
      <c r="AS82" s="170">
        <f t="shared" si="0"/>
        <v>74955</v>
      </c>
      <c r="AT82" s="170">
        <f t="shared" si="0"/>
        <v>81647</v>
      </c>
    </row>
    <row r="83" spans="1:46" ht="12.75">
      <c r="A83" s="175">
        <v>6230</v>
      </c>
      <c r="B83" s="170">
        <f t="shared" si="0"/>
        <v>0</v>
      </c>
      <c r="C83" s="170">
        <f t="shared" si="0"/>
        <v>96.302</v>
      </c>
      <c r="D83" s="170">
        <f t="shared" si="0"/>
        <v>108.38</v>
      </c>
      <c r="E83" s="170">
        <f t="shared" si="0"/>
        <v>76.82</v>
      </c>
      <c r="F83" s="170">
        <f t="shared" si="0"/>
        <v>0</v>
      </c>
      <c r="G83" s="170">
        <f t="shared" si="0"/>
        <v>138.41</v>
      </c>
      <c r="H83" s="170">
        <f t="shared" si="0"/>
        <v>0</v>
      </c>
      <c r="I83" s="170">
        <f t="shared" si="0"/>
        <v>0</v>
      </c>
      <c r="J83" s="170">
        <f t="shared" si="0"/>
        <v>0</v>
      </c>
      <c r="K83" s="170">
        <f t="shared" si="0"/>
        <v>68.6</v>
      </c>
      <c r="L83" s="170">
        <f t="shared" si="0"/>
        <v>620.88</v>
      </c>
      <c r="M83" s="170">
        <f t="shared" si="0"/>
        <v>0</v>
      </c>
      <c r="N83" s="170">
        <f t="shared" si="0"/>
        <v>86.67</v>
      </c>
      <c r="O83" s="170">
        <f t="shared" si="0"/>
        <v>0</v>
      </c>
      <c r="P83" s="170">
        <f t="shared" si="0"/>
        <v>0</v>
      </c>
      <c r="Q83" s="170">
        <f t="shared" si="0"/>
        <v>215.64</v>
      </c>
      <c r="R83" s="170">
        <f t="shared" si="0"/>
        <v>108.69</v>
      </c>
      <c r="S83" s="170">
        <f t="shared" si="0"/>
        <v>0</v>
      </c>
      <c r="T83" s="170">
        <f t="shared" si="0"/>
        <v>0</v>
      </c>
      <c r="U83" s="170">
        <f t="shared" si="0"/>
        <v>250.26</v>
      </c>
      <c r="V83" s="170">
        <f t="shared" si="0"/>
        <v>82.569</v>
      </c>
      <c r="W83" s="170">
        <f t="shared" si="0"/>
        <v>1850.8</v>
      </c>
      <c r="X83" s="170">
        <f t="shared" si="0"/>
        <v>247</v>
      </c>
      <c r="Y83" s="170">
        <f t="shared" si="0"/>
        <v>0</v>
      </c>
      <c r="Z83" s="170">
        <f t="shared" si="0"/>
        <v>0</v>
      </c>
      <c r="AA83" s="170">
        <f t="shared" si="0"/>
        <v>76.363</v>
      </c>
      <c r="AB83" s="170">
        <f t="shared" si="0"/>
        <v>190.57</v>
      </c>
      <c r="AC83" s="170">
        <f t="shared" si="0"/>
        <v>59.193</v>
      </c>
      <c r="AD83" s="170">
        <f t="shared" si="0"/>
        <v>65042</v>
      </c>
      <c r="AE83" s="170">
        <f t="shared" si="0"/>
        <v>0</v>
      </c>
      <c r="AF83" s="170">
        <f t="shared" si="0"/>
        <v>0</v>
      </c>
      <c r="AG83" s="170">
        <f t="shared" si="0"/>
        <v>138.69</v>
      </c>
      <c r="AH83" s="170">
        <f t="shared" si="0"/>
        <v>1553</v>
      </c>
      <c r="AI83" s="170">
        <f t="shared" si="0"/>
        <v>4487.9</v>
      </c>
      <c r="AJ83" s="170">
        <f t="shared" si="0"/>
        <v>71.185</v>
      </c>
      <c r="AK83" s="170">
        <f t="shared" si="0"/>
        <v>0</v>
      </c>
      <c r="AL83" s="170">
        <f t="shared" si="0"/>
        <v>2144.5</v>
      </c>
      <c r="AM83" s="170">
        <f t="shared" si="0"/>
        <v>83.041</v>
      </c>
      <c r="AN83" s="170">
        <f t="shared" si="0"/>
        <v>86.781</v>
      </c>
      <c r="AO83" s="170">
        <f t="shared" si="0"/>
        <v>2176</v>
      </c>
      <c r="AP83" s="170">
        <f t="shared" si="0"/>
        <v>1828.8</v>
      </c>
      <c r="AQ83" s="170">
        <f t="shared" si="0"/>
        <v>5071.1</v>
      </c>
      <c r="AR83" s="170">
        <f t="shared" si="0"/>
        <v>0</v>
      </c>
      <c r="AS83" s="170">
        <f t="shared" si="0"/>
        <v>0</v>
      </c>
      <c r="AT83" s="170">
        <f t="shared" si="0"/>
        <v>86960</v>
      </c>
    </row>
    <row r="84" spans="1:46" ht="12.75">
      <c r="A84" s="175">
        <v>6240</v>
      </c>
      <c r="B84" s="170">
        <f aca="true" t="shared" si="1" ref="B84:AT84">B62</f>
        <v>81.007</v>
      </c>
      <c r="C84" s="170">
        <f t="shared" si="1"/>
        <v>0</v>
      </c>
      <c r="D84" s="170">
        <f t="shared" si="1"/>
        <v>184.99</v>
      </c>
      <c r="E84" s="170">
        <f t="shared" si="1"/>
        <v>0</v>
      </c>
      <c r="F84" s="170">
        <f t="shared" si="1"/>
        <v>0</v>
      </c>
      <c r="G84" s="170">
        <f t="shared" si="1"/>
        <v>136.93</v>
      </c>
      <c r="H84" s="170">
        <f t="shared" si="1"/>
        <v>0</v>
      </c>
      <c r="I84" s="170">
        <f t="shared" si="1"/>
        <v>0</v>
      </c>
      <c r="J84" s="170">
        <f t="shared" si="1"/>
        <v>0</v>
      </c>
      <c r="K84" s="170">
        <f t="shared" si="1"/>
        <v>143.19</v>
      </c>
      <c r="L84" s="170">
        <f t="shared" si="1"/>
        <v>989.29</v>
      </c>
      <c r="M84" s="170">
        <f t="shared" si="1"/>
        <v>76.892</v>
      </c>
      <c r="N84" s="170">
        <f t="shared" si="1"/>
        <v>87.353</v>
      </c>
      <c r="O84" s="170">
        <f t="shared" si="1"/>
        <v>0</v>
      </c>
      <c r="P84" s="170">
        <f t="shared" si="1"/>
        <v>733.38</v>
      </c>
      <c r="Q84" s="170">
        <f t="shared" si="1"/>
        <v>0</v>
      </c>
      <c r="R84" s="170">
        <f t="shared" si="1"/>
        <v>0</v>
      </c>
      <c r="S84" s="170">
        <f t="shared" si="1"/>
        <v>0</v>
      </c>
      <c r="T84" s="170">
        <f t="shared" si="1"/>
        <v>0</v>
      </c>
      <c r="U84" s="170">
        <f t="shared" si="1"/>
        <v>247.97</v>
      </c>
      <c r="V84" s="170">
        <f t="shared" si="1"/>
        <v>0</v>
      </c>
      <c r="W84" s="170">
        <f t="shared" si="1"/>
        <v>0</v>
      </c>
      <c r="X84" s="170">
        <f t="shared" si="1"/>
        <v>0</v>
      </c>
      <c r="Y84" s="170">
        <f t="shared" si="1"/>
        <v>0</v>
      </c>
      <c r="Z84" s="170">
        <f t="shared" si="1"/>
        <v>17.896</v>
      </c>
      <c r="AA84" s="170">
        <f t="shared" si="1"/>
        <v>73.274</v>
      </c>
      <c r="AB84" s="170">
        <f t="shared" si="1"/>
        <v>751.51</v>
      </c>
      <c r="AC84" s="170">
        <f t="shared" si="1"/>
        <v>0</v>
      </c>
      <c r="AD84" s="170">
        <f t="shared" si="1"/>
        <v>0</v>
      </c>
      <c r="AE84" s="170">
        <f t="shared" si="1"/>
        <v>374.27</v>
      </c>
      <c r="AF84" s="170">
        <f t="shared" si="1"/>
        <v>0</v>
      </c>
      <c r="AG84" s="170">
        <f t="shared" si="1"/>
        <v>2780.6</v>
      </c>
      <c r="AH84" s="170">
        <f t="shared" si="1"/>
        <v>2113.9</v>
      </c>
      <c r="AI84" s="170">
        <f t="shared" si="1"/>
        <v>184.16</v>
      </c>
      <c r="AJ84" s="170">
        <f t="shared" si="1"/>
        <v>0</v>
      </c>
      <c r="AK84" s="170">
        <f t="shared" si="1"/>
        <v>0</v>
      </c>
      <c r="AL84" s="170">
        <f t="shared" si="1"/>
        <v>524.57</v>
      </c>
      <c r="AM84" s="170">
        <f t="shared" si="1"/>
        <v>97.637</v>
      </c>
      <c r="AN84" s="170">
        <f t="shared" si="1"/>
        <v>0</v>
      </c>
      <c r="AO84" s="170">
        <f t="shared" si="1"/>
        <v>1153.5</v>
      </c>
      <c r="AP84" s="170">
        <f t="shared" si="1"/>
        <v>459.39</v>
      </c>
      <c r="AQ84" s="170">
        <f t="shared" si="1"/>
        <v>96.56</v>
      </c>
      <c r="AR84" s="170">
        <f t="shared" si="1"/>
        <v>71.162</v>
      </c>
      <c r="AS84" s="170">
        <f t="shared" si="1"/>
        <v>0</v>
      </c>
      <c r="AT84" s="170">
        <f t="shared" si="1"/>
        <v>11379</v>
      </c>
    </row>
    <row r="85" spans="1:46" ht="12.75">
      <c r="A85" s="175">
        <v>6420</v>
      </c>
      <c r="B85" s="170">
        <f aca="true" t="shared" si="2" ref="B85:AT86">B65</f>
        <v>0</v>
      </c>
      <c r="C85" s="170">
        <f t="shared" si="2"/>
        <v>0</v>
      </c>
      <c r="D85" s="170">
        <f t="shared" si="2"/>
        <v>0</v>
      </c>
      <c r="E85" s="170">
        <f t="shared" si="2"/>
        <v>0</v>
      </c>
      <c r="F85" s="170">
        <f t="shared" si="2"/>
        <v>0</v>
      </c>
      <c r="G85" s="170">
        <f t="shared" si="2"/>
        <v>0</v>
      </c>
      <c r="H85" s="170">
        <f t="shared" si="2"/>
        <v>0</v>
      </c>
      <c r="I85" s="170">
        <f t="shared" si="2"/>
        <v>0</v>
      </c>
      <c r="J85" s="170">
        <f t="shared" si="2"/>
        <v>0</v>
      </c>
      <c r="K85" s="170">
        <f t="shared" si="2"/>
        <v>0</v>
      </c>
      <c r="L85" s="170">
        <f t="shared" si="2"/>
        <v>0</v>
      </c>
      <c r="M85" s="170">
        <f t="shared" si="2"/>
        <v>0</v>
      </c>
      <c r="N85" s="170">
        <f t="shared" si="2"/>
        <v>0</v>
      </c>
      <c r="O85" s="170">
        <f t="shared" si="2"/>
        <v>8579.3</v>
      </c>
      <c r="P85" s="170">
        <f t="shared" si="2"/>
        <v>0</v>
      </c>
      <c r="Q85" s="170">
        <f t="shared" si="2"/>
        <v>0</v>
      </c>
      <c r="R85" s="170">
        <f t="shared" si="2"/>
        <v>0</v>
      </c>
      <c r="S85" s="170">
        <f t="shared" si="2"/>
        <v>0</v>
      </c>
      <c r="T85" s="170">
        <f t="shared" si="2"/>
        <v>0</v>
      </c>
      <c r="U85" s="170">
        <f t="shared" si="2"/>
        <v>0</v>
      </c>
      <c r="V85" s="170">
        <f t="shared" si="2"/>
        <v>0</v>
      </c>
      <c r="W85" s="170">
        <f t="shared" si="2"/>
        <v>0</v>
      </c>
      <c r="X85" s="170">
        <f t="shared" si="2"/>
        <v>0</v>
      </c>
      <c r="Y85" s="170">
        <f t="shared" si="2"/>
        <v>0</v>
      </c>
      <c r="Z85" s="170">
        <f t="shared" si="2"/>
        <v>0</v>
      </c>
      <c r="AA85" s="170">
        <f t="shared" si="2"/>
        <v>0</v>
      </c>
      <c r="AB85" s="170">
        <f t="shared" si="2"/>
        <v>0</v>
      </c>
      <c r="AC85" s="170">
        <f t="shared" si="2"/>
        <v>0</v>
      </c>
      <c r="AD85" s="170">
        <f t="shared" si="2"/>
        <v>0</v>
      </c>
      <c r="AE85" s="170">
        <f t="shared" si="2"/>
        <v>0</v>
      </c>
      <c r="AF85" s="170">
        <f t="shared" si="2"/>
        <v>0</v>
      </c>
      <c r="AG85" s="170">
        <f t="shared" si="2"/>
        <v>0</v>
      </c>
      <c r="AH85" s="170">
        <f t="shared" si="2"/>
        <v>0</v>
      </c>
      <c r="AI85" s="170">
        <f t="shared" si="2"/>
        <v>0</v>
      </c>
      <c r="AJ85" s="170">
        <f t="shared" si="2"/>
        <v>0</v>
      </c>
      <c r="AK85" s="170">
        <f t="shared" si="2"/>
        <v>0</v>
      </c>
      <c r="AL85" s="170">
        <f t="shared" si="2"/>
        <v>0</v>
      </c>
      <c r="AM85" s="170">
        <f t="shared" si="2"/>
        <v>0</v>
      </c>
      <c r="AN85" s="170">
        <f t="shared" si="2"/>
        <v>0</v>
      </c>
      <c r="AO85" s="170">
        <f t="shared" si="2"/>
        <v>0</v>
      </c>
      <c r="AP85" s="170">
        <f t="shared" si="2"/>
        <v>0</v>
      </c>
      <c r="AQ85" s="170">
        <f t="shared" si="2"/>
        <v>0</v>
      </c>
      <c r="AR85" s="170">
        <f t="shared" si="2"/>
        <v>0</v>
      </c>
      <c r="AS85" s="170">
        <f t="shared" si="2"/>
        <v>0</v>
      </c>
      <c r="AT85" s="170">
        <f t="shared" si="2"/>
        <v>8579.3</v>
      </c>
    </row>
    <row r="86" spans="1:46" ht="12.75">
      <c r="A86" s="175">
        <v>6430</v>
      </c>
      <c r="B86" s="170">
        <f t="shared" si="2"/>
        <v>0</v>
      </c>
      <c r="C86" s="170">
        <f t="shared" si="2"/>
        <v>0</v>
      </c>
      <c r="D86" s="170">
        <f t="shared" si="2"/>
        <v>0</v>
      </c>
      <c r="E86" s="170">
        <f t="shared" si="2"/>
        <v>0</v>
      </c>
      <c r="F86" s="170">
        <f t="shared" si="2"/>
        <v>0</v>
      </c>
      <c r="G86" s="170">
        <f t="shared" si="2"/>
        <v>0</v>
      </c>
      <c r="H86" s="170">
        <f t="shared" si="2"/>
        <v>0</v>
      </c>
      <c r="I86" s="170">
        <f t="shared" si="2"/>
        <v>0</v>
      </c>
      <c r="J86" s="170">
        <f t="shared" si="2"/>
        <v>0</v>
      </c>
      <c r="K86" s="170">
        <f t="shared" si="2"/>
        <v>74.589</v>
      </c>
      <c r="L86" s="170">
        <f t="shared" si="2"/>
        <v>437.44</v>
      </c>
      <c r="M86" s="170">
        <f t="shared" si="2"/>
        <v>0</v>
      </c>
      <c r="N86" s="170">
        <f t="shared" si="2"/>
        <v>0</v>
      </c>
      <c r="O86" s="170">
        <f t="shared" si="2"/>
        <v>0</v>
      </c>
      <c r="P86" s="170">
        <f t="shared" si="2"/>
        <v>74.005</v>
      </c>
      <c r="Q86" s="170">
        <f t="shared" si="2"/>
        <v>162.1</v>
      </c>
      <c r="R86" s="170">
        <f t="shared" si="2"/>
        <v>0</v>
      </c>
      <c r="S86" s="170">
        <f t="shared" si="2"/>
        <v>0</v>
      </c>
      <c r="T86" s="170">
        <f t="shared" si="2"/>
        <v>78.436</v>
      </c>
      <c r="U86" s="170">
        <f t="shared" si="2"/>
        <v>0</v>
      </c>
      <c r="V86" s="170">
        <f t="shared" si="2"/>
        <v>85.782</v>
      </c>
      <c r="W86" s="170">
        <f t="shared" si="2"/>
        <v>523.44</v>
      </c>
      <c r="X86" s="170">
        <f t="shared" si="2"/>
        <v>0</v>
      </c>
      <c r="Y86" s="170">
        <f t="shared" si="2"/>
        <v>0</v>
      </c>
      <c r="Z86" s="170">
        <f t="shared" si="2"/>
        <v>0</v>
      </c>
      <c r="AA86" s="170">
        <f t="shared" si="2"/>
        <v>0</v>
      </c>
      <c r="AB86" s="170">
        <f t="shared" si="2"/>
        <v>54.726</v>
      </c>
      <c r="AC86" s="170">
        <f t="shared" si="2"/>
        <v>97.663</v>
      </c>
      <c r="AD86" s="170">
        <f t="shared" si="2"/>
        <v>1321.9</v>
      </c>
      <c r="AE86" s="170">
        <f t="shared" si="2"/>
        <v>0</v>
      </c>
      <c r="AF86" s="170">
        <f t="shared" si="2"/>
        <v>0</v>
      </c>
      <c r="AG86" s="170">
        <f t="shared" si="2"/>
        <v>141.54</v>
      </c>
      <c r="AH86" s="170">
        <f t="shared" si="2"/>
        <v>705.59</v>
      </c>
      <c r="AI86" s="170">
        <f t="shared" si="2"/>
        <v>62.725</v>
      </c>
      <c r="AJ86" s="170">
        <f t="shared" si="2"/>
        <v>0</v>
      </c>
      <c r="AK86" s="170">
        <f t="shared" si="2"/>
        <v>0</v>
      </c>
      <c r="AL86" s="170">
        <f t="shared" si="2"/>
        <v>9989</v>
      </c>
      <c r="AM86" s="170">
        <f t="shared" si="2"/>
        <v>1112.1</v>
      </c>
      <c r="AN86" s="170">
        <f t="shared" si="2"/>
        <v>0</v>
      </c>
      <c r="AO86" s="170">
        <f t="shared" si="2"/>
        <v>12684</v>
      </c>
      <c r="AP86" s="170">
        <f t="shared" si="2"/>
        <v>11798</v>
      </c>
      <c r="AQ86" s="170">
        <f t="shared" si="2"/>
        <v>26438</v>
      </c>
      <c r="AR86" s="170">
        <f t="shared" si="2"/>
        <v>0</v>
      </c>
      <c r="AS86" s="170">
        <f t="shared" si="2"/>
        <v>515.11</v>
      </c>
      <c r="AT86" s="170">
        <f t="shared" si="2"/>
        <v>66355</v>
      </c>
    </row>
    <row r="87" spans="1:46" ht="12.75">
      <c r="A87" s="175">
        <v>6525</v>
      </c>
      <c r="B87" s="170">
        <f aca="true" t="shared" si="3" ref="B87:AT87">B72</f>
        <v>10682</v>
      </c>
      <c r="C87" s="170">
        <f t="shared" si="3"/>
        <v>1253.8</v>
      </c>
      <c r="D87" s="170">
        <f t="shared" si="3"/>
        <v>8481.8</v>
      </c>
      <c r="E87" s="170">
        <f t="shared" si="3"/>
        <v>836.06</v>
      </c>
      <c r="F87" s="170">
        <f t="shared" si="3"/>
        <v>304.08</v>
      </c>
      <c r="G87" s="170">
        <f t="shared" si="3"/>
        <v>7066.1</v>
      </c>
      <c r="H87" s="170">
        <f t="shared" si="3"/>
        <v>5280.5</v>
      </c>
      <c r="I87" s="170">
        <f t="shared" si="3"/>
        <v>1736.1</v>
      </c>
      <c r="J87" s="170">
        <f t="shared" si="3"/>
        <v>10994</v>
      </c>
      <c r="K87" s="170">
        <f t="shared" si="3"/>
        <v>3270.7</v>
      </c>
      <c r="L87" s="170">
        <f t="shared" si="3"/>
        <v>9806.3</v>
      </c>
      <c r="M87" s="170">
        <f t="shared" si="3"/>
        <v>2562</v>
      </c>
      <c r="N87" s="170">
        <f t="shared" si="3"/>
        <v>6999.6</v>
      </c>
      <c r="O87" s="170">
        <f t="shared" si="3"/>
        <v>0</v>
      </c>
      <c r="P87" s="170">
        <f t="shared" si="3"/>
        <v>3174.6</v>
      </c>
      <c r="Q87" s="170">
        <f t="shared" si="3"/>
        <v>3560</v>
      </c>
      <c r="R87" s="170">
        <f t="shared" si="3"/>
        <v>585.89</v>
      </c>
      <c r="S87" s="170">
        <f t="shared" si="3"/>
        <v>198.93</v>
      </c>
      <c r="T87" s="170">
        <f t="shared" si="3"/>
        <v>1218</v>
      </c>
      <c r="U87" s="170">
        <f t="shared" si="3"/>
        <v>6055.3</v>
      </c>
      <c r="V87" s="170">
        <f t="shared" si="3"/>
        <v>7059.6</v>
      </c>
      <c r="W87" s="170">
        <f t="shared" si="3"/>
        <v>108345</v>
      </c>
      <c r="X87" s="170">
        <f t="shared" si="3"/>
        <v>1188.3</v>
      </c>
      <c r="Y87" s="170">
        <f t="shared" si="3"/>
        <v>2568.1</v>
      </c>
      <c r="Z87" s="170">
        <f t="shared" si="3"/>
        <v>3294.8</v>
      </c>
      <c r="AA87" s="170">
        <f t="shared" si="3"/>
        <v>674.44</v>
      </c>
      <c r="AB87" s="170">
        <f t="shared" si="3"/>
        <v>116.78</v>
      </c>
      <c r="AC87" s="170">
        <f t="shared" si="3"/>
        <v>174.73</v>
      </c>
      <c r="AD87" s="170">
        <f t="shared" si="3"/>
        <v>203.65</v>
      </c>
      <c r="AE87" s="170">
        <f t="shared" si="3"/>
        <v>59.09</v>
      </c>
      <c r="AF87" s="170">
        <f t="shared" si="3"/>
        <v>301.56</v>
      </c>
      <c r="AG87" s="170">
        <f t="shared" si="3"/>
        <v>2149.3</v>
      </c>
      <c r="AH87" s="170">
        <f t="shared" si="3"/>
        <v>2634.7</v>
      </c>
      <c r="AI87" s="170">
        <f t="shared" si="3"/>
        <v>4549.4</v>
      </c>
      <c r="AJ87" s="170">
        <f t="shared" si="3"/>
        <v>172.6</v>
      </c>
      <c r="AK87" s="170">
        <f t="shared" si="3"/>
        <v>0</v>
      </c>
      <c r="AL87" s="170">
        <f t="shared" si="3"/>
        <v>10364</v>
      </c>
      <c r="AM87" s="170">
        <f t="shared" si="3"/>
        <v>2165.2</v>
      </c>
      <c r="AN87" s="170">
        <f t="shared" si="3"/>
        <v>0</v>
      </c>
      <c r="AO87" s="170">
        <f t="shared" si="3"/>
        <v>3291.6</v>
      </c>
      <c r="AP87" s="170">
        <f t="shared" si="3"/>
        <v>202.03</v>
      </c>
      <c r="AQ87" s="170">
        <f t="shared" si="3"/>
        <v>394.92</v>
      </c>
      <c r="AR87" s="170">
        <f t="shared" si="3"/>
        <v>76.418</v>
      </c>
      <c r="AS87" s="170">
        <f t="shared" si="3"/>
        <v>30573</v>
      </c>
      <c r="AT87" s="170">
        <f t="shared" si="3"/>
        <v>264626</v>
      </c>
    </row>
    <row r="88" spans="1:46" ht="12.75">
      <c r="A88" s="175" t="s">
        <v>873</v>
      </c>
      <c r="B88" s="170">
        <f aca="true" t="shared" si="4" ref="B88:AT88">B61</f>
        <v>0</v>
      </c>
      <c r="C88" s="170">
        <f t="shared" si="4"/>
        <v>0</v>
      </c>
      <c r="D88" s="170">
        <f t="shared" si="4"/>
        <v>0</v>
      </c>
      <c r="E88" s="170">
        <f t="shared" si="4"/>
        <v>89.65</v>
      </c>
      <c r="F88" s="170">
        <f t="shared" si="4"/>
        <v>0</v>
      </c>
      <c r="G88" s="170">
        <f t="shared" si="4"/>
        <v>0</v>
      </c>
      <c r="H88" s="170">
        <f t="shared" si="4"/>
        <v>0</v>
      </c>
      <c r="I88" s="170">
        <f t="shared" si="4"/>
        <v>0</v>
      </c>
      <c r="J88" s="170">
        <f t="shared" si="4"/>
        <v>0</v>
      </c>
      <c r="K88" s="170">
        <f t="shared" si="4"/>
        <v>0</v>
      </c>
      <c r="L88" s="170">
        <f t="shared" si="4"/>
        <v>123.41</v>
      </c>
      <c r="M88" s="170">
        <f t="shared" si="4"/>
        <v>0</v>
      </c>
      <c r="N88" s="170">
        <f t="shared" si="4"/>
        <v>99.587</v>
      </c>
      <c r="O88" s="170">
        <f t="shared" si="4"/>
        <v>0</v>
      </c>
      <c r="P88" s="170">
        <f t="shared" si="4"/>
        <v>0</v>
      </c>
      <c r="Q88" s="170">
        <f t="shared" si="4"/>
        <v>0</v>
      </c>
      <c r="R88" s="170">
        <f t="shared" si="4"/>
        <v>0</v>
      </c>
      <c r="S88" s="170">
        <f t="shared" si="4"/>
        <v>0</v>
      </c>
      <c r="T88" s="170">
        <f t="shared" si="4"/>
        <v>49.707</v>
      </c>
      <c r="U88" s="170">
        <f t="shared" si="4"/>
        <v>0</v>
      </c>
      <c r="V88" s="170">
        <f t="shared" si="4"/>
        <v>0</v>
      </c>
      <c r="W88" s="170">
        <f t="shared" si="4"/>
        <v>420.78</v>
      </c>
      <c r="X88" s="170">
        <f t="shared" si="4"/>
        <v>41.58</v>
      </c>
      <c r="Y88" s="170">
        <f t="shared" si="4"/>
        <v>0</v>
      </c>
      <c r="Z88" s="170">
        <f t="shared" si="4"/>
        <v>44.394</v>
      </c>
      <c r="AA88" s="170">
        <f t="shared" si="4"/>
        <v>44.618</v>
      </c>
      <c r="AB88" s="170">
        <f t="shared" si="4"/>
        <v>0</v>
      </c>
      <c r="AC88" s="170">
        <f t="shared" si="4"/>
        <v>1932.6</v>
      </c>
      <c r="AD88" s="170">
        <f t="shared" si="4"/>
        <v>44.516</v>
      </c>
      <c r="AE88" s="170">
        <f t="shared" si="4"/>
        <v>0</v>
      </c>
      <c r="AF88" s="170">
        <f t="shared" si="4"/>
        <v>0</v>
      </c>
      <c r="AG88" s="170">
        <f t="shared" si="4"/>
        <v>224</v>
      </c>
      <c r="AH88" s="170">
        <f t="shared" si="4"/>
        <v>695.66</v>
      </c>
      <c r="AI88" s="170">
        <f t="shared" si="4"/>
        <v>22.654</v>
      </c>
      <c r="AJ88" s="170">
        <f t="shared" si="4"/>
        <v>0</v>
      </c>
      <c r="AK88" s="170">
        <f t="shared" si="4"/>
        <v>0</v>
      </c>
      <c r="AL88" s="170">
        <f t="shared" si="4"/>
        <v>1410.1</v>
      </c>
      <c r="AM88" s="170">
        <f t="shared" si="4"/>
        <v>217</v>
      </c>
      <c r="AN88" s="170">
        <f t="shared" si="4"/>
        <v>7170.6</v>
      </c>
      <c r="AO88" s="170">
        <f t="shared" si="4"/>
        <v>7240.9</v>
      </c>
      <c r="AP88" s="170">
        <f t="shared" si="4"/>
        <v>1603.5</v>
      </c>
      <c r="AQ88" s="170">
        <f t="shared" si="4"/>
        <v>2050.4</v>
      </c>
      <c r="AR88" s="170">
        <f t="shared" si="4"/>
        <v>0</v>
      </c>
      <c r="AS88" s="170">
        <f t="shared" si="4"/>
        <v>0</v>
      </c>
      <c r="AT88" s="170">
        <f t="shared" si="4"/>
        <v>23526</v>
      </c>
    </row>
    <row r="89" spans="1:46" ht="12.75">
      <c r="A89" s="176" t="s">
        <v>874</v>
      </c>
      <c r="B89" s="170">
        <f aca="true" t="shared" si="5" ref="B89:AT89">SUM(B82:B88)</f>
        <v>10763.007</v>
      </c>
      <c r="C89" s="170">
        <f t="shared" si="5"/>
        <v>1350.1019999999999</v>
      </c>
      <c r="D89" s="170">
        <f t="shared" si="5"/>
        <v>8775.17</v>
      </c>
      <c r="E89" s="170">
        <f t="shared" si="5"/>
        <v>1002.5299999999999</v>
      </c>
      <c r="F89" s="170">
        <f t="shared" si="5"/>
        <v>304.08</v>
      </c>
      <c r="G89" s="170">
        <f t="shared" si="5"/>
        <v>7420.015</v>
      </c>
      <c r="H89" s="170">
        <f t="shared" si="5"/>
        <v>5280.5</v>
      </c>
      <c r="I89" s="170">
        <f t="shared" si="5"/>
        <v>1736.1</v>
      </c>
      <c r="J89" s="170">
        <f t="shared" si="5"/>
        <v>10994</v>
      </c>
      <c r="K89" s="170">
        <f t="shared" si="5"/>
        <v>3557.0789999999997</v>
      </c>
      <c r="L89" s="170">
        <f t="shared" si="5"/>
        <v>12120.519999999999</v>
      </c>
      <c r="M89" s="170">
        <f t="shared" si="5"/>
        <v>2638.892</v>
      </c>
      <c r="N89" s="170">
        <f t="shared" si="5"/>
        <v>7273.210000000001</v>
      </c>
      <c r="O89" s="170">
        <f t="shared" si="5"/>
        <v>8579.3</v>
      </c>
      <c r="P89" s="170">
        <f t="shared" si="5"/>
        <v>5515.485000000001</v>
      </c>
      <c r="Q89" s="170">
        <f t="shared" si="5"/>
        <v>3937.74</v>
      </c>
      <c r="R89" s="170">
        <f t="shared" si="5"/>
        <v>694.5799999999999</v>
      </c>
      <c r="S89" s="170">
        <f t="shared" si="5"/>
        <v>268.321</v>
      </c>
      <c r="T89" s="170">
        <f t="shared" si="5"/>
        <v>1346.143</v>
      </c>
      <c r="U89" s="170">
        <f t="shared" si="5"/>
        <v>6553.530000000001</v>
      </c>
      <c r="V89" s="170">
        <f t="shared" si="5"/>
        <v>7227.951</v>
      </c>
      <c r="W89" s="170">
        <f t="shared" si="5"/>
        <v>111716.99</v>
      </c>
      <c r="X89" s="170">
        <f t="shared" si="5"/>
        <v>1476.8799999999999</v>
      </c>
      <c r="Y89" s="170">
        <f t="shared" si="5"/>
        <v>3535.7799999999997</v>
      </c>
      <c r="Z89" s="170">
        <f t="shared" si="5"/>
        <v>3669.2599999999998</v>
      </c>
      <c r="AA89" s="170">
        <f t="shared" si="5"/>
        <v>868.695</v>
      </c>
      <c r="AB89" s="170">
        <f t="shared" si="5"/>
        <v>1113.586</v>
      </c>
      <c r="AC89" s="170">
        <f t="shared" si="5"/>
        <v>2264.1859999999997</v>
      </c>
      <c r="AD89" s="170">
        <f t="shared" si="5"/>
        <v>66612.06599999999</v>
      </c>
      <c r="AE89" s="170">
        <f t="shared" si="5"/>
        <v>433.36</v>
      </c>
      <c r="AF89" s="170">
        <f t="shared" si="5"/>
        <v>301.56</v>
      </c>
      <c r="AG89" s="170">
        <f t="shared" si="5"/>
        <v>6012.42</v>
      </c>
      <c r="AH89" s="170">
        <f t="shared" si="5"/>
        <v>7878.5</v>
      </c>
      <c r="AI89" s="170">
        <f t="shared" si="5"/>
        <v>9387.680999999999</v>
      </c>
      <c r="AJ89" s="170">
        <f t="shared" si="5"/>
        <v>243.785</v>
      </c>
      <c r="AK89" s="170">
        <f t="shared" si="5"/>
        <v>0</v>
      </c>
      <c r="AL89" s="170">
        <f t="shared" si="5"/>
        <v>24567.53</v>
      </c>
      <c r="AM89" s="170">
        <f t="shared" si="5"/>
        <v>3816.0179999999996</v>
      </c>
      <c r="AN89" s="170">
        <f t="shared" si="5"/>
        <v>7257.381</v>
      </c>
      <c r="AO89" s="170">
        <f t="shared" si="5"/>
        <v>27650.299999999996</v>
      </c>
      <c r="AP89" s="170">
        <f t="shared" si="5"/>
        <v>16686.71</v>
      </c>
      <c r="AQ89" s="170">
        <f t="shared" si="5"/>
        <v>34050.979999999996</v>
      </c>
      <c r="AR89" s="170">
        <f t="shared" si="5"/>
        <v>147.58</v>
      </c>
      <c r="AS89" s="170">
        <f t="shared" si="5"/>
        <v>106043.11</v>
      </c>
      <c r="AT89" s="170">
        <f t="shared" si="5"/>
        <v>543072.3</v>
      </c>
    </row>
    <row r="90" spans="1:46" ht="12.75">
      <c r="A90" s="177" t="s">
        <v>875</v>
      </c>
      <c r="B90" s="178">
        <f aca="true" t="shared" si="6" ref="B90:AT90">SUM(B6:B30)</f>
        <v>1703606.223</v>
      </c>
      <c r="C90" s="178">
        <f t="shared" si="6"/>
        <v>146161.3033</v>
      </c>
      <c r="D90" s="178">
        <f t="shared" si="6"/>
        <v>676695.0586999999</v>
      </c>
      <c r="E90" s="178">
        <f t="shared" si="6"/>
        <v>201620.95930000002</v>
      </c>
      <c r="F90" s="178">
        <f t="shared" si="6"/>
        <v>5786.0025</v>
      </c>
      <c r="G90" s="178">
        <f t="shared" si="6"/>
        <v>335704.7700000001</v>
      </c>
      <c r="H90" s="178">
        <f t="shared" si="6"/>
        <v>187151.82590000003</v>
      </c>
      <c r="I90" s="178">
        <f t="shared" si="6"/>
        <v>20674.573299999996</v>
      </c>
      <c r="J90" s="178">
        <f t="shared" si="6"/>
        <v>206009.07920000004</v>
      </c>
      <c r="K90" s="178">
        <f t="shared" si="6"/>
        <v>223397.22299999997</v>
      </c>
      <c r="L90" s="178">
        <f t="shared" si="6"/>
        <v>738519.7815</v>
      </c>
      <c r="M90" s="178">
        <f t="shared" si="6"/>
        <v>65279.29000000001</v>
      </c>
      <c r="N90" s="178">
        <f t="shared" si="6"/>
        <v>268658.62249999994</v>
      </c>
      <c r="O90" s="178">
        <f t="shared" si="6"/>
        <v>205904</v>
      </c>
      <c r="P90" s="178">
        <f t="shared" si="6"/>
        <v>312107.4368</v>
      </c>
      <c r="Q90" s="178">
        <f t="shared" si="6"/>
        <v>201935.54799999995</v>
      </c>
      <c r="R90" s="178">
        <f t="shared" si="6"/>
        <v>150472.87099999996</v>
      </c>
      <c r="S90" s="178">
        <f t="shared" si="6"/>
        <v>25714.7107</v>
      </c>
      <c r="T90" s="178">
        <f t="shared" si="6"/>
        <v>182674.3239</v>
      </c>
      <c r="U90" s="178">
        <f t="shared" si="6"/>
        <v>466570.61500000005</v>
      </c>
      <c r="V90" s="178">
        <f t="shared" si="6"/>
        <v>111289.9174</v>
      </c>
      <c r="W90" s="178">
        <f t="shared" si="6"/>
        <v>1412140.4369999997</v>
      </c>
      <c r="X90" s="178">
        <f t="shared" si="6"/>
        <v>92115.81730000001</v>
      </c>
      <c r="Y90" s="178">
        <f t="shared" si="6"/>
        <v>128323.10899999998</v>
      </c>
      <c r="Z90" s="178">
        <f t="shared" si="6"/>
        <v>89472.34120000001</v>
      </c>
      <c r="AA90" s="178">
        <f t="shared" si="6"/>
        <v>76224.83919999996</v>
      </c>
      <c r="AB90" s="178">
        <f t="shared" si="6"/>
        <v>29999.211000000003</v>
      </c>
      <c r="AC90" s="178">
        <f t="shared" si="6"/>
        <v>93867.49059999999</v>
      </c>
      <c r="AD90" s="178">
        <f t="shared" si="6"/>
        <v>79827.12315180001</v>
      </c>
      <c r="AE90" s="178">
        <f t="shared" si="6"/>
        <v>24418.770700000005</v>
      </c>
      <c r="AF90" s="178">
        <f t="shared" si="6"/>
        <v>31116.67540000001</v>
      </c>
      <c r="AG90" s="178">
        <f t="shared" si="6"/>
        <v>174175.59030000007</v>
      </c>
      <c r="AH90" s="178">
        <f t="shared" si="6"/>
        <v>69941.6042</v>
      </c>
      <c r="AI90" s="178">
        <f t="shared" si="6"/>
        <v>206607.8026</v>
      </c>
      <c r="AJ90" s="178">
        <f t="shared" si="6"/>
        <v>26444.990699999995</v>
      </c>
      <c r="AK90" s="178">
        <f t="shared" si="6"/>
        <v>790.8449141</v>
      </c>
      <c r="AL90" s="178">
        <f t="shared" si="6"/>
        <v>712051.6810000002</v>
      </c>
      <c r="AM90" s="178">
        <f t="shared" si="6"/>
        <v>131344.9575</v>
      </c>
      <c r="AN90" s="178">
        <f t="shared" si="6"/>
        <v>9244.779899999998</v>
      </c>
      <c r="AO90" s="178">
        <f t="shared" si="6"/>
        <v>189572.28979999994</v>
      </c>
      <c r="AP90" s="178">
        <f t="shared" si="6"/>
        <v>88224.6016</v>
      </c>
      <c r="AQ90" s="178">
        <f t="shared" si="6"/>
        <v>61511.7662</v>
      </c>
      <c r="AR90" s="178">
        <f t="shared" si="6"/>
        <v>178967.62299999996</v>
      </c>
      <c r="AS90" s="178">
        <f t="shared" si="6"/>
        <v>73905.56829999998</v>
      </c>
      <c r="AT90" s="178">
        <f t="shared" si="6"/>
        <v>10416227.28</v>
      </c>
    </row>
    <row r="91" spans="1:46" ht="12.75">
      <c r="A91" s="179" t="s">
        <v>876</v>
      </c>
      <c r="B91" s="178">
        <f aca="true" t="shared" si="7" ref="B91:AT91">SUM(B89:B90)</f>
        <v>1714369.23</v>
      </c>
      <c r="C91" s="178">
        <f t="shared" si="7"/>
        <v>147511.4053</v>
      </c>
      <c r="D91" s="178">
        <f t="shared" si="7"/>
        <v>685470.2287</v>
      </c>
      <c r="E91" s="178">
        <f t="shared" si="7"/>
        <v>202623.48930000002</v>
      </c>
      <c r="F91" s="178">
        <f t="shared" si="7"/>
        <v>6090.0824999999995</v>
      </c>
      <c r="G91" s="178">
        <f t="shared" si="7"/>
        <v>343124.7850000001</v>
      </c>
      <c r="H91" s="178">
        <f t="shared" si="7"/>
        <v>192432.32590000003</v>
      </c>
      <c r="I91" s="178">
        <f t="shared" si="7"/>
        <v>22410.673299999995</v>
      </c>
      <c r="J91" s="178">
        <f t="shared" si="7"/>
        <v>217003.07920000004</v>
      </c>
      <c r="K91" s="178">
        <f t="shared" si="7"/>
        <v>226954.30199999997</v>
      </c>
      <c r="L91" s="178">
        <f t="shared" si="7"/>
        <v>750640.3015000001</v>
      </c>
      <c r="M91" s="178">
        <f t="shared" si="7"/>
        <v>67918.182</v>
      </c>
      <c r="N91" s="178">
        <f t="shared" si="7"/>
        <v>275931.83249999996</v>
      </c>
      <c r="O91" s="178">
        <f t="shared" si="7"/>
        <v>214483.3</v>
      </c>
      <c r="P91" s="178">
        <f t="shared" si="7"/>
        <v>317622.9218</v>
      </c>
      <c r="Q91" s="178">
        <f t="shared" si="7"/>
        <v>205873.28799999994</v>
      </c>
      <c r="R91" s="178">
        <f t="shared" si="7"/>
        <v>151167.45099999994</v>
      </c>
      <c r="S91" s="178">
        <f t="shared" si="7"/>
        <v>25983.0317</v>
      </c>
      <c r="T91" s="178">
        <f t="shared" si="7"/>
        <v>184020.4669</v>
      </c>
      <c r="U91" s="178">
        <f t="shared" si="7"/>
        <v>473124.1450000001</v>
      </c>
      <c r="V91" s="178">
        <f t="shared" si="7"/>
        <v>118517.8684</v>
      </c>
      <c r="W91" s="178">
        <f t="shared" si="7"/>
        <v>1523857.4269999997</v>
      </c>
      <c r="X91" s="178">
        <f t="shared" si="7"/>
        <v>93592.69730000001</v>
      </c>
      <c r="Y91" s="178">
        <f t="shared" si="7"/>
        <v>131858.889</v>
      </c>
      <c r="Z91" s="178">
        <f t="shared" si="7"/>
        <v>93141.6012</v>
      </c>
      <c r="AA91" s="178">
        <f t="shared" si="7"/>
        <v>77093.53419999997</v>
      </c>
      <c r="AB91" s="178">
        <f t="shared" si="7"/>
        <v>31112.797000000002</v>
      </c>
      <c r="AC91" s="178">
        <f t="shared" si="7"/>
        <v>96131.67659999999</v>
      </c>
      <c r="AD91" s="178">
        <f t="shared" si="7"/>
        <v>146439.1891518</v>
      </c>
      <c r="AE91" s="178">
        <f t="shared" si="7"/>
        <v>24852.130700000005</v>
      </c>
      <c r="AF91" s="178">
        <f t="shared" si="7"/>
        <v>31418.235400000012</v>
      </c>
      <c r="AG91" s="178">
        <f t="shared" si="7"/>
        <v>180188.01030000008</v>
      </c>
      <c r="AH91" s="178">
        <f t="shared" si="7"/>
        <v>77820.1042</v>
      </c>
      <c r="AI91" s="178">
        <f t="shared" si="7"/>
        <v>215995.4836</v>
      </c>
      <c r="AJ91" s="178">
        <f t="shared" si="7"/>
        <v>26688.775699999995</v>
      </c>
      <c r="AK91" s="178">
        <f t="shared" si="7"/>
        <v>790.8449141</v>
      </c>
      <c r="AL91" s="178">
        <f t="shared" si="7"/>
        <v>736619.2110000002</v>
      </c>
      <c r="AM91" s="178">
        <f t="shared" si="7"/>
        <v>135160.9755</v>
      </c>
      <c r="AN91" s="178">
        <f t="shared" si="7"/>
        <v>16502.1609</v>
      </c>
      <c r="AO91" s="178">
        <f t="shared" si="7"/>
        <v>217222.58979999993</v>
      </c>
      <c r="AP91" s="178">
        <f t="shared" si="7"/>
        <v>104911.31159999999</v>
      </c>
      <c r="AQ91" s="178">
        <f t="shared" si="7"/>
        <v>95562.7462</v>
      </c>
      <c r="AR91" s="178">
        <f t="shared" si="7"/>
        <v>179115.20299999995</v>
      </c>
      <c r="AS91" s="178">
        <f t="shared" si="7"/>
        <v>179948.67829999997</v>
      </c>
      <c r="AT91" s="178">
        <f t="shared" si="7"/>
        <v>10959299.58</v>
      </c>
    </row>
    <row r="92" spans="1:46" ht="12.75">
      <c r="A92" s="176" t="s">
        <v>877</v>
      </c>
      <c r="B92" s="180">
        <f aca="true" t="shared" si="8" ref="B92:AT92">B90/B91</f>
        <v>0.9937218851040625</v>
      </c>
      <c r="C92" s="180">
        <f t="shared" si="8"/>
        <v>0.9908474738122502</v>
      </c>
      <c r="D92" s="180">
        <f t="shared" si="8"/>
        <v>0.9871983207547289</v>
      </c>
      <c r="E92" s="180">
        <f t="shared" si="8"/>
        <v>0.9950522518220202</v>
      </c>
      <c r="F92" s="180">
        <f t="shared" si="8"/>
        <v>0.9500696419137179</v>
      </c>
      <c r="G92" s="180">
        <f t="shared" si="8"/>
        <v>0.9783751704208717</v>
      </c>
      <c r="H92" s="180">
        <f t="shared" si="8"/>
        <v>0.9725591842467046</v>
      </c>
      <c r="I92" s="180">
        <f t="shared" si="8"/>
        <v>0.9225324479653184</v>
      </c>
      <c r="J92" s="180">
        <f t="shared" si="8"/>
        <v>0.9493371244291542</v>
      </c>
      <c r="K92" s="180">
        <f t="shared" si="8"/>
        <v>0.9843268932615342</v>
      </c>
      <c r="L92" s="180">
        <f t="shared" si="8"/>
        <v>0.9838530918526761</v>
      </c>
      <c r="M92" s="180">
        <f t="shared" si="8"/>
        <v>0.9611460153630144</v>
      </c>
      <c r="N92" s="180">
        <f t="shared" si="8"/>
        <v>0.9736412796809153</v>
      </c>
      <c r="O92" s="180">
        <f t="shared" si="8"/>
        <v>0.9600001491957649</v>
      </c>
      <c r="P92" s="180">
        <f t="shared" si="8"/>
        <v>0.9826351166070031</v>
      </c>
      <c r="Q92" s="180">
        <f t="shared" si="8"/>
        <v>0.9808729921290227</v>
      </c>
      <c r="R92" s="180">
        <f t="shared" si="8"/>
        <v>0.9954052278092591</v>
      </c>
      <c r="S92" s="180">
        <f t="shared" si="8"/>
        <v>0.9896732220051134</v>
      </c>
      <c r="T92" s="180">
        <f t="shared" si="8"/>
        <v>0.99268481912541</v>
      </c>
      <c r="U92" s="180">
        <f t="shared" si="8"/>
        <v>0.9861483924055492</v>
      </c>
      <c r="V92" s="180">
        <f t="shared" si="8"/>
        <v>0.9390138289054817</v>
      </c>
      <c r="W92" s="180">
        <f t="shared" si="8"/>
        <v>0.9266880299819544</v>
      </c>
      <c r="X92" s="180">
        <f t="shared" si="8"/>
        <v>0.9842201363716867</v>
      </c>
      <c r="Y92" s="180">
        <f t="shared" si="8"/>
        <v>0.9731851221649531</v>
      </c>
      <c r="Z92" s="180">
        <f t="shared" si="8"/>
        <v>0.9606055730980928</v>
      </c>
      <c r="AA92" s="180">
        <f t="shared" si="8"/>
        <v>0.9887319344090985</v>
      </c>
      <c r="AB92" s="180">
        <f t="shared" si="8"/>
        <v>0.9642081038230025</v>
      </c>
      <c r="AC92" s="180">
        <f t="shared" si="8"/>
        <v>0.976447035149286</v>
      </c>
      <c r="AD92" s="180">
        <f t="shared" si="8"/>
        <v>0.5451213135921601</v>
      </c>
      <c r="AE92" s="180">
        <f t="shared" si="8"/>
        <v>0.9825624609321727</v>
      </c>
      <c r="AF92" s="180">
        <f t="shared" si="8"/>
        <v>0.9904017524803446</v>
      </c>
      <c r="AG92" s="181">
        <f t="shared" si="8"/>
        <v>0.9666325190561249</v>
      </c>
      <c r="AH92" s="180">
        <f t="shared" si="8"/>
        <v>0.8987600944384241</v>
      </c>
      <c r="AI92" s="180">
        <f t="shared" si="8"/>
        <v>0.9565376051224063</v>
      </c>
      <c r="AJ92" s="180">
        <f t="shared" si="8"/>
        <v>0.9908656356986806</v>
      </c>
      <c r="AK92" s="180">
        <f t="shared" si="8"/>
        <v>1</v>
      </c>
      <c r="AL92" s="180">
        <f t="shared" si="8"/>
        <v>0.9666482632639348</v>
      </c>
      <c r="AM92" s="180">
        <f t="shared" si="8"/>
        <v>0.9717668655032753</v>
      </c>
      <c r="AN92" s="180">
        <f t="shared" si="8"/>
        <v>0.5602163229422881</v>
      </c>
      <c r="AO92" s="180">
        <f t="shared" si="8"/>
        <v>0.8727098317653885</v>
      </c>
      <c r="AP92" s="180">
        <f t="shared" si="8"/>
        <v>0.8409446060152012</v>
      </c>
      <c r="AQ92" s="180">
        <f t="shared" si="8"/>
        <v>0.6436793483442191</v>
      </c>
      <c r="AR92" s="180">
        <f t="shared" si="8"/>
        <v>0.9991760610069488</v>
      </c>
      <c r="AS92" s="180">
        <f t="shared" si="8"/>
        <v>0.41070359059147366</v>
      </c>
      <c r="AT92" s="180">
        <f t="shared" si="8"/>
        <v>0.9504464408481841</v>
      </c>
    </row>
    <row r="94" ht="12.75">
      <c r="A94" s="182" t="s">
        <v>878</v>
      </c>
    </row>
    <row r="95" spans="1:6" ht="14.25">
      <c r="A95" s="183" t="s">
        <v>879</v>
      </c>
      <c r="E95" s="156" t="s">
        <v>215</v>
      </c>
      <c r="F95" t="s">
        <v>215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4">
      <selection activeCell="K38" sqref="K38"/>
    </sheetView>
  </sheetViews>
  <sheetFormatPr defaultColWidth="9.140625" defaultRowHeight="12.75"/>
  <cols>
    <col min="1" max="1" width="23.7109375" style="0" bestFit="1" customWidth="1"/>
    <col min="2" max="2" width="10.57421875" style="0" bestFit="1" customWidth="1"/>
    <col min="3" max="3" width="11.00390625" style="0" bestFit="1" customWidth="1"/>
    <col min="4" max="4" width="10.28125" style="0" bestFit="1" customWidth="1"/>
    <col min="5" max="8" width="10.57421875" style="0" bestFit="1" customWidth="1"/>
    <col min="9" max="9" width="10.421875" style="0" bestFit="1" customWidth="1"/>
    <col min="10" max="10" width="12.28125" style="0" bestFit="1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828</v>
      </c>
      <c r="B2" s="55" t="s">
        <v>880</v>
      </c>
      <c r="C2" s="55"/>
      <c r="D2" s="55"/>
      <c r="E2" s="55"/>
      <c r="F2" s="55"/>
      <c r="G2" s="55"/>
      <c r="H2" s="55"/>
      <c r="I2" s="55"/>
      <c r="J2" s="55"/>
    </row>
    <row r="3" spans="1:10" ht="12.75">
      <c r="A3" s="160" t="s">
        <v>830</v>
      </c>
      <c r="B3" s="55" t="s">
        <v>357</v>
      </c>
      <c r="C3" s="55" t="s">
        <v>357</v>
      </c>
      <c r="D3" s="55" t="s">
        <v>357</v>
      </c>
      <c r="E3" s="55" t="s">
        <v>357</v>
      </c>
      <c r="F3" s="55" t="s">
        <v>357</v>
      </c>
      <c r="G3" s="55" t="s">
        <v>357</v>
      </c>
      <c r="H3" s="55" t="s">
        <v>357</v>
      </c>
      <c r="I3" s="55" t="s">
        <v>357</v>
      </c>
      <c r="J3" s="55" t="s">
        <v>358</v>
      </c>
    </row>
    <row r="4" spans="1:10" ht="12.75">
      <c r="A4" s="55"/>
      <c r="B4" s="55" t="s">
        <v>376</v>
      </c>
      <c r="C4" s="55" t="s">
        <v>377</v>
      </c>
      <c r="D4" s="55" t="s">
        <v>344</v>
      </c>
      <c r="E4" s="55" t="s">
        <v>333</v>
      </c>
      <c r="F4" s="55" t="s">
        <v>334</v>
      </c>
      <c r="G4" s="55" t="s">
        <v>335</v>
      </c>
      <c r="H4" s="55" t="s">
        <v>378</v>
      </c>
      <c r="I4" s="55" t="s">
        <v>346</v>
      </c>
      <c r="J4" s="55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846</v>
      </c>
      <c r="B6" s="170">
        <v>118077</v>
      </c>
      <c r="C6" s="170">
        <v>88382</v>
      </c>
      <c r="D6" s="170">
        <v>1992.7</v>
      </c>
      <c r="E6" s="170">
        <v>120892</v>
      </c>
      <c r="F6" s="170">
        <v>385131</v>
      </c>
      <c r="G6" s="170">
        <v>48262</v>
      </c>
      <c r="H6" s="170">
        <v>106202</v>
      </c>
      <c r="I6" s="170">
        <v>5240.9</v>
      </c>
      <c r="J6" s="170">
        <v>874179</v>
      </c>
    </row>
    <row r="7" spans="1:10" ht="12.75">
      <c r="A7" s="55" t="s">
        <v>847</v>
      </c>
      <c r="B7" s="170">
        <v>33204</v>
      </c>
      <c r="C7" s="170">
        <v>56751</v>
      </c>
      <c r="D7" s="170">
        <v>413.29</v>
      </c>
      <c r="E7" s="170">
        <v>25394</v>
      </c>
      <c r="F7" s="170">
        <v>169465</v>
      </c>
      <c r="G7" s="170">
        <v>1013.6</v>
      </c>
      <c r="H7" s="170">
        <v>52345</v>
      </c>
      <c r="I7" s="170">
        <v>1677.6</v>
      </c>
      <c r="J7" s="170">
        <v>340264</v>
      </c>
    </row>
    <row r="8" spans="1:10" ht="12.75">
      <c r="A8" s="55" t="s">
        <v>848</v>
      </c>
      <c r="B8" s="170">
        <v>2864.7</v>
      </c>
      <c r="C8" s="170">
        <v>4713</v>
      </c>
      <c r="D8" s="170">
        <v>0</v>
      </c>
      <c r="E8" s="170">
        <v>199.46</v>
      </c>
      <c r="F8" s="170">
        <v>22068</v>
      </c>
      <c r="G8" s="170">
        <v>80.796</v>
      </c>
      <c r="H8" s="170">
        <v>3142.2</v>
      </c>
      <c r="I8" s="170">
        <v>3.5821</v>
      </c>
      <c r="J8" s="170">
        <v>33072</v>
      </c>
    </row>
    <row r="9" spans="1:10" ht="12.75">
      <c r="A9" s="55" t="s">
        <v>849</v>
      </c>
      <c r="B9" s="170">
        <v>1224.4</v>
      </c>
      <c r="C9" s="170">
        <v>1802.9</v>
      </c>
      <c r="D9" s="170">
        <v>0</v>
      </c>
      <c r="E9" s="170">
        <v>0</v>
      </c>
      <c r="F9" s="170">
        <v>6023.4</v>
      </c>
      <c r="G9" s="170">
        <v>25.809</v>
      </c>
      <c r="H9" s="170">
        <v>2509.4</v>
      </c>
      <c r="I9" s="170">
        <v>0.6259</v>
      </c>
      <c r="J9" s="170">
        <v>11587</v>
      </c>
    </row>
    <row r="10" spans="1:10" ht="12.75">
      <c r="A10" s="55" t="s">
        <v>850</v>
      </c>
      <c r="B10" s="170">
        <v>18725</v>
      </c>
      <c r="C10" s="170">
        <v>441.29</v>
      </c>
      <c r="D10" s="170">
        <v>5.184</v>
      </c>
      <c r="E10" s="170">
        <v>13552</v>
      </c>
      <c r="F10" s="170">
        <v>2827.5</v>
      </c>
      <c r="G10" s="170">
        <v>108614</v>
      </c>
      <c r="H10" s="170">
        <v>12649</v>
      </c>
      <c r="I10" s="170">
        <v>309.79</v>
      </c>
      <c r="J10" s="170">
        <v>157124</v>
      </c>
    </row>
    <row r="11" spans="1:10" ht="12.75">
      <c r="A11" s="55" t="s">
        <v>851</v>
      </c>
      <c r="B11" s="170">
        <v>2338.7</v>
      </c>
      <c r="C11" s="170">
        <v>25.361</v>
      </c>
      <c r="D11" s="170">
        <v>22180</v>
      </c>
      <c r="E11" s="170">
        <v>415.15</v>
      </c>
      <c r="F11" s="170">
        <v>3.0637</v>
      </c>
      <c r="G11" s="170">
        <v>627.69</v>
      </c>
      <c r="H11" s="170">
        <v>6107.6</v>
      </c>
      <c r="I11" s="170">
        <v>700.28</v>
      </c>
      <c r="J11" s="170">
        <v>32397</v>
      </c>
    </row>
    <row r="12" spans="1:10" ht="14.25">
      <c r="A12" s="161" t="s">
        <v>852</v>
      </c>
      <c r="B12" s="170">
        <v>0</v>
      </c>
      <c r="C12" s="170">
        <v>0</v>
      </c>
      <c r="D12" s="170">
        <v>7500.3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7500.3</v>
      </c>
    </row>
    <row r="13" spans="1:10" ht="12.75">
      <c r="A13" s="55" t="s">
        <v>853</v>
      </c>
      <c r="B13" s="170">
        <v>1428.9</v>
      </c>
      <c r="C13" s="170">
        <v>6.7292</v>
      </c>
      <c r="D13" s="170">
        <v>0.8959</v>
      </c>
      <c r="E13" s="170">
        <v>4187.1</v>
      </c>
      <c r="F13" s="170">
        <v>885.32</v>
      </c>
      <c r="G13" s="170">
        <v>5.8293</v>
      </c>
      <c r="H13" s="170">
        <v>1854.7</v>
      </c>
      <c r="I13" s="170">
        <v>1.5368</v>
      </c>
      <c r="J13" s="170">
        <v>8371</v>
      </c>
    </row>
    <row r="14" spans="1:10" ht="12.75">
      <c r="A14" s="55" t="s">
        <v>854</v>
      </c>
      <c r="B14" s="170">
        <v>31303</v>
      </c>
      <c r="C14" s="170">
        <v>1038.7</v>
      </c>
      <c r="D14" s="170">
        <v>19.682</v>
      </c>
      <c r="E14" s="170">
        <v>118760</v>
      </c>
      <c r="F14" s="170">
        <v>6254.6</v>
      </c>
      <c r="G14" s="170">
        <v>2718.4</v>
      </c>
      <c r="H14" s="170">
        <v>13759</v>
      </c>
      <c r="I14" s="170">
        <v>32.039</v>
      </c>
      <c r="J14" s="170">
        <v>173886</v>
      </c>
    </row>
    <row r="15" spans="1:10" ht="12.75">
      <c r="A15" s="55" t="s">
        <v>855</v>
      </c>
      <c r="B15" s="170">
        <v>46316</v>
      </c>
      <c r="C15" s="170">
        <v>9721.1</v>
      </c>
      <c r="D15" s="170">
        <v>228.75</v>
      </c>
      <c r="E15" s="170">
        <v>66414</v>
      </c>
      <c r="F15" s="170">
        <v>15290</v>
      </c>
      <c r="G15" s="170">
        <v>930.32</v>
      </c>
      <c r="H15" s="170">
        <v>11779</v>
      </c>
      <c r="I15" s="170">
        <v>16.359</v>
      </c>
      <c r="J15" s="170">
        <v>150695</v>
      </c>
    </row>
    <row r="16" spans="1:10" ht="12.75">
      <c r="A16" s="55" t="s">
        <v>856</v>
      </c>
      <c r="B16" s="170">
        <v>83557</v>
      </c>
      <c r="C16" s="170">
        <v>50098</v>
      </c>
      <c r="D16" s="170">
        <v>402.65</v>
      </c>
      <c r="E16" s="170">
        <v>211990</v>
      </c>
      <c r="F16" s="170">
        <v>145554</v>
      </c>
      <c r="G16" s="170">
        <v>46959</v>
      </c>
      <c r="H16" s="170">
        <v>55454</v>
      </c>
      <c r="I16" s="170">
        <v>381.93</v>
      </c>
      <c r="J16" s="170">
        <v>594397</v>
      </c>
    </row>
    <row r="17" spans="1:10" ht="12.75">
      <c r="A17" s="55" t="s">
        <v>857</v>
      </c>
      <c r="B17" s="170">
        <v>6619.9</v>
      </c>
      <c r="C17" s="170">
        <v>49.855</v>
      </c>
      <c r="D17" s="170">
        <v>376.21</v>
      </c>
      <c r="E17" s="170">
        <v>832.38</v>
      </c>
      <c r="F17" s="170">
        <v>699.37</v>
      </c>
      <c r="G17" s="170">
        <v>40423</v>
      </c>
      <c r="H17" s="170">
        <v>7674.2</v>
      </c>
      <c r="I17" s="170">
        <v>546.74</v>
      </c>
      <c r="J17" s="170">
        <v>57222</v>
      </c>
    </row>
    <row r="18" spans="1:10" ht="12.75">
      <c r="A18" s="55" t="s">
        <v>858</v>
      </c>
      <c r="B18" s="170">
        <v>4349.9</v>
      </c>
      <c r="C18" s="170">
        <v>27.57</v>
      </c>
      <c r="D18" s="170">
        <v>2.1351</v>
      </c>
      <c r="E18" s="170">
        <v>7528</v>
      </c>
      <c r="F18" s="170">
        <v>371.91</v>
      </c>
      <c r="G18" s="170">
        <v>17503</v>
      </c>
      <c r="H18" s="170">
        <v>2701.7</v>
      </c>
      <c r="I18" s="170">
        <v>3.7372</v>
      </c>
      <c r="J18" s="170">
        <v>32488</v>
      </c>
    </row>
    <row r="19" spans="1:10" ht="12.75">
      <c r="A19" s="55" t="s">
        <v>859</v>
      </c>
      <c r="B19" s="170">
        <v>1644.4</v>
      </c>
      <c r="C19" s="170">
        <v>17.356</v>
      </c>
      <c r="D19" s="170">
        <v>0</v>
      </c>
      <c r="E19" s="170">
        <v>521.06</v>
      </c>
      <c r="F19" s="170">
        <v>203.32</v>
      </c>
      <c r="G19" s="170">
        <v>16143</v>
      </c>
      <c r="H19" s="170">
        <v>1838</v>
      </c>
      <c r="I19" s="170">
        <v>1.4119</v>
      </c>
      <c r="J19" s="170">
        <v>20369</v>
      </c>
    </row>
    <row r="20" spans="1:10" ht="12.75">
      <c r="A20" s="55" t="s">
        <v>860</v>
      </c>
      <c r="B20" s="170">
        <v>1669.7</v>
      </c>
      <c r="C20" s="170">
        <v>723.89</v>
      </c>
      <c r="D20" s="170">
        <v>970.17</v>
      </c>
      <c r="E20" s="170">
        <v>2382.1</v>
      </c>
      <c r="F20" s="170">
        <v>3683.3</v>
      </c>
      <c r="G20" s="170">
        <v>2457.6</v>
      </c>
      <c r="H20" s="170">
        <v>7016.5</v>
      </c>
      <c r="I20" s="170">
        <v>598.96</v>
      </c>
      <c r="J20" s="170">
        <v>19502</v>
      </c>
    </row>
    <row r="21" spans="1:10" ht="12.75">
      <c r="A21" s="55" t="s">
        <v>861</v>
      </c>
      <c r="B21" s="170">
        <v>544.6</v>
      </c>
      <c r="C21" s="170">
        <v>2.658</v>
      </c>
      <c r="D21" s="170">
        <v>14.729</v>
      </c>
      <c r="E21" s="170">
        <v>809.47</v>
      </c>
      <c r="F21" s="170">
        <v>1192.3</v>
      </c>
      <c r="G21" s="170">
        <v>3022.1</v>
      </c>
      <c r="H21" s="170">
        <v>192.17</v>
      </c>
      <c r="I21" s="170">
        <v>0.3514</v>
      </c>
      <c r="J21" s="170">
        <v>5778.4</v>
      </c>
    </row>
    <row r="22" spans="1:10" ht="12.75">
      <c r="A22" s="55" t="s">
        <v>862</v>
      </c>
      <c r="B22" s="170">
        <v>1972.5</v>
      </c>
      <c r="C22" s="170">
        <v>9.9132</v>
      </c>
      <c r="D22" s="170">
        <v>407.52</v>
      </c>
      <c r="E22" s="170">
        <v>836.83</v>
      </c>
      <c r="F22" s="170">
        <v>2571.7</v>
      </c>
      <c r="G22" s="170">
        <v>3925.9</v>
      </c>
      <c r="H22" s="170">
        <v>5743.1</v>
      </c>
      <c r="I22" s="170">
        <v>5876.4</v>
      </c>
      <c r="J22" s="170">
        <v>21344</v>
      </c>
    </row>
    <row r="23" spans="1:10" ht="14.25">
      <c r="A23" s="161" t="s">
        <v>863</v>
      </c>
      <c r="B23" s="170">
        <v>0</v>
      </c>
      <c r="C23" s="170">
        <v>0</v>
      </c>
      <c r="D23" s="170">
        <v>312.51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312.51</v>
      </c>
    </row>
    <row r="24" spans="1:10" ht="12.75">
      <c r="A24" s="55" t="s">
        <v>864</v>
      </c>
      <c r="B24" s="170">
        <v>5.2304</v>
      </c>
      <c r="C24" s="170">
        <v>1.0843</v>
      </c>
      <c r="D24" s="170">
        <v>44.49</v>
      </c>
      <c r="E24" s="170">
        <v>0</v>
      </c>
      <c r="F24" s="170">
        <v>0</v>
      </c>
      <c r="G24" s="170">
        <v>405.46</v>
      </c>
      <c r="H24" s="170">
        <v>827.62</v>
      </c>
      <c r="I24" s="170">
        <v>1921.2</v>
      </c>
      <c r="J24" s="170">
        <v>3205.1</v>
      </c>
    </row>
    <row r="25" spans="1:10" ht="12.75">
      <c r="A25" s="55" t="s">
        <v>865</v>
      </c>
      <c r="B25" s="170">
        <v>1250</v>
      </c>
      <c r="C25" s="170">
        <v>7.2219</v>
      </c>
      <c r="D25" s="170">
        <v>256.59</v>
      </c>
      <c r="E25" s="170">
        <v>0</v>
      </c>
      <c r="F25" s="170">
        <v>256.59</v>
      </c>
      <c r="G25" s="170">
        <v>236.27</v>
      </c>
      <c r="H25" s="170">
        <v>2231.3</v>
      </c>
      <c r="I25" s="170">
        <v>2575.8</v>
      </c>
      <c r="J25" s="170">
        <v>6813.8</v>
      </c>
    </row>
    <row r="26" spans="1:10" ht="12.75">
      <c r="A26" s="55" t="s">
        <v>866</v>
      </c>
      <c r="B26" s="170">
        <v>0</v>
      </c>
      <c r="C26" s="170">
        <v>16.301</v>
      </c>
      <c r="D26" s="170">
        <v>0</v>
      </c>
      <c r="E26" s="170">
        <v>0</v>
      </c>
      <c r="F26" s="170">
        <v>0.1866</v>
      </c>
      <c r="G26" s="170">
        <v>3.7649</v>
      </c>
      <c r="H26" s="170">
        <v>43437</v>
      </c>
      <c r="I26" s="170">
        <v>2.3238</v>
      </c>
      <c r="J26" s="170">
        <v>43459</v>
      </c>
    </row>
    <row r="27" spans="1:10" ht="12.75">
      <c r="A27" s="55" t="s">
        <v>867</v>
      </c>
      <c r="B27" s="170">
        <v>0</v>
      </c>
      <c r="C27" s="170">
        <v>1.2795</v>
      </c>
      <c r="D27" s="170">
        <v>0</v>
      </c>
      <c r="E27" s="170">
        <v>0</v>
      </c>
      <c r="F27" s="170">
        <v>0</v>
      </c>
      <c r="G27" s="170">
        <v>0.1424</v>
      </c>
      <c r="H27" s="170">
        <v>1208.8</v>
      </c>
      <c r="I27" s="170">
        <v>0.1588</v>
      </c>
      <c r="J27" s="170">
        <v>1210.4</v>
      </c>
    </row>
    <row r="28" spans="1:10" ht="12.75">
      <c r="A28" s="55" t="s">
        <v>868</v>
      </c>
      <c r="B28" s="170">
        <v>0</v>
      </c>
      <c r="C28" s="170">
        <v>0.8597</v>
      </c>
      <c r="D28" s="170">
        <v>0</v>
      </c>
      <c r="E28" s="170">
        <v>0</v>
      </c>
      <c r="F28" s="170">
        <v>0</v>
      </c>
      <c r="G28" s="170">
        <v>0.1176</v>
      </c>
      <c r="H28" s="170">
        <v>852.69</v>
      </c>
      <c r="I28" s="170">
        <v>0.1025</v>
      </c>
      <c r="J28" s="170">
        <v>853.77</v>
      </c>
    </row>
    <row r="29" spans="1:10" ht="12.75">
      <c r="A29" s="55" t="s">
        <v>870</v>
      </c>
      <c r="B29" s="170">
        <v>2006.8</v>
      </c>
      <c r="C29" s="170">
        <v>13.56</v>
      </c>
      <c r="D29" s="170">
        <v>0.5502</v>
      </c>
      <c r="E29" s="170">
        <v>324.29</v>
      </c>
      <c r="F29" s="170">
        <v>2360.9</v>
      </c>
      <c r="G29" s="170">
        <v>4895.6</v>
      </c>
      <c r="H29" s="170">
        <v>24847</v>
      </c>
      <c r="I29" s="170">
        <v>1.645</v>
      </c>
      <c r="J29" s="170">
        <v>34450</v>
      </c>
    </row>
    <row r="30" spans="1:10" ht="12.75">
      <c r="A30" s="55">
        <v>6210</v>
      </c>
      <c r="B30" s="170">
        <v>0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61143</v>
      </c>
      <c r="I30" s="170">
        <v>0</v>
      </c>
      <c r="J30" s="170">
        <v>61143</v>
      </c>
    </row>
    <row r="31" spans="1:10" ht="12.75">
      <c r="A31" s="55">
        <v>6230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24718</v>
      </c>
      <c r="J31" s="170">
        <v>24718</v>
      </c>
    </row>
    <row r="32" spans="1:10" ht="14.25">
      <c r="A32" s="161" t="s">
        <v>881</v>
      </c>
      <c r="B32" s="170">
        <v>0</v>
      </c>
      <c r="C32" s="170">
        <v>0</v>
      </c>
      <c r="D32" s="170">
        <v>10357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10357</v>
      </c>
    </row>
    <row r="33" spans="1:10" ht="12.75">
      <c r="A33" s="55">
        <v>6240</v>
      </c>
      <c r="B33" s="170">
        <v>0</v>
      </c>
      <c r="C33" s="170">
        <v>0</v>
      </c>
      <c r="D33" s="170">
        <v>0</v>
      </c>
      <c r="E33" s="170">
        <v>0</v>
      </c>
      <c r="F33" s="170">
        <v>0</v>
      </c>
      <c r="G33" s="170">
        <v>0</v>
      </c>
      <c r="H33" s="170">
        <v>6347.6</v>
      </c>
      <c r="I33" s="170">
        <v>0</v>
      </c>
      <c r="J33" s="170">
        <v>6347.6</v>
      </c>
    </row>
    <row r="34" spans="1:10" ht="12.75">
      <c r="A34" s="55">
        <v>6430</v>
      </c>
      <c r="B34" s="170">
        <v>0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70">
        <v>96915</v>
      </c>
      <c r="I34" s="170">
        <v>0</v>
      </c>
      <c r="J34" s="170">
        <v>96915</v>
      </c>
    </row>
    <row r="35" spans="1:10" ht="12.75">
      <c r="A35" s="55">
        <v>6525</v>
      </c>
      <c r="B35" s="170">
        <v>14344</v>
      </c>
      <c r="C35" s="170">
        <v>1384.4</v>
      </c>
      <c r="D35" s="170">
        <v>0</v>
      </c>
      <c r="E35" s="170">
        <v>1724</v>
      </c>
      <c r="F35" s="170">
        <v>8167.5</v>
      </c>
      <c r="G35" s="170">
        <v>2761.9</v>
      </c>
      <c r="H35" s="170">
        <v>19748</v>
      </c>
      <c r="I35" s="170">
        <v>0</v>
      </c>
      <c r="J35" s="170">
        <v>48130</v>
      </c>
    </row>
    <row r="36" spans="1:10" ht="12.75">
      <c r="A36" s="55"/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ht="12.75">
      <c r="A37" s="55" t="s">
        <v>358</v>
      </c>
      <c r="B37" s="170">
        <v>373446</v>
      </c>
      <c r="C37" s="170">
        <v>215236</v>
      </c>
      <c r="D37" s="170">
        <v>45484.5</v>
      </c>
      <c r="E37" s="170">
        <v>576763</v>
      </c>
      <c r="F37" s="170">
        <v>773009</v>
      </c>
      <c r="G37" s="170">
        <v>301015</v>
      </c>
      <c r="H37" s="170">
        <v>548525</v>
      </c>
      <c r="I37" s="170">
        <v>44611.9</v>
      </c>
      <c r="J37" s="170">
        <v>2878091</v>
      </c>
    </row>
    <row r="38" spans="1:11" ht="12.75">
      <c r="A38" s="162" t="s">
        <v>358</v>
      </c>
      <c r="B38" s="163">
        <v>352697</v>
      </c>
      <c r="C38" s="163">
        <v>209729</v>
      </c>
      <c r="D38" s="163">
        <v>46745.9</v>
      </c>
      <c r="E38" s="163">
        <v>622553</v>
      </c>
      <c r="F38" s="163">
        <v>776173</v>
      </c>
      <c r="G38" s="163">
        <v>302945</v>
      </c>
      <c r="H38" s="163">
        <v>598190</v>
      </c>
      <c r="I38" s="163">
        <v>48412.1</v>
      </c>
      <c r="J38" s="163">
        <v>2957445</v>
      </c>
      <c r="K38" s="184" t="s">
        <v>884</v>
      </c>
    </row>
    <row r="39" spans="1:10" ht="12.7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2.75">
      <c r="A40" s="174" t="s">
        <v>872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2.75">
      <c r="A41" s="175">
        <v>6210</v>
      </c>
      <c r="B41" s="55">
        <f aca="true" t="shared" si="0" ref="B41:J42">B30</f>
        <v>0</v>
      </c>
      <c r="C41" s="55">
        <f t="shared" si="0"/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55">
        <f t="shared" si="0"/>
        <v>0</v>
      </c>
      <c r="H41" s="55">
        <f t="shared" si="0"/>
        <v>61143</v>
      </c>
      <c r="I41" s="55">
        <f t="shared" si="0"/>
        <v>0</v>
      </c>
      <c r="J41" s="55">
        <f t="shared" si="0"/>
        <v>61143</v>
      </c>
    </row>
    <row r="42" spans="1:10" ht="12.75">
      <c r="A42" s="175">
        <v>6230</v>
      </c>
      <c r="B42" s="55">
        <f t="shared" si="0"/>
        <v>0</v>
      </c>
      <c r="C42" s="55">
        <f t="shared" si="0"/>
        <v>0</v>
      </c>
      <c r="D42" s="55">
        <f t="shared" si="0"/>
        <v>0</v>
      </c>
      <c r="E42" s="55">
        <f t="shared" si="0"/>
        <v>0</v>
      </c>
      <c r="F42" s="55">
        <f t="shared" si="0"/>
        <v>0</v>
      </c>
      <c r="G42" s="55">
        <f t="shared" si="0"/>
        <v>0</v>
      </c>
      <c r="H42" s="55">
        <f t="shared" si="0"/>
        <v>0</v>
      </c>
      <c r="I42" s="55">
        <f t="shared" si="0"/>
        <v>24718</v>
      </c>
      <c r="J42" s="55">
        <f t="shared" si="0"/>
        <v>24718</v>
      </c>
    </row>
    <row r="43" spans="1:10" ht="12.75">
      <c r="A43" s="175">
        <v>6240</v>
      </c>
      <c r="B43" s="55">
        <f aca="true" t="shared" si="1" ref="B43:J45">B33</f>
        <v>0</v>
      </c>
      <c r="C43" s="55">
        <f t="shared" si="1"/>
        <v>0</v>
      </c>
      <c r="D43" s="55">
        <f t="shared" si="1"/>
        <v>0</v>
      </c>
      <c r="E43" s="55">
        <f t="shared" si="1"/>
        <v>0</v>
      </c>
      <c r="F43" s="55">
        <f t="shared" si="1"/>
        <v>0</v>
      </c>
      <c r="G43" s="55">
        <f t="shared" si="1"/>
        <v>0</v>
      </c>
      <c r="H43" s="55">
        <f t="shared" si="1"/>
        <v>6347.6</v>
      </c>
      <c r="I43" s="55">
        <f t="shared" si="1"/>
        <v>0</v>
      </c>
      <c r="J43" s="55">
        <f t="shared" si="1"/>
        <v>6347.6</v>
      </c>
    </row>
    <row r="44" spans="1:10" ht="12.75">
      <c r="A44" s="175">
        <v>6430</v>
      </c>
      <c r="B44" s="55">
        <f t="shared" si="1"/>
        <v>0</v>
      </c>
      <c r="C44" s="55">
        <f t="shared" si="1"/>
        <v>0</v>
      </c>
      <c r="D44" s="55">
        <f t="shared" si="1"/>
        <v>0</v>
      </c>
      <c r="E44" s="55">
        <f t="shared" si="1"/>
        <v>0</v>
      </c>
      <c r="F44" s="55">
        <f t="shared" si="1"/>
        <v>0</v>
      </c>
      <c r="G44" s="55">
        <f t="shared" si="1"/>
        <v>0</v>
      </c>
      <c r="H44" s="55">
        <f t="shared" si="1"/>
        <v>96915</v>
      </c>
      <c r="I44" s="55">
        <f t="shared" si="1"/>
        <v>0</v>
      </c>
      <c r="J44" s="55">
        <f t="shared" si="1"/>
        <v>96915</v>
      </c>
    </row>
    <row r="45" spans="1:10" ht="12.75">
      <c r="A45" s="175">
        <v>6525</v>
      </c>
      <c r="B45" s="55">
        <f t="shared" si="1"/>
        <v>14344</v>
      </c>
      <c r="C45" s="55">
        <f t="shared" si="1"/>
        <v>1384.4</v>
      </c>
      <c r="D45" s="55">
        <f t="shared" si="1"/>
        <v>0</v>
      </c>
      <c r="E45" s="55">
        <f t="shared" si="1"/>
        <v>1724</v>
      </c>
      <c r="F45" s="55">
        <f t="shared" si="1"/>
        <v>8167.5</v>
      </c>
      <c r="G45" s="55">
        <f t="shared" si="1"/>
        <v>2761.9</v>
      </c>
      <c r="H45" s="55">
        <f t="shared" si="1"/>
        <v>19748</v>
      </c>
      <c r="I45" s="55">
        <f t="shared" si="1"/>
        <v>0</v>
      </c>
      <c r="J45" s="55">
        <f t="shared" si="1"/>
        <v>48130</v>
      </c>
    </row>
    <row r="46" spans="1:10" ht="12.75">
      <c r="A46" s="175" t="s">
        <v>873</v>
      </c>
      <c r="B46" s="55">
        <f aca="true" t="shared" si="2" ref="B46:J46">B32</f>
        <v>0</v>
      </c>
      <c r="C46" s="55">
        <f t="shared" si="2"/>
        <v>0</v>
      </c>
      <c r="D46" s="55">
        <f t="shared" si="2"/>
        <v>10357</v>
      </c>
      <c r="E46" s="55">
        <f t="shared" si="2"/>
        <v>0</v>
      </c>
      <c r="F46" s="55">
        <f t="shared" si="2"/>
        <v>0</v>
      </c>
      <c r="G46" s="55">
        <f t="shared" si="2"/>
        <v>0</v>
      </c>
      <c r="H46" s="55">
        <f t="shared" si="2"/>
        <v>0</v>
      </c>
      <c r="I46" s="55">
        <f t="shared" si="2"/>
        <v>0</v>
      </c>
      <c r="J46" s="55">
        <f t="shared" si="2"/>
        <v>10357</v>
      </c>
    </row>
    <row r="47" spans="1:10" ht="12.75">
      <c r="A47" s="176" t="s">
        <v>874</v>
      </c>
      <c r="B47" s="55">
        <f aca="true" t="shared" si="3" ref="B47:I47">SUM(B41:B46)</f>
        <v>14344</v>
      </c>
      <c r="C47" s="55">
        <f t="shared" si="3"/>
        <v>1384.4</v>
      </c>
      <c r="D47" s="55">
        <f t="shared" si="3"/>
        <v>10357</v>
      </c>
      <c r="E47" s="55">
        <f t="shared" si="3"/>
        <v>1724</v>
      </c>
      <c r="F47" s="55">
        <f t="shared" si="3"/>
        <v>8167.5</v>
      </c>
      <c r="G47" s="55">
        <f t="shared" si="3"/>
        <v>2761.9</v>
      </c>
      <c r="H47" s="55">
        <f t="shared" si="3"/>
        <v>184153.6</v>
      </c>
      <c r="I47" s="55">
        <f t="shared" si="3"/>
        <v>24718</v>
      </c>
      <c r="J47" s="55">
        <f>SUM(B47:I47)</f>
        <v>247610.40000000002</v>
      </c>
    </row>
    <row r="48" spans="1:10" ht="12.75">
      <c r="A48" s="177" t="s">
        <v>875</v>
      </c>
      <c r="B48" s="178">
        <f aca="true" t="shared" si="4" ref="B48:J48">SUM(B6:B29)</f>
        <v>359101.73040000006</v>
      </c>
      <c r="C48" s="178">
        <f t="shared" si="4"/>
        <v>213851.62880000006</v>
      </c>
      <c r="D48" s="178">
        <f t="shared" si="4"/>
        <v>35128.35619999999</v>
      </c>
      <c r="E48" s="178">
        <f t="shared" si="4"/>
        <v>575037.84</v>
      </c>
      <c r="F48" s="178">
        <f t="shared" si="4"/>
        <v>764841.4603</v>
      </c>
      <c r="G48" s="178">
        <f t="shared" si="4"/>
        <v>298253.39920000004</v>
      </c>
      <c r="H48" s="178">
        <f t="shared" si="4"/>
        <v>364371.98</v>
      </c>
      <c r="I48" s="178">
        <f t="shared" si="4"/>
        <v>19893.473399999995</v>
      </c>
      <c r="J48" s="178">
        <f t="shared" si="4"/>
        <v>2630480.2799999993</v>
      </c>
    </row>
    <row r="49" spans="1:10" ht="12.75">
      <c r="A49" s="179" t="s">
        <v>876</v>
      </c>
      <c r="B49" s="178">
        <f aca="true" t="shared" si="5" ref="B49:I49">SUM(B47:B48)</f>
        <v>373445.73040000006</v>
      </c>
      <c r="C49" s="178">
        <f t="shared" si="5"/>
        <v>215236.02880000006</v>
      </c>
      <c r="D49" s="178">
        <f t="shared" si="5"/>
        <v>45485.35619999999</v>
      </c>
      <c r="E49" s="178">
        <f t="shared" si="5"/>
        <v>576761.84</v>
      </c>
      <c r="F49" s="178">
        <f t="shared" si="5"/>
        <v>773008.9603</v>
      </c>
      <c r="G49" s="178">
        <f t="shared" si="5"/>
        <v>301015.29920000007</v>
      </c>
      <c r="H49" s="178">
        <f t="shared" si="5"/>
        <v>548525.58</v>
      </c>
      <c r="I49" s="178">
        <f t="shared" si="5"/>
        <v>44611.473399999995</v>
      </c>
      <c r="J49" s="178">
        <f>SUM(B49:I49)</f>
        <v>2878090.2683000006</v>
      </c>
    </row>
    <row r="50" spans="1:10" ht="12.75">
      <c r="A50" s="176" t="s">
        <v>877</v>
      </c>
      <c r="B50" s="180">
        <f aca="true" t="shared" si="6" ref="B50:J50">B48/B49</f>
        <v>0.9615901352396343</v>
      </c>
      <c r="C50" s="180">
        <f t="shared" si="6"/>
        <v>0.9935679913455084</v>
      </c>
      <c r="D50" s="180">
        <f t="shared" si="6"/>
        <v>0.7723003431157036</v>
      </c>
      <c r="E50" s="180">
        <f t="shared" si="6"/>
        <v>0.9970108979470625</v>
      </c>
      <c r="F50" s="180">
        <f t="shared" si="6"/>
        <v>0.9894341457609621</v>
      </c>
      <c r="G50" s="180">
        <f t="shared" si="6"/>
        <v>0.9908247188520309</v>
      </c>
      <c r="H50" s="180">
        <f t="shared" si="6"/>
        <v>0.6642752740902257</v>
      </c>
      <c r="I50" s="180">
        <f t="shared" si="6"/>
        <v>0.44592728918924246</v>
      </c>
      <c r="J50" s="180">
        <f t="shared" si="6"/>
        <v>0.9139672611984276</v>
      </c>
    </row>
    <row r="52" ht="12.75">
      <c r="A52" s="182" t="s">
        <v>878</v>
      </c>
    </row>
    <row r="53" ht="14.25">
      <c r="A53" s="183" t="s">
        <v>879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12">
      <selection activeCell="O43" sqref="O43"/>
    </sheetView>
  </sheetViews>
  <sheetFormatPr defaultColWidth="9.140625" defaultRowHeight="12.75"/>
  <cols>
    <col min="1" max="1" width="23.7109375" style="0" bestFit="1" customWidth="1"/>
    <col min="2" max="2" width="10.57421875" style="0" bestFit="1" customWidth="1"/>
    <col min="3" max="3" width="11.00390625" style="0" bestFit="1" customWidth="1"/>
    <col min="4" max="4" width="10.28125" style="0" bestFit="1" customWidth="1"/>
    <col min="5" max="5" width="10.57421875" style="0" bestFit="1" customWidth="1"/>
    <col min="6" max="6" width="10.28125" style="0" bestFit="1" customWidth="1"/>
    <col min="7" max="8" width="10.57421875" style="0" bestFit="1" customWidth="1"/>
    <col min="9" max="9" width="10.421875" style="0" bestFit="1" customWidth="1"/>
    <col min="10" max="10" width="10.28125" style="0" bestFit="1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828</v>
      </c>
      <c r="B2" s="55" t="s">
        <v>880</v>
      </c>
      <c r="C2" s="55"/>
      <c r="D2" s="55"/>
      <c r="E2" s="55"/>
      <c r="F2" s="55"/>
      <c r="G2" s="55"/>
      <c r="H2" s="55"/>
      <c r="I2" s="55"/>
      <c r="J2" s="55"/>
    </row>
    <row r="3" spans="1:10" ht="12.75">
      <c r="A3" s="160" t="s">
        <v>830</v>
      </c>
      <c r="B3" s="55" t="s">
        <v>882</v>
      </c>
      <c r="C3" s="55" t="s">
        <v>882</v>
      </c>
      <c r="D3" s="55" t="s">
        <v>882</v>
      </c>
      <c r="E3" s="55" t="s">
        <v>882</v>
      </c>
      <c r="F3" s="55" t="s">
        <v>882</v>
      </c>
      <c r="G3" s="55" t="s">
        <v>882</v>
      </c>
      <c r="H3" s="55" t="s">
        <v>882</v>
      </c>
      <c r="I3" s="55" t="s">
        <v>882</v>
      </c>
      <c r="J3" s="55" t="s">
        <v>358</v>
      </c>
    </row>
    <row r="4" spans="1:10" ht="12.75">
      <c r="A4" s="55"/>
      <c r="B4" s="55" t="s">
        <v>335</v>
      </c>
      <c r="C4" s="55" t="s">
        <v>368</v>
      </c>
      <c r="D4" s="55" t="s">
        <v>369</v>
      </c>
      <c r="E4" s="55" t="s">
        <v>370</v>
      </c>
      <c r="F4" s="55" t="s">
        <v>371</v>
      </c>
      <c r="G4" s="55" t="s">
        <v>111</v>
      </c>
      <c r="H4" s="55" t="s">
        <v>372</v>
      </c>
      <c r="I4" s="55" t="s">
        <v>555</v>
      </c>
      <c r="J4" s="55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 t="s">
        <v>846</v>
      </c>
      <c r="B6" s="170">
        <v>729.27</v>
      </c>
      <c r="C6" s="170">
        <v>98.569</v>
      </c>
      <c r="D6" s="170">
        <v>4777.7</v>
      </c>
      <c r="E6" s="170">
        <v>10032</v>
      </c>
      <c r="F6" s="170">
        <v>5277.2</v>
      </c>
      <c r="G6" s="170">
        <v>969.95</v>
      </c>
      <c r="H6" s="170">
        <v>803.86</v>
      </c>
      <c r="I6" s="170">
        <v>1229.8</v>
      </c>
      <c r="J6" s="170">
        <v>23918</v>
      </c>
    </row>
    <row r="7" spans="1:10" ht="12.75">
      <c r="A7" s="55" t="s">
        <v>847</v>
      </c>
      <c r="B7" s="170">
        <v>1.5159</v>
      </c>
      <c r="C7" s="170">
        <v>0</v>
      </c>
      <c r="D7" s="170">
        <v>1054.7</v>
      </c>
      <c r="E7" s="170">
        <v>1870</v>
      </c>
      <c r="F7" s="170">
        <v>1330.4</v>
      </c>
      <c r="G7" s="170">
        <v>224.26</v>
      </c>
      <c r="H7" s="170">
        <v>309.96</v>
      </c>
      <c r="I7" s="170">
        <v>788.3</v>
      </c>
      <c r="J7" s="170">
        <v>5579.2</v>
      </c>
    </row>
    <row r="8" spans="1:10" ht="12.75">
      <c r="A8" s="55" t="s">
        <v>848</v>
      </c>
      <c r="B8" s="170">
        <v>0.1706</v>
      </c>
      <c r="C8" s="170">
        <v>0</v>
      </c>
      <c r="D8" s="170">
        <v>146.76</v>
      </c>
      <c r="E8" s="170">
        <v>115.36</v>
      </c>
      <c r="F8" s="170">
        <v>0.1438</v>
      </c>
      <c r="G8" s="170">
        <v>0</v>
      </c>
      <c r="H8" s="170">
        <v>0.1608</v>
      </c>
      <c r="I8" s="170">
        <v>155.14</v>
      </c>
      <c r="J8" s="170">
        <v>417.74</v>
      </c>
    </row>
    <row r="9" spans="1:10" ht="12.75">
      <c r="A9" s="55" t="s">
        <v>849</v>
      </c>
      <c r="B9" s="170">
        <v>0</v>
      </c>
      <c r="C9" s="170">
        <v>0</v>
      </c>
      <c r="D9" s="170">
        <v>4.3246</v>
      </c>
      <c r="E9" s="170">
        <v>56.031</v>
      </c>
      <c r="F9" s="170">
        <v>0</v>
      </c>
      <c r="G9" s="170">
        <v>92.378</v>
      </c>
      <c r="H9" s="170">
        <v>0</v>
      </c>
      <c r="I9" s="170">
        <v>0</v>
      </c>
      <c r="J9" s="170">
        <v>152.73</v>
      </c>
    </row>
    <row r="10" spans="1:10" ht="12.75">
      <c r="A10" s="55" t="s">
        <v>850</v>
      </c>
      <c r="B10" s="170">
        <v>421.21</v>
      </c>
      <c r="C10" s="170">
        <v>272.84</v>
      </c>
      <c r="D10" s="170">
        <v>1820.4</v>
      </c>
      <c r="E10" s="170">
        <v>4122.7</v>
      </c>
      <c r="F10" s="170">
        <v>3878.3</v>
      </c>
      <c r="G10" s="170">
        <v>281.31</v>
      </c>
      <c r="H10" s="170">
        <v>743.52</v>
      </c>
      <c r="I10" s="170">
        <v>127.98</v>
      </c>
      <c r="J10" s="170">
        <v>11668</v>
      </c>
    </row>
    <row r="11" spans="1:10" ht="12.75">
      <c r="A11" s="55" t="s">
        <v>851</v>
      </c>
      <c r="B11" s="170">
        <v>0.146</v>
      </c>
      <c r="C11" s="170">
        <v>0</v>
      </c>
      <c r="D11" s="170">
        <v>1473.6</v>
      </c>
      <c r="E11" s="170">
        <v>600.45</v>
      </c>
      <c r="F11" s="170">
        <v>0.0771</v>
      </c>
      <c r="G11" s="170">
        <v>0</v>
      </c>
      <c r="H11" s="170">
        <v>4.6296</v>
      </c>
      <c r="I11" s="170">
        <v>0.0527</v>
      </c>
      <c r="J11" s="170">
        <v>2079</v>
      </c>
    </row>
    <row r="12" spans="1:10" ht="12.75">
      <c r="A12" s="55" t="s">
        <v>854</v>
      </c>
      <c r="B12" s="170">
        <v>932.55</v>
      </c>
      <c r="C12" s="170">
        <v>490.76</v>
      </c>
      <c r="D12" s="170">
        <v>3144.4</v>
      </c>
      <c r="E12" s="170">
        <v>17473</v>
      </c>
      <c r="F12" s="170">
        <v>1053.4</v>
      </c>
      <c r="G12" s="170">
        <v>2328.7</v>
      </c>
      <c r="H12" s="170">
        <v>6915.5</v>
      </c>
      <c r="I12" s="170">
        <v>9.3202</v>
      </c>
      <c r="J12" s="170">
        <v>32348</v>
      </c>
    </row>
    <row r="13" spans="1:10" ht="12.75">
      <c r="A13" s="55" t="s">
        <v>855</v>
      </c>
      <c r="B13" s="170">
        <v>661.4</v>
      </c>
      <c r="C13" s="170">
        <v>104.2</v>
      </c>
      <c r="D13" s="170">
        <v>3620</v>
      </c>
      <c r="E13" s="170">
        <v>17094</v>
      </c>
      <c r="F13" s="170">
        <v>654.12</v>
      </c>
      <c r="G13" s="170">
        <v>3463.6</v>
      </c>
      <c r="H13" s="170">
        <v>2366.6</v>
      </c>
      <c r="I13" s="170">
        <v>5227.1</v>
      </c>
      <c r="J13" s="170">
        <v>33191</v>
      </c>
    </row>
    <row r="14" spans="1:10" ht="12.75">
      <c r="A14" s="55" t="s">
        <v>856</v>
      </c>
      <c r="B14" s="170">
        <v>6485.2</v>
      </c>
      <c r="C14" s="170">
        <v>2407.1</v>
      </c>
      <c r="D14" s="170">
        <v>47185</v>
      </c>
      <c r="E14" s="170">
        <v>137354</v>
      </c>
      <c r="F14" s="170">
        <v>57782</v>
      </c>
      <c r="G14" s="170">
        <v>24323</v>
      </c>
      <c r="H14" s="170">
        <v>14512</v>
      </c>
      <c r="I14" s="170">
        <v>28919</v>
      </c>
      <c r="J14" s="170">
        <v>318968</v>
      </c>
    </row>
    <row r="15" spans="1:10" ht="12.75">
      <c r="A15" s="55" t="s">
        <v>857</v>
      </c>
      <c r="B15" s="170">
        <v>13264</v>
      </c>
      <c r="C15" s="170">
        <v>7794.4</v>
      </c>
      <c r="D15" s="170">
        <v>9761.4</v>
      </c>
      <c r="E15" s="170">
        <v>60460</v>
      </c>
      <c r="F15" s="170">
        <v>40041</v>
      </c>
      <c r="G15" s="170">
        <v>963.03</v>
      </c>
      <c r="H15" s="170">
        <v>3847.7</v>
      </c>
      <c r="I15" s="170">
        <v>556.84</v>
      </c>
      <c r="J15" s="170">
        <v>136688</v>
      </c>
    </row>
    <row r="16" spans="1:10" ht="12.75">
      <c r="A16" s="55" t="s">
        <v>858</v>
      </c>
      <c r="B16" s="170">
        <v>1214.5</v>
      </c>
      <c r="C16" s="170">
        <v>439.47</v>
      </c>
      <c r="D16" s="170">
        <v>5225</v>
      </c>
      <c r="E16" s="170">
        <v>27232</v>
      </c>
      <c r="F16" s="170">
        <v>27008</v>
      </c>
      <c r="G16" s="170">
        <v>4462.1</v>
      </c>
      <c r="H16" s="170">
        <v>2002.3</v>
      </c>
      <c r="I16" s="170">
        <v>14.287</v>
      </c>
      <c r="J16" s="170">
        <v>67598</v>
      </c>
    </row>
    <row r="17" spans="1:10" ht="12.75">
      <c r="A17" s="55" t="s">
        <v>859</v>
      </c>
      <c r="B17" s="170">
        <v>3306.8</v>
      </c>
      <c r="C17" s="170">
        <v>1197.3</v>
      </c>
      <c r="D17" s="170">
        <v>6289.4</v>
      </c>
      <c r="E17" s="170">
        <v>29105</v>
      </c>
      <c r="F17" s="170">
        <v>31569</v>
      </c>
      <c r="G17" s="170">
        <v>1500.4</v>
      </c>
      <c r="H17" s="170">
        <v>1606.4</v>
      </c>
      <c r="I17" s="170">
        <v>5.5069</v>
      </c>
      <c r="J17" s="170">
        <v>74580</v>
      </c>
    </row>
    <row r="18" spans="1:10" ht="12.75">
      <c r="A18" s="55" t="s">
        <v>860</v>
      </c>
      <c r="B18" s="170">
        <v>962.19</v>
      </c>
      <c r="C18" s="170">
        <v>786.89</v>
      </c>
      <c r="D18" s="170">
        <v>1815.2</v>
      </c>
      <c r="E18" s="170">
        <v>6101.4</v>
      </c>
      <c r="F18" s="170">
        <v>2727.6</v>
      </c>
      <c r="G18" s="170">
        <v>428.75</v>
      </c>
      <c r="H18" s="170">
        <v>765.19</v>
      </c>
      <c r="I18" s="170">
        <v>130.99</v>
      </c>
      <c r="J18" s="170">
        <v>13718</v>
      </c>
    </row>
    <row r="19" spans="1:10" ht="12.75">
      <c r="A19" s="55" t="s">
        <v>861</v>
      </c>
      <c r="B19" s="170">
        <v>2.361</v>
      </c>
      <c r="C19" s="170">
        <v>0</v>
      </c>
      <c r="D19" s="170">
        <v>515.84</v>
      </c>
      <c r="E19" s="170">
        <v>1418.2</v>
      </c>
      <c r="F19" s="170">
        <v>1080.7</v>
      </c>
      <c r="G19" s="170">
        <v>377.81</v>
      </c>
      <c r="H19" s="170">
        <v>381.63</v>
      </c>
      <c r="I19" s="170">
        <v>1.129</v>
      </c>
      <c r="J19" s="170">
        <v>3777.7</v>
      </c>
    </row>
    <row r="20" spans="1:10" ht="12.75">
      <c r="A20" s="55" t="s">
        <v>862</v>
      </c>
      <c r="B20" s="170">
        <v>1309.56</v>
      </c>
      <c r="C20" s="170">
        <v>1571.6</v>
      </c>
      <c r="D20" s="170">
        <v>3210.37</v>
      </c>
      <c r="E20" s="170">
        <v>5382.75</v>
      </c>
      <c r="F20" s="170">
        <v>2980.74</v>
      </c>
      <c r="G20" s="170">
        <v>0</v>
      </c>
      <c r="H20" s="170">
        <v>759.98</v>
      </c>
      <c r="I20" s="170">
        <v>0.33</v>
      </c>
      <c r="J20" s="170">
        <v>15214.78</v>
      </c>
    </row>
    <row r="21" spans="1:10" ht="12.75">
      <c r="A21" s="55" t="s">
        <v>883</v>
      </c>
      <c r="B21" s="170">
        <v>0</v>
      </c>
      <c r="C21" s="170">
        <v>0</v>
      </c>
      <c r="D21" s="170">
        <v>0</v>
      </c>
      <c r="E21" s="170">
        <v>91.35</v>
      </c>
      <c r="F21" s="170">
        <v>0</v>
      </c>
      <c r="G21" s="170">
        <v>0</v>
      </c>
      <c r="H21" s="170">
        <v>0</v>
      </c>
      <c r="I21" s="170">
        <v>0.6863</v>
      </c>
      <c r="J21" s="170">
        <v>92.036</v>
      </c>
    </row>
    <row r="22" spans="1:10" ht="12.75">
      <c r="A22" s="55" t="s">
        <v>870</v>
      </c>
      <c r="B22" s="170">
        <v>0.0154</v>
      </c>
      <c r="C22" s="170">
        <v>0</v>
      </c>
      <c r="D22" s="170">
        <v>86.28</v>
      </c>
      <c r="E22" s="170">
        <v>26.166</v>
      </c>
      <c r="F22" s="170">
        <v>0.0107</v>
      </c>
      <c r="G22" s="170">
        <v>0</v>
      </c>
      <c r="H22" s="170">
        <v>0.2699</v>
      </c>
      <c r="I22" s="170">
        <v>0.0018</v>
      </c>
      <c r="J22" s="170">
        <v>112.74</v>
      </c>
    </row>
    <row r="23" spans="1:10" ht="12.75">
      <c r="A23" s="55">
        <v>6210</v>
      </c>
      <c r="B23" s="170">
        <v>0</v>
      </c>
      <c r="C23" s="170">
        <v>0</v>
      </c>
      <c r="D23" s="170">
        <v>824.49</v>
      </c>
      <c r="E23" s="170">
        <v>223.09</v>
      </c>
      <c r="F23" s="170">
        <v>0</v>
      </c>
      <c r="G23" s="170">
        <v>0</v>
      </c>
      <c r="H23" s="170">
        <v>0</v>
      </c>
      <c r="I23" s="170">
        <v>0</v>
      </c>
      <c r="J23" s="170">
        <v>1047.6</v>
      </c>
    </row>
    <row r="24" spans="1:10" ht="12.75">
      <c r="A24" s="55">
        <v>6330</v>
      </c>
      <c r="B24" s="170">
        <v>0</v>
      </c>
      <c r="C24" s="170">
        <v>0</v>
      </c>
      <c r="D24" s="170">
        <v>439.62</v>
      </c>
      <c r="E24" s="170">
        <v>0</v>
      </c>
      <c r="F24" s="170">
        <v>225.96</v>
      </c>
      <c r="G24" s="170">
        <v>0</v>
      </c>
      <c r="H24" s="170">
        <v>0</v>
      </c>
      <c r="I24" s="170">
        <v>0</v>
      </c>
      <c r="J24" s="170">
        <v>665.57</v>
      </c>
    </row>
    <row r="25" spans="1:10" ht="12.75">
      <c r="A25" s="55">
        <v>6480</v>
      </c>
      <c r="B25" s="170">
        <v>0</v>
      </c>
      <c r="C25" s="170">
        <v>0</v>
      </c>
      <c r="D25" s="170">
        <v>359.63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359.63</v>
      </c>
    </row>
    <row r="26" spans="1:10" ht="12.75">
      <c r="A26" s="55">
        <v>6495</v>
      </c>
      <c r="B26" s="170">
        <v>0</v>
      </c>
      <c r="C26" s="170">
        <v>0</v>
      </c>
      <c r="D26" s="170">
        <v>349.54</v>
      </c>
      <c r="E26" s="170">
        <v>245.91</v>
      </c>
      <c r="F26" s="170">
        <v>78.669</v>
      </c>
      <c r="G26" s="170">
        <v>0</v>
      </c>
      <c r="H26" s="170">
        <v>0</v>
      </c>
      <c r="I26" s="170">
        <v>0</v>
      </c>
      <c r="J26" s="170">
        <v>674.12</v>
      </c>
    </row>
    <row r="27" spans="1:10" ht="12.75">
      <c r="A27" s="55">
        <v>6519</v>
      </c>
      <c r="B27" s="170">
        <v>61.83</v>
      </c>
      <c r="C27" s="170">
        <v>0</v>
      </c>
      <c r="D27" s="170">
        <v>948.9</v>
      </c>
      <c r="E27" s="170">
        <v>421.48</v>
      </c>
      <c r="F27" s="170">
        <v>0</v>
      </c>
      <c r="G27" s="170">
        <v>0</v>
      </c>
      <c r="H27" s="170">
        <v>0</v>
      </c>
      <c r="I27" s="170">
        <v>0</v>
      </c>
      <c r="J27" s="170">
        <v>1432.2</v>
      </c>
    </row>
    <row r="28" spans="1:10" ht="12.75">
      <c r="A28" s="55">
        <v>6525</v>
      </c>
      <c r="B28" s="170">
        <v>2203.9</v>
      </c>
      <c r="C28" s="170">
        <v>1072.4</v>
      </c>
      <c r="D28" s="170">
        <v>2935.2</v>
      </c>
      <c r="E28" s="170">
        <v>28762</v>
      </c>
      <c r="F28" s="170">
        <v>3969.6</v>
      </c>
      <c r="G28" s="170">
        <v>1050.1</v>
      </c>
      <c r="H28" s="170">
        <v>1905.2</v>
      </c>
      <c r="I28" s="170">
        <v>2143</v>
      </c>
      <c r="J28" s="170">
        <v>44041</v>
      </c>
    </row>
    <row r="29" spans="1:10" ht="12.75">
      <c r="A29" s="55">
        <v>6620</v>
      </c>
      <c r="B29" s="170">
        <v>0</v>
      </c>
      <c r="C29" s="170">
        <v>0</v>
      </c>
      <c r="D29" s="170">
        <v>304.66</v>
      </c>
      <c r="E29" s="170">
        <v>71.642</v>
      </c>
      <c r="F29" s="170">
        <v>0</v>
      </c>
      <c r="G29" s="170">
        <v>92.129</v>
      </c>
      <c r="H29" s="170">
        <v>0</v>
      </c>
      <c r="I29" s="170">
        <v>0</v>
      </c>
      <c r="J29" s="170">
        <v>468.43</v>
      </c>
    </row>
    <row r="30" spans="1:10" ht="12.75">
      <c r="A30" s="55">
        <v>6630</v>
      </c>
      <c r="B30" s="170">
        <v>0</v>
      </c>
      <c r="C30" s="170">
        <v>67.574</v>
      </c>
      <c r="D30" s="170">
        <v>19219</v>
      </c>
      <c r="E30" s="170">
        <v>1443.2</v>
      </c>
      <c r="F30" s="170">
        <v>1314.5</v>
      </c>
      <c r="G30" s="170">
        <v>61.229</v>
      </c>
      <c r="H30" s="170">
        <v>261.52</v>
      </c>
      <c r="I30" s="170">
        <v>85.851</v>
      </c>
      <c r="J30" s="170">
        <v>22453</v>
      </c>
    </row>
    <row r="31" spans="1:10" ht="12.75">
      <c r="A31" s="55">
        <v>6650</v>
      </c>
      <c r="B31" s="170">
        <v>0</v>
      </c>
      <c r="C31" s="170">
        <v>0</v>
      </c>
      <c r="D31" s="170">
        <v>447.87</v>
      </c>
      <c r="E31" s="170">
        <v>0</v>
      </c>
      <c r="F31" s="170">
        <v>76.875</v>
      </c>
      <c r="G31" s="170">
        <v>0</v>
      </c>
      <c r="H31" s="170">
        <v>0</v>
      </c>
      <c r="I31" s="170">
        <v>0</v>
      </c>
      <c r="J31" s="170">
        <v>524.75</v>
      </c>
    </row>
    <row r="32" spans="1:10" ht="12.75">
      <c r="A32" s="55" t="s">
        <v>358</v>
      </c>
      <c r="B32" s="170">
        <v>31556.2</v>
      </c>
      <c r="C32" s="170">
        <v>16303</v>
      </c>
      <c r="D32" s="170">
        <v>115959</v>
      </c>
      <c r="E32" s="170">
        <v>349701</v>
      </c>
      <c r="F32" s="170">
        <v>181048</v>
      </c>
      <c r="G32" s="170">
        <v>40619.3</v>
      </c>
      <c r="H32" s="170">
        <v>37186.2</v>
      </c>
      <c r="I32" s="170">
        <v>39395.4</v>
      </c>
      <c r="J32" s="170">
        <v>811768</v>
      </c>
    </row>
    <row r="33" spans="1:11" ht="12.75">
      <c r="A33" s="162" t="s">
        <v>358</v>
      </c>
      <c r="B33" s="163">
        <v>32995.7</v>
      </c>
      <c r="C33" s="163">
        <v>13373</v>
      </c>
      <c r="D33" s="163">
        <v>124161</v>
      </c>
      <c r="E33" s="163">
        <v>355231</v>
      </c>
      <c r="F33" s="163">
        <v>187066</v>
      </c>
      <c r="G33" s="163">
        <v>52153.6</v>
      </c>
      <c r="H33" s="163">
        <v>43915.2</v>
      </c>
      <c r="I33" s="163">
        <v>33607.1</v>
      </c>
      <c r="J33" s="163">
        <v>842503</v>
      </c>
      <c r="K33" s="184" t="s">
        <v>884</v>
      </c>
    </row>
    <row r="34" spans="1:10" ht="12.75">
      <c r="A34" s="55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12.75">
      <c r="A35" s="174" t="s">
        <v>872</v>
      </c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ht="12.75">
      <c r="A36" s="175">
        <v>6210</v>
      </c>
      <c r="B36" s="170">
        <f aca="true" t="shared" si="0" ref="B36:J36">B23</f>
        <v>0</v>
      </c>
      <c r="C36" s="170">
        <f t="shared" si="0"/>
        <v>0</v>
      </c>
      <c r="D36" s="170">
        <f t="shared" si="0"/>
        <v>824.49</v>
      </c>
      <c r="E36" s="170">
        <f t="shared" si="0"/>
        <v>223.09</v>
      </c>
      <c r="F36" s="170">
        <f t="shared" si="0"/>
        <v>0</v>
      </c>
      <c r="G36" s="170">
        <f t="shared" si="0"/>
        <v>0</v>
      </c>
      <c r="H36" s="170">
        <f t="shared" si="0"/>
        <v>0</v>
      </c>
      <c r="I36" s="170">
        <f t="shared" si="0"/>
        <v>0</v>
      </c>
      <c r="J36" s="170">
        <f t="shared" si="0"/>
        <v>1047.6</v>
      </c>
    </row>
    <row r="37" spans="1:10" ht="12.75">
      <c r="A37" s="175">
        <v>6230</v>
      </c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ht="12.75">
      <c r="A38" s="175">
        <v>6240</v>
      </c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ht="12.75">
      <c r="A39" s="175">
        <v>6430</v>
      </c>
      <c r="B39" s="170"/>
      <c r="C39" s="170"/>
      <c r="D39" s="170"/>
      <c r="E39" s="170"/>
      <c r="F39" s="170"/>
      <c r="G39" s="170"/>
      <c r="H39" s="170"/>
      <c r="I39" s="170"/>
      <c r="J39" s="170"/>
    </row>
    <row r="40" spans="1:10" ht="12.75">
      <c r="A40" s="175">
        <v>6525</v>
      </c>
      <c r="B40" s="170">
        <f aca="true" t="shared" si="1" ref="B40:J40">B28</f>
        <v>2203.9</v>
      </c>
      <c r="C40" s="170">
        <f t="shared" si="1"/>
        <v>1072.4</v>
      </c>
      <c r="D40" s="170">
        <f t="shared" si="1"/>
        <v>2935.2</v>
      </c>
      <c r="E40" s="170">
        <f t="shared" si="1"/>
        <v>28762</v>
      </c>
      <c r="F40" s="170">
        <f t="shared" si="1"/>
        <v>3969.6</v>
      </c>
      <c r="G40" s="170">
        <f t="shared" si="1"/>
        <v>1050.1</v>
      </c>
      <c r="H40" s="170">
        <f t="shared" si="1"/>
        <v>1905.2</v>
      </c>
      <c r="I40" s="170">
        <f t="shared" si="1"/>
        <v>2143</v>
      </c>
      <c r="J40" s="170">
        <f t="shared" si="1"/>
        <v>44041</v>
      </c>
    </row>
    <row r="41" spans="1:10" ht="12.75">
      <c r="A41" s="175" t="s">
        <v>873</v>
      </c>
      <c r="B41" s="170"/>
      <c r="C41" s="170"/>
      <c r="D41" s="170"/>
      <c r="E41" s="170"/>
      <c r="F41" s="170"/>
      <c r="G41" s="170"/>
      <c r="H41" s="170"/>
      <c r="I41" s="170"/>
      <c r="J41" s="170"/>
    </row>
    <row r="42" spans="1:10" ht="12.75">
      <c r="A42" s="176" t="s">
        <v>874</v>
      </c>
      <c r="B42" s="170">
        <f aca="true" t="shared" si="2" ref="B42:I42">SUM(B36:B41)</f>
        <v>2203.9</v>
      </c>
      <c r="C42" s="170">
        <f t="shared" si="2"/>
        <v>1072.4</v>
      </c>
      <c r="D42" s="170">
        <f t="shared" si="2"/>
        <v>3759.6899999999996</v>
      </c>
      <c r="E42" s="170">
        <f t="shared" si="2"/>
        <v>28985.09</v>
      </c>
      <c r="F42" s="170">
        <f t="shared" si="2"/>
        <v>3969.6</v>
      </c>
      <c r="G42" s="170">
        <f t="shared" si="2"/>
        <v>1050.1</v>
      </c>
      <c r="H42" s="170">
        <f t="shared" si="2"/>
        <v>1905.2</v>
      </c>
      <c r="I42" s="170">
        <f t="shared" si="2"/>
        <v>2143</v>
      </c>
      <c r="J42" s="170">
        <f>SUM(B42:I42)</f>
        <v>45088.979999999996</v>
      </c>
    </row>
    <row r="43" spans="1:10" ht="12.75">
      <c r="A43" s="177" t="s">
        <v>875</v>
      </c>
      <c r="B43" s="178">
        <f aca="true" t="shared" si="3" ref="B43:J43">SUM(B6:B22)</f>
        <v>29290.8889</v>
      </c>
      <c r="C43" s="178">
        <f t="shared" si="3"/>
        <v>15163.128999999997</v>
      </c>
      <c r="D43" s="178">
        <f t="shared" si="3"/>
        <v>90130.37459999998</v>
      </c>
      <c r="E43" s="178">
        <f t="shared" si="3"/>
        <v>318534.407</v>
      </c>
      <c r="F43" s="178">
        <f t="shared" si="3"/>
        <v>175382.69160000002</v>
      </c>
      <c r="G43" s="178">
        <f t="shared" si="3"/>
        <v>39415.288</v>
      </c>
      <c r="H43" s="178">
        <f t="shared" si="3"/>
        <v>35019.700300000004</v>
      </c>
      <c r="I43" s="178">
        <f t="shared" si="3"/>
        <v>37166.463899999995</v>
      </c>
      <c r="J43" s="178">
        <f t="shared" si="3"/>
        <v>740102.9259999999</v>
      </c>
    </row>
    <row r="44" spans="1:10" ht="12.75">
      <c r="A44" s="179" t="s">
        <v>876</v>
      </c>
      <c r="B44" s="178">
        <f aca="true" t="shared" si="4" ref="B44:I44">SUM(B42:B43)</f>
        <v>31494.788900000003</v>
      </c>
      <c r="C44" s="178">
        <f t="shared" si="4"/>
        <v>16235.528999999997</v>
      </c>
      <c r="D44" s="178">
        <f t="shared" si="4"/>
        <v>93890.06459999998</v>
      </c>
      <c r="E44" s="178">
        <f t="shared" si="4"/>
        <v>347519.49700000003</v>
      </c>
      <c r="F44" s="178">
        <f t="shared" si="4"/>
        <v>179352.29160000003</v>
      </c>
      <c r="G44" s="178">
        <f t="shared" si="4"/>
        <v>40465.388</v>
      </c>
      <c r="H44" s="178">
        <f t="shared" si="4"/>
        <v>36924.9003</v>
      </c>
      <c r="I44" s="178">
        <f t="shared" si="4"/>
        <v>39309.463899999995</v>
      </c>
      <c r="J44" s="178">
        <f>SUM(B44:I44)</f>
        <v>785191.9233</v>
      </c>
    </row>
    <row r="45" spans="1:10" ht="12.75">
      <c r="A45" s="176" t="s">
        <v>877</v>
      </c>
      <c r="B45" s="180">
        <f aca="true" t="shared" si="5" ref="B45:J45">B43/B44</f>
        <v>0.9300233442745824</v>
      </c>
      <c r="C45" s="180">
        <f t="shared" si="5"/>
        <v>0.9339473324213827</v>
      </c>
      <c r="D45" s="180">
        <f t="shared" si="5"/>
        <v>0.9599564659368655</v>
      </c>
      <c r="E45" s="180">
        <f t="shared" si="5"/>
        <v>0.9165943486618248</v>
      </c>
      <c r="F45" s="180">
        <f t="shared" si="5"/>
        <v>0.9778670238077961</v>
      </c>
      <c r="G45" s="180">
        <f t="shared" si="5"/>
        <v>0.9740494271301686</v>
      </c>
      <c r="H45" s="180">
        <f t="shared" si="5"/>
        <v>0.9484033813356025</v>
      </c>
      <c r="I45" s="180">
        <f t="shared" si="5"/>
        <v>0.9454838660366467</v>
      </c>
      <c r="J45" s="180">
        <f t="shared" si="5"/>
        <v>0.9425758264164252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Normal="75" zoomScaleSheetLayoutView="100" workbookViewId="0" topLeftCell="A115">
      <pane xSplit="1" topLeftCell="B1" activePane="topRight" state="frozen"/>
      <selection pane="topLeft" activeCell="A1" sqref="A1"/>
      <selection pane="topRight" activeCell="F15" sqref="F15"/>
    </sheetView>
  </sheetViews>
  <sheetFormatPr defaultColWidth="9.140625" defaultRowHeight="12.75"/>
  <cols>
    <col min="1" max="1" width="13.00390625" style="0" customWidth="1"/>
    <col min="2" max="2" width="11.8515625" style="0" customWidth="1"/>
    <col min="3" max="3" width="34.28125" style="0" customWidth="1"/>
    <col min="4" max="4" width="14.8515625" style="0" bestFit="1" customWidth="1"/>
    <col min="5" max="6" width="15.140625" style="0" bestFit="1" customWidth="1"/>
    <col min="7" max="7" width="15.7109375" style="0" customWidth="1"/>
  </cols>
  <sheetData>
    <row r="1" spans="1:7" ht="15.75">
      <c r="A1" s="24" t="s">
        <v>734</v>
      </c>
      <c r="B1" s="4"/>
      <c r="C1" s="3"/>
      <c r="D1" s="3"/>
      <c r="E1" s="3"/>
      <c r="F1" s="110" t="s">
        <v>215</v>
      </c>
      <c r="G1" s="3"/>
    </row>
    <row r="2" spans="1:7" ht="12.75">
      <c r="A2" s="2"/>
      <c r="B2" s="111"/>
      <c r="C2" s="112" t="s">
        <v>215</v>
      </c>
      <c r="D2" s="112"/>
      <c r="E2" s="111" t="s">
        <v>215</v>
      </c>
      <c r="F2" s="111" t="s">
        <v>215</v>
      </c>
      <c r="G2" s="2"/>
    </row>
    <row r="3" spans="1:7" ht="12.75">
      <c r="A3" s="113" t="s">
        <v>735</v>
      </c>
      <c r="B3" s="114"/>
      <c r="C3" s="115"/>
      <c r="D3" s="115"/>
      <c r="E3" s="2"/>
      <c r="F3" s="2"/>
      <c r="G3" s="2"/>
    </row>
    <row r="4" spans="1:7" ht="12.75">
      <c r="A4" s="2"/>
      <c r="B4" s="111"/>
      <c r="C4" s="2"/>
      <c r="D4" s="116" t="s">
        <v>380</v>
      </c>
      <c r="E4" s="117" t="s">
        <v>736</v>
      </c>
      <c r="F4" s="117" t="s">
        <v>736</v>
      </c>
      <c r="G4" s="117" t="s">
        <v>736</v>
      </c>
    </row>
    <row r="5" spans="1:7" ht="12.75">
      <c r="A5" s="115" t="s">
        <v>381</v>
      </c>
      <c r="B5" s="118" t="s">
        <v>737</v>
      </c>
      <c r="C5" s="119" t="s">
        <v>382</v>
      </c>
      <c r="D5" s="116" t="s">
        <v>738</v>
      </c>
      <c r="E5" s="111" t="s">
        <v>739</v>
      </c>
      <c r="F5" s="117" t="s">
        <v>740</v>
      </c>
      <c r="G5" s="111" t="s">
        <v>741</v>
      </c>
    </row>
    <row r="6" spans="1:7" ht="12.75">
      <c r="A6" s="2"/>
      <c r="B6" s="120" t="s">
        <v>742</v>
      </c>
      <c r="C6" s="115"/>
      <c r="D6" s="121" t="s">
        <v>743</v>
      </c>
      <c r="E6" s="121" t="s">
        <v>744</v>
      </c>
      <c r="F6" s="121" t="s">
        <v>745</v>
      </c>
      <c r="G6" s="111" t="s">
        <v>746</v>
      </c>
    </row>
    <row r="7" spans="1:7" ht="12.75">
      <c r="A7" s="2"/>
      <c r="B7" s="120"/>
      <c r="C7" s="115"/>
      <c r="D7" s="116" t="s">
        <v>747</v>
      </c>
      <c r="E7" s="122" t="s">
        <v>748</v>
      </c>
      <c r="F7" s="121" t="s">
        <v>749</v>
      </c>
      <c r="G7" s="111" t="s">
        <v>750</v>
      </c>
    </row>
    <row r="8" spans="1:7" ht="12.75">
      <c r="A8" s="113" t="s">
        <v>751</v>
      </c>
      <c r="B8" s="120"/>
      <c r="C8" s="115"/>
      <c r="D8" s="116"/>
      <c r="E8" s="121"/>
      <c r="F8" s="121"/>
      <c r="G8" s="111"/>
    </row>
    <row r="9" spans="1:7" ht="12.75">
      <c r="A9" s="115"/>
      <c r="B9" s="123"/>
      <c r="D9" s="124"/>
      <c r="E9" s="2"/>
      <c r="F9" s="2"/>
      <c r="G9" s="2"/>
    </row>
    <row r="10" spans="1:7" ht="12.75">
      <c r="A10" s="27" t="s">
        <v>215</v>
      </c>
      <c r="B10" s="28" t="s">
        <v>215</v>
      </c>
      <c r="C10" s="113" t="s">
        <v>752</v>
      </c>
      <c r="D10" s="119"/>
      <c r="E10" s="2"/>
      <c r="F10" s="2"/>
      <c r="G10" s="2"/>
    </row>
    <row r="11" spans="1:7" ht="12.75">
      <c r="A11" s="30" t="s">
        <v>545</v>
      </c>
      <c r="B11" s="28">
        <v>11</v>
      </c>
      <c r="C11" s="29" t="s">
        <v>546</v>
      </c>
      <c r="D11" s="157">
        <f>1213058+510533+394</f>
        <v>1723985</v>
      </c>
      <c r="E11" s="12">
        <v>1714370</v>
      </c>
      <c r="F11" s="12">
        <v>1703606</v>
      </c>
      <c r="G11" s="125">
        <f>ROUND(F11/E11,4)</f>
        <v>0.9937</v>
      </c>
    </row>
    <row r="12" spans="1:7" ht="12.75">
      <c r="A12" s="126" t="s">
        <v>327</v>
      </c>
      <c r="B12" s="123">
        <v>11</v>
      </c>
      <c r="C12" s="29" t="s">
        <v>753</v>
      </c>
      <c r="D12" s="11">
        <v>149135</v>
      </c>
      <c r="E12" s="12">
        <v>147511</v>
      </c>
      <c r="F12" s="12">
        <v>146161</v>
      </c>
      <c r="G12" s="125">
        <f>ROUND(F12/E12,4)</f>
        <v>0.9908</v>
      </c>
    </row>
    <row r="13" spans="1:7" ht="12.75">
      <c r="A13" s="126"/>
      <c r="B13" s="123"/>
      <c r="C13" s="29"/>
      <c r="D13" s="29"/>
      <c r="E13" s="11"/>
      <c r="F13" s="32"/>
      <c r="G13" s="72"/>
    </row>
    <row r="14" spans="1:7" ht="12.75">
      <c r="A14" s="33"/>
      <c r="B14" s="123"/>
      <c r="C14" s="113" t="s">
        <v>754</v>
      </c>
      <c r="D14" s="124"/>
      <c r="E14" s="12"/>
      <c r="F14" s="12"/>
      <c r="G14" s="73"/>
    </row>
    <row r="15" spans="1:7" ht="12.75" customHeight="1">
      <c r="A15" s="33" t="s">
        <v>496</v>
      </c>
      <c r="B15" s="123" t="s">
        <v>755</v>
      </c>
      <c r="C15" s="59" t="s">
        <v>756</v>
      </c>
      <c r="D15" s="157">
        <f>392090+296158</f>
        <v>688248</v>
      </c>
      <c r="E15" s="12">
        <v>685470</v>
      </c>
      <c r="F15" s="12">
        <v>676694</v>
      </c>
      <c r="G15" s="125">
        <f>ROUND(F15/E15,4)</f>
        <v>0.9872</v>
      </c>
    </row>
    <row r="16" spans="1:7" ht="12.75">
      <c r="A16" s="33" t="s">
        <v>328</v>
      </c>
      <c r="B16" s="123">
        <v>12</v>
      </c>
      <c r="C16" s="29" t="s">
        <v>512</v>
      </c>
      <c r="D16" s="12">
        <v>203683</v>
      </c>
      <c r="E16" s="12">
        <v>202623</v>
      </c>
      <c r="F16" s="12">
        <v>201621</v>
      </c>
      <c r="G16" s="125">
        <f>ROUND(F16/E16,4)</f>
        <v>0.9951</v>
      </c>
    </row>
    <row r="17" spans="1:7" ht="12.75">
      <c r="A17" s="33"/>
      <c r="B17" s="123"/>
      <c r="C17" s="29"/>
      <c r="D17" s="2"/>
      <c r="E17" s="12"/>
      <c r="F17" s="32"/>
      <c r="G17" s="73"/>
    </row>
    <row r="18" spans="1:7" ht="12.75">
      <c r="A18" s="33"/>
      <c r="B18" s="123"/>
      <c r="C18" s="113" t="s">
        <v>757</v>
      </c>
      <c r="D18" s="74" t="s">
        <v>215</v>
      </c>
      <c r="E18" s="12"/>
      <c r="F18" s="12"/>
      <c r="G18" s="73"/>
    </row>
    <row r="19" spans="1:7" ht="12.75">
      <c r="A19" s="33" t="s">
        <v>329</v>
      </c>
      <c r="B19" s="123">
        <v>13</v>
      </c>
      <c r="C19" s="115" t="s">
        <v>384</v>
      </c>
      <c r="D19" s="12">
        <v>6090</v>
      </c>
      <c r="E19" s="12">
        <v>6090.1</v>
      </c>
      <c r="F19" s="12">
        <v>5786.1</v>
      </c>
      <c r="G19" s="125">
        <f>ROUND(F19/E19,4)</f>
        <v>0.9501</v>
      </c>
    </row>
    <row r="20" spans="1:7" ht="12.75">
      <c r="A20" s="75" t="s">
        <v>330</v>
      </c>
      <c r="B20" s="123">
        <v>13</v>
      </c>
      <c r="C20" s="29" t="s">
        <v>758</v>
      </c>
      <c r="D20" s="11">
        <v>344770</v>
      </c>
      <c r="E20" s="12">
        <v>343125</v>
      </c>
      <c r="F20" s="12">
        <v>335705</v>
      </c>
      <c r="G20" s="125">
        <f>ROUND(F20/E20,4)</f>
        <v>0.9784</v>
      </c>
    </row>
    <row r="21" spans="1:7" ht="12.75">
      <c r="A21" s="75" t="s">
        <v>331</v>
      </c>
      <c r="B21" s="123">
        <v>13</v>
      </c>
      <c r="C21" s="29" t="s">
        <v>759</v>
      </c>
      <c r="D21" s="11">
        <v>193850</v>
      </c>
      <c r="E21" s="12">
        <v>192433</v>
      </c>
      <c r="F21" s="12">
        <v>187152</v>
      </c>
      <c r="G21" s="125">
        <f>ROUND(F21/E21,4)</f>
        <v>0.9726</v>
      </c>
    </row>
    <row r="22" spans="1:7" ht="12.75">
      <c r="A22" s="75" t="s">
        <v>332</v>
      </c>
      <c r="B22" s="123">
        <v>13</v>
      </c>
      <c r="C22" s="29" t="s">
        <v>385</v>
      </c>
      <c r="D22" s="11">
        <v>22750</v>
      </c>
      <c r="E22" s="12">
        <v>22411</v>
      </c>
      <c r="F22" s="12">
        <v>20675</v>
      </c>
      <c r="G22" s="125">
        <f>ROUND(F22/E22,4)</f>
        <v>0.9225</v>
      </c>
    </row>
    <row r="23" spans="1:7" ht="12.75">
      <c r="A23" s="33" t="s">
        <v>497</v>
      </c>
      <c r="B23" s="123">
        <v>13</v>
      </c>
      <c r="C23" s="29" t="s">
        <v>760</v>
      </c>
      <c r="D23" s="22">
        <v>217962</v>
      </c>
      <c r="E23" s="12">
        <v>217004</v>
      </c>
      <c r="F23" s="12">
        <v>206009</v>
      </c>
      <c r="G23" s="125">
        <f>ROUND(F23/E23,4)</f>
        <v>0.9493</v>
      </c>
    </row>
    <row r="24" spans="1:7" ht="12.75">
      <c r="A24" s="33"/>
      <c r="B24" s="123"/>
      <c r="C24" s="119"/>
      <c r="D24" s="2"/>
      <c r="E24" s="22"/>
      <c r="F24" s="32"/>
      <c r="G24" s="73"/>
    </row>
    <row r="25" spans="1:7" ht="12.75">
      <c r="A25" s="33"/>
      <c r="B25" s="123"/>
      <c r="C25" s="113" t="s">
        <v>761</v>
      </c>
      <c r="D25" s="74" t="s">
        <v>215</v>
      </c>
      <c r="E25" s="12"/>
      <c r="F25" s="12"/>
      <c r="G25" s="73"/>
    </row>
    <row r="26" spans="1:7" ht="12.75">
      <c r="A26" s="33" t="s">
        <v>333</v>
      </c>
      <c r="B26" s="123">
        <v>14</v>
      </c>
      <c r="C26" s="29" t="s">
        <v>762</v>
      </c>
      <c r="D26" s="12">
        <v>227480</v>
      </c>
      <c r="E26" s="12">
        <v>226954</v>
      </c>
      <c r="F26" s="12">
        <v>223397</v>
      </c>
      <c r="G26" s="125">
        <f>ROUND(F26/E26,4)</f>
        <v>0.9843</v>
      </c>
    </row>
    <row r="27" spans="1:7" ht="12.75">
      <c r="A27" s="33" t="s">
        <v>334</v>
      </c>
      <c r="B27" s="123">
        <v>14</v>
      </c>
      <c r="C27" s="29" t="s">
        <v>763</v>
      </c>
      <c r="D27" s="12">
        <v>759045</v>
      </c>
      <c r="E27" s="12">
        <v>750638</v>
      </c>
      <c r="F27" s="12">
        <v>738518</v>
      </c>
      <c r="G27" s="125">
        <f>ROUND(F27/E27,4)</f>
        <v>0.9839</v>
      </c>
    </row>
    <row r="28" spans="1:7" ht="12.75">
      <c r="A28" s="33" t="s">
        <v>335</v>
      </c>
      <c r="B28" s="123">
        <v>14</v>
      </c>
      <c r="C28" s="29" t="s">
        <v>764</v>
      </c>
      <c r="D28" s="12">
        <v>68322</v>
      </c>
      <c r="E28" s="12">
        <v>67918</v>
      </c>
      <c r="F28" s="12">
        <v>65279</v>
      </c>
      <c r="G28" s="125">
        <f>ROUND(F28/E28,4)</f>
        <v>0.9611</v>
      </c>
    </row>
    <row r="29" spans="1:7" ht="12.75">
      <c r="A29" s="127" t="s">
        <v>336</v>
      </c>
      <c r="B29" s="123">
        <v>14</v>
      </c>
      <c r="C29" s="29" t="s">
        <v>765</v>
      </c>
      <c r="D29" s="12">
        <v>278126</v>
      </c>
      <c r="E29" s="12">
        <v>275932</v>
      </c>
      <c r="F29" s="12">
        <v>268659</v>
      </c>
      <c r="G29" s="125">
        <f>ROUND(F29/E29,4)</f>
        <v>0.9736</v>
      </c>
    </row>
    <row r="30" spans="1:7" ht="12.75">
      <c r="A30" s="127"/>
      <c r="B30" s="123"/>
      <c r="C30" s="29"/>
      <c r="D30" s="2"/>
      <c r="E30" s="128" t="s">
        <v>215</v>
      </c>
      <c r="F30" s="32"/>
      <c r="G30" s="129" t="s">
        <v>215</v>
      </c>
    </row>
    <row r="31" spans="1:7" ht="12.75">
      <c r="A31" s="127" t="s">
        <v>351</v>
      </c>
      <c r="B31" s="123">
        <v>15</v>
      </c>
      <c r="C31" s="113" t="s">
        <v>766</v>
      </c>
      <c r="D31" s="12">
        <v>214483</v>
      </c>
      <c r="E31" s="12">
        <v>214483</v>
      </c>
      <c r="F31" s="12">
        <v>205904</v>
      </c>
      <c r="G31" s="125">
        <f>ROUND(F31/E31,4)</f>
        <v>0.96</v>
      </c>
    </row>
    <row r="32" spans="1:7" ht="12.75">
      <c r="A32" s="127"/>
      <c r="B32" s="123"/>
      <c r="C32" s="113"/>
      <c r="D32" s="74" t="s">
        <v>215</v>
      </c>
      <c r="E32" s="12"/>
      <c r="F32" s="32"/>
      <c r="G32" s="73"/>
    </row>
    <row r="33" spans="1:7" ht="12.75">
      <c r="A33" s="115"/>
      <c r="B33" s="123"/>
      <c r="C33" s="124" t="s">
        <v>386</v>
      </c>
      <c r="D33" s="2"/>
      <c r="E33" s="2"/>
      <c r="F33" s="12"/>
      <c r="G33" s="130"/>
    </row>
    <row r="34" spans="1:7" ht="12.75">
      <c r="A34" s="75" t="s">
        <v>498</v>
      </c>
      <c r="B34" s="123">
        <v>17</v>
      </c>
      <c r="C34" s="29" t="s">
        <v>559</v>
      </c>
      <c r="D34" s="11">
        <v>318633</v>
      </c>
      <c r="E34" s="11">
        <v>317623</v>
      </c>
      <c r="F34" s="11">
        <v>312107</v>
      </c>
      <c r="G34" s="125">
        <f aca="true" t="shared" si="0" ref="G34:G45">ROUND(F34/E34,4)</f>
        <v>0.9826</v>
      </c>
    </row>
    <row r="35" spans="1:7" ht="12.75">
      <c r="A35" s="127" t="s">
        <v>499</v>
      </c>
      <c r="B35" s="123">
        <v>17</v>
      </c>
      <c r="C35" s="131" t="s">
        <v>515</v>
      </c>
      <c r="D35" s="12">
        <v>207328</v>
      </c>
      <c r="E35" s="11">
        <v>205874</v>
      </c>
      <c r="F35" s="11">
        <v>201937</v>
      </c>
      <c r="G35" s="125">
        <f t="shared" si="0"/>
        <v>0.9809</v>
      </c>
    </row>
    <row r="36" spans="1:7" ht="12.75">
      <c r="A36" s="127" t="s">
        <v>500</v>
      </c>
      <c r="B36" s="123">
        <v>17</v>
      </c>
      <c r="C36" s="132" t="s">
        <v>767</v>
      </c>
      <c r="D36" s="12">
        <v>152067</v>
      </c>
      <c r="E36" s="11">
        <v>151167</v>
      </c>
      <c r="F36" s="11">
        <v>150473</v>
      </c>
      <c r="G36" s="125">
        <f t="shared" si="0"/>
        <v>0.9954</v>
      </c>
    </row>
    <row r="37" spans="1:7" ht="12.75">
      <c r="A37" s="127" t="s">
        <v>501</v>
      </c>
      <c r="B37" s="123">
        <v>17</v>
      </c>
      <c r="C37" s="29" t="s">
        <v>514</v>
      </c>
      <c r="D37" s="12">
        <v>26208</v>
      </c>
      <c r="E37" s="11">
        <v>25982</v>
      </c>
      <c r="F37" s="11">
        <v>25714</v>
      </c>
      <c r="G37" s="125">
        <f t="shared" si="0"/>
        <v>0.9897</v>
      </c>
    </row>
    <row r="38" spans="1:7" ht="12.75">
      <c r="A38" s="127" t="s">
        <v>337</v>
      </c>
      <c r="B38" s="123">
        <v>17</v>
      </c>
      <c r="C38" s="115" t="s">
        <v>387</v>
      </c>
      <c r="D38" s="12">
        <v>186043</v>
      </c>
      <c r="E38" s="11">
        <v>184020</v>
      </c>
      <c r="F38" s="11">
        <v>182674</v>
      </c>
      <c r="G38" s="125">
        <f t="shared" si="0"/>
        <v>0.9927</v>
      </c>
    </row>
    <row r="39" spans="1:7" ht="12.75">
      <c r="A39" s="127" t="s">
        <v>338</v>
      </c>
      <c r="B39" s="123">
        <v>17</v>
      </c>
      <c r="C39" s="115" t="s">
        <v>388</v>
      </c>
      <c r="D39" s="12">
        <v>476473</v>
      </c>
      <c r="E39" s="11">
        <v>473125</v>
      </c>
      <c r="F39" s="11">
        <v>466571</v>
      </c>
      <c r="G39" s="125">
        <f t="shared" si="0"/>
        <v>0.9861</v>
      </c>
    </row>
    <row r="40" spans="1:7" ht="12.75">
      <c r="A40" s="75" t="s">
        <v>502</v>
      </c>
      <c r="B40" s="123">
        <v>17</v>
      </c>
      <c r="C40" s="133" t="s">
        <v>516</v>
      </c>
      <c r="D40" s="11">
        <v>119146</v>
      </c>
      <c r="E40" s="11">
        <v>118518</v>
      </c>
      <c r="F40" s="11">
        <v>111290</v>
      </c>
      <c r="G40" s="125">
        <f t="shared" si="0"/>
        <v>0.939</v>
      </c>
    </row>
    <row r="41" spans="1:7" ht="12.75">
      <c r="A41" s="127" t="s">
        <v>339</v>
      </c>
      <c r="B41" s="123">
        <v>17</v>
      </c>
      <c r="C41" s="115" t="s">
        <v>389</v>
      </c>
      <c r="D41" s="12">
        <v>1534851</v>
      </c>
      <c r="E41" s="11">
        <v>1523860</v>
      </c>
      <c r="F41" s="11">
        <v>1412143</v>
      </c>
      <c r="G41" s="125">
        <f t="shared" si="0"/>
        <v>0.9267</v>
      </c>
    </row>
    <row r="42" spans="1:7" ht="12.75">
      <c r="A42" s="127" t="s">
        <v>340</v>
      </c>
      <c r="B42" s="123">
        <v>17</v>
      </c>
      <c r="C42" s="115" t="s">
        <v>390</v>
      </c>
      <c r="D42" s="12">
        <v>94675</v>
      </c>
      <c r="E42" s="11">
        <v>93593</v>
      </c>
      <c r="F42" s="11">
        <v>92116</v>
      </c>
      <c r="G42" s="125">
        <f t="shared" si="0"/>
        <v>0.9842</v>
      </c>
    </row>
    <row r="43" spans="1:7" ht="12.75">
      <c r="A43" s="75" t="s">
        <v>503</v>
      </c>
      <c r="B43" s="123">
        <v>17</v>
      </c>
      <c r="C43" s="115" t="s">
        <v>513</v>
      </c>
      <c r="D43" s="11">
        <v>133536</v>
      </c>
      <c r="E43" s="11">
        <v>131859</v>
      </c>
      <c r="F43" s="11">
        <v>128323</v>
      </c>
      <c r="G43" s="125">
        <f t="shared" si="0"/>
        <v>0.9732</v>
      </c>
    </row>
    <row r="44" spans="1:7" ht="12.75">
      <c r="A44" s="127" t="s">
        <v>341</v>
      </c>
      <c r="B44" s="123">
        <v>17</v>
      </c>
      <c r="C44" s="115" t="s">
        <v>391</v>
      </c>
      <c r="D44" s="12">
        <v>93463</v>
      </c>
      <c r="E44" s="11">
        <v>93141</v>
      </c>
      <c r="F44" s="11">
        <v>89472</v>
      </c>
      <c r="G44" s="125">
        <f t="shared" si="0"/>
        <v>0.9606</v>
      </c>
    </row>
    <row r="45" spans="1:7" ht="12.75">
      <c r="A45" s="127" t="s">
        <v>342</v>
      </c>
      <c r="B45" s="123">
        <v>17</v>
      </c>
      <c r="C45" s="29" t="s">
        <v>112</v>
      </c>
      <c r="D45" s="12">
        <v>78342</v>
      </c>
      <c r="E45" s="11">
        <v>77094</v>
      </c>
      <c r="F45" s="11">
        <v>76225</v>
      </c>
      <c r="G45" s="125">
        <f t="shared" si="0"/>
        <v>0.9887</v>
      </c>
    </row>
    <row r="46" spans="1:7" ht="12.75">
      <c r="A46" s="127" t="s">
        <v>215</v>
      </c>
      <c r="B46" s="123" t="s">
        <v>215</v>
      </c>
      <c r="C46" s="131" t="s">
        <v>215</v>
      </c>
      <c r="D46" s="12"/>
      <c r="E46" s="12"/>
      <c r="F46" s="32" t="s">
        <v>215</v>
      </c>
      <c r="G46" s="134" t="s">
        <v>215</v>
      </c>
    </row>
    <row r="47" spans="1:7" ht="12.75">
      <c r="A47" s="115"/>
      <c r="B47" s="123"/>
      <c r="C47" s="113" t="s">
        <v>392</v>
      </c>
      <c r="D47" s="2"/>
      <c r="E47" s="2"/>
      <c r="F47" s="12"/>
      <c r="G47" s="12"/>
    </row>
    <row r="48" spans="1:7" ht="12.75">
      <c r="A48" s="127" t="s">
        <v>343</v>
      </c>
      <c r="B48" s="123">
        <v>18</v>
      </c>
      <c r="C48" s="115" t="s">
        <v>393</v>
      </c>
      <c r="D48" s="12">
        <v>31805</v>
      </c>
      <c r="E48" s="12">
        <v>31113</v>
      </c>
      <c r="F48" s="12">
        <v>29999</v>
      </c>
      <c r="G48" s="125">
        <f aca="true" t="shared" si="1" ref="G48:G55">ROUND(F48/E48,4)</f>
        <v>0.9642</v>
      </c>
    </row>
    <row r="49" spans="1:7" ht="12.75">
      <c r="A49" s="127" t="s">
        <v>344</v>
      </c>
      <c r="B49" s="123">
        <v>18</v>
      </c>
      <c r="C49" s="115" t="s">
        <v>394</v>
      </c>
      <c r="D49" s="12">
        <v>97313</v>
      </c>
      <c r="E49" s="12">
        <v>96131</v>
      </c>
      <c r="F49" s="12">
        <v>93867</v>
      </c>
      <c r="G49" s="125">
        <f t="shared" si="1"/>
        <v>0.9764</v>
      </c>
    </row>
    <row r="50" spans="1:7" ht="12.75">
      <c r="A50" s="127" t="s">
        <v>345</v>
      </c>
      <c r="B50" s="123">
        <v>18</v>
      </c>
      <c r="C50" s="115" t="s">
        <v>395</v>
      </c>
      <c r="D50" s="12">
        <v>22</v>
      </c>
      <c r="E50" s="12">
        <v>0</v>
      </c>
      <c r="F50" s="12">
        <v>0</v>
      </c>
      <c r="G50" s="125" t="e">
        <f t="shared" si="1"/>
        <v>#DIV/0!</v>
      </c>
    </row>
    <row r="51" spans="1:7" ht="12.75">
      <c r="A51" s="127" t="s">
        <v>346</v>
      </c>
      <c r="B51" s="123">
        <v>18</v>
      </c>
      <c r="C51" s="115" t="s">
        <v>396</v>
      </c>
      <c r="D51" s="12">
        <v>147600</v>
      </c>
      <c r="E51" s="12">
        <v>146439</v>
      </c>
      <c r="F51" s="12">
        <v>79827</v>
      </c>
      <c r="G51" s="125">
        <f t="shared" si="1"/>
        <v>0.5451</v>
      </c>
    </row>
    <row r="52" spans="1:7" ht="12.75">
      <c r="A52" s="127" t="s">
        <v>347</v>
      </c>
      <c r="B52" s="123">
        <v>18</v>
      </c>
      <c r="C52" s="115" t="s">
        <v>397</v>
      </c>
      <c r="D52" s="12">
        <v>25373</v>
      </c>
      <c r="E52" s="12">
        <v>24852</v>
      </c>
      <c r="F52" s="12">
        <v>24418</v>
      </c>
      <c r="G52" s="125">
        <f t="shared" si="1"/>
        <v>0.9825</v>
      </c>
    </row>
    <row r="53" spans="1:7" ht="12.75">
      <c r="A53" s="127" t="s">
        <v>348</v>
      </c>
      <c r="B53" s="123">
        <v>18</v>
      </c>
      <c r="C53" s="29" t="s">
        <v>398</v>
      </c>
      <c r="D53" s="12">
        <v>31655</v>
      </c>
      <c r="E53" s="12">
        <v>31418</v>
      </c>
      <c r="F53" s="12">
        <v>31117</v>
      </c>
      <c r="G53" s="125">
        <f t="shared" si="1"/>
        <v>0.9904</v>
      </c>
    </row>
    <row r="54" spans="1:7" ht="12.75">
      <c r="A54" s="127" t="s">
        <v>349</v>
      </c>
      <c r="B54" s="123">
        <v>18</v>
      </c>
      <c r="C54" s="29" t="s">
        <v>768</v>
      </c>
      <c r="D54" s="12">
        <v>228677</v>
      </c>
      <c r="E54" s="12">
        <v>180188</v>
      </c>
      <c r="F54" s="12">
        <v>174175</v>
      </c>
      <c r="G54" s="125">
        <f t="shared" si="1"/>
        <v>0.9666</v>
      </c>
    </row>
    <row r="55" spans="1:7" ht="12.75">
      <c r="A55" s="127" t="s">
        <v>350</v>
      </c>
      <c r="B55" s="123">
        <v>18</v>
      </c>
      <c r="C55" s="29" t="s">
        <v>769</v>
      </c>
      <c r="D55" s="12">
        <v>275263</v>
      </c>
      <c r="E55" s="12">
        <v>77820</v>
      </c>
      <c r="F55" s="12">
        <v>69941</v>
      </c>
      <c r="G55" s="125">
        <f t="shared" si="1"/>
        <v>0.8988</v>
      </c>
    </row>
    <row r="56" spans="1:7" ht="12.75">
      <c r="A56" s="127"/>
      <c r="B56" s="123"/>
      <c r="C56" s="115"/>
      <c r="D56" s="12"/>
      <c r="E56" s="12"/>
      <c r="F56" s="32"/>
      <c r="G56" s="73"/>
    </row>
    <row r="57" spans="1:7" ht="12.75">
      <c r="A57" s="33" t="s">
        <v>399</v>
      </c>
      <c r="B57" s="135" t="s">
        <v>770</v>
      </c>
      <c r="C57" s="113" t="s">
        <v>771</v>
      </c>
      <c r="D57" s="22">
        <v>223843</v>
      </c>
      <c r="E57" s="22">
        <v>215997</v>
      </c>
      <c r="F57" s="22">
        <v>206609</v>
      </c>
      <c r="G57" s="125">
        <f>ROUND(F57/E57,4)</f>
        <v>0.9565</v>
      </c>
    </row>
    <row r="58" spans="1:7" ht="12.75">
      <c r="A58" s="33"/>
      <c r="B58" s="123"/>
      <c r="C58" s="30"/>
      <c r="D58" s="22"/>
      <c r="E58" s="22"/>
      <c r="F58" s="32"/>
      <c r="G58" s="73"/>
    </row>
    <row r="59" spans="1:7" ht="12.75">
      <c r="A59" s="2" t="s">
        <v>547</v>
      </c>
      <c r="B59" s="111">
        <v>41</v>
      </c>
      <c r="C59" s="115" t="s">
        <v>400</v>
      </c>
      <c r="D59" s="74">
        <v>26926</v>
      </c>
      <c r="E59" s="12">
        <v>26689</v>
      </c>
      <c r="F59" s="12">
        <v>26445</v>
      </c>
      <c r="G59" s="125">
        <f aca="true" t="shared" si="2" ref="G59:G66">ROUND(F59/E59,4)</f>
        <v>0.9909</v>
      </c>
    </row>
    <row r="60" spans="1:7" ht="12.75">
      <c r="A60" s="136" t="s">
        <v>548</v>
      </c>
      <c r="B60" s="111">
        <v>42</v>
      </c>
      <c r="C60" s="115" t="s">
        <v>401</v>
      </c>
      <c r="D60" s="74">
        <v>828</v>
      </c>
      <c r="E60" s="12">
        <v>790.84</v>
      </c>
      <c r="F60" s="12">
        <v>790.84</v>
      </c>
      <c r="G60" s="125">
        <f t="shared" si="2"/>
        <v>1</v>
      </c>
    </row>
    <row r="61" spans="1:7" ht="12.75">
      <c r="A61" s="136" t="s">
        <v>549</v>
      </c>
      <c r="B61" s="111">
        <v>43</v>
      </c>
      <c r="C61" s="115" t="s">
        <v>402</v>
      </c>
      <c r="D61" s="74">
        <v>756403</v>
      </c>
      <c r="E61" s="12">
        <v>736620</v>
      </c>
      <c r="F61" s="12">
        <v>712052</v>
      </c>
      <c r="G61" s="125">
        <f t="shared" si="2"/>
        <v>0.9666</v>
      </c>
    </row>
    <row r="62" spans="1:7" ht="12.75">
      <c r="A62" s="136" t="s">
        <v>550</v>
      </c>
      <c r="B62" s="111">
        <v>44</v>
      </c>
      <c r="C62" s="115" t="s">
        <v>403</v>
      </c>
      <c r="D62" s="74">
        <v>153117</v>
      </c>
      <c r="E62" s="12">
        <v>135161</v>
      </c>
      <c r="F62" s="12">
        <v>131345</v>
      </c>
      <c r="G62" s="125">
        <f t="shared" si="2"/>
        <v>0.9718</v>
      </c>
    </row>
    <row r="63" spans="1:7" ht="14.25">
      <c r="A63" s="137" t="s">
        <v>772</v>
      </c>
      <c r="B63" s="111">
        <v>48</v>
      </c>
      <c r="C63" s="29" t="s">
        <v>773</v>
      </c>
      <c r="D63" s="11">
        <v>17033</v>
      </c>
      <c r="E63" s="12">
        <v>16502</v>
      </c>
      <c r="F63" s="12">
        <v>9244.8</v>
      </c>
      <c r="G63" s="125">
        <f t="shared" si="2"/>
        <v>0.5602</v>
      </c>
    </row>
    <row r="64" spans="1:7" ht="14.25">
      <c r="A64" s="137" t="s">
        <v>774</v>
      </c>
      <c r="B64" s="111">
        <v>48</v>
      </c>
      <c r="C64" s="29" t="s">
        <v>775</v>
      </c>
      <c r="D64" s="11">
        <v>297708</v>
      </c>
      <c r="E64" s="12">
        <v>217222</v>
      </c>
      <c r="F64" s="12">
        <v>189572</v>
      </c>
      <c r="G64" s="125">
        <f t="shared" si="2"/>
        <v>0.8727</v>
      </c>
    </row>
    <row r="65" spans="1:7" ht="14.25">
      <c r="A65" s="137" t="s">
        <v>776</v>
      </c>
      <c r="B65" s="111">
        <v>48</v>
      </c>
      <c r="C65" s="29" t="s">
        <v>777</v>
      </c>
      <c r="D65" s="11">
        <v>227059</v>
      </c>
      <c r="E65" s="12">
        <v>104911</v>
      </c>
      <c r="F65" s="12">
        <v>88225</v>
      </c>
      <c r="G65" s="125">
        <f t="shared" si="2"/>
        <v>0.841</v>
      </c>
    </row>
    <row r="66" spans="1:7" ht="14.25">
      <c r="A66" s="137" t="s">
        <v>778</v>
      </c>
      <c r="B66" s="111">
        <v>48</v>
      </c>
      <c r="C66" s="29" t="s">
        <v>779</v>
      </c>
      <c r="D66" s="11">
        <v>104854</v>
      </c>
      <c r="E66" s="12">
        <v>95562</v>
      </c>
      <c r="F66" s="12">
        <v>61511</v>
      </c>
      <c r="G66" s="125">
        <f t="shared" si="2"/>
        <v>0.6437</v>
      </c>
    </row>
    <row r="67" spans="1:7" ht="12.75">
      <c r="A67" s="137"/>
      <c r="B67" s="111"/>
      <c r="C67" s="29"/>
      <c r="D67" s="11"/>
      <c r="E67" s="12"/>
      <c r="F67" s="12"/>
      <c r="G67" s="125"/>
    </row>
    <row r="68" spans="1:7" ht="12.75">
      <c r="A68" s="127" t="s">
        <v>352</v>
      </c>
      <c r="B68" s="123">
        <v>49</v>
      </c>
      <c r="C68" s="115" t="s">
        <v>404</v>
      </c>
      <c r="D68" s="12">
        <v>180310</v>
      </c>
      <c r="E68" s="12">
        <v>179116</v>
      </c>
      <c r="F68" s="12">
        <v>178968</v>
      </c>
      <c r="G68" s="125">
        <f>ROUND(F68/E68,4)</f>
        <v>0.9992</v>
      </c>
    </row>
    <row r="69" spans="1:7" ht="12.75">
      <c r="A69" s="127" t="s">
        <v>353</v>
      </c>
      <c r="B69" s="123">
        <v>79</v>
      </c>
      <c r="C69" s="115" t="s">
        <v>405</v>
      </c>
      <c r="D69" s="12">
        <v>196211</v>
      </c>
      <c r="E69" s="12">
        <v>179949</v>
      </c>
      <c r="F69" s="12">
        <v>73906</v>
      </c>
      <c r="G69" s="125">
        <f>ROUND(F69/E69,4)</f>
        <v>0.4107</v>
      </c>
    </row>
    <row r="70" spans="1:7" ht="12.75">
      <c r="A70" s="2"/>
      <c r="B70" s="111"/>
      <c r="C70" s="2"/>
      <c r="D70" s="2"/>
      <c r="E70" s="2"/>
      <c r="F70" s="2"/>
      <c r="G70" s="2"/>
    </row>
    <row r="71" spans="2:7" ht="12.75">
      <c r="B71" s="29" t="s">
        <v>780</v>
      </c>
      <c r="D71" s="138">
        <f>SUM(D11:D70)</f>
        <v>11540694</v>
      </c>
      <c r="E71" s="31">
        <v>10959298.94</v>
      </c>
      <c r="F71" s="31">
        <v>10416223.74</v>
      </c>
      <c r="G71" s="125">
        <f>ROUND(F71/E71,4)</f>
        <v>0.9504</v>
      </c>
    </row>
    <row r="72" spans="1:7" ht="12.75">
      <c r="A72" s="115"/>
      <c r="B72" s="111"/>
      <c r="C72" s="2"/>
      <c r="D72" s="2"/>
      <c r="E72" s="12" t="s">
        <v>215</v>
      </c>
      <c r="F72" s="12"/>
      <c r="G72" s="12"/>
    </row>
    <row r="73" spans="1:7" ht="15.75">
      <c r="A73" s="24" t="s">
        <v>734</v>
      </c>
      <c r="B73" s="111"/>
      <c r="C73" s="2"/>
      <c r="D73" s="2"/>
      <c r="E73" s="2"/>
      <c r="F73" s="110" t="s">
        <v>215</v>
      </c>
      <c r="G73" s="2"/>
    </row>
    <row r="74" spans="1:7" ht="12.75">
      <c r="A74" s="2"/>
      <c r="B74" s="111"/>
      <c r="C74" s="112" t="s">
        <v>215</v>
      </c>
      <c r="D74" s="116" t="s">
        <v>380</v>
      </c>
      <c r="E74" s="117" t="s">
        <v>736</v>
      </c>
      <c r="F74" s="117" t="s">
        <v>736</v>
      </c>
      <c r="G74" s="117" t="s">
        <v>736</v>
      </c>
    </row>
    <row r="75" spans="1:7" ht="12.75">
      <c r="A75" s="115" t="s">
        <v>381</v>
      </c>
      <c r="B75" s="118" t="s">
        <v>737</v>
      </c>
      <c r="C75" s="115" t="s">
        <v>382</v>
      </c>
      <c r="D75" s="116" t="s">
        <v>738</v>
      </c>
      <c r="E75" s="111" t="s">
        <v>739</v>
      </c>
      <c r="F75" s="117" t="s">
        <v>740</v>
      </c>
      <c r="G75" s="111" t="s">
        <v>741</v>
      </c>
    </row>
    <row r="76" spans="1:7" ht="12.75">
      <c r="A76" s="2"/>
      <c r="B76" s="120" t="s">
        <v>742</v>
      </c>
      <c r="C76" s="115"/>
      <c r="D76" s="121" t="s">
        <v>743</v>
      </c>
      <c r="E76" s="121" t="s">
        <v>744</v>
      </c>
      <c r="F76" s="121" t="s">
        <v>745</v>
      </c>
      <c r="G76" s="111" t="s">
        <v>746</v>
      </c>
    </row>
    <row r="77" spans="1:7" ht="12.75">
      <c r="A77" s="115"/>
      <c r="B77" s="111"/>
      <c r="C77" s="2"/>
      <c r="D77" s="116" t="s">
        <v>747</v>
      </c>
      <c r="E77" s="122" t="s">
        <v>748</v>
      </c>
      <c r="F77" s="121" t="s">
        <v>749</v>
      </c>
      <c r="G77" s="111" t="s">
        <v>750</v>
      </c>
    </row>
    <row r="78" spans="1:7" ht="12.75">
      <c r="A78" s="113" t="s">
        <v>781</v>
      </c>
      <c r="B78" s="114"/>
      <c r="C78" s="2"/>
      <c r="D78" s="2"/>
      <c r="E78" s="12"/>
      <c r="F78" s="12"/>
      <c r="G78" s="12"/>
    </row>
    <row r="79" spans="1:7" ht="12.75">
      <c r="A79" s="115"/>
      <c r="B79" s="111"/>
      <c r="C79" s="2"/>
      <c r="D79" s="2"/>
      <c r="E79" s="12"/>
      <c r="F79" s="12"/>
      <c r="G79" s="12"/>
    </row>
    <row r="80" spans="1:7" ht="12.75">
      <c r="A80" s="29" t="s">
        <v>551</v>
      </c>
      <c r="B80" s="111">
        <v>14</v>
      </c>
      <c r="C80" s="15" t="s">
        <v>552</v>
      </c>
      <c r="D80" s="12">
        <v>31556</v>
      </c>
      <c r="E80" s="12">
        <v>31494</v>
      </c>
      <c r="F80" s="12">
        <v>29291</v>
      </c>
      <c r="G80" s="125">
        <f aca="true" t="shared" si="3" ref="G80:G87">ROUND(F80/E80,4)</f>
        <v>0.9301</v>
      </c>
    </row>
    <row r="81" spans="1:7" ht="12.75">
      <c r="A81" s="127" t="s">
        <v>368</v>
      </c>
      <c r="B81" s="123">
        <v>13</v>
      </c>
      <c r="C81" s="29" t="s">
        <v>553</v>
      </c>
      <c r="D81" s="157">
        <f>14394+1424+485</f>
        <v>16303</v>
      </c>
      <c r="E81" s="12">
        <v>16235</v>
      </c>
      <c r="F81" s="12">
        <v>15163</v>
      </c>
      <c r="G81" s="125">
        <f t="shared" si="3"/>
        <v>0.934</v>
      </c>
    </row>
    <row r="82" spans="1:7" ht="12.75">
      <c r="A82" s="127" t="s">
        <v>369</v>
      </c>
      <c r="B82" s="139" t="s">
        <v>782</v>
      </c>
      <c r="C82" s="115" t="s">
        <v>406</v>
      </c>
      <c r="D82" s="12">
        <f>D89-SUM(D80:D81)-SUM(D83:D87)</f>
        <v>115960</v>
      </c>
      <c r="E82" s="12">
        <v>93890</v>
      </c>
      <c r="F82" s="12">
        <v>90131</v>
      </c>
      <c r="G82" s="125">
        <f t="shared" si="3"/>
        <v>0.96</v>
      </c>
    </row>
    <row r="83" spans="1:7" ht="12.75">
      <c r="A83" s="33" t="s">
        <v>370</v>
      </c>
      <c r="B83" s="123">
        <v>17</v>
      </c>
      <c r="C83" s="115" t="s">
        <v>389</v>
      </c>
      <c r="D83" s="12">
        <v>349699</v>
      </c>
      <c r="E83" s="12">
        <v>347518</v>
      </c>
      <c r="F83" s="12">
        <v>318533</v>
      </c>
      <c r="G83" s="125">
        <f t="shared" si="3"/>
        <v>0.9166</v>
      </c>
    </row>
    <row r="84" spans="1:7" ht="12.75">
      <c r="A84" s="127" t="s">
        <v>371</v>
      </c>
      <c r="B84" s="123">
        <v>13</v>
      </c>
      <c r="C84" s="115" t="s">
        <v>407</v>
      </c>
      <c r="D84" s="157">
        <f>112111+68937</f>
        <v>181048</v>
      </c>
      <c r="E84" s="12">
        <v>179352</v>
      </c>
      <c r="F84" s="12">
        <v>175382</v>
      </c>
      <c r="G84" s="125">
        <f t="shared" si="3"/>
        <v>0.9779</v>
      </c>
    </row>
    <row r="85" spans="1:7" ht="12.75">
      <c r="A85" s="127" t="s">
        <v>554</v>
      </c>
      <c r="B85" s="123">
        <v>13</v>
      </c>
      <c r="C85" s="30" t="s">
        <v>113</v>
      </c>
      <c r="D85" s="12">
        <v>40619</v>
      </c>
      <c r="E85" s="12">
        <v>40466</v>
      </c>
      <c r="F85" s="12">
        <v>39416</v>
      </c>
      <c r="G85" s="125">
        <f t="shared" si="3"/>
        <v>0.9741</v>
      </c>
    </row>
    <row r="86" spans="1:7" ht="12.75">
      <c r="A86" s="127" t="s">
        <v>372</v>
      </c>
      <c r="B86" s="123">
        <v>13</v>
      </c>
      <c r="C86" s="115" t="s">
        <v>408</v>
      </c>
      <c r="D86" s="12">
        <v>37186</v>
      </c>
      <c r="E86" s="12">
        <v>36925</v>
      </c>
      <c r="F86" s="12">
        <v>35020</v>
      </c>
      <c r="G86" s="125">
        <f t="shared" si="3"/>
        <v>0.9484</v>
      </c>
    </row>
    <row r="87" spans="1:7" ht="12.75">
      <c r="A87" s="127" t="s">
        <v>555</v>
      </c>
      <c r="B87" s="123">
        <v>13</v>
      </c>
      <c r="C87" s="131" t="s">
        <v>556</v>
      </c>
      <c r="D87" s="12">
        <v>39395</v>
      </c>
      <c r="E87" s="12">
        <v>39310</v>
      </c>
      <c r="F87" s="12">
        <v>37167</v>
      </c>
      <c r="G87" s="125">
        <f t="shared" si="3"/>
        <v>0.9455</v>
      </c>
    </row>
    <row r="88" spans="1:7" ht="12.75">
      <c r="A88" s="127"/>
      <c r="B88" s="123"/>
      <c r="C88" s="115"/>
      <c r="D88" s="115"/>
      <c r="E88" s="12"/>
      <c r="F88" s="32"/>
      <c r="G88" s="134"/>
    </row>
    <row r="89" spans="1:7" ht="12.75">
      <c r="A89" s="29"/>
      <c r="B89" s="29" t="s">
        <v>557</v>
      </c>
      <c r="D89" s="32">
        <v>811766</v>
      </c>
      <c r="E89" s="140">
        <v>785190</v>
      </c>
      <c r="F89" s="140">
        <v>740103</v>
      </c>
      <c r="G89" s="125">
        <f>ROUND(F89/E89,4)</f>
        <v>0.9426</v>
      </c>
    </row>
    <row r="90" spans="1:7" ht="12.75">
      <c r="A90" s="2"/>
      <c r="B90" s="111"/>
      <c r="C90" s="2"/>
      <c r="D90" s="2"/>
      <c r="E90" s="2"/>
      <c r="F90" s="2"/>
      <c r="G90" s="2"/>
    </row>
    <row r="91" spans="1:7" ht="12.75">
      <c r="A91" s="2"/>
      <c r="B91" s="111"/>
      <c r="C91" s="2"/>
      <c r="D91" s="2"/>
      <c r="E91" s="2"/>
      <c r="F91" s="2"/>
      <c r="G91" s="2"/>
    </row>
    <row r="92" spans="1:7" ht="12.75">
      <c r="A92" s="113" t="s">
        <v>783</v>
      </c>
      <c r="B92" s="114"/>
      <c r="C92" s="2"/>
      <c r="D92" s="2"/>
      <c r="E92" s="2"/>
      <c r="F92" s="2"/>
      <c r="G92" s="2"/>
    </row>
    <row r="93" spans="1:7" ht="12.75">
      <c r="A93" s="115"/>
      <c r="B93" s="111"/>
      <c r="C93" s="115"/>
      <c r="D93" s="115"/>
      <c r="E93" s="127"/>
      <c r="F93" s="127"/>
      <c r="G93" s="127"/>
    </row>
    <row r="94" spans="1:7" ht="12.75">
      <c r="A94" s="119" t="s">
        <v>376</v>
      </c>
      <c r="B94" s="120" t="s">
        <v>784</v>
      </c>
      <c r="C94" s="29" t="s">
        <v>409</v>
      </c>
      <c r="D94" s="33">
        <v>373445.6</v>
      </c>
      <c r="E94" s="33">
        <v>373446</v>
      </c>
      <c r="F94" s="33">
        <v>359102</v>
      </c>
      <c r="G94" s="125">
        <f aca="true" t="shared" si="4" ref="G94:G103">ROUND(F94/E94,4)</f>
        <v>0.9616</v>
      </c>
    </row>
    <row r="95" spans="1:7" ht="12.75">
      <c r="A95" s="119" t="s">
        <v>410</v>
      </c>
      <c r="B95" s="120" t="s">
        <v>784</v>
      </c>
      <c r="C95" s="15" t="s">
        <v>411</v>
      </c>
      <c r="D95" s="33">
        <v>215236.4</v>
      </c>
      <c r="E95" s="33">
        <v>215236</v>
      </c>
      <c r="F95" s="33">
        <v>213852</v>
      </c>
      <c r="G95" s="125">
        <f t="shared" si="4"/>
        <v>0.9936</v>
      </c>
    </row>
    <row r="96" spans="1:7" ht="12.75">
      <c r="A96" s="119" t="s">
        <v>344</v>
      </c>
      <c r="B96" s="120" t="s">
        <v>784</v>
      </c>
      <c r="C96" s="15" t="s">
        <v>558</v>
      </c>
      <c r="D96" s="158">
        <f>27315.13+18169.4</f>
        <v>45484.53</v>
      </c>
      <c r="E96" s="33">
        <v>45485</v>
      </c>
      <c r="F96" s="33">
        <v>35128</v>
      </c>
      <c r="G96" s="125">
        <f t="shared" si="4"/>
        <v>0.7723</v>
      </c>
    </row>
    <row r="97" spans="1:7" ht="12.75">
      <c r="A97" s="119" t="s">
        <v>333</v>
      </c>
      <c r="B97" s="120" t="s">
        <v>784</v>
      </c>
      <c r="C97" s="15" t="s">
        <v>412</v>
      </c>
      <c r="D97" s="33">
        <v>576762.9</v>
      </c>
      <c r="E97" s="33">
        <v>576763</v>
      </c>
      <c r="F97" s="33">
        <v>575039</v>
      </c>
      <c r="G97" s="125">
        <f t="shared" si="4"/>
        <v>0.997</v>
      </c>
    </row>
    <row r="98" spans="1:7" ht="12.75">
      <c r="A98" s="119" t="s">
        <v>334</v>
      </c>
      <c r="B98" s="120" t="s">
        <v>784</v>
      </c>
      <c r="C98" s="15" t="s">
        <v>413</v>
      </c>
      <c r="D98" s="33">
        <v>773008.9</v>
      </c>
      <c r="E98" s="33">
        <v>773009</v>
      </c>
      <c r="F98" s="33">
        <v>764841</v>
      </c>
      <c r="G98" s="125">
        <f t="shared" si="4"/>
        <v>0.9894</v>
      </c>
    </row>
    <row r="99" spans="1:7" ht="12.75">
      <c r="A99" s="29" t="s">
        <v>335</v>
      </c>
      <c r="B99" s="120" t="s">
        <v>784</v>
      </c>
      <c r="C99" s="15" t="s">
        <v>414</v>
      </c>
      <c r="D99" s="33">
        <v>301015.5</v>
      </c>
      <c r="E99" s="33">
        <v>301015</v>
      </c>
      <c r="F99" s="33">
        <v>298254</v>
      </c>
      <c r="G99" s="125">
        <f t="shared" si="4"/>
        <v>0.9908</v>
      </c>
    </row>
    <row r="100" spans="1:7" ht="12.75">
      <c r="A100" s="115" t="s">
        <v>378</v>
      </c>
      <c r="B100" s="120" t="s">
        <v>784</v>
      </c>
      <c r="C100" s="2" t="s">
        <v>415</v>
      </c>
      <c r="D100" s="33">
        <v>548524.8</v>
      </c>
      <c r="E100" s="33">
        <v>548525</v>
      </c>
      <c r="F100" s="33">
        <v>364371</v>
      </c>
      <c r="G100" s="125">
        <f t="shared" si="4"/>
        <v>0.6643</v>
      </c>
    </row>
    <row r="101" spans="1:7" ht="12.75">
      <c r="A101" s="115" t="s">
        <v>346</v>
      </c>
      <c r="B101" s="120" t="s">
        <v>784</v>
      </c>
      <c r="C101" s="2" t="s">
        <v>396</v>
      </c>
      <c r="D101" s="33">
        <v>44611.93</v>
      </c>
      <c r="E101" s="33">
        <v>44612</v>
      </c>
      <c r="F101" s="33">
        <v>19893</v>
      </c>
      <c r="G101" s="125">
        <f t="shared" si="4"/>
        <v>0.4459</v>
      </c>
    </row>
    <row r="102" spans="1:7" ht="12.75">
      <c r="A102" s="115"/>
      <c r="B102" s="111"/>
      <c r="C102" s="2"/>
      <c r="D102" s="2"/>
      <c r="E102" s="11"/>
      <c r="F102" s="32"/>
      <c r="G102" s="134"/>
    </row>
    <row r="103" spans="1:7" ht="12.75">
      <c r="A103" s="113"/>
      <c r="B103" s="29" t="s">
        <v>785</v>
      </c>
      <c r="D103" s="138">
        <f>SUM(D94:D102)</f>
        <v>2878090.56</v>
      </c>
      <c r="E103" s="140">
        <v>2878091</v>
      </c>
      <c r="F103" s="140">
        <v>2630480</v>
      </c>
      <c r="G103" s="125">
        <f t="shared" si="4"/>
        <v>0.914</v>
      </c>
    </row>
    <row r="104" spans="1:7" ht="12.75">
      <c r="A104" s="115"/>
      <c r="B104" s="111"/>
      <c r="C104" s="2"/>
      <c r="D104" s="2"/>
      <c r="E104" s="12"/>
      <c r="F104" s="12"/>
      <c r="G104" s="12"/>
    </row>
    <row r="105" spans="1:7" ht="12.75">
      <c r="A105" s="16" t="s">
        <v>786</v>
      </c>
      <c r="B105" s="16"/>
      <c r="C105" s="16"/>
      <c r="D105" s="141">
        <f>D71+D103+D89</f>
        <v>15230550.56</v>
      </c>
      <c r="E105" s="141">
        <f>E71+E103+E89</f>
        <v>14622579.94</v>
      </c>
      <c r="F105" s="141">
        <f>F71+F103+F89</f>
        <v>13786806.74</v>
      </c>
      <c r="G105" s="142">
        <f>ROUND(F105/E105,4)</f>
        <v>0.9428</v>
      </c>
    </row>
    <row r="106" spans="2:7" ht="12.75">
      <c r="B106" s="114"/>
      <c r="D106" s="2"/>
      <c r="E106" s="2"/>
      <c r="F106" s="2"/>
      <c r="G106" s="2"/>
    </row>
    <row r="107" spans="1:7" ht="12.75">
      <c r="A107" s="143" t="s">
        <v>787</v>
      </c>
      <c r="B107" s="114"/>
      <c r="D107" s="2"/>
      <c r="E107" s="2"/>
      <c r="F107" s="2"/>
      <c r="G107" s="2"/>
    </row>
    <row r="108" spans="1:7" ht="12.75">
      <c r="A108" s="143"/>
      <c r="B108" s="114"/>
      <c r="D108" s="2"/>
      <c r="E108" s="2"/>
      <c r="F108" s="2"/>
      <c r="G108" s="2"/>
    </row>
    <row r="109" spans="1:7" ht="12.75">
      <c r="A109" s="15" t="s">
        <v>788</v>
      </c>
      <c r="B109" s="114"/>
      <c r="D109" s="144">
        <f>D114</f>
        <v>1245910</v>
      </c>
      <c r="E109" s="2"/>
      <c r="F109" s="2"/>
      <c r="G109" s="2"/>
    </row>
    <row r="110" spans="2:7" ht="12.75">
      <c r="B110" s="145" t="s">
        <v>789</v>
      </c>
      <c r="C110" s="137" t="s">
        <v>790</v>
      </c>
      <c r="D110" s="12">
        <v>9114</v>
      </c>
      <c r="E110" s="2"/>
      <c r="F110" s="2"/>
      <c r="G110" s="2"/>
    </row>
    <row r="111" spans="2:7" ht="12.75">
      <c r="B111" s="114">
        <v>45</v>
      </c>
      <c r="C111" s="137" t="s">
        <v>791</v>
      </c>
      <c r="D111" s="12">
        <v>809614</v>
      </c>
      <c r="E111" s="2"/>
      <c r="F111" s="2"/>
      <c r="G111" s="2"/>
    </row>
    <row r="112" spans="2:7" ht="12.75">
      <c r="B112" s="114">
        <v>75</v>
      </c>
      <c r="C112" s="137" t="s">
        <v>792</v>
      </c>
      <c r="D112" s="12">
        <v>12211</v>
      </c>
      <c r="E112" s="2"/>
      <c r="F112" s="2"/>
      <c r="G112" s="2"/>
    </row>
    <row r="113" spans="2:7" ht="12.75">
      <c r="B113" s="145" t="s">
        <v>793</v>
      </c>
      <c r="C113" s="137" t="s">
        <v>794</v>
      </c>
      <c r="D113" s="12">
        <f>427180-D112+2</f>
        <v>414971</v>
      </c>
      <c r="E113" s="2"/>
      <c r="F113" s="2"/>
      <c r="G113" s="2"/>
    </row>
    <row r="114" spans="2:7" ht="12.75">
      <c r="B114" s="114"/>
      <c r="C114" s="137" t="s">
        <v>795</v>
      </c>
      <c r="D114" s="12">
        <f>SUM(D110:D113)</f>
        <v>1245910</v>
      </c>
      <c r="E114" s="2"/>
      <c r="F114" s="2"/>
      <c r="G114" s="2"/>
    </row>
    <row r="115" spans="2:7" ht="12.75">
      <c r="B115" s="114"/>
      <c r="D115" s="2"/>
      <c r="E115" s="2"/>
      <c r="F115" s="2"/>
      <c r="G115" s="2"/>
    </row>
    <row r="116" spans="1:7" ht="12.75">
      <c r="A116" s="15" t="s">
        <v>796</v>
      </c>
      <c r="B116" s="114"/>
      <c r="D116" s="144">
        <v>18486</v>
      </c>
      <c r="E116" s="2"/>
      <c r="F116" s="2"/>
      <c r="G116" s="2"/>
    </row>
    <row r="117" spans="2:7" ht="12.75">
      <c r="B117" s="114">
        <v>75</v>
      </c>
      <c r="C117" s="137" t="s">
        <v>797</v>
      </c>
      <c r="D117" s="12">
        <v>2869</v>
      </c>
      <c r="E117" s="2"/>
      <c r="F117" s="2"/>
      <c r="G117" s="2"/>
    </row>
    <row r="118" spans="2:7" ht="12.75">
      <c r="B118" s="145" t="s">
        <v>793</v>
      </c>
      <c r="C118" s="137" t="s">
        <v>794</v>
      </c>
      <c r="D118" s="12">
        <v>15617</v>
      </c>
      <c r="E118" s="2"/>
      <c r="F118" s="2"/>
      <c r="G118" s="2"/>
    </row>
    <row r="119" spans="1:7" ht="12.75">
      <c r="A119" s="94"/>
      <c r="B119" s="114"/>
      <c r="C119" t="s">
        <v>798</v>
      </c>
      <c r="D119" s="32">
        <f>SUM(D117:D118)</f>
        <v>18486</v>
      </c>
      <c r="E119" s="146"/>
      <c r="F119" s="146"/>
      <c r="G119" s="146"/>
    </row>
    <row r="120" spans="1:7" ht="12.75">
      <c r="A120" s="94"/>
      <c r="D120" s="32"/>
      <c r="E120" s="146"/>
      <c r="F120" s="146"/>
      <c r="G120" s="146"/>
    </row>
    <row r="121" spans="1:7" ht="12.75">
      <c r="A121" s="15" t="s">
        <v>799</v>
      </c>
      <c r="B121" s="114"/>
      <c r="D121" s="144">
        <v>2172944</v>
      </c>
      <c r="E121" s="2"/>
      <c r="F121" s="146"/>
      <c r="G121" s="146"/>
    </row>
    <row r="122" spans="2:7" ht="14.25">
      <c r="B122" s="114" t="s">
        <v>800</v>
      </c>
      <c r="C122" s="137" t="s">
        <v>801</v>
      </c>
      <c r="D122" s="12">
        <v>357401</v>
      </c>
      <c r="E122" s="2"/>
      <c r="F122" s="146"/>
      <c r="G122" s="146"/>
    </row>
    <row r="123" spans="2:7" ht="12.75">
      <c r="B123" s="114" t="s">
        <v>800</v>
      </c>
      <c r="C123" s="137" t="s">
        <v>792</v>
      </c>
      <c r="D123" s="12">
        <v>6549</v>
      </c>
      <c r="E123" s="2"/>
      <c r="F123" s="146"/>
      <c r="G123" s="146"/>
    </row>
    <row r="124" spans="2:7" ht="12.75">
      <c r="B124" s="114" t="s">
        <v>800</v>
      </c>
      <c r="C124" s="137" t="s">
        <v>802</v>
      </c>
      <c r="D124" s="12">
        <v>1808994</v>
      </c>
      <c r="E124" s="2"/>
      <c r="F124" s="146"/>
      <c r="G124" s="146"/>
    </row>
    <row r="125" spans="2:7" ht="30" customHeight="1">
      <c r="B125" s="114"/>
      <c r="C125" t="s">
        <v>798</v>
      </c>
      <c r="D125" s="32">
        <f>SUM(D122:D124)</f>
        <v>2172944</v>
      </c>
      <c r="E125" s="2"/>
      <c r="F125" s="146"/>
      <c r="G125" s="146"/>
    </row>
    <row r="126" spans="2:7" ht="12.75">
      <c r="B126" s="114"/>
      <c r="D126" s="32"/>
      <c r="E126" s="2"/>
      <c r="F126" s="146"/>
      <c r="G126" s="146"/>
    </row>
    <row r="127" spans="1:7" ht="12.75">
      <c r="A127" s="143" t="s">
        <v>803</v>
      </c>
      <c r="B127" s="147"/>
      <c r="C127" s="16"/>
      <c r="D127" s="31">
        <f>D105+D109+D116+D121</f>
        <v>18667890.560000002</v>
      </c>
      <c r="E127" s="16"/>
      <c r="F127" s="148"/>
      <c r="G127" s="148"/>
    </row>
    <row r="128" spans="2:7" ht="12.75">
      <c r="B128" s="114"/>
      <c r="D128" s="2"/>
      <c r="E128" s="2"/>
      <c r="F128" s="146"/>
      <c r="G128" s="146"/>
    </row>
    <row r="129" spans="1:7" s="2" customFormat="1" ht="12.75">
      <c r="A129" s="150" t="s">
        <v>804</v>
      </c>
      <c r="B129" s="111"/>
      <c r="F129" s="146"/>
      <c r="G129" s="146"/>
    </row>
    <row r="130" spans="1:7" s="2" customFormat="1" ht="14.25">
      <c r="A130" s="152" t="s">
        <v>805</v>
      </c>
      <c r="B130" s="150" t="s">
        <v>806</v>
      </c>
      <c r="F130" s="146"/>
      <c r="G130" s="146"/>
    </row>
    <row r="131" spans="1:7" s="2" customFormat="1" ht="14.25">
      <c r="A131" s="152" t="s">
        <v>807</v>
      </c>
      <c r="B131" s="150" t="s">
        <v>808</v>
      </c>
      <c r="F131" s="146"/>
      <c r="G131" s="146"/>
    </row>
    <row r="132" spans="1:7" s="97" customFormat="1" ht="12.75">
      <c r="A132" s="97" t="s">
        <v>809</v>
      </c>
      <c r="B132" s="150" t="s">
        <v>810</v>
      </c>
      <c r="F132" s="151"/>
      <c r="G132" s="151"/>
    </row>
    <row r="133" spans="1:5" s="97" customFormat="1" ht="12.75">
      <c r="A133" s="151"/>
      <c r="B133" s="153" t="s">
        <v>824</v>
      </c>
      <c r="C133" s="151"/>
      <c r="D133" s="151"/>
      <c r="E133" s="151"/>
    </row>
    <row r="134" spans="1:7" ht="12.75">
      <c r="A134" s="94"/>
      <c r="B134" s="149"/>
      <c r="C134" s="94"/>
      <c r="D134" s="146"/>
      <c r="E134" s="146"/>
      <c r="F134" s="2"/>
      <c r="G134" s="2"/>
    </row>
  </sheetData>
  <printOptions horizontalCentered="1" verticalCentered="1"/>
  <pageMargins left="0.25" right="0.25" top="0.25" bottom="0.25" header="0.5" footer="0.5"/>
  <pageSetup firstPageNumber="5" useFirstPageNumber="1" horizontalDpi="600" verticalDpi="600" orientation="portrait" scale="70" r:id="rId1"/>
  <headerFooter alignWithMargins="0">
    <oddHeader>&amp;RUSPS-FY07-7 Part I
</oddHeader>
    <oddFooter xml:space="preserve">&amp;C&amp;12 </oddFooter>
  </headerFooter>
  <rowBreaks count="1" manualBreakCount="1">
    <brk id="7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Normal="75" zoomScaleSheetLayoutView="100" workbookViewId="0" topLeftCell="A68">
      <pane xSplit="1" topLeftCell="B1" activePane="topRight" state="frozen"/>
      <selection pane="topLeft" activeCell="A1" sqref="A1"/>
      <selection pane="topRight" activeCell="D29" sqref="D29"/>
    </sheetView>
  </sheetViews>
  <sheetFormatPr defaultColWidth="9.140625" defaultRowHeight="12.75"/>
  <cols>
    <col min="1" max="1" width="13.00390625" style="0" customWidth="1"/>
    <col min="2" max="2" width="11.8515625" style="0" customWidth="1"/>
    <col min="3" max="3" width="41.00390625" style="0" bestFit="1" customWidth="1"/>
    <col min="4" max="4" width="14.8515625" style="0" bestFit="1" customWidth="1"/>
    <col min="5" max="6" width="15.140625" style="0" bestFit="1" customWidth="1"/>
    <col min="7" max="7" width="15.7109375" style="0" customWidth="1"/>
  </cols>
  <sheetData>
    <row r="1" spans="1:7" ht="15.75">
      <c r="A1" s="24" t="s">
        <v>734</v>
      </c>
      <c r="B1" s="4"/>
      <c r="C1" s="3"/>
      <c r="D1" s="3"/>
      <c r="E1" s="3"/>
      <c r="F1" s="110" t="s">
        <v>215</v>
      </c>
      <c r="G1" s="3"/>
    </row>
    <row r="2" spans="1:7" ht="12.75">
      <c r="A2" s="2"/>
      <c r="B2" s="111"/>
      <c r="C2" s="112" t="s">
        <v>215</v>
      </c>
      <c r="D2" s="112"/>
      <c r="E2" s="111" t="s">
        <v>215</v>
      </c>
      <c r="F2" s="111" t="s">
        <v>215</v>
      </c>
      <c r="G2" s="2"/>
    </row>
    <row r="3" spans="1:7" ht="12.75">
      <c r="A3" s="113" t="s">
        <v>735</v>
      </c>
      <c r="B3" s="114"/>
      <c r="C3" s="115"/>
      <c r="D3" s="115"/>
      <c r="E3" s="2"/>
      <c r="F3" s="2"/>
      <c r="G3" s="2"/>
    </row>
    <row r="4" spans="1:7" ht="12.75">
      <c r="A4" s="2"/>
      <c r="B4" s="111"/>
      <c r="C4" s="2"/>
      <c r="D4" s="116" t="s">
        <v>380</v>
      </c>
      <c r="E4" s="117" t="s">
        <v>736</v>
      </c>
      <c r="F4" s="117" t="s">
        <v>736</v>
      </c>
      <c r="G4" s="117" t="s">
        <v>736</v>
      </c>
    </row>
    <row r="5" spans="1:7" ht="12.75">
      <c r="A5" s="115" t="s">
        <v>381</v>
      </c>
      <c r="B5" s="118" t="s">
        <v>737</v>
      </c>
      <c r="C5" s="119" t="s">
        <v>382</v>
      </c>
      <c r="D5" s="116" t="s">
        <v>738</v>
      </c>
      <c r="E5" s="111" t="s">
        <v>739</v>
      </c>
      <c r="F5" s="117" t="s">
        <v>740</v>
      </c>
      <c r="G5" s="111" t="s">
        <v>741</v>
      </c>
    </row>
    <row r="6" spans="1:7" ht="12.75">
      <c r="A6" s="2"/>
      <c r="B6" s="120" t="s">
        <v>742</v>
      </c>
      <c r="C6" s="115"/>
      <c r="D6" s="121" t="s">
        <v>743</v>
      </c>
      <c r="E6" s="121" t="s">
        <v>744</v>
      </c>
      <c r="F6" s="121" t="s">
        <v>745</v>
      </c>
      <c r="G6" s="111" t="s">
        <v>746</v>
      </c>
    </row>
    <row r="7" spans="1:7" ht="12.75">
      <c r="A7" s="2"/>
      <c r="B7" s="120"/>
      <c r="C7" s="115"/>
      <c r="D7" s="116" t="s">
        <v>747</v>
      </c>
      <c r="E7" s="122" t="s">
        <v>748</v>
      </c>
      <c r="F7" s="121" t="s">
        <v>749</v>
      </c>
      <c r="G7" s="111" t="s">
        <v>750</v>
      </c>
    </row>
    <row r="8" spans="1:7" ht="12.75">
      <c r="A8" s="113" t="s">
        <v>751</v>
      </c>
      <c r="B8" s="120"/>
      <c r="C8" s="115"/>
      <c r="D8" s="116"/>
      <c r="E8" s="121"/>
      <c r="F8" s="121"/>
      <c r="G8" s="111"/>
    </row>
    <row r="9" spans="1:7" ht="12.75">
      <c r="A9" s="115"/>
      <c r="B9" s="123"/>
      <c r="D9" s="124"/>
      <c r="E9" s="2"/>
      <c r="F9" s="2"/>
      <c r="G9" s="2"/>
    </row>
    <row r="10" spans="1:7" ht="12.75">
      <c r="A10" s="27" t="s">
        <v>215</v>
      </c>
      <c r="B10" s="28" t="s">
        <v>215</v>
      </c>
      <c r="C10" s="113" t="s">
        <v>752</v>
      </c>
      <c r="D10" s="119"/>
      <c r="E10" s="2"/>
      <c r="F10" s="2"/>
      <c r="G10" s="2"/>
    </row>
    <row r="11" spans="1:7" ht="12.75">
      <c r="A11" s="30" t="s">
        <v>545</v>
      </c>
      <c r="B11" s="28">
        <v>11</v>
      </c>
      <c r="C11" s="29" t="s">
        <v>546</v>
      </c>
      <c r="D11" s="157">
        <f>'I-2.CPool Costs-MODS'!F10/1000</f>
        <v>1723984.529</v>
      </c>
      <c r="E11" s="157">
        <f>'II-1. Mods 1&amp;2'!$B$91</f>
        <v>1714369.23</v>
      </c>
      <c r="F11" s="157">
        <f>'II-1. Mods 1&amp;2'!$B$90</f>
        <v>1703606.223</v>
      </c>
      <c r="G11" s="125">
        <f>ROUND(F11/E11,4)</f>
        <v>0.9937</v>
      </c>
    </row>
    <row r="12" spans="1:7" ht="12.75">
      <c r="A12" s="126" t="s">
        <v>327</v>
      </c>
      <c r="B12" s="123">
        <v>11</v>
      </c>
      <c r="C12" s="29" t="s">
        <v>753</v>
      </c>
      <c r="D12" s="157">
        <f>'I-2.CPool Costs-MODS'!F11/1000</f>
        <v>149134.858</v>
      </c>
      <c r="E12" s="157">
        <f>'II-1. Mods 1&amp;2'!$C$91</f>
        <v>147511.4053</v>
      </c>
      <c r="F12" s="157">
        <f>'II-1. Mods 1&amp;2'!$C$90</f>
        <v>146161.3033</v>
      </c>
      <c r="G12" s="125">
        <f>ROUND(F12/E12,4)</f>
        <v>0.9908</v>
      </c>
    </row>
    <row r="13" spans="1:7" ht="12.75">
      <c r="A13" s="126"/>
      <c r="B13" s="123"/>
      <c r="C13" s="29"/>
      <c r="D13" s="29"/>
      <c r="E13" s="159"/>
      <c r="F13" s="159"/>
      <c r="G13" s="72"/>
    </row>
    <row r="14" spans="1:7" ht="12.75">
      <c r="A14" s="33"/>
      <c r="B14" s="123"/>
      <c r="C14" s="113" t="s">
        <v>754</v>
      </c>
      <c r="D14" s="124"/>
      <c r="E14" s="157"/>
      <c r="F14" s="157"/>
      <c r="G14" s="73"/>
    </row>
    <row r="15" spans="1:7" ht="12.75" customHeight="1">
      <c r="A15" s="33" t="s">
        <v>496</v>
      </c>
      <c r="B15" s="123" t="s">
        <v>755</v>
      </c>
      <c r="C15" s="59" t="s">
        <v>756</v>
      </c>
      <c r="D15" s="157">
        <f>'I-2.CPool Costs-MODS'!F14/1000+'I-2.CPool Costs-MODS'!F34/1000</f>
        <v>688247.448</v>
      </c>
      <c r="E15" s="157">
        <f>'II-1. Mods 1&amp;2'!$D$91</f>
        <v>685470.2287</v>
      </c>
      <c r="F15" s="157">
        <f>'II-1. Mods 1&amp;2'!$D$90</f>
        <v>676695.0586999999</v>
      </c>
      <c r="G15" s="125">
        <f>ROUND(F15/E15,4)</f>
        <v>0.9872</v>
      </c>
    </row>
    <row r="16" spans="1:7" ht="12.75">
      <c r="A16" s="33" t="s">
        <v>328</v>
      </c>
      <c r="B16" s="123">
        <v>12</v>
      </c>
      <c r="C16" s="29" t="s">
        <v>512</v>
      </c>
      <c r="D16" s="157">
        <f>'I-2.CPool Costs-MODS'!F15/1000</f>
        <v>203683.621</v>
      </c>
      <c r="E16" s="157">
        <f>'II-1. Mods 1&amp;2'!$E$91</f>
        <v>202623.48930000002</v>
      </c>
      <c r="F16" s="157">
        <f>'II-1. Mods 1&amp;2'!$E$90</f>
        <v>201620.95930000002</v>
      </c>
      <c r="G16" s="125">
        <f>ROUND(F16/E16,4)</f>
        <v>0.9951</v>
      </c>
    </row>
    <row r="17" spans="1:7" ht="13.5" customHeight="1">
      <c r="A17" s="33"/>
      <c r="B17" s="123"/>
      <c r="C17" s="29"/>
      <c r="D17" s="2"/>
      <c r="E17" s="157"/>
      <c r="F17" s="157"/>
      <c r="G17" s="73"/>
    </row>
    <row r="18" spans="1:7" ht="12.75">
      <c r="A18" s="33"/>
      <c r="B18" s="123"/>
      <c r="C18" s="113" t="s">
        <v>757</v>
      </c>
      <c r="D18" s="74" t="s">
        <v>215</v>
      </c>
      <c r="E18" s="157"/>
      <c r="F18" s="157"/>
      <c r="G18" s="73"/>
    </row>
    <row r="19" spans="1:7" ht="12.75">
      <c r="A19" s="33" t="s">
        <v>329</v>
      </c>
      <c r="B19" s="123">
        <v>13</v>
      </c>
      <c r="C19" s="115" t="s">
        <v>384</v>
      </c>
      <c r="D19" s="157">
        <f>'I-2.CPool Costs-MODS'!F18/1000</f>
        <v>6089.574</v>
      </c>
      <c r="E19" s="157">
        <f>'II-1. Mods 1&amp;2'!$F$91</f>
        <v>6090.0824999999995</v>
      </c>
      <c r="F19" s="157">
        <f>'II-1. Mods 1&amp;2'!$F$90</f>
        <v>5786.0025</v>
      </c>
      <c r="G19" s="125">
        <f>ROUND(F19/E19,4)</f>
        <v>0.9501</v>
      </c>
    </row>
    <row r="20" spans="1:7" ht="12.75">
      <c r="A20" s="75" t="s">
        <v>330</v>
      </c>
      <c r="B20" s="123">
        <v>13</v>
      </c>
      <c r="C20" s="29" t="s">
        <v>758</v>
      </c>
      <c r="D20" s="157">
        <f>'I-2.CPool Costs-MODS'!F19/1000</f>
        <v>344770.271</v>
      </c>
      <c r="E20" s="157">
        <f>'II-1. Mods 1&amp;2'!$G$91</f>
        <v>343124.7850000001</v>
      </c>
      <c r="F20" s="157">
        <f>'II-1. Mods 1&amp;2'!$G$90</f>
        <v>335704.7700000001</v>
      </c>
      <c r="G20" s="125">
        <f>ROUND(F20/E20,4)</f>
        <v>0.9784</v>
      </c>
    </row>
    <row r="21" spans="1:7" ht="12.75">
      <c r="A21" s="75" t="s">
        <v>331</v>
      </c>
      <c r="B21" s="123">
        <v>13</v>
      </c>
      <c r="C21" s="29" t="s">
        <v>759</v>
      </c>
      <c r="D21" s="157">
        <f>'I-2.CPool Costs-MODS'!F20/1000</f>
        <v>193850.198</v>
      </c>
      <c r="E21" s="157">
        <f>'II-1. Mods 1&amp;2'!$H$91</f>
        <v>192432.32590000003</v>
      </c>
      <c r="F21" s="157">
        <f>'II-1. Mods 1&amp;2'!$H$90</f>
        <v>187151.82590000003</v>
      </c>
      <c r="G21" s="125">
        <f>ROUND(F21/E21,4)</f>
        <v>0.9726</v>
      </c>
    </row>
    <row r="22" spans="1:7" ht="12.75">
      <c r="A22" s="75" t="s">
        <v>332</v>
      </c>
      <c r="B22" s="123">
        <v>13</v>
      </c>
      <c r="C22" s="29" t="s">
        <v>385</v>
      </c>
      <c r="D22" s="157">
        <f>'I-2.CPool Costs-MODS'!F21/1000</f>
        <v>22750.296</v>
      </c>
      <c r="E22" s="157">
        <f>'II-1. Mods 1&amp;2'!$I$91</f>
        <v>22410.673299999995</v>
      </c>
      <c r="F22" s="157">
        <f>'II-1. Mods 1&amp;2'!$I$90</f>
        <v>20674.573299999996</v>
      </c>
      <c r="G22" s="125">
        <f>ROUND(F22/E22,4)</f>
        <v>0.9225</v>
      </c>
    </row>
    <row r="23" spans="1:7" ht="12.75">
      <c r="A23" s="33" t="s">
        <v>497</v>
      </c>
      <c r="B23" s="123">
        <v>13</v>
      </c>
      <c r="C23" s="29" t="s">
        <v>760</v>
      </c>
      <c r="D23" s="157">
        <f>'I-2.CPool Costs-MODS'!F22/1000</f>
        <v>217961.79</v>
      </c>
      <c r="E23" s="157">
        <f>'II-1. Mods 1&amp;2'!$J$91</f>
        <v>217003.07920000004</v>
      </c>
      <c r="F23" s="157">
        <f>'II-1. Mods 1&amp;2'!$J$90</f>
        <v>206009.07920000004</v>
      </c>
      <c r="G23" s="125">
        <f>ROUND(F23/E23,4)</f>
        <v>0.9493</v>
      </c>
    </row>
    <row r="24" spans="1:7" ht="12.75">
      <c r="A24" s="33"/>
      <c r="B24" s="123"/>
      <c r="C24" s="119"/>
      <c r="D24" s="2"/>
      <c r="E24" s="165"/>
      <c r="F24" s="165"/>
      <c r="G24" s="73"/>
    </row>
    <row r="25" spans="1:7" ht="12.75">
      <c r="A25" s="33"/>
      <c r="B25" s="123"/>
      <c r="C25" s="113" t="s">
        <v>761</v>
      </c>
      <c r="D25" s="74" t="s">
        <v>215</v>
      </c>
      <c r="E25" s="157"/>
      <c r="F25" s="157"/>
      <c r="G25" s="73"/>
    </row>
    <row r="26" spans="1:7" ht="12.75">
      <c r="A26" s="33" t="s">
        <v>333</v>
      </c>
      <c r="B26" s="123">
        <v>14</v>
      </c>
      <c r="C26" s="29" t="s">
        <v>762</v>
      </c>
      <c r="D26" s="157">
        <f>'I-2.CPool Costs-MODS'!F25/1000</f>
        <v>227479.555</v>
      </c>
      <c r="E26" s="157">
        <f>'II-1. Mods 1&amp;2'!$K$91</f>
        <v>226954.30199999997</v>
      </c>
      <c r="F26" s="157">
        <f>'II-1. Mods 1&amp;2'!$K$90</f>
        <v>223397.22299999997</v>
      </c>
      <c r="G26" s="125">
        <f>ROUND(F26/E26,4)</f>
        <v>0.9843</v>
      </c>
    </row>
    <row r="27" spans="1:7" ht="12.75">
      <c r="A27" s="33" t="s">
        <v>334</v>
      </c>
      <c r="B27" s="123">
        <v>14</v>
      </c>
      <c r="C27" s="29" t="s">
        <v>763</v>
      </c>
      <c r="D27" s="157">
        <f>'I-2.CPool Costs-MODS'!F26/1000</f>
        <v>759045.473</v>
      </c>
      <c r="E27" s="157">
        <f>'II-1. Mods 1&amp;2'!$L$91</f>
        <v>750640.3015000001</v>
      </c>
      <c r="F27" s="157">
        <f>'II-1. Mods 1&amp;2'!$L$90</f>
        <v>738519.7815</v>
      </c>
      <c r="G27" s="125">
        <f>ROUND(F27/E27,4)</f>
        <v>0.9839</v>
      </c>
    </row>
    <row r="28" spans="1:7" ht="12.75">
      <c r="A28" s="33" t="s">
        <v>335</v>
      </c>
      <c r="B28" s="123">
        <v>14</v>
      </c>
      <c r="C28" s="29" t="s">
        <v>764</v>
      </c>
      <c r="D28" s="157">
        <f>'I-2.CPool Costs-MODS'!F27/1000</f>
        <v>68321.816</v>
      </c>
      <c r="E28" s="157">
        <f>'II-1. Mods 1&amp;2'!$M$91</f>
        <v>67918.182</v>
      </c>
      <c r="F28" s="157">
        <f>'II-1. Mods 1&amp;2'!$M$90</f>
        <v>65279.29000000001</v>
      </c>
      <c r="G28" s="125">
        <f>ROUND(F28/E28,4)</f>
        <v>0.9611</v>
      </c>
    </row>
    <row r="29" spans="1:7" ht="12.75">
      <c r="A29" s="127" t="s">
        <v>336</v>
      </c>
      <c r="B29" s="123">
        <v>14</v>
      </c>
      <c r="C29" s="29" t="s">
        <v>765</v>
      </c>
      <c r="D29" s="157">
        <f>'I-2.CPool Costs-MODS'!F28/1000</f>
        <v>278125.716</v>
      </c>
      <c r="E29" s="157">
        <f>'II-1. Mods 1&amp;2'!$N$91</f>
        <v>275931.83249999996</v>
      </c>
      <c r="F29" s="157">
        <f>'II-1. Mods 1&amp;2'!$N$90</f>
        <v>268658.62249999994</v>
      </c>
      <c r="G29" s="125">
        <f>ROUND(F29/E29,4)</f>
        <v>0.9736</v>
      </c>
    </row>
    <row r="30" spans="1:7" ht="12.75">
      <c r="A30" s="127"/>
      <c r="B30" s="123"/>
      <c r="C30" s="29"/>
      <c r="D30" s="2"/>
      <c r="E30" s="166" t="s">
        <v>215</v>
      </c>
      <c r="F30" s="166" t="s">
        <v>215</v>
      </c>
      <c r="G30" s="129" t="s">
        <v>215</v>
      </c>
    </row>
    <row r="31" spans="1:7" ht="12.75">
      <c r="A31" s="127" t="s">
        <v>351</v>
      </c>
      <c r="B31" s="123">
        <v>15</v>
      </c>
      <c r="C31" s="113" t="s">
        <v>766</v>
      </c>
      <c r="D31" s="157">
        <f>'I-2.CPool Costs-MODS'!F30/1000</f>
        <v>214483.324</v>
      </c>
      <c r="E31" s="157">
        <f>'II-1. Mods 1&amp;2'!$O$91</f>
        <v>214483.3</v>
      </c>
      <c r="F31" s="157">
        <f>'II-1. Mods 1&amp;2'!$O$90</f>
        <v>205904</v>
      </c>
      <c r="G31" s="125">
        <f>ROUND(F31/E31,4)</f>
        <v>0.96</v>
      </c>
    </row>
    <row r="32" spans="1:7" ht="12.75">
      <c r="A32" s="127"/>
      <c r="B32" s="123"/>
      <c r="C32" s="113"/>
      <c r="D32" s="74" t="s">
        <v>215</v>
      </c>
      <c r="E32" s="157"/>
      <c r="F32" s="157"/>
      <c r="G32" s="73"/>
    </row>
    <row r="33" spans="1:7" ht="12.75">
      <c r="A33" s="115"/>
      <c r="B33" s="123"/>
      <c r="C33" s="124" t="s">
        <v>386</v>
      </c>
      <c r="D33" s="2"/>
      <c r="E33" s="167"/>
      <c r="F33" s="167"/>
      <c r="G33" s="130"/>
    </row>
    <row r="34" spans="1:7" ht="12.75">
      <c r="A34" s="75" t="s">
        <v>498</v>
      </c>
      <c r="B34" s="123">
        <v>17</v>
      </c>
      <c r="C34" s="29" t="s">
        <v>559</v>
      </c>
      <c r="D34" s="157">
        <f>'I-2.CPool Costs-MODS'!F31/1000</f>
        <v>318633.613</v>
      </c>
      <c r="E34" s="157">
        <f>'II-1. Mods 1&amp;2'!$P$91</f>
        <v>317622.9218</v>
      </c>
      <c r="F34" s="157">
        <f>'II-1. Mods 1&amp;2'!$P$90</f>
        <v>312107.4368</v>
      </c>
      <c r="G34" s="125">
        <f aca="true" t="shared" si="0" ref="G34:G45">ROUND(F34/E34,4)</f>
        <v>0.9826</v>
      </c>
    </row>
    <row r="35" spans="1:7" ht="12.75">
      <c r="A35" s="127" t="s">
        <v>499</v>
      </c>
      <c r="B35" s="123">
        <v>17</v>
      </c>
      <c r="C35" s="131" t="s">
        <v>515</v>
      </c>
      <c r="D35" s="157">
        <f>'I-2.CPool Costs-MODS'!F32/1000</f>
        <v>207328.174</v>
      </c>
      <c r="E35" s="157">
        <f>'II-1. Mods 1&amp;2'!$Q$91</f>
        <v>205873.28799999994</v>
      </c>
      <c r="F35" s="157">
        <f>'II-1. Mods 1&amp;2'!$Q$90</f>
        <v>201935.54799999995</v>
      </c>
      <c r="G35" s="125">
        <f t="shared" si="0"/>
        <v>0.9809</v>
      </c>
    </row>
    <row r="36" spans="1:7" ht="12.75">
      <c r="A36" s="127" t="s">
        <v>500</v>
      </c>
      <c r="B36" s="123">
        <v>17</v>
      </c>
      <c r="C36" s="132" t="s">
        <v>767</v>
      </c>
      <c r="D36" s="157">
        <f>'I-2.CPool Costs-MODS'!F33/1000</f>
        <v>152067.427</v>
      </c>
      <c r="E36" s="157">
        <f>'II-1. Mods 1&amp;2'!$R$91</f>
        <v>151167.45099999994</v>
      </c>
      <c r="F36" s="157">
        <f>'II-1. Mods 1&amp;2'!$R$90</f>
        <v>150472.87099999996</v>
      </c>
      <c r="G36" s="125">
        <f t="shared" si="0"/>
        <v>0.9954</v>
      </c>
    </row>
    <row r="37" spans="1:7" ht="12.75">
      <c r="A37" s="127" t="s">
        <v>501</v>
      </c>
      <c r="B37" s="123">
        <v>17</v>
      </c>
      <c r="C37" s="29" t="s">
        <v>514</v>
      </c>
      <c r="D37" s="157">
        <f>'I-2.CPool Costs-MODS'!F35/1000</f>
        <v>26207.847</v>
      </c>
      <c r="E37" s="157">
        <f>'II-1. Mods 1&amp;2'!$S$91</f>
        <v>25983.0317</v>
      </c>
      <c r="F37" s="157">
        <f>'II-1. Mods 1&amp;2'!$S$90</f>
        <v>25714.7107</v>
      </c>
      <c r="G37" s="125">
        <f t="shared" si="0"/>
        <v>0.9897</v>
      </c>
    </row>
    <row r="38" spans="1:7" ht="12.75">
      <c r="A38" s="127" t="s">
        <v>337</v>
      </c>
      <c r="B38" s="123">
        <v>17</v>
      </c>
      <c r="C38" s="115" t="s">
        <v>387</v>
      </c>
      <c r="D38" s="157">
        <f>'I-2.CPool Costs-MODS'!F36/1000</f>
        <v>186042.713</v>
      </c>
      <c r="E38" s="157">
        <f>'II-1. Mods 1&amp;2'!$T$91</f>
        <v>184020.4669</v>
      </c>
      <c r="F38" s="157">
        <f>'II-1. Mods 1&amp;2'!$T$90</f>
        <v>182674.3239</v>
      </c>
      <c r="G38" s="125">
        <f t="shared" si="0"/>
        <v>0.9927</v>
      </c>
    </row>
    <row r="39" spans="1:7" ht="12.75">
      <c r="A39" s="127" t="s">
        <v>338</v>
      </c>
      <c r="B39" s="123">
        <v>17</v>
      </c>
      <c r="C39" s="115" t="s">
        <v>388</v>
      </c>
      <c r="D39" s="157">
        <f>'I-2.CPool Costs-MODS'!F37/1000</f>
        <v>476472.877</v>
      </c>
      <c r="E39" s="157">
        <f>'II-1. Mods 1&amp;2'!$U$91</f>
        <v>473124.1450000001</v>
      </c>
      <c r="F39" s="157">
        <f>'II-1. Mods 1&amp;2'!$U$90</f>
        <v>466570.61500000005</v>
      </c>
      <c r="G39" s="125">
        <f t="shared" si="0"/>
        <v>0.9861</v>
      </c>
    </row>
    <row r="40" spans="1:7" ht="12.75">
      <c r="A40" s="75" t="s">
        <v>502</v>
      </c>
      <c r="B40" s="123">
        <v>17</v>
      </c>
      <c r="C40" s="133" t="s">
        <v>516</v>
      </c>
      <c r="D40" s="157">
        <f>'I-2.CPool Costs-MODS'!F38/1000</f>
        <v>119145.605</v>
      </c>
      <c r="E40" s="157">
        <f>'II-1. Mods 1&amp;2'!$V$91</f>
        <v>118517.8684</v>
      </c>
      <c r="F40" s="157">
        <f>'II-1. Mods 1&amp;2'!$V$90</f>
        <v>111289.9174</v>
      </c>
      <c r="G40" s="125">
        <f t="shared" si="0"/>
        <v>0.939</v>
      </c>
    </row>
    <row r="41" spans="1:7" ht="12.75">
      <c r="A41" s="127" t="s">
        <v>339</v>
      </c>
      <c r="B41" s="123">
        <v>17</v>
      </c>
      <c r="C41" s="115" t="s">
        <v>389</v>
      </c>
      <c r="D41" s="157">
        <f>'I-2.CPool Costs-MODS'!F39/1000</f>
        <v>1534850.959</v>
      </c>
      <c r="E41" s="157">
        <f>'II-1. Mods 1&amp;2'!$W$91</f>
        <v>1523857.4269999997</v>
      </c>
      <c r="F41" s="157">
        <f>'II-1. Mods 1&amp;2'!$W$90</f>
        <v>1412140.4369999997</v>
      </c>
      <c r="G41" s="125">
        <f t="shared" si="0"/>
        <v>0.9267</v>
      </c>
    </row>
    <row r="42" spans="1:7" ht="12.75">
      <c r="A42" s="127" t="s">
        <v>340</v>
      </c>
      <c r="B42" s="123">
        <v>17</v>
      </c>
      <c r="C42" s="115" t="s">
        <v>390</v>
      </c>
      <c r="D42" s="157">
        <f>'I-2.CPool Costs-MODS'!F40/1000</f>
        <v>94674.698</v>
      </c>
      <c r="E42" s="157">
        <f>'II-1. Mods 1&amp;2'!$X$91</f>
        <v>93592.69730000001</v>
      </c>
      <c r="F42" s="157">
        <f>'II-1. Mods 1&amp;2'!$X$90</f>
        <v>92115.81730000001</v>
      </c>
      <c r="G42" s="125">
        <f t="shared" si="0"/>
        <v>0.9842</v>
      </c>
    </row>
    <row r="43" spans="1:7" ht="12.75">
      <c r="A43" s="75" t="s">
        <v>503</v>
      </c>
      <c r="B43" s="123">
        <v>17</v>
      </c>
      <c r="C43" s="115" t="s">
        <v>513</v>
      </c>
      <c r="D43" s="157">
        <f>'I-2.CPool Costs-MODS'!F41/1000</f>
        <v>133535.761</v>
      </c>
      <c r="E43" s="157">
        <f>'II-1. Mods 1&amp;2'!$Y$91</f>
        <v>131858.889</v>
      </c>
      <c r="F43" s="157">
        <f>'II-1. Mods 1&amp;2'!$Y$90</f>
        <v>128323.10899999998</v>
      </c>
      <c r="G43" s="125">
        <f t="shared" si="0"/>
        <v>0.9732</v>
      </c>
    </row>
    <row r="44" spans="1:7" ht="12.75">
      <c r="A44" s="127" t="s">
        <v>341</v>
      </c>
      <c r="B44" s="123">
        <v>17</v>
      </c>
      <c r="C44" s="115" t="s">
        <v>391</v>
      </c>
      <c r="D44" s="157">
        <f>'I-2.CPool Costs-MODS'!F42/1000</f>
        <v>93462.728</v>
      </c>
      <c r="E44" s="157">
        <f>'II-1. Mods 1&amp;2'!$Z$91</f>
        <v>93141.6012</v>
      </c>
      <c r="F44" s="157">
        <f>'II-1. Mods 1&amp;2'!$Z$90</f>
        <v>89472.34120000001</v>
      </c>
      <c r="G44" s="125">
        <f t="shared" si="0"/>
        <v>0.9606</v>
      </c>
    </row>
    <row r="45" spans="1:7" ht="12.75">
      <c r="A45" s="127" t="s">
        <v>342</v>
      </c>
      <c r="B45" s="123">
        <v>17</v>
      </c>
      <c r="C45" s="29" t="s">
        <v>112</v>
      </c>
      <c r="D45" s="157">
        <f>'I-2.CPool Costs-MODS'!F43/1000</f>
        <v>78342.193</v>
      </c>
      <c r="E45" s="157">
        <f>'II-1. Mods 1&amp;2'!$AA$91</f>
        <v>77093.53419999997</v>
      </c>
      <c r="F45" s="157">
        <f>'II-1. Mods 1&amp;2'!$AA$90</f>
        <v>76224.83919999996</v>
      </c>
      <c r="G45" s="125">
        <f t="shared" si="0"/>
        <v>0.9887</v>
      </c>
    </row>
    <row r="46" spans="1:7" ht="12.75">
      <c r="A46" s="127" t="s">
        <v>215</v>
      </c>
      <c r="B46" s="123" t="s">
        <v>215</v>
      </c>
      <c r="C46" s="131" t="s">
        <v>215</v>
      </c>
      <c r="D46" s="12"/>
      <c r="E46" s="157"/>
      <c r="F46" s="157"/>
      <c r="G46" s="134" t="s">
        <v>215</v>
      </c>
    </row>
    <row r="47" spans="1:7" ht="12.75">
      <c r="A47" s="115"/>
      <c r="B47" s="123"/>
      <c r="C47" s="113" t="s">
        <v>392</v>
      </c>
      <c r="D47" s="2"/>
      <c r="E47" s="167"/>
      <c r="F47" s="167"/>
      <c r="G47" s="12"/>
    </row>
    <row r="48" spans="1:7" ht="12.75">
      <c r="A48" s="127" t="s">
        <v>343</v>
      </c>
      <c r="B48" s="123">
        <v>18</v>
      </c>
      <c r="C48" s="115" t="s">
        <v>393</v>
      </c>
      <c r="D48" s="157">
        <f>'I-2.CPool Costs-MODS'!F46/1000</f>
        <v>31804.593</v>
      </c>
      <c r="E48" s="157">
        <f>'II-1. Mods 1&amp;2'!$AB$91</f>
        <v>31112.797000000002</v>
      </c>
      <c r="F48" s="157">
        <f>'II-1. Mods 1&amp;2'!$AB$90</f>
        <v>29999.211000000003</v>
      </c>
      <c r="G48" s="125">
        <f aca="true" t="shared" si="1" ref="G48:G55">ROUND(F48/E48,4)</f>
        <v>0.9642</v>
      </c>
    </row>
    <row r="49" spans="1:7" ht="12.75">
      <c r="A49" s="127" t="s">
        <v>344</v>
      </c>
      <c r="B49" s="123">
        <v>18</v>
      </c>
      <c r="C49" s="115" t="s">
        <v>394</v>
      </c>
      <c r="D49" s="157">
        <f>'I-2.CPool Costs-MODS'!F47/1000</f>
        <v>97313.347</v>
      </c>
      <c r="E49" s="157">
        <f>'II-1. Mods 1&amp;2'!$AC$91</f>
        <v>96131.67659999999</v>
      </c>
      <c r="F49" s="157">
        <f>'II-1. Mods 1&amp;2'!$AC$90</f>
        <v>93867.49059999999</v>
      </c>
      <c r="G49" s="125">
        <f t="shared" si="1"/>
        <v>0.9764</v>
      </c>
    </row>
    <row r="50" spans="1:7" ht="12.75">
      <c r="A50" s="127" t="s">
        <v>345</v>
      </c>
      <c r="B50" s="123">
        <v>18</v>
      </c>
      <c r="C50" s="115" t="s">
        <v>395</v>
      </c>
      <c r="D50" s="157">
        <f>'I-2.CPool Costs-MODS'!F48/1000</f>
        <v>21.843</v>
      </c>
      <c r="E50" s="157">
        <v>0</v>
      </c>
      <c r="F50" s="157">
        <v>0</v>
      </c>
      <c r="G50" s="125">
        <v>0</v>
      </c>
    </row>
    <row r="51" spans="1:7" ht="12.75">
      <c r="A51" s="127" t="s">
        <v>346</v>
      </c>
      <c r="B51" s="123">
        <v>18</v>
      </c>
      <c r="C51" s="115" t="s">
        <v>396</v>
      </c>
      <c r="D51" s="157">
        <f>'I-2.CPool Costs-MODS'!F49/1000</f>
        <v>147600.157</v>
      </c>
      <c r="E51" s="157">
        <f>'II-1. Mods 1&amp;2'!$AD$91</f>
        <v>146439.1891518</v>
      </c>
      <c r="F51" s="157">
        <f>'II-1. Mods 1&amp;2'!$AD$90</f>
        <v>79827.12315180001</v>
      </c>
      <c r="G51" s="125">
        <f t="shared" si="1"/>
        <v>0.5451</v>
      </c>
    </row>
    <row r="52" spans="1:7" ht="12.75">
      <c r="A52" s="127" t="s">
        <v>347</v>
      </c>
      <c r="B52" s="123">
        <v>18</v>
      </c>
      <c r="C52" s="115" t="s">
        <v>397</v>
      </c>
      <c r="D52" s="157">
        <f>'I-2.CPool Costs-MODS'!F50/1000</f>
        <v>25373.113</v>
      </c>
      <c r="E52" s="157">
        <f>'II-1. Mods 1&amp;2'!$AE$91</f>
        <v>24852.130700000005</v>
      </c>
      <c r="F52" s="157">
        <f>'II-1. Mods 1&amp;2'!$AE$90</f>
        <v>24418.770700000005</v>
      </c>
      <c r="G52" s="125">
        <f t="shared" si="1"/>
        <v>0.9826</v>
      </c>
    </row>
    <row r="53" spans="1:7" ht="12.75">
      <c r="A53" s="127" t="s">
        <v>348</v>
      </c>
      <c r="B53" s="123">
        <v>18</v>
      </c>
      <c r="C53" s="29" t="s">
        <v>398</v>
      </c>
      <c r="D53" s="157">
        <f>'I-2.CPool Costs-MODS'!F51/1000</f>
        <v>31655.01</v>
      </c>
      <c r="E53" s="157">
        <f>'II-1. Mods 1&amp;2'!$AF$91</f>
        <v>31418.235400000012</v>
      </c>
      <c r="F53" s="157">
        <f>'II-1. Mods 1&amp;2'!$AF$90</f>
        <v>31116.67540000001</v>
      </c>
      <c r="G53" s="125">
        <f t="shared" si="1"/>
        <v>0.9904</v>
      </c>
    </row>
    <row r="54" spans="1:7" ht="12.75">
      <c r="A54" s="127" t="s">
        <v>349</v>
      </c>
      <c r="B54" s="123">
        <v>18</v>
      </c>
      <c r="C54" s="29" t="s">
        <v>768</v>
      </c>
      <c r="D54" s="157">
        <f>'I-2.CPool Costs-MODS'!F52/1000</f>
        <v>228677.262</v>
      </c>
      <c r="E54" s="157">
        <f>'II-1. Mods 1&amp;2'!$AG$91</f>
        <v>180188.01030000008</v>
      </c>
      <c r="F54" s="157">
        <f>'II-1. Mods 1&amp;2'!$AG$90</f>
        <v>174175.59030000007</v>
      </c>
      <c r="G54" s="125">
        <f t="shared" si="1"/>
        <v>0.9666</v>
      </c>
    </row>
    <row r="55" spans="1:7" ht="12.75">
      <c r="A55" s="127" t="s">
        <v>350</v>
      </c>
      <c r="B55" s="123">
        <v>18</v>
      </c>
      <c r="C55" s="29" t="s">
        <v>769</v>
      </c>
      <c r="D55" s="157">
        <f>'I-2.CPool Costs-MODS'!F53/1000</f>
        <v>275262.84</v>
      </c>
      <c r="E55" s="157">
        <f>'II-1. Mods 1&amp;2'!$AH$91</f>
        <v>77820.1042</v>
      </c>
      <c r="F55" s="157">
        <f>'II-1. Mods 1&amp;2'!$AH$90</f>
        <v>69941.6042</v>
      </c>
      <c r="G55" s="125">
        <f t="shared" si="1"/>
        <v>0.8988</v>
      </c>
    </row>
    <row r="56" spans="1:7" ht="12.75">
      <c r="A56" s="127"/>
      <c r="B56" s="123"/>
      <c r="C56" s="115"/>
      <c r="D56" s="12"/>
      <c r="E56" s="157" t="s">
        <v>215</v>
      </c>
      <c r="F56" s="157" t="s">
        <v>215</v>
      </c>
      <c r="G56" s="73"/>
    </row>
    <row r="57" spans="1:7" ht="12.75">
      <c r="A57" s="33" t="s">
        <v>399</v>
      </c>
      <c r="B57" s="135" t="s">
        <v>770</v>
      </c>
      <c r="C57" s="113" t="s">
        <v>771</v>
      </c>
      <c r="D57" s="157">
        <f>'I-1 A-C. Costs&amp;Hrs by Fac. type'!B28/1000</f>
        <v>223843.32</v>
      </c>
      <c r="E57" s="157">
        <f>'II-1. Mods 1&amp;2'!$AI$91</f>
        <v>215995.4836</v>
      </c>
      <c r="F57" s="157">
        <f>'II-1. Mods 1&amp;2'!$AI$90</f>
        <v>206607.8026</v>
      </c>
      <c r="G57" s="125">
        <f>ROUND(F57/E57,4)</f>
        <v>0.9565</v>
      </c>
    </row>
    <row r="58" spans="1:7" ht="12.75">
      <c r="A58" s="33"/>
      <c r="B58" s="123"/>
      <c r="C58" s="30"/>
      <c r="D58" s="22"/>
      <c r="E58" s="157" t="s">
        <v>215</v>
      </c>
      <c r="F58" s="157" t="s">
        <v>215</v>
      </c>
      <c r="G58" s="73"/>
    </row>
    <row r="59" spans="1:7" ht="12.75">
      <c r="A59" s="2" t="s">
        <v>547</v>
      </c>
      <c r="B59" s="111">
        <v>41</v>
      </c>
      <c r="C59" s="115" t="s">
        <v>400</v>
      </c>
      <c r="D59" s="157">
        <f>'I-2.CPool Costs-MODS'!F55/1000</f>
        <v>26925.734</v>
      </c>
      <c r="E59" s="157">
        <f>'II-1. Mods 1&amp;2'!$AJ$91</f>
        <v>26688.775699999995</v>
      </c>
      <c r="F59" s="157">
        <f>'II-1. Mods 1&amp;2'!$AJ$90</f>
        <v>26444.990699999995</v>
      </c>
      <c r="G59" s="125">
        <f aca="true" t="shared" si="2" ref="G59:G66">ROUND(F59/E59,4)</f>
        <v>0.9909</v>
      </c>
    </row>
    <row r="60" spans="1:7" ht="12.75">
      <c r="A60" s="136" t="s">
        <v>548</v>
      </c>
      <c r="B60" s="111">
        <v>42</v>
      </c>
      <c r="C60" s="115" t="s">
        <v>401</v>
      </c>
      <c r="D60" s="157">
        <f>'I-2.CPool Costs-MODS'!F56/1000</f>
        <v>827.775</v>
      </c>
      <c r="E60" s="157">
        <f>'II-1. Mods 1&amp;2'!$AK$91</f>
        <v>790.8449141</v>
      </c>
      <c r="F60" s="157">
        <f>'II-1. Mods 1&amp;2'!$AK$90</f>
        <v>790.8449141</v>
      </c>
      <c r="G60" s="125">
        <f t="shared" si="2"/>
        <v>1</v>
      </c>
    </row>
    <row r="61" spans="1:7" ht="12.75">
      <c r="A61" s="136" t="s">
        <v>549</v>
      </c>
      <c r="B61" s="111">
        <v>43</v>
      </c>
      <c r="C61" s="115" t="s">
        <v>402</v>
      </c>
      <c r="D61" s="157">
        <f>'I-2.CPool Costs-MODS'!F57/1000</f>
        <v>756402.507</v>
      </c>
      <c r="E61" s="157">
        <f>'II-1. Mods 1&amp;2'!$AL$91</f>
        <v>736619.2110000002</v>
      </c>
      <c r="F61" s="157">
        <f>'II-1. Mods 1&amp;2'!$AL$90</f>
        <v>712051.6810000002</v>
      </c>
      <c r="G61" s="125">
        <f t="shared" si="2"/>
        <v>0.9666</v>
      </c>
    </row>
    <row r="62" spans="1:7" ht="12.75">
      <c r="A62" s="136" t="s">
        <v>550</v>
      </c>
      <c r="B62" s="111">
        <v>44</v>
      </c>
      <c r="C62" s="115" t="s">
        <v>403</v>
      </c>
      <c r="D62" s="157">
        <f>'I-2.CPool Costs-MODS'!F58/1000</f>
        <v>153117.225</v>
      </c>
      <c r="E62" s="157">
        <f>'II-1. Mods 1&amp;2'!$AM$91</f>
        <v>135160.9755</v>
      </c>
      <c r="F62" s="157">
        <f>'II-1. Mods 1&amp;2'!$AM$90</f>
        <v>131344.9575</v>
      </c>
      <c r="G62" s="125">
        <f t="shared" si="2"/>
        <v>0.9718</v>
      </c>
    </row>
    <row r="63" spans="1:7" ht="14.25">
      <c r="A63" s="137" t="s">
        <v>772</v>
      </c>
      <c r="B63" s="111">
        <v>48</v>
      </c>
      <c r="C63" s="29" t="s">
        <v>773</v>
      </c>
      <c r="D63" s="159">
        <f>'II-1. Mods 1&amp;2'!$AN$79</f>
        <v>16866.6</v>
      </c>
      <c r="E63" s="157">
        <f>'II-1. Mods 1&amp;2'!$AN$91</f>
        <v>16502.1609</v>
      </c>
      <c r="F63" s="157">
        <f>'II-1. Mods 1&amp;2'!$AN$90</f>
        <v>9244.779899999998</v>
      </c>
      <c r="G63" s="125">
        <f t="shared" si="2"/>
        <v>0.5602</v>
      </c>
    </row>
    <row r="64" spans="1:7" ht="14.25">
      <c r="A64" s="137" t="s">
        <v>774</v>
      </c>
      <c r="B64" s="111">
        <v>48</v>
      </c>
      <c r="C64" s="29" t="s">
        <v>775</v>
      </c>
      <c r="D64" s="159">
        <f>'II-1. Mods 1&amp;2'!$AO$79</f>
        <v>296191</v>
      </c>
      <c r="E64" s="157">
        <f>'II-1. Mods 1&amp;2'!$AO$91</f>
        <v>217222.58979999993</v>
      </c>
      <c r="F64" s="157">
        <f>'II-1. Mods 1&amp;2'!$AO$90</f>
        <v>189572.28979999994</v>
      </c>
      <c r="G64" s="125">
        <f t="shared" si="2"/>
        <v>0.8727</v>
      </c>
    </row>
    <row r="65" spans="1:7" ht="14.25">
      <c r="A65" s="137" t="s">
        <v>776</v>
      </c>
      <c r="B65" s="111">
        <v>48</v>
      </c>
      <c r="C65" s="29" t="s">
        <v>777</v>
      </c>
      <c r="D65" s="159">
        <f>'II-1. Mods 1&amp;2'!$AP$79</f>
        <v>227270</v>
      </c>
      <c r="E65" s="157">
        <f>'II-1. Mods 1&amp;2'!$AP$91</f>
        <v>104911.31159999999</v>
      </c>
      <c r="F65" s="157">
        <f>'II-1. Mods 1&amp;2'!$AP$90</f>
        <v>88224.6016</v>
      </c>
      <c r="G65" s="125">
        <f t="shared" si="2"/>
        <v>0.8409</v>
      </c>
    </row>
    <row r="66" spans="1:7" ht="14.25">
      <c r="A66" s="137" t="s">
        <v>778</v>
      </c>
      <c r="B66" s="111">
        <v>48</v>
      </c>
      <c r="C66" s="29" t="s">
        <v>779</v>
      </c>
      <c r="D66" s="159">
        <f>'II-1. Mods 1&amp;2'!$AQ$79</f>
        <v>106326</v>
      </c>
      <c r="E66" s="157">
        <f>'II-1. Mods 1&amp;2'!$AQ$91</f>
        <v>95562.7462</v>
      </c>
      <c r="F66" s="157">
        <f>'II-1. Mods 1&amp;2'!$AQ$90</f>
        <v>61511.7662</v>
      </c>
      <c r="G66" s="125">
        <f t="shared" si="2"/>
        <v>0.6437</v>
      </c>
    </row>
    <row r="67" spans="1:7" ht="12.75">
      <c r="A67" s="137"/>
      <c r="B67" s="111"/>
      <c r="C67" s="119" t="s">
        <v>827</v>
      </c>
      <c r="D67" s="159">
        <f>'I-2.CPool Costs-MODS'!F59/1000</f>
        <v>646653.788</v>
      </c>
      <c r="E67" s="157" t="s">
        <v>215</v>
      </c>
      <c r="F67" s="157" t="s">
        <v>215</v>
      </c>
      <c r="G67" s="125"/>
    </row>
    <row r="68" spans="1:7" ht="12.75">
      <c r="A68" s="127" t="s">
        <v>352</v>
      </c>
      <c r="B68" s="123">
        <v>49</v>
      </c>
      <c r="C68" s="115" t="s">
        <v>404</v>
      </c>
      <c r="D68" s="159">
        <f>'I-2.CPool Costs-MODS'!F60/1000</f>
        <v>180310.256</v>
      </c>
      <c r="E68" s="157">
        <f>'II-1. Mods 1&amp;2'!$AR$91</f>
        <v>179115.20299999995</v>
      </c>
      <c r="F68" s="157">
        <f>'II-1. Mods 1&amp;2'!$AR$90</f>
        <v>178967.62299999996</v>
      </c>
      <c r="G68" s="125">
        <f>ROUND(F68/E68,4)</f>
        <v>0.9992</v>
      </c>
    </row>
    <row r="69" spans="1:7" ht="12.75">
      <c r="A69" s="127" t="s">
        <v>353</v>
      </c>
      <c r="B69" s="123">
        <v>79</v>
      </c>
      <c r="C69" s="115" t="s">
        <v>405</v>
      </c>
      <c r="D69" s="159">
        <f>'I-2.CPool Costs-MODS'!F61/1000</f>
        <v>196210.777</v>
      </c>
      <c r="E69" s="157">
        <f>'II-1. Mods 1&amp;2'!$AS$91</f>
        <v>179948.67829999997</v>
      </c>
      <c r="F69" s="157">
        <f>'II-1. Mods 1&amp;2'!$AS$90</f>
        <v>73905.56829999998</v>
      </c>
      <c r="G69" s="125">
        <f>ROUND(F69/E69,4)</f>
        <v>0.4107</v>
      </c>
    </row>
    <row r="70" spans="1:7" ht="12.75">
      <c r="A70" s="2"/>
      <c r="B70" s="111"/>
      <c r="C70" s="2"/>
      <c r="D70" s="2"/>
      <c r="E70" s="167"/>
      <c r="F70" s="167"/>
      <c r="G70" s="2"/>
    </row>
    <row r="71" spans="2:7" ht="12.75">
      <c r="B71" s="29" t="s">
        <v>780</v>
      </c>
      <c r="D71" s="164">
        <f>SUM(D11:D62,D67:D70)</f>
        <v>11540692.610999998</v>
      </c>
      <c r="E71" s="168">
        <f>'II-1. Mods 1&amp;2'!$AT$91</f>
        <v>10959299.58</v>
      </c>
      <c r="F71" s="168">
        <f>'II-1. Mods 1&amp;2'!$AT$90</f>
        <v>10416227.28</v>
      </c>
      <c r="G71" s="125">
        <f>ROUND(F71/E71,4)</f>
        <v>0.9504</v>
      </c>
    </row>
    <row r="72" spans="1:7" ht="12.75">
      <c r="A72" s="115"/>
      <c r="B72" s="111"/>
      <c r="C72" s="2"/>
      <c r="D72" s="2"/>
      <c r="E72" s="12" t="s">
        <v>215</v>
      </c>
      <c r="F72" s="12"/>
      <c r="G72" s="12"/>
    </row>
    <row r="73" spans="1:7" ht="15.75">
      <c r="A73" s="24" t="s">
        <v>734</v>
      </c>
      <c r="B73" s="111"/>
      <c r="C73" s="2"/>
      <c r="D73" s="2"/>
      <c r="E73" s="2"/>
      <c r="F73" s="110" t="s">
        <v>215</v>
      </c>
      <c r="G73" s="2"/>
    </row>
    <row r="74" spans="1:7" ht="12.75">
      <c r="A74" s="2"/>
      <c r="B74" s="111"/>
      <c r="C74" s="112" t="s">
        <v>215</v>
      </c>
      <c r="D74" s="116" t="s">
        <v>380</v>
      </c>
      <c r="E74" s="117" t="s">
        <v>736</v>
      </c>
      <c r="F74" s="117" t="s">
        <v>736</v>
      </c>
      <c r="G74" s="117" t="s">
        <v>736</v>
      </c>
    </row>
    <row r="75" spans="1:7" ht="12.75">
      <c r="A75" s="115" t="s">
        <v>381</v>
      </c>
      <c r="B75" s="118" t="s">
        <v>737</v>
      </c>
      <c r="C75" s="115" t="s">
        <v>382</v>
      </c>
      <c r="D75" s="116" t="s">
        <v>738</v>
      </c>
      <c r="E75" s="111" t="s">
        <v>739</v>
      </c>
      <c r="F75" s="117" t="s">
        <v>740</v>
      </c>
      <c r="G75" s="111" t="s">
        <v>741</v>
      </c>
    </row>
    <row r="76" spans="1:7" ht="12.75">
      <c r="A76" s="2"/>
      <c r="B76" s="120" t="s">
        <v>742</v>
      </c>
      <c r="C76" s="115"/>
      <c r="D76" s="121" t="s">
        <v>743</v>
      </c>
      <c r="E76" s="121" t="s">
        <v>744</v>
      </c>
      <c r="F76" s="121" t="s">
        <v>745</v>
      </c>
      <c r="G76" s="111" t="s">
        <v>746</v>
      </c>
    </row>
    <row r="77" spans="1:7" ht="12.75">
      <c r="A77" s="115"/>
      <c r="B77" s="111"/>
      <c r="C77" s="2"/>
      <c r="D77" s="116" t="s">
        <v>747</v>
      </c>
      <c r="E77" s="122" t="s">
        <v>748</v>
      </c>
      <c r="F77" s="121" t="s">
        <v>749</v>
      </c>
      <c r="G77" s="111" t="s">
        <v>750</v>
      </c>
    </row>
    <row r="78" spans="1:7" ht="12.75">
      <c r="A78" s="113" t="s">
        <v>781</v>
      </c>
      <c r="B78" s="114"/>
      <c r="C78" s="2"/>
      <c r="D78" s="2"/>
      <c r="E78" s="12"/>
      <c r="F78" s="12"/>
      <c r="G78" s="12"/>
    </row>
    <row r="79" spans="1:7" ht="12.75">
      <c r="A79" s="115"/>
      <c r="B79" s="111"/>
      <c r="C79" s="2"/>
      <c r="D79" s="2"/>
      <c r="E79" s="12"/>
      <c r="F79" s="12"/>
      <c r="G79" s="12"/>
    </row>
    <row r="80" spans="1:7" ht="12.75">
      <c r="A80" s="29" t="s">
        <v>551</v>
      </c>
      <c r="B80" s="111">
        <v>14</v>
      </c>
      <c r="C80" s="15" t="s">
        <v>552</v>
      </c>
      <c r="D80" s="157">
        <f>'I-3. CPool Costs-BMCs'!E20/1000</f>
        <v>31556.132</v>
      </c>
      <c r="E80" s="157">
        <f>'II-3 BMCs'!$B$44</f>
        <v>31494.788900000003</v>
      </c>
      <c r="F80" s="157">
        <f>'II-3 BMCs'!$B$43</f>
        <v>29290.8889</v>
      </c>
      <c r="G80" s="125">
        <f aca="true" t="shared" si="3" ref="G80:G87">ROUND(F80/E80,4)</f>
        <v>0.93</v>
      </c>
    </row>
    <row r="81" spans="1:7" ht="12.75">
      <c r="A81" s="127" t="s">
        <v>368</v>
      </c>
      <c r="B81" s="123">
        <v>13</v>
      </c>
      <c r="C81" s="29" t="s">
        <v>553</v>
      </c>
      <c r="D81" s="157">
        <f>'I-3. CPool Costs-BMCs'!E12/1000</f>
        <v>16303.092</v>
      </c>
      <c r="E81" s="157">
        <f>'II-3 BMCs'!$C$44</f>
        <v>16235.528999999997</v>
      </c>
      <c r="F81" s="157">
        <f>'II-3 BMCs'!$C$43</f>
        <v>15163.128999999997</v>
      </c>
      <c r="G81" s="125">
        <f t="shared" si="3"/>
        <v>0.9339</v>
      </c>
    </row>
    <row r="82" spans="1:7" ht="12.75">
      <c r="A82" s="127" t="s">
        <v>369</v>
      </c>
      <c r="B82" s="139" t="s">
        <v>782</v>
      </c>
      <c r="C82" s="115" t="s">
        <v>406</v>
      </c>
      <c r="D82" s="157">
        <f>D89-SUM(D80:D81)-SUM(D83:D87)</f>
        <v>115958.95199999993</v>
      </c>
      <c r="E82" s="157">
        <f>'II-3 BMCs'!$D$44</f>
        <v>93890.06459999998</v>
      </c>
      <c r="F82" s="157">
        <f>'II-3 BMCs'!$D$43</f>
        <v>90130.37459999998</v>
      </c>
      <c r="G82" s="125">
        <f t="shared" si="3"/>
        <v>0.96</v>
      </c>
    </row>
    <row r="83" spans="1:7" ht="12.75">
      <c r="A83" s="33" t="s">
        <v>370</v>
      </c>
      <c r="B83" s="123">
        <v>17</v>
      </c>
      <c r="C83" s="115" t="s">
        <v>389</v>
      </c>
      <c r="D83" s="157">
        <f>'I-3. CPool Costs-BMCs'!E25/1000</f>
        <v>349699.729</v>
      </c>
      <c r="E83" s="157">
        <f>'II-3 BMCs'!$E$44</f>
        <v>347519.49700000003</v>
      </c>
      <c r="F83" s="157">
        <f>'II-3 BMCs'!$E$43</f>
        <v>318534.407</v>
      </c>
      <c r="G83" s="125">
        <f t="shared" si="3"/>
        <v>0.9166</v>
      </c>
    </row>
    <row r="84" spans="1:7" ht="12.75">
      <c r="A84" s="127" t="s">
        <v>371</v>
      </c>
      <c r="B84" s="123">
        <v>13</v>
      </c>
      <c r="C84" s="115" t="s">
        <v>407</v>
      </c>
      <c r="D84" s="157">
        <f>'I-3. CPool Costs-BMCs'!E14/1000</f>
        <v>181048.202</v>
      </c>
      <c r="E84" s="157">
        <f>'II-3 BMCs'!$F$44</f>
        <v>179352.29160000003</v>
      </c>
      <c r="F84" s="157">
        <f>'II-3 BMCs'!$F$43</f>
        <v>175382.69160000002</v>
      </c>
      <c r="G84" s="125">
        <f t="shared" si="3"/>
        <v>0.9779</v>
      </c>
    </row>
    <row r="85" spans="1:7" ht="12.75">
      <c r="A85" s="127" t="s">
        <v>554</v>
      </c>
      <c r="B85" s="123">
        <v>13</v>
      </c>
      <c r="C85" s="30" t="s">
        <v>113</v>
      </c>
      <c r="D85" s="157">
        <f>'I-3. CPool Costs-BMCs'!E15/1000</f>
        <v>40618.915</v>
      </c>
      <c r="E85" s="157">
        <f>'II-3 BMCs'!$G$44</f>
        <v>40465.388</v>
      </c>
      <c r="F85" s="157">
        <f>'II-3 BMCs'!$G$43</f>
        <v>39415.288</v>
      </c>
      <c r="G85" s="125">
        <f t="shared" si="3"/>
        <v>0.974</v>
      </c>
    </row>
    <row r="86" spans="1:7" ht="12.75">
      <c r="A86" s="127" t="s">
        <v>372</v>
      </c>
      <c r="B86" s="123">
        <v>13</v>
      </c>
      <c r="C86" s="115" t="s">
        <v>408</v>
      </c>
      <c r="D86" s="157">
        <f>'I-3. CPool Costs-BMCs'!E16/1000</f>
        <v>37186.294</v>
      </c>
      <c r="E86" s="157">
        <f>'II-3 BMCs'!$H$44</f>
        <v>36924.9003</v>
      </c>
      <c r="F86" s="157">
        <f>'II-3 BMCs'!$H$43</f>
        <v>35019.700300000004</v>
      </c>
      <c r="G86" s="125">
        <f t="shared" si="3"/>
        <v>0.9484</v>
      </c>
    </row>
    <row r="87" spans="1:7" ht="12.75">
      <c r="A87" s="127" t="s">
        <v>555</v>
      </c>
      <c r="B87" s="123">
        <v>13</v>
      </c>
      <c r="C87" s="131" t="s">
        <v>556</v>
      </c>
      <c r="D87" s="157">
        <f>'I-3. CPool Costs-BMCs'!E17/1000</f>
        <v>39394.667</v>
      </c>
      <c r="E87" s="157">
        <f>'II-3 BMCs'!$I$44</f>
        <v>39309.463899999995</v>
      </c>
      <c r="F87" s="157">
        <f>'II-3 BMCs'!$I$43</f>
        <v>37166.463899999995</v>
      </c>
      <c r="G87" s="125">
        <f t="shared" si="3"/>
        <v>0.9455</v>
      </c>
    </row>
    <row r="88" spans="1:7" ht="12.75">
      <c r="A88" s="127"/>
      <c r="B88" s="123"/>
      <c r="C88" s="115"/>
      <c r="D88" s="115"/>
      <c r="E88" s="12"/>
      <c r="F88" s="12"/>
      <c r="G88" s="134"/>
    </row>
    <row r="89" spans="1:7" ht="12.75">
      <c r="A89" s="29"/>
      <c r="B89" s="29" t="s">
        <v>557</v>
      </c>
      <c r="D89" s="157">
        <f>'I-3. CPool Costs-BMCs'!E32/1000</f>
        <v>811765.983</v>
      </c>
      <c r="E89" s="157">
        <f>'II-3 BMCs'!$J$44</f>
        <v>785191.9233</v>
      </c>
      <c r="F89" s="157">
        <f>'II-3 BMCs'!$J$43</f>
        <v>740102.9259999999</v>
      </c>
      <c r="G89" s="125">
        <f>ROUND(F89/E89,4)</f>
        <v>0.9426</v>
      </c>
    </row>
    <row r="90" spans="1:7" ht="12.75">
      <c r="A90" s="2"/>
      <c r="B90" s="111"/>
      <c r="C90" s="2"/>
      <c r="D90" s="2"/>
      <c r="E90" s="2"/>
      <c r="F90" s="2"/>
      <c r="G90" s="2"/>
    </row>
    <row r="91" spans="1:7" ht="12.75">
      <c r="A91" s="2"/>
      <c r="B91" s="111"/>
      <c r="C91" s="2"/>
      <c r="D91" s="2"/>
      <c r="E91" s="2"/>
      <c r="F91" s="2"/>
      <c r="G91" s="2"/>
    </row>
    <row r="92" spans="1:7" ht="12.75">
      <c r="A92" s="113" t="s">
        <v>783</v>
      </c>
      <c r="B92" s="114"/>
      <c r="C92" s="2"/>
      <c r="D92" s="2"/>
      <c r="E92" s="2"/>
      <c r="F92" s="2"/>
      <c r="G92" s="2"/>
    </row>
    <row r="93" spans="1:7" ht="12.75">
      <c r="A93" s="115"/>
      <c r="B93" s="111"/>
      <c r="C93" s="115"/>
      <c r="D93" s="115"/>
      <c r="E93" s="127"/>
      <c r="F93" s="127"/>
      <c r="G93" s="127"/>
    </row>
    <row r="94" spans="1:7" ht="12.75">
      <c r="A94" s="119" t="s">
        <v>376</v>
      </c>
      <c r="B94" s="120" t="s">
        <v>784</v>
      </c>
      <c r="C94" s="29" t="s">
        <v>409</v>
      </c>
      <c r="D94" s="158">
        <f>'I-4, A-D, nonMODs'!B98</f>
        <v>373445.6</v>
      </c>
      <c r="E94" s="158">
        <f>'II-2. nonMODS'!$B$49</f>
        <v>373445.73040000006</v>
      </c>
      <c r="F94" s="158">
        <f>'II-2. nonMODS'!$B$48</f>
        <v>359101.73040000006</v>
      </c>
      <c r="G94" s="125">
        <f aca="true" t="shared" si="4" ref="G94:G101">ROUND(F94/E94,4)</f>
        <v>0.9616</v>
      </c>
    </row>
    <row r="95" spans="1:7" ht="12.75">
      <c r="A95" s="119" t="s">
        <v>410</v>
      </c>
      <c r="B95" s="120" t="s">
        <v>784</v>
      </c>
      <c r="C95" s="15" t="s">
        <v>411</v>
      </c>
      <c r="D95" s="158">
        <f>'I-4, A-D, nonMODs'!B99</f>
        <v>215236.4</v>
      </c>
      <c r="E95" s="158">
        <f>'II-2. nonMODS'!$C$49</f>
        <v>215236.02880000006</v>
      </c>
      <c r="F95" s="158">
        <f>'II-2. nonMODS'!$C$48</f>
        <v>213851.62880000006</v>
      </c>
      <c r="G95" s="125">
        <f t="shared" si="4"/>
        <v>0.9936</v>
      </c>
    </row>
    <row r="96" spans="1:7" ht="12.75">
      <c r="A96" s="119" t="s">
        <v>344</v>
      </c>
      <c r="B96" s="120" t="s">
        <v>784</v>
      </c>
      <c r="C96" s="15" t="s">
        <v>558</v>
      </c>
      <c r="D96" s="158">
        <f>'I-4, A-D, nonMODs'!B100+'I-4, A-D, nonMODs'!B107</f>
        <v>45484.53</v>
      </c>
      <c r="E96" s="158">
        <f>'II-2. nonMODS'!$D$49</f>
        <v>45485.35619999999</v>
      </c>
      <c r="F96" s="158">
        <f>'II-2. nonMODS'!$D$48</f>
        <v>35128.35619999999</v>
      </c>
      <c r="G96" s="125">
        <f t="shared" si="4"/>
        <v>0.7723</v>
      </c>
    </row>
    <row r="97" spans="1:7" ht="12.75">
      <c r="A97" s="119" t="s">
        <v>333</v>
      </c>
      <c r="B97" s="120" t="s">
        <v>784</v>
      </c>
      <c r="C97" s="15" t="s">
        <v>412</v>
      </c>
      <c r="D97" s="158">
        <f>'I-4, A-D, nonMODs'!B101</f>
        <v>576762.9</v>
      </c>
      <c r="E97" s="158">
        <f>'II-2. nonMODS'!$E$49</f>
        <v>576761.84</v>
      </c>
      <c r="F97" s="158">
        <f>'II-2. nonMODS'!$E$48</f>
        <v>575037.84</v>
      </c>
      <c r="G97" s="125">
        <f t="shared" si="4"/>
        <v>0.997</v>
      </c>
    </row>
    <row r="98" spans="1:7" ht="12.75">
      <c r="A98" s="119" t="s">
        <v>334</v>
      </c>
      <c r="B98" s="120" t="s">
        <v>784</v>
      </c>
      <c r="C98" s="15" t="s">
        <v>413</v>
      </c>
      <c r="D98" s="158">
        <f>'I-4, A-D, nonMODs'!B102</f>
        <v>773008.9</v>
      </c>
      <c r="E98" s="158">
        <f>'II-2. nonMODS'!$F$49</f>
        <v>773008.9603</v>
      </c>
      <c r="F98" s="158">
        <f>'II-2. nonMODS'!$F$48</f>
        <v>764841.4603</v>
      </c>
      <c r="G98" s="125">
        <f t="shared" si="4"/>
        <v>0.9894</v>
      </c>
    </row>
    <row r="99" spans="1:7" ht="12.75">
      <c r="A99" s="29" t="s">
        <v>335</v>
      </c>
      <c r="B99" s="120" t="s">
        <v>784</v>
      </c>
      <c r="C99" s="15" t="s">
        <v>414</v>
      </c>
      <c r="D99" s="158">
        <f>'I-4, A-D, nonMODs'!B103</f>
        <v>301015.5</v>
      </c>
      <c r="E99" s="158">
        <f>'II-2. nonMODS'!$G$49</f>
        <v>301015.29920000007</v>
      </c>
      <c r="F99" s="158">
        <f>'II-2. nonMODS'!$G$48</f>
        <v>298253.39920000004</v>
      </c>
      <c r="G99" s="125">
        <f t="shared" si="4"/>
        <v>0.9908</v>
      </c>
    </row>
    <row r="100" spans="1:7" ht="12.75">
      <c r="A100" s="115" t="s">
        <v>378</v>
      </c>
      <c r="B100" s="120" t="s">
        <v>784</v>
      </c>
      <c r="C100" s="2" t="s">
        <v>415</v>
      </c>
      <c r="D100" s="158">
        <f>'I-4, A-D, nonMODs'!B104</f>
        <v>548524.8</v>
      </c>
      <c r="E100" s="158">
        <f>'II-2. nonMODS'!$H$49</f>
        <v>548525.58</v>
      </c>
      <c r="F100" s="158">
        <f>'II-2. nonMODS'!$H$48</f>
        <v>364371.98</v>
      </c>
      <c r="G100" s="125">
        <f t="shared" si="4"/>
        <v>0.6643</v>
      </c>
    </row>
    <row r="101" spans="1:7" ht="12.75">
      <c r="A101" s="115" t="s">
        <v>346</v>
      </c>
      <c r="B101" s="120" t="s">
        <v>784</v>
      </c>
      <c r="C101" s="2" t="s">
        <v>396</v>
      </c>
      <c r="D101" s="158">
        <f>'I-4, A-D, nonMODs'!B105</f>
        <v>44611.93</v>
      </c>
      <c r="E101" s="158">
        <f>'II-2. nonMODS'!$I$49</f>
        <v>44611.473399999995</v>
      </c>
      <c r="F101" s="158">
        <f>'II-2. nonMODS'!$I$48</f>
        <v>19893.473399999995</v>
      </c>
      <c r="G101" s="125">
        <f t="shared" si="4"/>
        <v>0.4459</v>
      </c>
    </row>
    <row r="102" spans="1:7" ht="12.75">
      <c r="A102" s="115"/>
      <c r="B102" s="111"/>
      <c r="C102" s="2"/>
      <c r="D102" s="2"/>
      <c r="E102" s="11"/>
      <c r="F102" s="11"/>
      <c r="G102" s="134"/>
    </row>
    <row r="103" spans="1:7" ht="12.75">
      <c r="A103" s="113"/>
      <c r="B103" s="29" t="s">
        <v>785</v>
      </c>
      <c r="D103" s="138">
        <f>SUM(D94:D102)</f>
        <v>2878090.56</v>
      </c>
      <c r="E103" s="158">
        <f>'II-2. nonMODS'!$J$49</f>
        <v>2878090.2683000006</v>
      </c>
      <c r="F103" s="158">
        <f>'II-2. nonMODS'!$J$48</f>
        <v>2630480.2799999993</v>
      </c>
      <c r="G103" s="125">
        <f>ROUND(F103/E103,4)</f>
        <v>0.914</v>
      </c>
    </row>
    <row r="104" spans="1:7" ht="12.75">
      <c r="A104" s="115"/>
      <c r="B104" s="111"/>
      <c r="C104" s="2"/>
      <c r="D104" s="2"/>
      <c r="E104" s="12"/>
      <c r="F104" s="12"/>
      <c r="G104" s="12"/>
    </row>
    <row r="105" spans="1:7" ht="12.75">
      <c r="A105" s="16" t="s">
        <v>786</v>
      </c>
      <c r="B105" s="16"/>
      <c r="C105" s="16"/>
      <c r="D105" s="141">
        <f>D71+D103+D89</f>
        <v>15230549.154</v>
      </c>
      <c r="E105" s="141">
        <f>E71+E103+E89</f>
        <v>14622581.7716</v>
      </c>
      <c r="F105" s="141">
        <f>F71+F103+F89</f>
        <v>13786810.485999998</v>
      </c>
      <c r="G105" s="142">
        <f>ROUND(F105/E105,4)</f>
        <v>0.9428</v>
      </c>
    </row>
    <row r="106" spans="2:7" ht="12.75">
      <c r="B106" s="114"/>
      <c r="D106" s="2"/>
      <c r="E106" s="2"/>
      <c r="F106" s="2"/>
      <c r="G106" s="2"/>
    </row>
    <row r="107" spans="1:7" ht="12.75">
      <c r="A107" s="143" t="s">
        <v>787</v>
      </c>
      <c r="B107" s="114"/>
      <c r="D107" s="2"/>
      <c r="E107" s="2"/>
      <c r="F107" s="2"/>
      <c r="G107" s="2"/>
    </row>
    <row r="108" spans="1:7" ht="12.75">
      <c r="A108" s="143"/>
      <c r="B108" s="114"/>
      <c r="D108" s="2"/>
      <c r="E108" s="2"/>
      <c r="F108" s="2"/>
      <c r="G108" s="2"/>
    </row>
    <row r="109" spans="1:7" ht="12.75">
      <c r="A109" s="15" t="s">
        <v>788</v>
      </c>
      <c r="B109" s="114"/>
      <c r="D109" s="144">
        <f>D114</f>
        <v>1245909.042</v>
      </c>
      <c r="E109" s="2"/>
      <c r="F109" s="2"/>
      <c r="G109" s="2"/>
    </row>
    <row r="110" spans="2:7" ht="12.75">
      <c r="B110" s="145" t="s">
        <v>789</v>
      </c>
      <c r="C110" s="137" t="s">
        <v>790</v>
      </c>
      <c r="D110" s="157">
        <f>'I-1 A-C. Costs&amp;Hrs by Fac. type'!B48/1000</f>
        <v>9113.84</v>
      </c>
      <c r="E110" s="2"/>
      <c r="F110" s="2"/>
      <c r="G110" s="2"/>
    </row>
    <row r="111" spans="2:7" ht="12.75">
      <c r="B111" s="114">
        <v>45</v>
      </c>
      <c r="C111" s="137" t="s">
        <v>791</v>
      </c>
      <c r="D111" s="157">
        <f>'I-1 A-C. Costs&amp;Hrs by Fac. type'!B51/1000</f>
        <v>809613.631</v>
      </c>
      <c r="E111" s="2"/>
      <c r="F111" s="2"/>
      <c r="G111" s="2"/>
    </row>
    <row r="112" spans="2:7" ht="12.75">
      <c r="B112" s="114">
        <v>75</v>
      </c>
      <c r="C112" s="137" t="s">
        <v>792</v>
      </c>
      <c r="D112" s="157">
        <f>'I-1 A-C. Costs&amp;Hrs by Fac. type'!B50/1000</f>
        <v>12211.074</v>
      </c>
      <c r="E112" s="2"/>
      <c r="F112" s="2"/>
      <c r="G112" s="2"/>
    </row>
    <row r="113" spans="2:7" ht="12.75">
      <c r="B113" s="145" t="s">
        <v>793</v>
      </c>
      <c r="C113" s="137" t="s">
        <v>794</v>
      </c>
      <c r="D113" s="157">
        <f>'I-1 A-C. Costs&amp;Hrs by Fac. type'!B49/1000</f>
        <v>414970.497</v>
      </c>
      <c r="E113" s="2"/>
      <c r="F113" s="2"/>
      <c r="G113" s="2"/>
    </row>
    <row r="114" spans="2:7" ht="12.75">
      <c r="B114" s="114"/>
      <c r="C114" s="137" t="s">
        <v>795</v>
      </c>
      <c r="D114" s="12">
        <f>SUM(D110:D113)</f>
        <v>1245909.042</v>
      </c>
      <c r="E114" s="2"/>
      <c r="F114" s="2"/>
      <c r="G114" s="2"/>
    </row>
    <row r="115" spans="2:7" ht="12.75">
      <c r="B115" s="114"/>
      <c r="D115" s="2"/>
      <c r="E115" s="2"/>
      <c r="F115" s="2"/>
      <c r="G115" s="2"/>
    </row>
    <row r="116" spans="1:7" ht="12.75">
      <c r="A116" s="15" t="s">
        <v>796</v>
      </c>
      <c r="B116" s="114"/>
      <c r="D116" s="144">
        <v>18486</v>
      </c>
      <c r="E116" s="2"/>
      <c r="F116" s="2"/>
      <c r="G116" s="2"/>
    </row>
    <row r="117" spans="2:7" ht="12.75">
      <c r="B117" s="114">
        <v>75</v>
      </c>
      <c r="C117" s="137" t="s">
        <v>797</v>
      </c>
      <c r="D117" s="157">
        <v>2869</v>
      </c>
      <c r="E117" s="2"/>
      <c r="F117" s="2"/>
      <c r="G117" s="2"/>
    </row>
    <row r="118" spans="2:7" ht="12.75">
      <c r="B118" s="145" t="s">
        <v>793</v>
      </c>
      <c r="C118" s="137" t="s">
        <v>794</v>
      </c>
      <c r="D118" s="157">
        <f>'I-1 A-C. Costs&amp;Hrs by Fac. type'!B43/1000</f>
        <v>15617.387</v>
      </c>
      <c r="E118" s="2"/>
      <c r="F118" s="2"/>
      <c r="G118" s="2"/>
    </row>
    <row r="119" spans="1:7" ht="12.75">
      <c r="A119" s="94"/>
      <c r="B119" s="114"/>
      <c r="C119" t="s">
        <v>798</v>
      </c>
      <c r="D119" s="32">
        <f>SUM(D117:D118)</f>
        <v>18486.387000000002</v>
      </c>
      <c r="E119" s="146"/>
      <c r="F119" s="146"/>
      <c r="G119" s="146"/>
    </row>
    <row r="120" spans="1:7" ht="12.75">
      <c r="A120" s="94"/>
      <c r="D120" s="32"/>
      <c r="E120" s="146"/>
      <c r="F120" s="146"/>
      <c r="G120" s="146"/>
    </row>
    <row r="121" spans="1:7" ht="12.75">
      <c r="A121" s="15" t="s">
        <v>799</v>
      </c>
      <c r="B121" s="114"/>
      <c r="D121" s="144">
        <v>2172944</v>
      </c>
      <c r="E121" s="2"/>
      <c r="F121" s="146"/>
      <c r="G121" s="146"/>
    </row>
    <row r="122" spans="2:7" ht="14.25">
      <c r="B122" s="114" t="s">
        <v>800</v>
      </c>
      <c r="C122" s="137" t="s">
        <v>801</v>
      </c>
      <c r="D122" s="157">
        <f>'I-4, A-D, nonMODs'!B86</f>
        <v>357400.6</v>
      </c>
      <c r="E122" s="2"/>
      <c r="F122" s="146"/>
      <c r="G122" s="146"/>
    </row>
    <row r="123" spans="2:7" ht="12.75">
      <c r="B123" s="114" t="s">
        <v>800</v>
      </c>
      <c r="C123" s="137" t="s">
        <v>792</v>
      </c>
      <c r="D123" s="157">
        <f>'I-4, A-D, nonMODs'!B87</f>
        <v>6548.601</v>
      </c>
      <c r="E123" s="2"/>
      <c r="F123" s="146"/>
      <c r="G123" s="146"/>
    </row>
    <row r="124" spans="2:7" ht="12.75">
      <c r="B124" s="114" t="s">
        <v>800</v>
      </c>
      <c r="C124" s="137" t="s">
        <v>802</v>
      </c>
      <c r="D124" s="157">
        <f>'I-4, A-D, nonMODs'!B88</f>
        <v>1808994</v>
      </c>
      <c r="E124" s="2"/>
      <c r="F124" s="146"/>
      <c r="G124" s="146"/>
    </row>
    <row r="125" spans="2:7" ht="30" customHeight="1">
      <c r="B125" s="114"/>
      <c r="C125" t="s">
        <v>798</v>
      </c>
      <c r="D125" s="32">
        <f>SUM(D122:D124)</f>
        <v>2172943.201</v>
      </c>
      <c r="E125" s="2"/>
      <c r="F125" s="146"/>
      <c r="G125" s="146"/>
    </row>
    <row r="126" spans="2:7" ht="12.75">
      <c r="B126" s="114"/>
      <c r="D126" s="32"/>
      <c r="E126" s="2"/>
      <c r="F126" s="146"/>
      <c r="G126" s="146"/>
    </row>
    <row r="127" spans="1:7" ht="12.75">
      <c r="A127" s="143" t="s">
        <v>803</v>
      </c>
      <c r="B127" s="147"/>
      <c r="C127" s="16"/>
      <c r="D127" s="31">
        <f>D105+D109+D116+D121</f>
        <v>18667888.196</v>
      </c>
      <c r="E127" s="16"/>
      <c r="F127" s="148"/>
      <c r="G127" s="148"/>
    </row>
    <row r="128" spans="2:7" ht="12.75">
      <c r="B128" s="114"/>
      <c r="D128" s="2"/>
      <c r="E128" s="2"/>
      <c r="F128" s="146"/>
      <c r="G128" s="146"/>
    </row>
    <row r="129" spans="1:7" s="2" customFormat="1" ht="12.75">
      <c r="A129" s="150" t="s">
        <v>804</v>
      </c>
      <c r="B129" s="111"/>
      <c r="F129" s="146"/>
      <c r="G129" s="146"/>
    </row>
    <row r="130" spans="1:7" s="2" customFormat="1" ht="14.25">
      <c r="A130" s="152" t="s">
        <v>805</v>
      </c>
      <c r="B130" s="150" t="s">
        <v>806</v>
      </c>
      <c r="F130" s="146"/>
      <c r="G130" s="146"/>
    </row>
    <row r="131" spans="1:7" s="2" customFormat="1" ht="14.25">
      <c r="A131" s="152" t="s">
        <v>807</v>
      </c>
      <c r="B131" s="150" t="s">
        <v>808</v>
      </c>
      <c r="F131" s="146"/>
      <c r="G131" s="146"/>
    </row>
    <row r="132" spans="1:7" s="97" customFormat="1" ht="12.75">
      <c r="A132" s="97" t="s">
        <v>809</v>
      </c>
      <c r="B132" s="150" t="s">
        <v>810</v>
      </c>
      <c r="F132" s="151"/>
      <c r="G132" s="151"/>
    </row>
    <row r="133" spans="1:5" s="97" customFormat="1" ht="12.75">
      <c r="A133" s="151"/>
      <c r="B133" s="153" t="s">
        <v>824</v>
      </c>
      <c r="C133" s="151"/>
      <c r="D133" s="151"/>
      <c r="E133" s="151"/>
    </row>
    <row r="134" spans="1:7" ht="12.75">
      <c r="A134" s="94"/>
      <c r="B134" s="149"/>
      <c r="C134" s="94"/>
      <c r="D134" s="146"/>
      <c r="E134" s="146"/>
      <c r="F134" s="2"/>
      <c r="G134" s="2"/>
    </row>
  </sheetData>
  <printOptions horizontalCentered="1" verticalCentered="1"/>
  <pageMargins left="0.25" right="0.25" top="0.25" bottom="0.25" header="0.5" footer="0.5"/>
  <pageSetup firstPageNumber="5" useFirstPageNumber="1" horizontalDpi="600" verticalDpi="600" orientation="portrait" scale="70" r:id="rId1"/>
  <headerFooter alignWithMargins="0">
    <oddHeader>&amp;RUSPS-FY07-7 Part I
</oddHeader>
    <oddFooter xml:space="preserve">&amp;C&amp;12 </oddFooter>
  </headerFooter>
  <rowBreaks count="1" manualBreakCount="1">
    <brk id="7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="75" zoomScaleSheetLayoutView="75" workbookViewId="0" topLeftCell="A24">
      <selection activeCell="B28" sqref="B28"/>
    </sheetView>
  </sheetViews>
  <sheetFormatPr defaultColWidth="9.140625" defaultRowHeight="12.75"/>
  <cols>
    <col min="1" max="1" width="45.00390625" style="0" customWidth="1"/>
    <col min="2" max="2" width="20.28125" style="0" bestFit="1" customWidth="1"/>
    <col min="3" max="3" width="16.8515625" style="0" bestFit="1" customWidth="1"/>
    <col min="4" max="4" width="11.140625" style="0" bestFit="1" customWidth="1"/>
  </cols>
  <sheetData>
    <row r="1" spans="1:3" ht="15">
      <c r="A1" s="189" t="s">
        <v>354</v>
      </c>
      <c r="B1" s="189"/>
      <c r="C1" s="189"/>
    </row>
    <row r="2" spans="1:3" ht="15">
      <c r="A2" s="188" t="s">
        <v>158</v>
      </c>
      <c r="B2" s="189"/>
      <c r="C2" s="189"/>
    </row>
    <row r="3" spans="1:3" ht="15">
      <c r="A3" s="188" t="s">
        <v>519</v>
      </c>
      <c r="B3" s="189"/>
      <c r="C3" s="189"/>
    </row>
    <row r="4" spans="1:3" ht="15">
      <c r="A4" s="188" t="s">
        <v>443</v>
      </c>
      <c r="B4" s="189"/>
      <c r="C4" s="189"/>
    </row>
    <row r="5" spans="1:3" ht="15">
      <c r="A5" s="187" t="s">
        <v>355</v>
      </c>
      <c r="B5" s="187"/>
      <c r="C5" s="187"/>
    </row>
    <row r="6" spans="1:3" ht="15">
      <c r="A6" s="3"/>
      <c r="B6" s="3"/>
      <c r="C6" s="3"/>
    </row>
    <row r="7" spans="1:3" ht="15">
      <c r="A7" s="13" t="s">
        <v>356</v>
      </c>
      <c r="B7" s="4" t="s">
        <v>383</v>
      </c>
      <c r="C7" s="4" t="s">
        <v>517</v>
      </c>
    </row>
    <row r="8" spans="1:3" ht="15">
      <c r="A8" s="3"/>
      <c r="B8" s="3"/>
      <c r="C8" s="3"/>
    </row>
    <row r="9" spans="1:3" ht="15">
      <c r="A9" s="5" t="s">
        <v>544</v>
      </c>
      <c r="B9" s="6">
        <v>830252088</v>
      </c>
      <c r="C9" s="6">
        <v>23291140</v>
      </c>
    </row>
    <row r="10" spans="1:3" ht="15">
      <c r="A10" s="5" t="s">
        <v>543</v>
      </c>
      <c r="B10" s="6">
        <v>232957160</v>
      </c>
      <c r="C10" s="6">
        <v>6866223</v>
      </c>
    </row>
    <row r="11" spans="1:3" ht="15">
      <c r="A11" s="5" t="s">
        <v>518</v>
      </c>
      <c r="B11" s="6">
        <v>12553644493</v>
      </c>
      <c r="C11" s="6">
        <v>351567224</v>
      </c>
    </row>
    <row r="12" spans="1:3" ht="15">
      <c r="A12" s="3" t="s">
        <v>357</v>
      </c>
      <c r="B12" s="6">
        <v>5051033479</v>
      </c>
      <c r="C12" s="6">
        <f>139755510+11983</f>
        <v>139767493</v>
      </c>
    </row>
    <row r="13" spans="1:3" ht="15">
      <c r="A13" s="3"/>
      <c r="B13" s="3"/>
      <c r="C13" s="3"/>
    </row>
    <row r="14" spans="1:3" ht="15">
      <c r="A14" s="3" t="s">
        <v>358</v>
      </c>
      <c r="B14" s="7">
        <f>SUM(B9:B13)</f>
        <v>18667887220</v>
      </c>
      <c r="C14" s="7">
        <f>SUM(C9:C13)</f>
        <v>521492080</v>
      </c>
    </row>
    <row r="15" spans="1:3" ht="15">
      <c r="A15" s="9"/>
      <c r="B15" s="6"/>
      <c r="C15" s="6"/>
    </row>
    <row r="16" spans="1:3" ht="15">
      <c r="A16" s="9"/>
      <c r="B16" s="6"/>
      <c r="C16" s="6"/>
    </row>
    <row r="17" spans="1:3" ht="15">
      <c r="A17" s="3"/>
      <c r="B17" s="3"/>
      <c r="C17" s="3"/>
    </row>
    <row r="18" spans="1:3" ht="15">
      <c r="A18" s="189" t="s">
        <v>417</v>
      </c>
      <c r="B18" s="189"/>
      <c r="C18" s="189"/>
    </row>
    <row r="19" spans="1:3" ht="15">
      <c r="A19" s="5" t="s">
        <v>157</v>
      </c>
      <c r="B19" s="155"/>
      <c r="C19" s="155"/>
    </row>
    <row r="20" spans="1:3" ht="15">
      <c r="A20" s="188" t="s">
        <v>646</v>
      </c>
      <c r="B20" s="189"/>
      <c r="C20" s="189"/>
    </row>
    <row r="21" spans="1:3" ht="15">
      <c r="A21" s="187" t="s">
        <v>355</v>
      </c>
      <c r="B21" s="187"/>
      <c r="C21" s="187"/>
    </row>
    <row r="23" spans="1:3" ht="15">
      <c r="A23" s="13" t="s">
        <v>356</v>
      </c>
      <c r="B23" s="4" t="s">
        <v>383</v>
      </c>
      <c r="C23" s="4" t="s">
        <v>517</v>
      </c>
    </row>
    <row r="24" spans="2:3" ht="12.75">
      <c r="B24" s="2"/>
      <c r="C24" s="2"/>
    </row>
    <row r="25" spans="1:3" ht="15">
      <c r="A25" s="3" t="s">
        <v>638</v>
      </c>
      <c r="B25" s="6">
        <v>811765983</v>
      </c>
      <c r="C25" s="6">
        <v>22741975</v>
      </c>
    </row>
    <row r="26" spans="2:3" ht="12.75">
      <c r="B26" s="2"/>
      <c r="C26" s="2"/>
    </row>
    <row r="27" spans="1:3" ht="15">
      <c r="A27" s="5" t="s">
        <v>640</v>
      </c>
      <c r="B27" s="3"/>
      <c r="C27" s="3"/>
    </row>
    <row r="28" spans="1:3" ht="15">
      <c r="A28" s="5" t="s">
        <v>641</v>
      </c>
      <c r="B28" s="6">
        <v>223843320</v>
      </c>
      <c r="C28" s="6">
        <v>6606351</v>
      </c>
    </row>
    <row r="29" spans="1:3" ht="15">
      <c r="A29" s="5" t="s">
        <v>642</v>
      </c>
      <c r="B29" s="6">
        <v>11316849290</v>
      </c>
      <c r="C29" s="6">
        <v>318635071</v>
      </c>
    </row>
    <row r="30" spans="1:3" ht="15">
      <c r="A30" s="9" t="s">
        <v>643</v>
      </c>
      <c r="B30" s="43">
        <v>200708280</v>
      </c>
      <c r="C30" s="43">
        <v>9427344</v>
      </c>
    </row>
    <row r="31" spans="1:3" ht="15">
      <c r="A31" s="9" t="s">
        <v>644</v>
      </c>
      <c r="B31" s="43">
        <f>B29-B30</f>
        <v>11116141010</v>
      </c>
      <c r="C31" s="43">
        <f>C29-C30</f>
        <v>309207727</v>
      </c>
    </row>
    <row r="32" spans="1:3" ht="15">
      <c r="A32" s="5" t="s">
        <v>645</v>
      </c>
      <c r="B32" s="7">
        <f>B28+B30+B31</f>
        <v>11540692610</v>
      </c>
      <c r="C32" s="7">
        <f>C28+C30+C31</f>
        <v>325241422</v>
      </c>
    </row>
    <row r="33" spans="2:3" ht="12.75">
      <c r="B33" s="2"/>
      <c r="C33" s="2"/>
    </row>
    <row r="34" spans="1:3" ht="15">
      <c r="A34" s="3"/>
      <c r="B34" s="3"/>
      <c r="C34" s="3"/>
    </row>
    <row r="35" spans="1:3" ht="15">
      <c r="A35" s="188" t="s">
        <v>647</v>
      </c>
      <c r="B35" s="189"/>
      <c r="C35" s="189"/>
    </row>
    <row r="36" spans="1:3" ht="15">
      <c r="A36" s="188" t="s">
        <v>156</v>
      </c>
      <c r="B36" s="189"/>
      <c r="C36" s="189"/>
    </row>
    <row r="37" spans="1:3" ht="15">
      <c r="A37" s="188" t="s">
        <v>648</v>
      </c>
      <c r="B37" s="189"/>
      <c r="C37" s="189"/>
    </row>
    <row r="38" spans="1:3" ht="15">
      <c r="A38" s="187" t="s">
        <v>355</v>
      </c>
      <c r="B38" s="187"/>
      <c r="C38" s="187"/>
    </row>
    <row r="39" spans="2:3" ht="12.75">
      <c r="B39" s="2"/>
      <c r="C39" s="2"/>
    </row>
    <row r="40" spans="1:3" ht="15">
      <c r="A40" s="13" t="s">
        <v>356</v>
      </c>
      <c r="B40" s="4" t="s">
        <v>383</v>
      </c>
      <c r="C40" s="4" t="s">
        <v>365</v>
      </c>
    </row>
    <row r="41" spans="1:3" ht="15">
      <c r="A41" s="17"/>
      <c r="B41" s="17"/>
      <c r="C41" s="17"/>
    </row>
    <row r="42" spans="1:3" ht="15">
      <c r="A42" s="3" t="s">
        <v>649</v>
      </c>
      <c r="B42" s="2"/>
      <c r="C42" s="2"/>
    </row>
    <row r="43" spans="1:3" ht="15">
      <c r="A43" s="19" t="s">
        <v>150</v>
      </c>
      <c r="B43" s="18">
        <f>18486105-B44</f>
        <v>15617387</v>
      </c>
      <c r="C43" s="18">
        <f>549165-C44</f>
        <v>472163</v>
      </c>
    </row>
    <row r="44" spans="1:3" ht="15">
      <c r="A44" s="17" t="s">
        <v>520</v>
      </c>
      <c r="B44" s="18">
        <v>2868718</v>
      </c>
      <c r="C44" s="18">
        <v>77002</v>
      </c>
    </row>
    <row r="45" spans="1:3" ht="15">
      <c r="A45" s="17" t="s">
        <v>650</v>
      </c>
      <c r="B45" s="21">
        <f>SUM(B43:B44)</f>
        <v>18486105</v>
      </c>
      <c r="C45" s="21">
        <f>SUM(C43:C44)</f>
        <v>549165</v>
      </c>
    </row>
    <row r="46" spans="2:3" ht="12.75">
      <c r="B46" s="2"/>
      <c r="C46" s="2"/>
    </row>
    <row r="47" spans="1:3" ht="15">
      <c r="A47" s="3" t="s">
        <v>639</v>
      </c>
      <c r="B47" s="2"/>
      <c r="C47" s="2"/>
    </row>
    <row r="48" spans="1:3" ht="15">
      <c r="A48" s="19" t="s">
        <v>152</v>
      </c>
      <c r="B48" s="18">
        <v>9113840</v>
      </c>
      <c r="C48" s="18">
        <v>259872</v>
      </c>
    </row>
    <row r="49" spans="1:3" ht="15">
      <c r="A49" s="19" t="s">
        <v>151</v>
      </c>
      <c r="B49" s="18">
        <f>427179618+1953-B50</f>
        <v>414970497</v>
      </c>
      <c r="C49" s="18">
        <f>12264633-36-C50</f>
        <v>11928855</v>
      </c>
    </row>
    <row r="50" spans="1:3" ht="15">
      <c r="A50" s="19" t="s">
        <v>153</v>
      </c>
      <c r="B50" s="18">
        <v>12211074</v>
      </c>
      <c r="C50" s="18">
        <v>335742</v>
      </c>
    </row>
    <row r="51" spans="1:3" ht="15">
      <c r="A51" s="19" t="s">
        <v>154</v>
      </c>
      <c r="B51" s="18">
        <v>809613631</v>
      </c>
      <c r="C51" s="18">
        <v>20667484</v>
      </c>
    </row>
    <row r="52" spans="1:3" ht="15">
      <c r="A52" s="19" t="s">
        <v>155</v>
      </c>
      <c r="B52" s="21">
        <f>SUM(B49:B51)</f>
        <v>1236795202</v>
      </c>
      <c r="C52" s="21">
        <f>SUM(C49:C51)</f>
        <v>32932081</v>
      </c>
    </row>
    <row r="53" spans="1:3" ht="15">
      <c r="A53" s="17"/>
      <c r="B53" s="21"/>
      <c r="C53" s="21"/>
    </row>
    <row r="54" spans="1:3" ht="15">
      <c r="A54" s="17" t="s">
        <v>651</v>
      </c>
      <c r="B54" s="7">
        <f>B48+B52</f>
        <v>1245909042</v>
      </c>
      <c r="C54" s="7">
        <f>C48+C52</f>
        <v>33191953</v>
      </c>
    </row>
    <row r="55" spans="2:3" ht="12.75">
      <c r="B55" s="2"/>
      <c r="C55" s="2"/>
    </row>
  </sheetData>
  <mergeCells count="12">
    <mergeCell ref="A5:C5"/>
    <mergeCell ref="A18:C18"/>
    <mergeCell ref="A20:C20"/>
    <mergeCell ref="A1:C1"/>
    <mergeCell ref="A2:C2"/>
    <mergeCell ref="A3:C3"/>
    <mergeCell ref="A4:C4"/>
    <mergeCell ref="A38:C38"/>
    <mergeCell ref="A21:C21"/>
    <mergeCell ref="A35:C35"/>
    <mergeCell ref="A36:C36"/>
    <mergeCell ref="A37:C37"/>
  </mergeCells>
  <printOptions horizontalCentered="1"/>
  <pageMargins left="0.75" right="0.75" top="1" bottom="1" header="0.5" footer="0.5"/>
  <pageSetup firstPageNumber="8" useFirstPageNumber="1" horizontalDpi="600" verticalDpi="600" orientation="portrait" scale="80" r:id="rId1"/>
  <headerFooter alignWithMargins="0">
    <oddHeader>&amp;R&amp;12USPS-FY07-7 Part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75" zoomScaleNormal="75" zoomScaleSheetLayoutView="75" workbookViewId="0" topLeftCell="A10">
      <selection activeCell="I10" sqref="I10"/>
    </sheetView>
  </sheetViews>
  <sheetFormatPr defaultColWidth="9.140625" defaultRowHeight="12.75"/>
  <cols>
    <col min="1" max="1" width="4.57421875" style="0" customWidth="1"/>
    <col min="2" max="2" width="11.140625" style="0" bestFit="1" customWidth="1"/>
    <col min="3" max="3" width="14.57421875" style="0" customWidth="1"/>
    <col min="4" max="4" width="16.57421875" style="0" bestFit="1" customWidth="1"/>
    <col min="5" max="5" width="18.8515625" style="42" customWidth="1"/>
    <col min="6" max="6" width="23.00390625" style="0" customWidth="1"/>
    <col min="7" max="7" width="6.8515625" style="0" customWidth="1"/>
    <col min="27" max="27" width="14.57421875" style="0" bestFit="1" customWidth="1"/>
    <col min="28" max="28" width="16.57421875" style="0" bestFit="1" customWidth="1"/>
    <col min="30" max="30" width="19.57421875" style="0" bestFit="1" customWidth="1"/>
  </cols>
  <sheetData>
    <row r="1" spans="1:7" ht="15">
      <c r="A1" s="3"/>
      <c r="B1" s="3"/>
      <c r="C1" s="189" t="s">
        <v>359</v>
      </c>
      <c r="D1" s="189"/>
      <c r="E1" s="189"/>
      <c r="F1" s="189"/>
      <c r="G1" s="3"/>
    </row>
    <row r="2" spans="1:7" ht="15">
      <c r="A2" s="3"/>
      <c r="B2" s="3"/>
      <c r="C2" s="188" t="s">
        <v>455</v>
      </c>
      <c r="D2" s="189"/>
      <c r="E2" s="189"/>
      <c r="F2" s="189"/>
      <c r="G2" s="3"/>
    </row>
    <row r="3" spans="1:7" ht="15">
      <c r="A3" s="3"/>
      <c r="B3" s="3"/>
      <c r="C3" s="188" t="s">
        <v>444</v>
      </c>
      <c r="D3" s="189"/>
      <c r="E3" s="189"/>
      <c r="F3" s="189"/>
      <c r="G3" s="3"/>
    </row>
    <row r="4" spans="1:7" ht="15">
      <c r="A4" s="3"/>
      <c r="B4" s="3"/>
      <c r="C4" s="190" t="s">
        <v>360</v>
      </c>
      <c r="D4" s="187"/>
      <c r="E4" s="187"/>
      <c r="F4" s="187"/>
      <c r="G4" s="3"/>
    </row>
    <row r="5" spans="1:7" ht="15">
      <c r="A5" s="3"/>
      <c r="B5" s="3"/>
      <c r="C5" s="3"/>
      <c r="D5" s="3"/>
      <c r="E5" s="50"/>
      <c r="F5" s="3"/>
      <c r="G5" s="3"/>
    </row>
    <row r="6" spans="1:7" ht="15">
      <c r="A6" s="3"/>
      <c r="B6" s="3"/>
      <c r="C6" s="3"/>
      <c r="D6" s="3"/>
      <c r="E6" s="50"/>
      <c r="F6" s="3"/>
      <c r="G6" s="3"/>
    </row>
    <row r="7" spans="1:7" ht="15">
      <c r="A7" s="3"/>
      <c r="B7" s="3"/>
      <c r="C7" s="3" t="s">
        <v>292</v>
      </c>
      <c r="D7" s="4" t="s">
        <v>445</v>
      </c>
      <c r="E7" s="62" t="s">
        <v>446</v>
      </c>
      <c r="F7" s="4" t="s">
        <v>447</v>
      </c>
      <c r="G7" s="3"/>
    </row>
    <row r="8" spans="2:7" ht="15">
      <c r="B8" s="3" t="s">
        <v>361</v>
      </c>
      <c r="C8" s="2"/>
      <c r="D8" s="2"/>
      <c r="E8" s="63"/>
      <c r="F8" s="2"/>
      <c r="G8" s="2"/>
    </row>
    <row r="9" spans="2:7" ht="15">
      <c r="B9" s="3" t="s">
        <v>215</v>
      </c>
      <c r="C9" s="3" t="s">
        <v>215</v>
      </c>
      <c r="D9" s="34" t="s">
        <v>215</v>
      </c>
      <c r="E9" s="50" t="s">
        <v>215</v>
      </c>
      <c r="F9" s="34" t="s">
        <v>215</v>
      </c>
      <c r="G9" s="2"/>
    </row>
    <row r="10" spans="2:7" ht="15">
      <c r="B10" s="3" t="s">
        <v>215</v>
      </c>
      <c r="C10" s="5" t="s">
        <v>545</v>
      </c>
      <c r="D10" s="34">
        <v>1873119387</v>
      </c>
      <c r="E10" s="50">
        <v>0.9203808366035157</v>
      </c>
      <c r="F10" s="34">
        <v>1723984529</v>
      </c>
      <c r="G10" s="2"/>
    </row>
    <row r="11" spans="2:7" ht="15">
      <c r="B11" s="3" t="s">
        <v>215</v>
      </c>
      <c r="C11" s="3" t="s">
        <v>327</v>
      </c>
      <c r="D11" s="34">
        <v>1873119387</v>
      </c>
      <c r="E11" s="50">
        <v>0.0796184477</v>
      </c>
      <c r="F11" s="34">
        <v>149134858</v>
      </c>
      <c r="G11" s="2"/>
    </row>
    <row r="12" spans="2:7" ht="15">
      <c r="B12" s="14" t="s">
        <v>215</v>
      </c>
      <c r="C12" s="14" t="s">
        <v>362</v>
      </c>
      <c r="D12" s="14"/>
      <c r="E12" s="54" t="s">
        <v>215</v>
      </c>
      <c r="F12" s="35">
        <f>SUM(F10:F11)</f>
        <v>1873119387</v>
      </c>
      <c r="G12" s="2"/>
    </row>
    <row r="13" spans="2:7" ht="15">
      <c r="B13" s="5" t="s">
        <v>504</v>
      </c>
      <c r="C13" s="2"/>
      <c r="D13" s="2"/>
      <c r="E13" s="63"/>
      <c r="F13" s="2"/>
      <c r="G13" s="2"/>
    </row>
    <row r="14" spans="2:7" ht="15">
      <c r="B14" s="3" t="s">
        <v>215</v>
      </c>
      <c r="C14" s="3" t="s">
        <v>496</v>
      </c>
      <c r="D14" s="34">
        <v>595773285</v>
      </c>
      <c r="E14" s="50">
        <v>0.658118908</v>
      </c>
      <c r="F14" s="34">
        <v>392089664</v>
      </c>
      <c r="G14" s="2"/>
    </row>
    <row r="15" spans="2:7" ht="15">
      <c r="B15" s="3" t="s">
        <v>215</v>
      </c>
      <c r="C15" s="3" t="s">
        <v>328</v>
      </c>
      <c r="D15" s="34">
        <v>595773285</v>
      </c>
      <c r="E15" s="50">
        <v>0.341881092</v>
      </c>
      <c r="F15" s="34">
        <v>203683621</v>
      </c>
      <c r="G15" s="2"/>
    </row>
    <row r="16" spans="2:7" ht="15">
      <c r="B16" s="14" t="s">
        <v>215</v>
      </c>
      <c r="C16" s="14" t="s">
        <v>362</v>
      </c>
      <c r="D16" s="14"/>
      <c r="E16" s="54" t="s">
        <v>215</v>
      </c>
      <c r="F16" s="35">
        <f>SUM(F14:F15)</f>
        <v>595773285</v>
      </c>
      <c r="G16" s="2"/>
    </row>
    <row r="17" spans="2:7" ht="15">
      <c r="B17" s="5" t="s">
        <v>505</v>
      </c>
      <c r="C17" s="3"/>
      <c r="D17" s="3"/>
      <c r="E17" s="50"/>
      <c r="F17" s="3"/>
      <c r="G17" s="2"/>
    </row>
    <row r="18" spans="2:7" ht="15">
      <c r="B18" s="3" t="s">
        <v>215</v>
      </c>
      <c r="C18" s="3" t="s">
        <v>329</v>
      </c>
      <c r="D18" s="34">
        <v>785422128</v>
      </c>
      <c r="E18" s="50">
        <v>0.0077532493</v>
      </c>
      <c r="F18" s="34">
        <v>6089574</v>
      </c>
      <c r="G18" s="2"/>
    </row>
    <row r="19" spans="2:7" ht="15">
      <c r="B19" s="3" t="s">
        <v>215</v>
      </c>
      <c r="C19" s="3" t="s">
        <v>330</v>
      </c>
      <c r="D19" s="34">
        <v>785422128</v>
      </c>
      <c r="E19" s="50">
        <v>0.4389617489</v>
      </c>
      <c r="F19" s="34">
        <v>344770271</v>
      </c>
      <c r="G19" s="2"/>
    </row>
    <row r="20" spans="2:7" ht="15">
      <c r="B20" s="3" t="s">
        <v>215</v>
      </c>
      <c r="C20" s="3" t="s">
        <v>331</v>
      </c>
      <c r="D20" s="34">
        <v>785422128</v>
      </c>
      <c r="E20" s="50">
        <v>0.2468102072</v>
      </c>
      <c r="F20" s="34">
        <v>193850198</v>
      </c>
      <c r="G20" s="2"/>
    </row>
    <row r="21" spans="2:7" ht="15">
      <c r="B21" s="3" t="s">
        <v>215</v>
      </c>
      <c r="C21" s="3" t="s">
        <v>332</v>
      </c>
      <c r="D21" s="34">
        <v>785422128</v>
      </c>
      <c r="E21" s="50">
        <v>0.0289656924</v>
      </c>
      <c r="F21" s="34">
        <v>22750296</v>
      </c>
      <c r="G21" s="2"/>
    </row>
    <row r="22" spans="2:7" ht="15">
      <c r="B22" s="3" t="s">
        <v>215</v>
      </c>
      <c r="C22" s="3" t="s">
        <v>497</v>
      </c>
      <c r="D22" s="34">
        <v>785422128</v>
      </c>
      <c r="E22" s="50">
        <v>0.2775091022</v>
      </c>
      <c r="F22" s="34">
        <v>217961790</v>
      </c>
      <c r="G22" s="2"/>
    </row>
    <row r="23" spans="2:7" ht="15">
      <c r="B23" s="14" t="s">
        <v>215</v>
      </c>
      <c r="C23" s="14" t="s">
        <v>362</v>
      </c>
      <c r="D23" s="14"/>
      <c r="E23" s="54" t="s">
        <v>215</v>
      </c>
      <c r="F23" s="35">
        <f>SUM(F18:F22)</f>
        <v>785422129</v>
      </c>
      <c r="G23" s="2"/>
    </row>
    <row r="24" spans="2:7" ht="15">
      <c r="B24" s="5" t="s">
        <v>506</v>
      </c>
      <c r="C24" s="3"/>
      <c r="D24" s="3"/>
      <c r="E24" s="50"/>
      <c r="F24" s="2"/>
      <c r="G24" s="2"/>
    </row>
    <row r="25" spans="2:7" ht="15">
      <c r="B25" s="3" t="s">
        <v>215</v>
      </c>
      <c r="C25" s="3" t="s">
        <v>333</v>
      </c>
      <c r="D25" s="34">
        <v>1332972560</v>
      </c>
      <c r="E25" s="50">
        <v>0.1706558422</v>
      </c>
      <c r="F25" s="34">
        <v>227479555</v>
      </c>
      <c r="G25" s="2"/>
    </row>
    <row r="26" spans="2:7" ht="15">
      <c r="B26" s="3" t="s">
        <v>215</v>
      </c>
      <c r="C26" s="3" t="s">
        <v>334</v>
      </c>
      <c r="D26" s="34">
        <v>1332972560</v>
      </c>
      <c r="E26" s="50">
        <v>0.5694381836</v>
      </c>
      <c r="F26" s="34">
        <v>759045473</v>
      </c>
      <c r="G26" s="2"/>
    </row>
    <row r="27" spans="2:7" ht="15">
      <c r="B27" s="3" t="s">
        <v>215</v>
      </c>
      <c r="C27" s="3" t="s">
        <v>335</v>
      </c>
      <c r="D27" s="34">
        <v>1332972560</v>
      </c>
      <c r="E27" s="50">
        <v>0.0512552308</v>
      </c>
      <c r="F27" s="34">
        <v>68321816</v>
      </c>
      <c r="G27" s="2"/>
    </row>
    <row r="28" spans="2:7" ht="15">
      <c r="B28" s="3" t="s">
        <v>215</v>
      </c>
      <c r="C28" s="3" t="s">
        <v>336</v>
      </c>
      <c r="D28" s="34">
        <v>1332972560</v>
      </c>
      <c r="E28" s="50">
        <v>0.2086507434</v>
      </c>
      <c r="F28" s="34">
        <v>278125716</v>
      </c>
      <c r="G28" s="2"/>
    </row>
    <row r="29" spans="2:7" ht="15">
      <c r="B29" s="14" t="s">
        <v>215</v>
      </c>
      <c r="C29" s="14" t="s">
        <v>362</v>
      </c>
      <c r="D29" s="14"/>
      <c r="E29" s="64"/>
      <c r="F29" s="35">
        <f>SUM(F25:F28)</f>
        <v>1332972560</v>
      </c>
      <c r="G29" s="2"/>
    </row>
    <row r="30" spans="2:7" ht="15">
      <c r="B30" s="47" t="s">
        <v>507</v>
      </c>
      <c r="C30" s="47" t="s">
        <v>351</v>
      </c>
      <c r="D30" s="51">
        <v>214483324</v>
      </c>
      <c r="E30" s="65">
        <v>1</v>
      </c>
      <c r="F30" s="51">
        <v>214483324</v>
      </c>
      <c r="G30" s="2"/>
    </row>
    <row r="31" spans="2:7" ht="15">
      <c r="B31" s="5" t="s">
        <v>508</v>
      </c>
      <c r="C31" s="3" t="s">
        <v>498</v>
      </c>
      <c r="D31" s="34">
        <v>3716922379</v>
      </c>
      <c r="E31" s="50">
        <v>0.0857251189</v>
      </c>
      <c r="F31" s="34">
        <v>318633613</v>
      </c>
      <c r="G31" s="2"/>
    </row>
    <row r="32" spans="2:7" ht="15">
      <c r="B32" s="3" t="s">
        <v>215</v>
      </c>
      <c r="C32" s="3" t="s">
        <v>499</v>
      </c>
      <c r="D32" s="34">
        <v>3716922379</v>
      </c>
      <c r="E32" s="50">
        <v>0.0557795274</v>
      </c>
      <c r="F32" s="34">
        <v>207328174</v>
      </c>
      <c r="G32" s="2"/>
    </row>
    <row r="33" spans="2:7" ht="15">
      <c r="B33" s="3" t="s">
        <v>215</v>
      </c>
      <c r="C33" s="3" t="s">
        <v>500</v>
      </c>
      <c r="D33" s="34">
        <v>3716922379</v>
      </c>
      <c r="E33" s="50">
        <f>4357493/106508432</f>
        <v>0.04091218806037817</v>
      </c>
      <c r="F33" s="34">
        <v>152067427</v>
      </c>
      <c r="G33" s="2"/>
    </row>
    <row r="34" spans="2:7" ht="15">
      <c r="B34" s="3" t="s">
        <v>215</v>
      </c>
      <c r="C34" s="3" t="s">
        <v>37</v>
      </c>
      <c r="D34" s="34">
        <v>3716922379</v>
      </c>
      <c r="E34" s="50">
        <f>8486403/106508432</f>
        <v>0.07967822679053242</v>
      </c>
      <c r="F34" s="34">
        <v>296157784</v>
      </c>
      <c r="G34" s="2"/>
    </row>
    <row r="35" spans="2:7" ht="15">
      <c r="B35" s="3" t="s">
        <v>215</v>
      </c>
      <c r="C35" s="3" t="s">
        <v>501</v>
      </c>
      <c r="D35" s="34">
        <v>3716922379</v>
      </c>
      <c r="E35" s="50">
        <v>0.0070509535</v>
      </c>
      <c r="F35" s="34">
        <v>26207847</v>
      </c>
      <c r="G35" s="2"/>
    </row>
    <row r="36" spans="2:7" ht="15">
      <c r="B36" s="3" t="s">
        <v>215</v>
      </c>
      <c r="C36" s="3" t="s">
        <v>337</v>
      </c>
      <c r="D36" s="34">
        <v>3716922379</v>
      </c>
      <c r="E36" s="50">
        <v>0.0500528916</v>
      </c>
      <c r="F36" s="34">
        <v>186042713</v>
      </c>
      <c r="G36" s="2"/>
    </row>
    <row r="37" spans="2:7" ht="15">
      <c r="B37" s="3" t="s">
        <v>215</v>
      </c>
      <c r="C37" s="3" t="s">
        <v>338</v>
      </c>
      <c r="D37" s="34">
        <v>3716922379</v>
      </c>
      <c r="E37" s="50">
        <v>0.1281901606</v>
      </c>
      <c r="F37" s="34">
        <v>476472877</v>
      </c>
      <c r="G37" s="2"/>
    </row>
    <row r="38" spans="2:7" ht="15">
      <c r="B38" s="3" t="s">
        <v>215</v>
      </c>
      <c r="C38" s="3" t="s">
        <v>502</v>
      </c>
      <c r="D38" s="34">
        <v>3716922379</v>
      </c>
      <c r="E38" s="50">
        <v>0.0320549081</v>
      </c>
      <c r="F38" s="34">
        <v>119145605</v>
      </c>
      <c r="G38" s="2"/>
    </row>
    <row r="39" spans="2:7" ht="15">
      <c r="B39" s="3" t="s">
        <v>215</v>
      </c>
      <c r="C39" s="3" t="s">
        <v>339</v>
      </c>
      <c r="D39" s="34">
        <v>3716922379</v>
      </c>
      <c r="E39" s="50">
        <v>0.412935973</v>
      </c>
      <c r="F39" s="34">
        <v>1534850959</v>
      </c>
      <c r="G39" s="2"/>
    </row>
    <row r="40" spans="2:7" ht="15">
      <c r="B40" s="3" t="s">
        <v>215</v>
      </c>
      <c r="C40" s="3" t="s">
        <v>340</v>
      </c>
      <c r="D40" s="34">
        <v>3716922379</v>
      </c>
      <c r="E40" s="50">
        <v>0.0254712603</v>
      </c>
      <c r="F40" s="34">
        <v>94674698</v>
      </c>
      <c r="G40" s="2"/>
    </row>
    <row r="41" spans="2:7" ht="15">
      <c r="B41" s="3" t="s">
        <v>215</v>
      </c>
      <c r="C41" s="3" t="s">
        <v>503</v>
      </c>
      <c r="D41" s="34">
        <v>3716922379</v>
      </c>
      <c r="E41" s="50">
        <v>0.0359264326</v>
      </c>
      <c r="F41" s="34">
        <v>133535761</v>
      </c>
      <c r="G41" s="2"/>
    </row>
    <row r="42" spans="2:7" ht="15">
      <c r="B42" s="3" t="s">
        <v>215</v>
      </c>
      <c r="C42" s="3" t="s">
        <v>341</v>
      </c>
      <c r="D42" s="34">
        <v>3716922379</v>
      </c>
      <c r="E42" s="50">
        <v>0.0251451923</v>
      </c>
      <c r="F42" s="34">
        <v>93462728</v>
      </c>
      <c r="G42" s="2"/>
    </row>
    <row r="43" spans="2:7" ht="15">
      <c r="B43" s="3" t="s">
        <v>215</v>
      </c>
      <c r="C43" s="3" t="s">
        <v>342</v>
      </c>
      <c r="D43" s="34">
        <v>3716922379</v>
      </c>
      <c r="E43" s="50">
        <v>0.0210771669</v>
      </c>
      <c r="F43" s="34">
        <v>78342193</v>
      </c>
      <c r="G43" s="2"/>
    </row>
    <row r="44" spans="2:7" ht="15">
      <c r="B44" s="14" t="s">
        <v>215</v>
      </c>
      <c r="C44" s="14" t="s">
        <v>362</v>
      </c>
      <c r="D44" s="14"/>
      <c r="E44" s="54" t="s">
        <v>215</v>
      </c>
      <c r="F44" s="35">
        <f>SUM(F31:F43)</f>
        <v>3716922379</v>
      </c>
      <c r="G44" s="2"/>
    </row>
    <row r="45" spans="2:7" ht="15">
      <c r="B45" s="5" t="s">
        <v>509</v>
      </c>
      <c r="C45" s="3"/>
      <c r="D45" s="3"/>
      <c r="E45" s="50"/>
      <c r="F45" s="2"/>
      <c r="G45" s="2"/>
    </row>
    <row r="46" spans="2:7" ht="15">
      <c r="B46" s="3" t="s">
        <v>215</v>
      </c>
      <c r="C46" s="3" t="s">
        <v>343</v>
      </c>
      <c r="D46" s="34">
        <v>837708165</v>
      </c>
      <c r="E46" s="50">
        <v>0.0379661966</v>
      </c>
      <c r="F46" s="34">
        <v>31804593</v>
      </c>
      <c r="G46" s="2"/>
    </row>
    <row r="47" spans="2:7" ht="15">
      <c r="B47" s="3" t="s">
        <v>215</v>
      </c>
      <c r="C47" s="3" t="s">
        <v>344</v>
      </c>
      <c r="D47" s="34">
        <v>837708165</v>
      </c>
      <c r="E47" s="50">
        <v>0.1161661674</v>
      </c>
      <c r="F47" s="34">
        <v>97313347</v>
      </c>
      <c r="G47" s="2"/>
    </row>
    <row r="48" spans="2:7" ht="15">
      <c r="B48" s="61" t="s">
        <v>159</v>
      </c>
      <c r="C48" s="3" t="s">
        <v>345</v>
      </c>
      <c r="D48" s="34">
        <v>837708165</v>
      </c>
      <c r="E48" s="66">
        <v>2.60748E-05</v>
      </c>
      <c r="F48" s="34">
        <v>21843</v>
      </c>
      <c r="G48" s="2"/>
    </row>
    <row r="49" spans="2:7" ht="15">
      <c r="B49" s="3" t="s">
        <v>215</v>
      </c>
      <c r="C49" s="3" t="s">
        <v>346</v>
      </c>
      <c r="D49" s="34">
        <v>837708165</v>
      </c>
      <c r="E49" s="50">
        <v>0.1761951989</v>
      </c>
      <c r="F49" s="34">
        <v>147600157</v>
      </c>
      <c r="G49" s="2"/>
    </row>
    <row r="50" spans="2:7" ht="15">
      <c r="B50" s="3" t="s">
        <v>215</v>
      </c>
      <c r="C50" s="3" t="s">
        <v>347</v>
      </c>
      <c r="D50" s="34">
        <v>837708165</v>
      </c>
      <c r="E50" s="50">
        <v>0.0302887256</v>
      </c>
      <c r="F50" s="34">
        <v>25373113</v>
      </c>
      <c r="G50" s="2"/>
    </row>
    <row r="51" spans="2:7" ht="15">
      <c r="B51" s="3" t="s">
        <v>215</v>
      </c>
      <c r="C51" s="3" t="s">
        <v>348</v>
      </c>
      <c r="D51" s="34">
        <v>837708165</v>
      </c>
      <c r="E51" s="50">
        <v>0.0377876348</v>
      </c>
      <c r="F51" s="34">
        <v>31655010</v>
      </c>
      <c r="G51" s="2"/>
    </row>
    <row r="52" spans="2:7" ht="15">
      <c r="B52" s="3" t="s">
        <v>215</v>
      </c>
      <c r="C52" s="3" t="s">
        <v>349</v>
      </c>
      <c r="D52" s="34">
        <v>837708165</v>
      </c>
      <c r="E52" s="50">
        <v>0.2729796268</v>
      </c>
      <c r="F52" s="34">
        <v>228677262</v>
      </c>
      <c r="G52" s="2"/>
    </row>
    <row r="53" spans="2:7" ht="15">
      <c r="B53" s="3" t="s">
        <v>215</v>
      </c>
      <c r="C53" s="3" t="s">
        <v>350</v>
      </c>
      <c r="D53" s="34">
        <v>837708165</v>
      </c>
      <c r="E53" s="50">
        <v>0.3285903751</v>
      </c>
      <c r="F53" s="34">
        <v>275262840</v>
      </c>
      <c r="G53" s="2"/>
    </row>
    <row r="54" spans="2:7" ht="15">
      <c r="B54" s="14" t="s">
        <v>215</v>
      </c>
      <c r="C54" s="14" t="s">
        <v>362</v>
      </c>
      <c r="D54" s="14"/>
      <c r="E54" s="54" t="s">
        <v>215</v>
      </c>
      <c r="F54" s="35">
        <f>SUM(F46:F53)</f>
        <v>837708165</v>
      </c>
      <c r="G54" s="2"/>
    </row>
    <row r="55" spans="2:7" ht="15">
      <c r="B55" s="48" t="s">
        <v>448</v>
      </c>
      <c r="C55" s="52" t="s">
        <v>547</v>
      </c>
      <c r="D55" s="53">
        <v>26925734</v>
      </c>
      <c r="E55" s="54">
        <v>1</v>
      </c>
      <c r="F55" s="53">
        <v>26925734</v>
      </c>
      <c r="G55" s="2"/>
    </row>
    <row r="56" spans="2:7" ht="15">
      <c r="B56" s="48" t="s">
        <v>449</v>
      </c>
      <c r="C56" s="52" t="s">
        <v>548</v>
      </c>
      <c r="D56" s="53">
        <v>827775</v>
      </c>
      <c r="E56" s="54">
        <v>1</v>
      </c>
      <c r="F56" s="53">
        <v>827775</v>
      </c>
      <c r="G56" s="2"/>
    </row>
    <row r="57" spans="2:7" ht="15">
      <c r="B57" s="36" t="s">
        <v>450</v>
      </c>
      <c r="C57" s="52" t="s">
        <v>549</v>
      </c>
      <c r="D57" s="53">
        <v>756402507</v>
      </c>
      <c r="E57" s="54">
        <v>1</v>
      </c>
      <c r="F57" s="53">
        <v>756402507</v>
      </c>
      <c r="G57" s="2"/>
    </row>
    <row r="58" spans="2:7" ht="15">
      <c r="B58" s="49" t="s">
        <v>451</v>
      </c>
      <c r="C58" s="52" t="s">
        <v>550</v>
      </c>
      <c r="D58" s="53">
        <v>153117225</v>
      </c>
      <c r="E58" s="54">
        <v>1</v>
      </c>
      <c r="F58" s="53">
        <v>153117225</v>
      </c>
      <c r="G58" s="2"/>
    </row>
    <row r="59" spans="2:7" ht="15">
      <c r="B59" s="48" t="s">
        <v>452</v>
      </c>
      <c r="C59" s="52" t="s">
        <v>454</v>
      </c>
      <c r="D59" s="35">
        <v>180310256</v>
      </c>
      <c r="E59" s="54">
        <v>1</v>
      </c>
      <c r="F59" s="6">
        <v>646653788</v>
      </c>
      <c r="G59" s="2"/>
    </row>
    <row r="60" spans="2:7" ht="15">
      <c r="B60" s="48" t="s">
        <v>510</v>
      </c>
      <c r="C60" s="14" t="s">
        <v>352</v>
      </c>
      <c r="D60" s="35">
        <v>180310256</v>
      </c>
      <c r="E60" s="54">
        <v>1</v>
      </c>
      <c r="F60" s="35">
        <v>180310256</v>
      </c>
      <c r="G60" s="2"/>
    </row>
    <row r="61" spans="2:7" ht="15">
      <c r="B61" s="48" t="s">
        <v>511</v>
      </c>
      <c r="C61" s="14" t="s">
        <v>353</v>
      </c>
      <c r="D61" s="35">
        <v>196210777</v>
      </c>
      <c r="E61" s="54">
        <v>1</v>
      </c>
      <c r="F61" s="35">
        <v>196210777</v>
      </c>
      <c r="G61" s="2"/>
    </row>
    <row r="62" spans="2:7" ht="15">
      <c r="B62" s="26"/>
      <c r="C62" s="26"/>
      <c r="D62" s="26"/>
      <c r="E62" s="67"/>
      <c r="F62" s="26" t="s">
        <v>215</v>
      </c>
      <c r="G62" s="2"/>
    </row>
    <row r="63" spans="1:7" ht="15">
      <c r="A63" s="25" t="s">
        <v>453</v>
      </c>
      <c r="B63" s="26"/>
      <c r="C63" s="2"/>
      <c r="D63" s="26"/>
      <c r="E63" s="67"/>
      <c r="F63" s="34">
        <f>F12+F16+F23+F29+F30+F44+F54+F55+F56+F57+F58+F59+F60+F61</f>
        <v>11316849291</v>
      </c>
      <c r="G63" s="46" t="s">
        <v>215</v>
      </c>
    </row>
  </sheetData>
  <mergeCells count="4">
    <mergeCell ref="C1:F1"/>
    <mergeCell ref="C2:F2"/>
    <mergeCell ref="C3:F3"/>
    <mergeCell ref="C4:F4"/>
  </mergeCells>
  <printOptions horizontalCentered="1"/>
  <pageMargins left="0.75" right="0.75" top="0.75" bottom="0.75" header="0.5" footer="0.5"/>
  <pageSetup firstPageNumber="9" useFirstPageNumber="1" fitToHeight="1" fitToWidth="1" horizontalDpi="600" verticalDpi="600" orientation="portrait" scale="74" r:id="rId1"/>
  <headerFooter alignWithMargins="0">
    <oddHeader>&amp;R&amp;12USPS-FY07-7 Part 1&amp;10
</oddHeader>
  </headerFooter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SheetLayoutView="75" workbookViewId="0" topLeftCell="A1">
      <selection activeCell="I12" sqref="I12:I13"/>
    </sheetView>
  </sheetViews>
  <sheetFormatPr defaultColWidth="9.140625" defaultRowHeight="12.75"/>
  <cols>
    <col min="1" max="1" width="28.8515625" style="0" customWidth="1"/>
    <col min="2" max="2" width="14.57421875" style="0" bestFit="1" customWidth="1"/>
    <col min="3" max="3" width="14.57421875" style="0" customWidth="1"/>
    <col min="4" max="4" width="13.28125" style="0" bestFit="1" customWidth="1"/>
    <col min="5" max="5" width="17.140625" style="0" bestFit="1" customWidth="1"/>
  </cols>
  <sheetData>
    <row r="1" spans="1:6" ht="18" customHeight="1">
      <c r="A1" s="191" t="s">
        <v>363</v>
      </c>
      <c r="B1" s="191"/>
      <c r="C1" s="191"/>
      <c r="D1" s="191"/>
      <c r="E1" s="191"/>
      <c r="F1" s="17"/>
    </row>
    <row r="2" spans="1:6" ht="18" customHeight="1">
      <c r="A2" s="193" t="s">
        <v>457</v>
      </c>
      <c r="B2" s="194"/>
      <c r="C2" s="194"/>
      <c r="D2" s="194"/>
      <c r="E2" s="194"/>
      <c r="F2" s="17"/>
    </row>
    <row r="3" spans="1:6" ht="18" customHeight="1">
      <c r="A3" s="192" t="s">
        <v>456</v>
      </c>
      <c r="B3" s="191"/>
      <c r="C3" s="191"/>
      <c r="D3" s="191"/>
      <c r="E3" s="191"/>
      <c r="F3" s="17"/>
    </row>
    <row r="4" spans="1:6" ht="18" customHeight="1">
      <c r="A4" s="191" t="s">
        <v>200</v>
      </c>
      <c r="B4" s="192"/>
      <c r="C4" s="192"/>
      <c r="D4" s="192"/>
      <c r="E4" s="192"/>
      <c r="F4" s="17"/>
    </row>
    <row r="5" spans="1:6" ht="18" customHeight="1">
      <c r="A5" s="192" t="s">
        <v>521</v>
      </c>
      <c r="B5" s="191"/>
      <c r="C5" s="191"/>
      <c r="D5" s="191"/>
      <c r="E5" s="191"/>
      <c r="F5" s="17"/>
    </row>
    <row r="6" spans="1:6" ht="18" customHeight="1">
      <c r="A6" s="17"/>
      <c r="B6" s="17"/>
      <c r="C6" s="17"/>
      <c r="D6" s="17"/>
      <c r="E6" s="17"/>
      <c r="F6" s="17"/>
    </row>
    <row r="7" spans="1:6" ht="18" customHeight="1">
      <c r="A7" s="68" t="s">
        <v>214</v>
      </c>
      <c r="B7" s="68" t="s">
        <v>292</v>
      </c>
      <c r="C7" s="68" t="s">
        <v>324</v>
      </c>
      <c r="D7" s="68" t="s">
        <v>325</v>
      </c>
      <c r="E7" s="68" t="s">
        <v>326</v>
      </c>
      <c r="F7" s="17"/>
    </row>
    <row r="8" spans="1:6" ht="18" customHeight="1">
      <c r="A8" s="68"/>
      <c r="B8" s="68"/>
      <c r="C8" s="68"/>
      <c r="D8" s="68"/>
      <c r="E8" s="68"/>
      <c r="F8" s="17"/>
    </row>
    <row r="9" spans="1:6" s="55" customFormat="1" ht="18" customHeight="1">
      <c r="A9" s="17" t="s">
        <v>216</v>
      </c>
      <c r="B9" s="69" t="s">
        <v>545</v>
      </c>
      <c r="C9" s="37">
        <v>48901707</v>
      </c>
      <c r="D9" s="70">
        <v>45008229</v>
      </c>
      <c r="E9" s="17">
        <v>0.920381552</v>
      </c>
      <c r="F9" s="17" t="s">
        <v>215</v>
      </c>
    </row>
    <row r="10" spans="1:6" s="55" customFormat="1" ht="18" customHeight="1">
      <c r="A10" s="17" t="s">
        <v>216</v>
      </c>
      <c r="B10" s="17" t="s">
        <v>327</v>
      </c>
      <c r="C10" s="37">
        <v>48901707</v>
      </c>
      <c r="D10" s="37">
        <v>3893478</v>
      </c>
      <c r="E10" s="17">
        <v>0.0796184477</v>
      </c>
      <c r="F10" s="17"/>
    </row>
    <row r="11" spans="1:6" s="55" customFormat="1" ht="18" customHeight="1">
      <c r="A11" s="17" t="s">
        <v>217</v>
      </c>
      <c r="B11" s="17" t="s">
        <v>496</v>
      </c>
      <c r="C11" s="37">
        <v>14949221</v>
      </c>
      <c r="D11" s="37">
        <v>9838365</v>
      </c>
      <c r="E11" s="17">
        <v>0.658118908</v>
      </c>
      <c r="F11" s="17"/>
    </row>
    <row r="12" spans="1:6" s="55" customFormat="1" ht="18" customHeight="1">
      <c r="A12" s="17" t="s">
        <v>217</v>
      </c>
      <c r="B12" s="17" t="s">
        <v>328</v>
      </c>
      <c r="C12" s="37">
        <v>14949221</v>
      </c>
      <c r="D12" s="37">
        <v>5110856</v>
      </c>
      <c r="E12" s="17">
        <v>0.341881092</v>
      </c>
      <c r="F12" s="17"/>
    </row>
    <row r="13" spans="1:6" ht="18" customHeight="1">
      <c r="A13" s="17" t="s">
        <v>218</v>
      </c>
      <c r="B13" s="17" t="s">
        <v>329</v>
      </c>
      <c r="C13" s="37">
        <v>21359303</v>
      </c>
      <c r="D13" s="37">
        <v>165604</v>
      </c>
      <c r="E13" s="17">
        <v>0.0077532493</v>
      </c>
      <c r="F13" s="17"/>
    </row>
    <row r="14" spans="1:6" ht="18" customHeight="1">
      <c r="A14" s="17" t="s">
        <v>218</v>
      </c>
      <c r="B14" s="17" t="s">
        <v>330</v>
      </c>
      <c r="C14" s="37">
        <v>21359303</v>
      </c>
      <c r="D14" s="37">
        <v>9375917</v>
      </c>
      <c r="E14" s="17">
        <v>0.4389617489</v>
      </c>
      <c r="F14" s="17"/>
    </row>
    <row r="15" spans="1:6" ht="18" customHeight="1">
      <c r="A15" s="17" t="s">
        <v>218</v>
      </c>
      <c r="B15" s="17" t="s">
        <v>331</v>
      </c>
      <c r="C15" s="37">
        <v>21359303</v>
      </c>
      <c r="D15" s="37">
        <v>5271694</v>
      </c>
      <c r="E15" s="17">
        <v>0.2468102072</v>
      </c>
      <c r="F15" s="17"/>
    </row>
    <row r="16" spans="1:6" ht="18" customHeight="1">
      <c r="A16" s="17" t="s">
        <v>218</v>
      </c>
      <c r="B16" s="17" t="s">
        <v>332</v>
      </c>
      <c r="C16" s="37">
        <v>21359303</v>
      </c>
      <c r="D16" s="37">
        <v>618687</v>
      </c>
      <c r="E16" s="17">
        <v>0.0289656924</v>
      </c>
      <c r="F16" s="17"/>
    </row>
    <row r="17" spans="1:6" ht="18" customHeight="1">
      <c r="A17" s="17" t="s">
        <v>218</v>
      </c>
      <c r="B17" s="17" t="s">
        <v>497</v>
      </c>
      <c r="C17" s="37">
        <v>21359303</v>
      </c>
      <c r="D17" s="37">
        <v>5927401</v>
      </c>
      <c r="E17" s="17">
        <v>0.2775091022</v>
      </c>
      <c r="F17" s="17"/>
    </row>
    <row r="18" spans="1:6" ht="18" customHeight="1">
      <c r="A18" s="17" t="s">
        <v>219</v>
      </c>
      <c r="B18" s="17" t="s">
        <v>333</v>
      </c>
      <c r="C18" s="37">
        <v>36984752</v>
      </c>
      <c r="D18" s="37">
        <v>6311664</v>
      </c>
      <c r="E18" s="17">
        <v>0.1706558422</v>
      </c>
      <c r="F18" s="17"/>
    </row>
    <row r="19" spans="1:6" ht="18" customHeight="1">
      <c r="A19" s="17" t="s">
        <v>219</v>
      </c>
      <c r="B19" s="17" t="s">
        <v>334</v>
      </c>
      <c r="C19" s="37">
        <v>36984752</v>
      </c>
      <c r="D19" s="37">
        <v>21060530</v>
      </c>
      <c r="E19" s="17">
        <v>0.5694381836</v>
      </c>
      <c r="F19" s="17"/>
    </row>
    <row r="20" spans="1:6" ht="18" customHeight="1">
      <c r="A20" s="17" t="s">
        <v>219</v>
      </c>
      <c r="B20" s="17" t="s">
        <v>335</v>
      </c>
      <c r="C20" s="37">
        <v>36984752</v>
      </c>
      <c r="D20" s="37">
        <v>1895662</v>
      </c>
      <c r="E20" s="17">
        <v>0.0512552308</v>
      </c>
      <c r="F20" s="17"/>
    </row>
    <row r="21" spans="1:6" ht="18" customHeight="1">
      <c r="A21" s="17" t="s">
        <v>219</v>
      </c>
      <c r="B21" s="17" t="s">
        <v>336</v>
      </c>
      <c r="C21" s="37">
        <v>36984752</v>
      </c>
      <c r="D21" s="37">
        <v>7716896</v>
      </c>
      <c r="E21" s="17">
        <v>0.2086507434</v>
      </c>
      <c r="F21" s="17"/>
    </row>
    <row r="22" spans="1:6" ht="18" customHeight="1">
      <c r="A22" s="17" t="s">
        <v>220</v>
      </c>
      <c r="B22" s="17" t="s">
        <v>351</v>
      </c>
      <c r="C22" s="37">
        <v>9788616</v>
      </c>
      <c r="D22" s="37">
        <v>9788616</v>
      </c>
      <c r="E22" s="71">
        <v>1</v>
      </c>
      <c r="F22" s="17"/>
    </row>
    <row r="23" spans="1:6" ht="18" customHeight="1">
      <c r="A23" s="17" t="s">
        <v>221</v>
      </c>
      <c r="B23" s="17" t="s">
        <v>498</v>
      </c>
      <c r="C23" s="37">
        <v>106508432</v>
      </c>
      <c r="D23" s="37">
        <v>9130448</v>
      </c>
      <c r="E23" s="17">
        <v>0.0857251189</v>
      </c>
      <c r="F23" s="17"/>
    </row>
    <row r="24" spans="1:6" ht="18" customHeight="1">
      <c r="A24" s="17" t="s">
        <v>221</v>
      </c>
      <c r="B24" s="17" t="s">
        <v>499</v>
      </c>
      <c r="C24" s="37">
        <v>106508432</v>
      </c>
      <c r="D24" s="37">
        <v>5940990</v>
      </c>
      <c r="E24" s="17">
        <v>0.0557795274</v>
      </c>
      <c r="F24" s="17"/>
    </row>
    <row r="25" spans="1:6" ht="18" customHeight="1">
      <c r="A25" s="17" t="s">
        <v>221</v>
      </c>
      <c r="B25" s="17" t="s">
        <v>500</v>
      </c>
      <c r="C25" s="37">
        <v>106508432</v>
      </c>
      <c r="D25" s="37">
        <v>4357493</v>
      </c>
      <c r="E25" s="17">
        <v>0.040912188</v>
      </c>
      <c r="F25" s="17"/>
    </row>
    <row r="26" spans="1:6" ht="18" customHeight="1">
      <c r="A26" s="17" t="s">
        <v>221</v>
      </c>
      <c r="B26" s="17" t="s">
        <v>37</v>
      </c>
      <c r="C26" s="37">
        <v>106508432</v>
      </c>
      <c r="D26" s="37">
        <v>8486403</v>
      </c>
      <c r="E26" s="17">
        <v>0.079678227</v>
      </c>
      <c r="F26" s="17"/>
    </row>
    <row r="27" spans="1:6" ht="18" customHeight="1">
      <c r="A27" s="17" t="s">
        <v>221</v>
      </c>
      <c r="B27" s="17" t="s">
        <v>501</v>
      </c>
      <c r="C27" s="37">
        <v>106508432</v>
      </c>
      <c r="D27" s="37">
        <v>750986</v>
      </c>
      <c r="E27" s="17">
        <v>0.0070509535</v>
      </c>
      <c r="F27" s="17"/>
    </row>
    <row r="28" spans="1:6" ht="18" customHeight="1">
      <c r="A28" s="17" t="s">
        <v>221</v>
      </c>
      <c r="B28" s="17" t="s">
        <v>337</v>
      </c>
      <c r="C28" s="37">
        <v>106508432</v>
      </c>
      <c r="D28" s="37">
        <v>5331055</v>
      </c>
      <c r="E28" s="17">
        <v>0.0500528916</v>
      </c>
      <c r="F28" s="17"/>
    </row>
    <row r="29" spans="1:6" ht="18" customHeight="1">
      <c r="A29" s="17" t="s">
        <v>221</v>
      </c>
      <c r="B29" s="17" t="s">
        <v>338</v>
      </c>
      <c r="C29" s="37">
        <v>106508432</v>
      </c>
      <c r="D29" s="37">
        <v>13653333</v>
      </c>
      <c r="E29" s="17">
        <v>0.1281901606</v>
      </c>
      <c r="F29" s="17"/>
    </row>
    <row r="30" spans="1:6" ht="18" customHeight="1">
      <c r="A30" s="17" t="s">
        <v>221</v>
      </c>
      <c r="B30" s="17" t="s">
        <v>502</v>
      </c>
      <c r="C30" s="37">
        <v>106508432</v>
      </c>
      <c r="D30" s="37">
        <v>3414118</v>
      </c>
      <c r="E30" s="17">
        <v>0.0320549081</v>
      </c>
      <c r="F30" s="17"/>
    </row>
    <row r="31" spans="1:6" ht="18" customHeight="1">
      <c r="A31" s="17" t="s">
        <v>221</v>
      </c>
      <c r="B31" s="17" t="s">
        <v>339</v>
      </c>
      <c r="C31" s="37">
        <v>106508432</v>
      </c>
      <c r="D31" s="37">
        <v>43981163</v>
      </c>
      <c r="E31" s="17">
        <v>0.412935973</v>
      </c>
      <c r="F31" s="17"/>
    </row>
    <row r="32" spans="1:6" ht="18" customHeight="1">
      <c r="A32" s="17" t="s">
        <v>221</v>
      </c>
      <c r="B32" s="17" t="s">
        <v>340</v>
      </c>
      <c r="C32" s="37">
        <v>106508432</v>
      </c>
      <c r="D32" s="37">
        <v>2712904</v>
      </c>
      <c r="E32" s="71">
        <v>0.0254712603</v>
      </c>
      <c r="F32" s="17"/>
    </row>
    <row r="33" spans="1:6" ht="18" customHeight="1">
      <c r="A33" s="17" t="s">
        <v>221</v>
      </c>
      <c r="B33" s="17" t="s">
        <v>503</v>
      </c>
      <c r="C33" s="37">
        <v>106508432</v>
      </c>
      <c r="D33" s="37">
        <v>3826468</v>
      </c>
      <c r="E33" s="17">
        <v>0.0359264326</v>
      </c>
      <c r="F33" s="17"/>
    </row>
    <row r="34" spans="1:6" ht="18" customHeight="1">
      <c r="A34" s="17" t="s">
        <v>221</v>
      </c>
      <c r="B34" s="17" t="s">
        <v>341</v>
      </c>
      <c r="C34" s="37">
        <v>106508432</v>
      </c>
      <c r="D34" s="37">
        <v>2678175</v>
      </c>
      <c r="E34" s="17">
        <v>0.0251451923</v>
      </c>
      <c r="F34" s="17"/>
    </row>
    <row r="35" spans="1:6" ht="18" customHeight="1">
      <c r="A35" s="17" t="s">
        <v>221</v>
      </c>
      <c r="B35" s="17" t="s">
        <v>342</v>
      </c>
      <c r="C35" s="37">
        <v>106508432</v>
      </c>
      <c r="D35" s="37">
        <v>2244896</v>
      </c>
      <c r="E35" s="17">
        <v>0.0210771669</v>
      </c>
      <c r="F35" s="17"/>
    </row>
    <row r="36" spans="1:6" ht="18" customHeight="1">
      <c r="A36" s="17" t="s">
        <v>222</v>
      </c>
      <c r="B36" s="17" t="s">
        <v>343</v>
      </c>
      <c r="C36" s="37">
        <v>24736531</v>
      </c>
      <c r="D36" s="37">
        <v>939152</v>
      </c>
      <c r="E36" s="17">
        <v>0.0379661966</v>
      </c>
      <c r="F36" s="17"/>
    </row>
    <row r="37" spans="1:6" ht="18" customHeight="1">
      <c r="A37" s="17" t="s">
        <v>222</v>
      </c>
      <c r="B37" s="17" t="s">
        <v>344</v>
      </c>
      <c r="C37" s="37">
        <v>24736531</v>
      </c>
      <c r="D37" s="37">
        <v>2873548</v>
      </c>
      <c r="E37" s="17">
        <v>0.1161661674</v>
      </c>
      <c r="F37" s="17"/>
    </row>
    <row r="38" spans="1:6" ht="18" customHeight="1">
      <c r="A38" s="17" t="s">
        <v>222</v>
      </c>
      <c r="B38" s="17" t="s">
        <v>345</v>
      </c>
      <c r="C38" s="37">
        <v>24736531</v>
      </c>
      <c r="D38" s="17">
        <v>645</v>
      </c>
      <c r="E38" s="76">
        <v>2.60748E-05</v>
      </c>
      <c r="F38" s="17"/>
    </row>
    <row r="39" spans="1:6" ht="18" customHeight="1">
      <c r="A39" s="17" t="s">
        <v>222</v>
      </c>
      <c r="B39" s="17" t="s">
        <v>346</v>
      </c>
      <c r="C39" s="37">
        <v>24736531</v>
      </c>
      <c r="D39" s="37">
        <v>4358458</v>
      </c>
      <c r="E39" s="17">
        <v>0.1761951989</v>
      </c>
      <c r="F39" s="17"/>
    </row>
    <row r="40" spans="1:6" ht="18" customHeight="1">
      <c r="A40" s="17" t="s">
        <v>222</v>
      </c>
      <c r="B40" s="17" t="s">
        <v>347</v>
      </c>
      <c r="C40" s="37">
        <v>24736531</v>
      </c>
      <c r="D40" s="37">
        <v>749238</v>
      </c>
      <c r="E40" s="17">
        <v>0.0302887256</v>
      </c>
      <c r="F40" s="17"/>
    </row>
    <row r="41" spans="1:6" ht="18" customHeight="1">
      <c r="A41" s="17" t="s">
        <v>222</v>
      </c>
      <c r="B41" s="17" t="s">
        <v>348</v>
      </c>
      <c r="C41" s="37">
        <v>24736531</v>
      </c>
      <c r="D41" s="37">
        <v>934735</v>
      </c>
      <c r="E41" s="17">
        <v>0.0377876348</v>
      </c>
      <c r="F41" s="17"/>
    </row>
    <row r="42" spans="1:6" ht="18" customHeight="1">
      <c r="A42" s="17" t="s">
        <v>222</v>
      </c>
      <c r="B42" s="17" t="s">
        <v>349</v>
      </c>
      <c r="C42" s="37">
        <v>24736531</v>
      </c>
      <c r="D42" s="37">
        <v>6752569</v>
      </c>
      <c r="E42" s="17">
        <v>0.2729796268</v>
      </c>
      <c r="F42" s="17"/>
    </row>
    <row r="43" spans="1:6" ht="18" customHeight="1">
      <c r="A43" s="17" t="s">
        <v>222</v>
      </c>
      <c r="B43" s="17" t="s">
        <v>350</v>
      </c>
      <c r="C43" s="37">
        <v>24736531</v>
      </c>
      <c r="D43" s="37">
        <v>8128186</v>
      </c>
      <c r="E43" s="17">
        <v>0.3285903751</v>
      </c>
      <c r="F43" s="17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</sheetData>
  <mergeCells count="5">
    <mergeCell ref="A1:E1"/>
    <mergeCell ref="A3:E3"/>
    <mergeCell ref="A5:E5"/>
    <mergeCell ref="A2:E2"/>
    <mergeCell ref="A4:E4"/>
  </mergeCells>
  <printOptions horizontalCentered="1" verticalCentered="1"/>
  <pageMargins left="1" right="0.75" top="1" bottom="1" header="0.5" footer="0.5"/>
  <pageSetup firstPageNumber="11" useFirstPageNumber="1" horizontalDpi="600" verticalDpi="600" orientation="portrait" scale="84" r:id="rId1"/>
  <headerFooter alignWithMargins="0">
    <oddHeader>&amp;R&amp;12USPS-FY07-7 Part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04"/>
  <sheetViews>
    <sheetView view="pageBreakPreview" zoomScale="75" zoomScaleSheetLayoutView="75" workbookViewId="0" topLeftCell="A1">
      <selection activeCell="F5" sqref="F5"/>
    </sheetView>
  </sheetViews>
  <sheetFormatPr defaultColWidth="9.140625" defaultRowHeight="12.75"/>
  <cols>
    <col min="1" max="1" width="9.140625" style="17" customWidth="1"/>
    <col min="2" max="2" width="23.28125" style="84" customWidth="1"/>
    <col min="3" max="3" width="52.00390625" style="17" bestFit="1" customWidth="1"/>
    <col min="4" max="4" width="21.140625" style="18" customWidth="1"/>
    <col min="5" max="5" width="9.140625" style="17" customWidth="1"/>
  </cols>
  <sheetData>
    <row r="1" spans="2:4" ht="15">
      <c r="B1" s="191" t="s">
        <v>364</v>
      </c>
      <c r="C1" s="191"/>
      <c r="D1" s="191"/>
    </row>
    <row r="2" spans="2:4" ht="15">
      <c r="B2" s="192" t="s">
        <v>148</v>
      </c>
      <c r="C2" s="191"/>
      <c r="D2" s="191"/>
    </row>
    <row r="3" spans="2:4" ht="15">
      <c r="B3" s="192" t="s">
        <v>560</v>
      </c>
      <c r="C3" s="192"/>
      <c r="D3" s="192"/>
    </row>
    <row r="4" spans="2:4" ht="15">
      <c r="B4" s="191" t="s">
        <v>200</v>
      </c>
      <c r="C4" s="191"/>
      <c r="D4" s="191"/>
    </row>
    <row r="5" spans="2:4" ht="15">
      <c r="B5" s="192" t="s">
        <v>542</v>
      </c>
      <c r="C5" s="192"/>
      <c r="D5" s="192"/>
    </row>
    <row r="6" spans="2:4" ht="15">
      <c r="B6" s="192" t="s">
        <v>458</v>
      </c>
      <c r="C6" s="192"/>
      <c r="D6" s="192"/>
    </row>
    <row r="9" spans="2:4" ht="15.75">
      <c r="B9" s="77" t="s">
        <v>459</v>
      </c>
      <c r="C9" s="78" t="s">
        <v>149</v>
      </c>
      <c r="D9" s="79" t="s">
        <v>85</v>
      </c>
    </row>
    <row r="10" spans="2:4" ht="15">
      <c r="B10" s="80"/>
      <c r="C10" s="45"/>
      <c r="D10" s="81"/>
    </row>
    <row r="11" spans="1:2" ht="15.75">
      <c r="A11" s="82"/>
      <c r="B11" s="83" t="s">
        <v>161</v>
      </c>
    </row>
    <row r="12" spans="2:4" ht="15">
      <c r="B12" s="84">
        <v>47</v>
      </c>
      <c r="C12" s="17" t="s">
        <v>224</v>
      </c>
      <c r="D12" s="18">
        <v>14657</v>
      </c>
    </row>
    <row r="13" spans="2:4" ht="15">
      <c r="B13" s="84">
        <v>87</v>
      </c>
      <c r="C13" s="17" t="s">
        <v>225</v>
      </c>
      <c r="D13" s="18">
        <v>7930</v>
      </c>
    </row>
    <row r="14" spans="2:4" ht="15">
      <c r="B14" s="84">
        <v>88</v>
      </c>
      <c r="C14" s="17" t="s">
        <v>226</v>
      </c>
      <c r="D14" s="18">
        <v>2352</v>
      </c>
    </row>
    <row r="15" spans="2:4" ht="15">
      <c r="B15" s="84">
        <v>91</v>
      </c>
      <c r="C15" s="17" t="s">
        <v>609</v>
      </c>
      <c r="D15" s="18">
        <v>222816</v>
      </c>
    </row>
    <row r="16" spans="2:4" ht="15">
      <c r="B16" s="84">
        <v>92</v>
      </c>
      <c r="C16" s="17" t="s">
        <v>610</v>
      </c>
      <c r="D16" s="18">
        <v>187746</v>
      </c>
    </row>
    <row r="17" spans="2:4" ht="15">
      <c r="B17" s="84">
        <v>93</v>
      </c>
      <c r="C17" s="17" t="s">
        <v>611</v>
      </c>
      <c r="D17" s="18">
        <v>206489</v>
      </c>
    </row>
    <row r="18" spans="2:4" ht="15">
      <c r="B18" s="84">
        <v>94</v>
      </c>
      <c r="C18" s="17" t="s">
        <v>495</v>
      </c>
      <c r="D18" s="18">
        <v>21345</v>
      </c>
    </row>
    <row r="19" spans="2:4" ht="15">
      <c r="B19" s="84">
        <v>95</v>
      </c>
      <c r="C19" s="17" t="s">
        <v>612</v>
      </c>
      <c r="D19" s="18">
        <v>16514</v>
      </c>
    </row>
    <row r="20" spans="2:4" ht="15">
      <c r="B20" s="84">
        <v>96</v>
      </c>
      <c r="C20" s="17" t="s">
        <v>428</v>
      </c>
      <c r="D20" s="18">
        <v>18880</v>
      </c>
    </row>
    <row r="21" spans="2:4" ht="15">
      <c r="B21" s="84">
        <v>97</v>
      </c>
      <c r="C21" s="17" t="s">
        <v>613</v>
      </c>
      <c r="D21" s="18">
        <v>174692</v>
      </c>
    </row>
    <row r="22" spans="2:4" ht="15">
      <c r="B22" s="84">
        <v>98</v>
      </c>
      <c r="C22" s="17" t="s">
        <v>614</v>
      </c>
      <c r="D22" s="18">
        <v>212603</v>
      </c>
    </row>
    <row r="23" spans="2:4" ht="15">
      <c r="B23" s="84">
        <v>99</v>
      </c>
      <c r="C23" s="17" t="s">
        <v>429</v>
      </c>
      <c r="D23" s="18">
        <v>237749</v>
      </c>
    </row>
    <row r="24" spans="2:4" ht="15">
      <c r="B24" s="84">
        <v>261</v>
      </c>
      <c r="C24" s="17" t="s">
        <v>430</v>
      </c>
      <c r="D24" s="18">
        <v>78941</v>
      </c>
    </row>
    <row r="25" spans="2:4" ht="15">
      <c r="B25" s="84">
        <v>262</v>
      </c>
      <c r="C25" s="17" t="s">
        <v>431</v>
      </c>
      <c r="D25" s="18">
        <v>7783</v>
      </c>
    </row>
    <row r="26" spans="2:4" ht="15">
      <c r="B26" s="84">
        <v>263</v>
      </c>
      <c r="C26" s="17" t="s">
        <v>432</v>
      </c>
      <c r="D26" s="18">
        <v>29004</v>
      </c>
    </row>
    <row r="27" spans="2:4" ht="15">
      <c r="B27" s="84">
        <v>264</v>
      </c>
      <c r="C27" s="17" t="s">
        <v>561</v>
      </c>
      <c r="D27" s="18">
        <v>72799</v>
      </c>
    </row>
    <row r="28" spans="2:4" ht="15">
      <c r="B28" s="84">
        <v>265</v>
      </c>
      <c r="C28" s="17" t="s">
        <v>562</v>
      </c>
      <c r="D28" s="18">
        <v>59589</v>
      </c>
    </row>
    <row r="29" spans="2:4" ht="15">
      <c r="B29" s="84">
        <v>266</v>
      </c>
      <c r="C29" s="17" t="s">
        <v>563</v>
      </c>
      <c r="D29" s="18">
        <v>39014</v>
      </c>
    </row>
    <row r="30" spans="2:4" ht="15">
      <c r="B30" s="84">
        <v>267</v>
      </c>
      <c r="C30" s="17" t="s">
        <v>433</v>
      </c>
      <c r="D30" s="18">
        <v>233</v>
      </c>
    </row>
    <row r="31" spans="2:4" ht="15">
      <c r="B31" s="84">
        <v>271</v>
      </c>
      <c r="C31" s="17" t="s">
        <v>615</v>
      </c>
      <c r="D31" s="18">
        <v>2157086</v>
      </c>
    </row>
    <row r="32" spans="2:4" ht="15">
      <c r="B32" s="84">
        <v>272</v>
      </c>
      <c r="C32" s="17" t="s">
        <v>616</v>
      </c>
      <c r="D32" s="18">
        <v>14379</v>
      </c>
    </row>
    <row r="33" spans="2:4" ht="15">
      <c r="B33" s="84">
        <v>273</v>
      </c>
      <c r="C33" s="17" t="s">
        <v>434</v>
      </c>
      <c r="D33" s="18">
        <v>14385</v>
      </c>
    </row>
    <row r="34" spans="2:4" ht="15">
      <c r="B34" s="84">
        <v>274</v>
      </c>
      <c r="C34" s="17" t="s">
        <v>567</v>
      </c>
      <c r="D34" s="18">
        <v>21727</v>
      </c>
    </row>
    <row r="35" spans="2:4" ht="15">
      <c r="B35" s="84">
        <v>275</v>
      </c>
      <c r="C35" s="17" t="s">
        <v>568</v>
      </c>
      <c r="D35" s="18">
        <v>7193</v>
      </c>
    </row>
    <row r="36" spans="2:4" ht="15">
      <c r="B36" s="84">
        <v>276</v>
      </c>
      <c r="C36" s="17" t="s">
        <v>569</v>
      </c>
      <c r="D36" s="18">
        <v>4714</v>
      </c>
    </row>
    <row r="37" spans="2:4" ht="15">
      <c r="B37" s="84">
        <v>277</v>
      </c>
      <c r="C37" s="17" t="s">
        <v>435</v>
      </c>
      <c r="D37" s="18">
        <v>2</v>
      </c>
    </row>
    <row r="38" spans="2:4" ht="15">
      <c r="B38" s="84">
        <v>281</v>
      </c>
      <c r="C38" s="17" t="s">
        <v>617</v>
      </c>
      <c r="D38" s="18">
        <v>1489997</v>
      </c>
    </row>
    <row r="39" spans="2:4" ht="15">
      <c r="B39" s="84">
        <v>282</v>
      </c>
      <c r="C39" s="17" t="s">
        <v>618</v>
      </c>
      <c r="D39" s="18">
        <v>11951</v>
      </c>
    </row>
    <row r="40" spans="2:4" ht="15">
      <c r="B40" s="84">
        <v>283</v>
      </c>
      <c r="C40" s="17" t="s">
        <v>436</v>
      </c>
      <c r="D40" s="18">
        <v>269821</v>
      </c>
    </row>
    <row r="41" spans="2:4" ht="15">
      <c r="B41" s="84">
        <v>284</v>
      </c>
      <c r="C41" s="17" t="s">
        <v>570</v>
      </c>
      <c r="D41" s="18">
        <v>104180</v>
      </c>
    </row>
    <row r="42" spans="2:4" ht="15">
      <c r="B42" s="84">
        <v>285</v>
      </c>
      <c r="C42" s="17" t="s">
        <v>571</v>
      </c>
      <c r="D42" s="18">
        <v>92367</v>
      </c>
    </row>
    <row r="43" spans="2:4" ht="15">
      <c r="B43" s="84">
        <v>286</v>
      </c>
      <c r="C43" s="17" t="s">
        <v>572</v>
      </c>
      <c r="D43" s="18">
        <v>8253</v>
      </c>
    </row>
    <row r="44" spans="2:4" ht="15">
      <c r="B44" s="84">
        <v>287</v>
      </c>
      <c r="C44" s="17" t="s">
        <v>437</v>
      </c>
      <c r="D44" s="18">
        <v>94</v>
      </c>
    </row>
    <row r="45" spans="2:4" ht="15">
      <c r="B45" s="84">
        <v>291</v>
      </c>
      <c r="C45" s="17" t="s">
        <v>523</v>
      </c>
      <c r="D45" s="18">
        <v>12389</v>
      </c>
    </row>
    <row r="46" spans="2:4" ht="15">
      <c r="B46" s="84">
        <v>292</v>
      </c>
      <c r="C46" s="17" t="s">
        <v>524</v>
      </c>
      <c r="D46" s="18">
        <v>207</v>
      </c>
    </row>
    <row r="47" spans="2:4" ht="15">
      <c r="B47" s="84">
        <v>293</v>
      </c>
      <c r="C47" s="17" t="s">
        <v>619</v>
      </c>
      <c r="D47" s="18">
        <v>14460</v>
      </c>
    </row>
    <row r="48" spans="2:4" ht="15">
      <c r="B48" s="84">
        <v>294</v>
      </c>
      <c r="C48" s="17" t="s">
        <v>573</v>
      </c>
      <c r="D48" s="18">
        <v>13872</v>
      </c>
    </row>
    <row r="49" spans="2:4" ht="15">
      <c r="B49" s="84">
        <v>295</v>
      </c>
      <c r="C49" s="17" t="s">
        <v>574</v>
      </c>
      <c r="D49" s="18">
        <v>3413</v>
      </c>
    </row>
    <row r="50" spans="2:4" ht="15">
      <c r="B50" s="84">
        <v>296</v>
      </c>
      <c r="C50" s="17" t="s">
        <v>575</v>
      </c>
      <c r="D50" s="18">
        <v>3218</v>
      </c>
    </row>
    <row r="51" spans="2:4" ht="15">
      <c r="B51" s="84">
        <v>297</v>
      </c>
      <c r="C51" s="17" t="s">
        <v>438</v>
      </c>
      <c r="D51" s="18">
        <v>4</v>
      </c>
    </row>
    <row r="52" spans="2:4" ht="15">
      <c r="B52" s="84">
        <v>309</v>
      </c>
      <c r="C52" s="17" t="s">
        <v>620</v>
      </c>
      <c r="D52" s="18">
        <v>16</v>
      </c>
    </row>
    <row r="53" spans="2:4" ht="15">
      <c r="B53" s="84">
        <v>313</v>
      </c>
      <c r="C53" s="17" t="s">
        <v>621</v>
      </c>
      <c r="D53" s="18">
        <v>2392</v>
      </c>
    </row>
    <row r="54" spans="2:4" ht="15">
      <c r="B54" s="84">
        <v>314</v>
      </c>
      <c r="C54" s="17" t="s">
        <v>622</v>
      </c>
      <c r="D54" s="18">
        <v>2971</v>
      </c>
    </row>
    <row r="55" spans="2:4" ht="15">
      <c r="B55" s="84">
        <v>315</v>
      </c>
      <c r="C55" s="17" t="s">
        <v>227</v>
      </c>
      <c r="D55" s="18">
        <v>168</v>
      </c>
    </row>
    <row r="56" spans="2:4" ht="15">
      <c r="B56" s="84">
        <v>317</v>
      </c>
      <c r="C56" s="17" t="s">
        <v>439</v>
      </c>
      <c r="D56" s="18">
        <v>195</v>
      </c>
    </row>
    <row r="57" spans="2:4" ht="15">
      <c r="B57" s="84">
        <v>318</v>
      </c>
      <c r="C57" s="17" t="s">
        <v>440</v>
      </c>
      <c r="D57" s="18">
        <v>1027</v>
      </c>
    </row>
    <row r="58" spans="2:4" ht="15">
      <c r="B58" s="84">
        <v>319</v>
      </c>
      <c r="C58" s="17" t="s">
        <v>623</v>
      </c>
      <c r="D58" s="18">
        <v>15</v>
      </c>
    </row>
    <row r="59" spans="2:4" ht="15">
      <c r="B59" s="84">
        <v>356</v>
      </c>
      <c r="C59" s="17" t="s">
        <v>441</v>
      </c>
      <c r="D59" s="18">
        <v>102</v>
      </c>
    </row>
    <row r="60" spans="2:4" ht="15">
      <c r="B60" s="84">
        <v>357</v>
      </c>
      <c r="C60" s="17" t="s">
        <v>442</v>
      </c>
      <c r="D60" s="18">
        <v>1684</v>
      </c>
    </row>
    <row r="61" spans="2:4" ht="15">
      <c r="B61" s="84">
        <v>481</v>
      </c>
      <c r="C61" s="17" t="s">
        <v>624</v>
      </c>
      <c r="D61" s="18">
        <v>3473</v>
      </c>
    </row>
    <row r="62" spans="2:4" ht="15">
      <c r="B62" s="84">
        <v>482</v>
      </c>
      <c r="C62" s="17" t="s">
        <v>625</v>
      </c>
      <c r="D62" s="18">
        <v>167</v>
      </c>
    </row>
    <row r="63" spans="2:4" ht="15">
      <c r="B63" s="84">
        <v>483</v>
      </c>
      <c r="C63" s="17" t="s">
        <v>626</v>
      </c>
      <c r="D63" s="18">
        <v>6477</v>
      </c>
    </row>
    <row r="64" spans="2:4" ht="15">
      <c r="B64" s="84">
        <v>484</v>
      </c>
      <c r="C64" s="17" t="s">
        <v>576</v>
      </c>
      <c r="D64" s="18">
        <v>6499</v>
      </c>
    </row>
    <row r="65" spans="2:4" ht="15">
      <c r="B65" s="84">
        <v>485</v>
      </c>
      <c r="C65" s="17" t="s">
        <v>577</v>
      </c>
      <c r="D65" s="18">
        <v>1574</v>
      </c>
    </row>
    <row r="66" spans="2:4" ht="15">
      <c r="B66" s="84">
        <v>486</v>
      </c>
      <c r="C66" s="17" t="s">
        <v>578</v>
      </c>
      <c r="D66" s="18">
        <v>142</v>
      </c>
    </row>
    <row r="67" spans="2:4" ht="15">
      <c r="B67" s="84">
        <v>487</v>
      </c>
      <c r="C67" s="17" t="s">
        <v>579</v>
      </c>
      <c r="D67" s="18">
        <v>2</v>
      </c>
    </row>
    <row r="68" spans="2:4" ht="15">
      <c r="B68" s="84">
        <v>491</v>
      </c>
      <c r="C68" s="17" t="s">
        <v>627</v>
      </c>
      <c r="D68" s="18">
        <v>37947</v>
      </c>
    </row>
    <row r="69" spans="2:4" ht="15">
      <c r="B69" s="84">
        <v>492</v>
      </c>
      <c r="C69" s="17" t="s">
        <v>628</v>
      </c>
      <c r="D69" s="18">
        <v>2463</v>
      </c>
    </row>
    <row r="70" spans="2:4" ht="15">
      <c r="B70" s="84">
        <v>493</v>
      </c>
      <c r="C70" s="17" t="s">
        <v>629</v>
      </c>
      <c r="D70" s="18">
        <v>1575</v>
      </c>
    </row>
    <row r="71" spans="2:4" ht="15">
      <c r="B71" s="84">
        <v>494</v>
      </c>
      <c r="C71" s="17" t="s">
        <v>580</v>
      </c>
      <c r="D71" s="18">
        <v>12270</v>
      </c>
    </row>
    <row r="72" spans="2:4" ht="15">
      <c r="B72" s="84">
        <v>495</v>
      </c>
      <c r="C72" s="17" t="s">
        <v>581</v>
      </c>
      <c r="D72" s="18">
        <v>1954</v>
      </c>
    </row>
    <row r="73" spans="2:4" ht="15">
      <c r="B73" s="84">
        <v>496</v>
      </c>
      <c r="C73" s="17" t="s">
        <v>228</v>
      </c>
      <c r="D73" s="18">
        <v>33974</v>
      </c>
    </row>
    <row r="74" spans="2:4" ht="15">
      <c r="B74" s="84">
        <v>497</v>
      </c>
      <c r="C74" s="17" t="s">
        <v>229</v>
      </c>
      <c r="D74" s="18">
        <v>236</v>
      </c>
    </row>
    <row r="75" spans="2:4" ht="15">
      <c r="B75" s="84">
        <v>501</v>
      </c>
      <c r="C75" s="17" t="s">
        <v>630</v>
      </c>
      <c r="D75" s="18">
        <v>1988</v>
      </c>
    </row>
    <row r="76" spans="2:4" ht="15">
      <c r="B76" s="84">
        <v>502</v>
      </c>
      <c r="C76" s="17" t="s">
        <v>230</v>
      </c>
      <c r="D76" s="18">
        <v>199</v>
      </c>
    </row>
    <row r="77" spans="2:4" ht="15">
      <c r="B77" s="84">
        <v>503</v>
      </c>
      <c r="C77" s="17" t="s">
        <v>231</v>
      </c>
      <c r="D77" s="18">
        <v>66</v>
      </c>
    </row>
    <row r="78" spans="2:4" ht="15">
      <c r="B78" s="84">
        <v>504</v>
      </c>
      <c r="C78" s="17" t="s">
        <v>582</v>
      </c>
      <c r="D78" s="18">
        <v>55</v>
      </c>
    </row>
    <row r="79" spans="2:4" ht="15">
      <c r="B79" s="84">
        <v>505</v>
      </c>
      <c r="C79" s="17" t="s">
        <v>583</v>
      </c>
      <c r="D79" s="18">
        <v>105</v>
      </c>
    </row>
    <row r="80" spans="2:4" ht="15">
      <c r="B80" s="84">
        <v>506</v>
      </c>
      <c r="C80" s="17" t="s">
        <v>584</v>
      </c>
      <c r="D80" s="18">
        <v>61</v>
      </c>
    </row>
    <row r="81" spans="2:4" ht="15">
      <c r="B81" s="84">
        <v>603</v>
      </c>
      <c r="C81" s="17" t="s">
        <v>631</v>
      </c>
      <c r="D81" s="18">
        <v>1273</v>
      </c>
    </row>
    <row r="82" spans="2:4" ht="15">
      <c r="B82" s="84">
        <v>604</v>
      </c>
      <c r="C82" s="17" t="s">
        <v>632</v>
      </c>
      <c r="D82" s="18">
        <v>41848</v>
      </c>
    </row>
    <row r="83" spans="2:4" ht="15">
      <c r="B83" s="84">
        <v>776</v>
      </c>
      <c r="C83" s="17" t="s">
        <v>564</v>
      </c>
      <c r="D83" s="18">
        <v>35</v>
      </c>
    </row>
    <row r="84" spans="2:4" ht="15">
      <c r="B84" s="84">
        <v>851</v>
      </c>
      <c r="C84" s="17" t="s">
        <v>652</v>
      </c>
      <c r="D84" s="18">
        <v>509</v>
      </c>
    </row>
    <row r="85" spans="2:4" ht="15">
      <c r="B85" s="84">
        <v>852</v>
      </c>
      <c r="C85" s="17" t="s">
        <v>653</v>
      </c>
      <c r="D85" s="18">
        <v>12</v>
      </c>
    </row>
    <row r="86" spans="2:4" ht="15">
      <c r="B86" s="84">
        <v>853</v>
      </c>
      <c r="C86" s="17" t="s">
        <v>654</v>
      </c>
      <c r="D86" s="18">
        <v>20</v>
      </c>
    </row>
    <row r="87" spans="2:4" ht="15">
      <c r="B87" s="84">
        <v>854</v>
      </c>
      <c r="C87" s="17" t="s">
        <v>585</v>
      </c>
      <c r="D87" s="18">
        <v>86</v>
      </c>
    </row>
    <row r="88" spans="2:4" ht="15">
      <c r="B88" s="84">
        <v>855</v>
      </c>
      <c r="C88" s="17" t="s">
        <v>586</v>
      </c>
      <c r="D88" s="18">
        <v>10</v>
      </c>
    </row>
    <row r="89" spans="2:4" ht="15">
      <c r="B89" s="84">
        <v>856</v>
      </c>
      <c r="C89" s="17" t="s">
        <v>587</v>
      </c>
      <c r="D89" s="18">
        <v>26</v>
      </c>
    </row>
    <row r="90" spans="2:4" ht="15">
      <c r="B90" s="84">
        <v>861</v>
      </c>
      <c r="C90" s="17" t="s">
        <v>423</v>
      </c>
      <c r="D90" s="18">
        <v>375</v>
      </c>
    </row>
    <row r="91" spans="2:4" ht="15">
      <c r="B91" s="84">
        <v>862</v>
      </c>
      <c r="C91" s="17" t="s">
        <v>424</v>
      </c>
      <c r="D91" s="18">
        <v>709</v>
      </c>
    </row>
    <row r="92" spans="2:4" ht="15">
      <c r="B92" s="84">
        <v>863</v>
      </c>
      <c r="C92" s="17" t="s">
        <v>425</v>
      </c>
      <c r="D92" s="18">
        <v>4374</v>
      </c>
    </row>
    <row r="93" spans="2:4" ht="15">
      <c r="B93" s="84">
        <v>864</v>
      </c>
      <c r="C93" s="17" t="s">
        <v>426</v>
      </c>
      <c r="D93" s="18">
        <v>18398</v>
      </c>
    </row>
    <row r="94" spans="2:4" ht="15">
      <c r="B94" s="84">
        <v>865</v>
      </c>
      <c r="C94" s="17" t="s">
        <v>427</v>
      </c>
      <c r="D94" s="18">
        <v>16943</v>
      </c>
    </row>
    <row r="95" spans="2:4" ht="15">
      <c r="B95" s="84">
        <v>866</v>
      </c>
      <c r="C95" s="17" t="s">
        <v>588</v>
      </c>
      <c r="D95" s="18">
        <v>38758</v>
      </c>
    </row>
    <row r="96" spans="2:4" ht="15">
      <c r="B96" s="84">
        <v>867</v>
      </c>
      <c r="C96" s="17" t="s">
        <v>589</v>
      </c>
      <c r="D96" s="18">
        <v>355</v>
      </c>
    </row>
    <row r="97" spans="2:4" ht="15">
      <c r="B97" s="84">
        <v>869</v>
      </c>
      <c r="C97" s="17" t="s">
        <v>590</v>
      </c>
      <c r="D97" s="18">
        <v>2</v>
      </c>
    </row>
    <row r="98" spans="2:4" ht="15">
      <c r="B98" s="84">
        <v>871</v>
      </c>
      <c r="C98" s="17" t="s">
        <v>655</v>
      </c>
      <c r="D98" s="18">
        <v>36161</v>
      </c>
    </row>
    <row r="99" spans="2:4" ht="15">
      <c r="B99" s="84">
        <v>872</v>
      </c>
      <c r="C99" s="17" t="s">
        <v>656</v>
      </c>
      <c r="D99" s="18">
        <v>58480</v>
      </c>
    </row>
    <row r="100" spans="2:4" ht="15">
      <c r="B100" s="84">
        <v>873</v>
      </c>
      <c r="C100" s="17" t="s">
        <v>657</v>
      </c>
      <c r="D100" s="18">
        <v>455496</v>
      </c>
    </row>
    <row r="101" spans="2:4" ht="15">
      <c r="B101" s="84">
        <v>874</v>
      </c>
      <c r="C101" s="17" t="s">
        <v>591</v>
      </c>
      <c r="D101" s="18">
        <v>896485</v>
      </c>
    </row>
    <row r="102" spans="2:4" ht="15">
      <c r="B102" s="84">
        <v>875</v>
      </c>
      <c r="C102" s="17" t="s">
        <v>592</v>
      </c>
      <c r="D102" s="18">
        <v>198793</v>
      </c>
    </row>
    <row r="103" spans="2:4" ht="15">
      <c r="B103" s="84">
        <v>876</v>
      </c>
      <c r="C103" s="17" t="s">
        <v>593</v>
      </c>
      <c r="D103" s="18">
        <v>648114</v>
      </c>
    </row>
    <row r="104" spans="2:4" ht="15">
      <c r="B104" s="84">
        <v>877</v>
      </c>
      <c r="C104" s="17" t="s">
        <v>594</v>
      </c>
      <c r="D104" s="18">
        <v>29677</v>
      </c>
    </row>
    <row r="105" spans="2:4" ht="15">
      <c r="B105" s="84">
        <v>878</v>
      </c>
      <c r="C105" s="17" t="s">
        <v>595</v>
      </c>
      <c r="D105" s="18">
        <v>38214</v>
      </c>
    </row>
    <row r="106" spans="2:4" ht="15">
      <c r="B106" s="84">
        <v>879</v>
      </c>
      <c r="C106" s="17" t="s">
        <v>596</v>
      </c>
      <c r="D106" s="18">
        <v>13627</v>
      </c>
    </row>
    <row r="107" spans="2:4" ht="15">
      <c r="B107" s="84">
        <v>891</v>
      </c>
      <c r="C107" s="17" t="s">
        <v>658</v>
      </c>
      <c r="D107" s="18">
        <v>1477532</v>
      </c>
    </row>
    <row r="108" spans="2:4" ht="15">
      <c r="B108" s="84">
        <v>892</v>
      </c>
      <c r="C108" s="17" t="s">
        <v>659</v>
      </c>
      <c r="D108" s="18">
        <v>750498</v>
      </c>
    </row>
    <row r="109" spans="2:4" ht="15">
      <c r="B109" s="84">
        <v>893</v>
      </c>
      <c r="C109" s="17" t="s">
        <v>460</v>
      </c>
      <c r="D109" s="18">
        <v>4898444</v>
      </c>
    </row>
    <row r="110" spans="2:4" ht="15">
      <c r="B110" s="84">
        <v>894</v>
      </c>
      <c r="C110" s="17" t="s">
        <v>597</v>
      </c>
      <c r="D110" s="18">
        <v>4019654</v>
      </c>
    </row>
    <row r="111" spans="2:4" ht="15">
      <c r="B111" s="84">
        <v>895</v>
      </c>
      <c r="C111" s="17" t="s">
        <v>598</v>
      </c>
      <c r="D111" s="18">
        <v>1353474</v>
      </c>
    </row>
    <row r="112" spans="2:4" ht="15">
      <c r="B112" s="84">
        <v>896</v>
      </c>
      <c r="C112" s="17" t="s">
        <v>461</v>
      </c>
      <c r="D112" s="18">
        <v>1960962</v>
      </c>
    </row>
    <row r="113" spans="2:4" ht="15">
      <c r="B113" s="84">
        <v>897</v>
      </c>
      <c r="C113" s="17" t="s">
        <v>462</v>
      </c>
      <c r="D113" s="18">
        <v>234757</v>
      </c>
    </row>
    <row r="114" spans="2:4" ht="15">
      <c r="B114" s="84">
        <v>898</v>
      </c>
      <c r="C114" s="17" t="s">
        <v>232</v>
      </c>
      <c r="D114" s="18">
        <v>155877</v>
      </c>
    </row>
    <row r="115" spans="2:4" ht="15">
      <c r="B115" s="84">
        <v>899</v>
      </c>
      <c r="C115" s="17" t="s">
        <v>233</v>
      </c>
      <c r="D115" s="18">
        <v>86803</v>
      </c>
    </row>
    <row r="116" spans="2:4" ht="15">
      <c r="B116" s="84">
        <v>908</v>
      </c>
      <c r="C116" s="17" t="s">
        <v>599</v>
      </c>
      <c r="D116" s="18">
        <v>659</v>
      </c>
    </row>
    <row r="117" spans="2:4" ht="15">
      <c r="B117" s="84">
        <v>909</v>
      </c>
      <c r="C117" s="17" t="s">
        <v>600</v>
      </c>
      <c r="D117" s="18">
        <v>2873</v>
      </c>
    </row>
    <row r="118" spans="2:4" ht="15">
      <c r="B118" s="84">
        <v>910</v>
      </c>
      <c r="C118" s="17" t="s">
        <v>601</v>
      </c>
      <c r="D118" s="18">
        <v>138</v>
      </c>
    </row>
    <row r="119" spans="2:4" ht="15">
      <c r="B119" s="84">
        <v>911</v>
      </c>
      <c r="C119" s="17" t="s">
        <v>602</v>
      </c>
      <c r="D119" s="18">
        <v>6031</v>
      </c>
    </row>
    <row r="120" spans="2:4" ht="15">
      <c r="B120" s="84">
        <v>914</v>
      </c>
      <c r="C120" s="17" t="s">
        <v>603</v>
      </c>
      <c r="D120" s="18">
        <v>44723</v>
      </c>
    </row>
    <row r="121" spans="2:4" ht="15">
      <c r="B121" s="84">
        <v>915</v>
      </c>
      <c r="C121" s="17" t="s">
        <v>604</v>
      </c>
      <c r="D121" s="18">
        <v>11006</v>
      </c>
    </row>
    <row r="122" spans="2:4" ht="15">
      <c r="B122" s="84">
        <v>918</v>
      </c>
      <c r="C122" s="17" t="s">
        <v>234</v>
      </c>
      <c r="D122" s="18">
        <v>16779424</v>
      </c>
    </row>
    <row r="123" spans="2:4" ht="15">
      <c r="B123" s="84">
        <v>919</v>
      </c>
      <c r="C123" s="17" t="s">
        <v>235</v>
      </c>
      <c r="D123" s="18">
        <v>4501315</v>
      </c>
    </row>
    <row r="124" spans="2:4" ht="15">
      <c r="B124" s="84">
        <v>971</v>
      </c>
      <c r="C124" s="17" t="s">
        <v>660</v>
      </c>
      <c r="D124" s="18">
        <v>99850</v>
      </c>
    </row>
    <row r="125" spans="2:4" ht="15">
      <c r="B125" s="84">
        <v>972</v>
      </c>
      <c r="C125" s="17" t="s">
        <v>661</v>
      </c>
      <c r="D125" s="18">
        <v>30891</v>
      </c>
    </row>
    <row r="126" spans="2:4" ht="15">
      <c r="B126" s="84">
        <v>973</v>
      </c>
      <c r="C126" s="17" t="s">
        <v>662</v>
      </c>
      <c r="D126" s="18">
        <v>9620</v>
      </c>
    </row>
    <row r="127" spans="2:4" ht="15">
      <c r="B127" s="84">
        <v>974</v>
      </c>
      <c r="C127" s="17" t="s">
        <v>605</v>
      </c>
      <c r="D127" s="18">
        <v>26321</v>
      </c>
    </row>
    <row r="128" spans="2:4" ht="15">
      <c r="B128" s="84">
        <v>975</v>
      </c>
      <c r="C128" s="17" t="s">
        <v>606</v>
      </c>
      <c r="D128" s="18">
        <v>7777</v>
      </c>
    </row>
    <row r="129" spans="2:4" ht="15">
      <c r="B129" s="84">
        <v>976</v>
      </c>
      <c r="C129" s="17" t="s">
        <v>607</v>
      </c>
      <c r="D129" s="18">
        <v>76169</v>
      </c>
    </row>
    <row r="130" spans="2:4" ht="15">
      <c r="B130" s="84">
        <v>977</v>
      </c>
      <c r="C130" s="17" t="s">
        <v>608</v>
      </c>
      <c r="D130" s="18">
        <v>6</v>
      </c>
    </row>
    <row r="131" spans="2:4" ht="15">
      <c r="B131" s="84" t="s">
        <v>522</v>
      </c>
      <c r="C131" s="17" t="s">
        <v>215</v>
      </c>
      <c r="D131" s="18">
        <f>SUM(D12:D130)</f>
        <v>45008229</v>
      </c>
    </row>
    <row r="132" ht="15.75">
      <c r="B132" s="83" t="s">
        <v>160</v>
      </c>
    </row>
    <row r="133" spans="2:4" ht="15">
      <c r="B133" s="84">
        <v>46</v>
      </c>
      <c r="C133" s="17" t="s">
        <v>293</v>
      </c>
      <c r="D133" s="18">
        <v>45759</v>
      </c>
    </row>
    <row r="134" spans="2:4" ht="15">
      <c r="B134" s="84">
        <v>301</v>
      </c>
      <c r="C134" s="17" t="s">
        <v>663</v>
      </c>
      <c r="D134" s="18">
        <v>9825</v>
      </c>
    </row>
    <row r="135" spans="2:4" ht="15">
      <c r="B135" s="84">
        <v>303</v>
      </c>
      <c r="C135" s="17" t="s">
        <v>664</v>
      </c>
      <c r="D135" s="18">
        <v>81</v>
      </c>
    </row>
    <row r="136" spans="2:4" ht="15">
      <c r="B136" s="84">
        <v>304</v>
      </c>
      <c r="C136" s="17" t="s">
        <v>665</v>
      </c>
      <c r="D136" s="18">
        <v>1</v>
      </c>
    </row>
    <row r="137" spans="2:4" ht="15">
      <c r="B137" s="84">
        <v>831</v>
      </c>
      <c r="C137" s="17" t="s">
        <v>666</v>
      </c>
      <c r="D137" s="18">
        <v>10384</v>
      </c>
    </row>
    <row r="138" spans="2:4" ht="15">
      <c r="B138" s="84">
        <v>832</v>
      </c>
      <c r="C138" s="17" t="s">
        <v>464</v>
      </c>
      <c r="D138" s="18">
        <v>1487</v>
      </c>
    </row>
    <row r="139" spans="2:4" ht="15">
      <c r="B139" s="84">
        <v>833</v>
      </c>
      <c r="C139" s="17" t="s">
        <v>294</v>
      </c>
      <c r="D139" s="18">
        <v>34603</v>
      </c>
    </row>
    <row r="140" spans="2:4" ht="15">
      <c r="B140" s="84">
        <v>834</v>
      </c>
      <c r="C140" s="17" t="s">
        <v>465</v>
      </c>
      <c r="D140" s="18">
        <v>156805</v>
      </c>
    </row>
    <row r="141" spans="2:4" ht="15">
      <c r="B141" s="84">
        <v>835</v>
      </c>
      <c r="C141" s="17" t="s">
        <v>295</v>
      </c>
      <c r="D141" s="18">
        <v>50782</v>
      </c>
    </row>
    <row r="142" spans="2:4" ht="15">
      <c r="B142" s="84">
        <v>836</v>
      </c>
      <c r="C142" s="17" t="s">
        <v>466</v>
      </c>
      <c r="D142" s="18">
        <v>86749</v>
      </c>
    </row>
    <row r="143" spans="2:4" ht="15">
      <c r="B143" s="84">
        <v>837</v>
      </c>
      <c r="C143" s="17" t="s">
        <v>296</v>
      </c>
      <c r="D143" s="18">
        <v>681</v>
      </c>
    </row>
    <row r="144" spans="2:4" ht="15">
      <c r="B144" s="84">
        <v>841</v>
      </c>
      <c r="C144" s="17" t="s">
        <v>667</v>
      </c>
      <c r="D144" s="18">
        <v>58232</v>
      </c>
    </row>
    <row r="145" spans="2:4" ht="15">
      <c r="B145" s="84">
        <v>842</v>
      </c>
      <c r="C145" s="17" t="s">
        <v>668</v>
      </c>
      <c r="D145" s="18">
        <v>3112</v>
      </c>
    </row>
    <row r="146" spans="2:4" ht="15">
      <c r="B146" s="84">
        <v>843</v>
      </c>
      <c r="C146" s="17" t="s">
        <v>467</v>
      </c>
      <c r="D146" s="18">
        <v>51305</v>
      </c>
    </row>
    <row r="147" spans="2:4" ht="15">
      <c r="B147" s="84">
        <v>844</v>
      </c>
      <c r="C147" s="17" t="s">
        <v>669</v>
      </c>
      <c r="D147" s="18">
        <v>80091</v>
      </c>
    </row>
    <row r="148" spans="2:4" ht="15">
      <c r="B148" s="84">
        <v>845</v>
      </c>
      <c r="C148" s="17" t="s">
        <v>670</v>
      </c>
      <c r="D148" s="18">
        <v>50013</v>
      </c>
    </row>
    <row r="149" spans="2:4" ht="15">
      <c r="B149" s="84">
        <v>846</v>
      </c>
      <c r="C149" s="17" t="s">
        <v>671</v>
      </c>
      <c r="D149" s="18">
        <v>1726411</v>
      </c>
    </row>
    <row r="150" spans="2:4" ht="15">
      <c r="B150" s="84">
        <v>847</v>
      </c>
      <c r="C150" s="17" t="s">
        <v>468</v>
      </c>
      <c r="D150" s="18">
        <v>3782</v>
      </c>
    </row>
    <row r="151" spans="2:4" ht="15">
      <c r="B151" s="84">
        <v>881</v>
      </c>
      <c r="C151" s="17" t="s">
        <v>672</v>
      </c>
      <c r="D151" s="18">
        <v>805783</v>
      </c>
    </row>
    <row r="152" spans="2:4" ht="15">
      <c r="B152" s="84">
        <v>882</v>
      </c>
      <c r="C152" s="17" t="s">
        <v>673</v>
      </c>
      <c r="D152" s="18">
        <v>1347</v>
      </c>
    </row>
    <row r="153" spans="2:4" ht="15">
      <c r="B153" s="84">
        <v>883</v>
      </c>
      <c r="C153" s="17" t="s">
        <v>674</v>
      </c>
      <c r="D153" s="18">
        <v>225627</v>
      </c>
    </row>
    <row r="154" spans="2:4" ht="15">
      <c r="B154" s="84">
        <v>884</v>
      </c>
      <c r="C154" s="17" t="s">
        <v>675</v>
      </c>
      <c r="D154" s="18">
        <v>169111</v>
      </c>
    </row>
    <row r="155" spans="2:4" ht="15">
      <c r="B155" s="84">
        <v>885</v>
      </c>
      <c r="C155" s="17" t="s">
        <v>676</v>
      </c>
      <c r="D155" s="18">
        <v>51696</v>
      </c>
    </row>
    <row r="156" spans="2:4" ht="15">
      <c r="B156" s="84">
        <v>886</v>
      </c>
      <c r="C156" s="17" t="s">
        <v>677</v>
      </c>
      <c r="D156" s="18">
        <v>830</v>
      </c>
    </row>
    <row r="157" spans="2:4" ht="15">
      <c r="B157" s="84">
        <v>887</v>
      </c>
      <c r="C157" s="17" t="s">
        <v>678</v>
      </c>
      <c r="D157" s="18">
        <v>12610</v>
      </c>
    </row>
    <row r="158" spans="2:4" ht="15">
      <c r="B158" s="84">
        <v>961</v>
      </c>
      <c r="C158" s="17" t="s">
        <v>525</v>
      </c>
      <c r="D158" s="18">
        <v>71147</v>
      </c>
    </row>
    <row r="159" spans="2:4" ht="15">
      <c r="B159" s="84">
        <v>962</v>
      </c>
      <c r="C159" s="17" t="s">
        <v>679</v>
      </c>
      <c r="D159" s="18">
        <v>19234</v>
      </c>
    </row>
    <row r="160" spans="2:4" ht="15">
      <c r="B160" s="84">
        <v>963</v>
      </c>
      <c r="C160" s="17" t="s">
        <v>680</v>
      </c>
      <c r="D160" s="18">
        <v>40022</v>
      </c>
    </row>
    <row r="161" spans="2:4" ht="15">
      <c r="B161" s="84">
        <v>964</v>
      </c>
      <c r="C161" s="17" t="s">
        <v>681</v>
      </c>
      <c r="D161" s="18">
        <v>56867</v>
      </c>
    </row>
    <row r="162" spans="2:4" ht="15">
      <c r="B162" s="84">
        <v>965</v>
      </c>
      <c r="C162" s="17" t="s">
        <v>682</v>
      </c>
      <c r="D162" s="18">
        <v>19185</v>
      </c>
    </row>
    <row r="163" spans="2:4" ht="15">
      <c r="B163" s="84">
        <v>966</v>
      </c>
      <c r="C163" s="17" t="s">
        <v>683</v>
      </c>
      <c r="D163" s="18">
        <v>49881</v>
      </c>
    </row>
    <row r="164" spans="2:4" ht="15">
      <c r="B164" s="84">
        <v>967</v>
      </c>
      <c r="C164" s="17" t="s">
        <v>684</v>
      </c>
      <c r="D164" s="18">
        <v>35</v>
      </c>
    </row>
    <row r="165" spans="2:4" ht="15">
      <c r="B165" s="84" t="s">
        <v>522</v>
      </c>
      <c r="C165" s="17" t="s">
        <v>215</v>
      </c>
      <c r="D165" s="18">
        <f>SUM(D133:D164)</f>
        <v>3893478</v>
      </c>
    </row>
    <row r="166" spans="2:4" ht="15">
      <c r="B166" s="84" t="s">
        <v>214</v>
      </c>
      <c r="D166" s="18">
        <v>48901707</v>
      </c>
    </row>
    <row r="167" ht="15.75">
      <c r="B167" s="77" t="s">
        <v>162</v>
      </c>
    </row>
    <row r="168" spans="2:4" ht="15">
      <c r="B168" s="84">
        <v>141</v>
      </c>
      <c r="C168" s="17" t="s">
        <v>685</v>
      </c>
      <c r="D168" s="18">
        <v>363105</v>
      </c>
    </row>
    <row r="169" spans="2:4" ht="15">
      <c r="B169" s="84">
        <v>142</v>
      </c>
      <c r="C169" s="17" t="s">
        <v>686</v>
      </c>
      <c r="D169" s="18">
        <v>20581</v>
      </c>
    </row>
    <row r="170" spans="2:4" ht="15">
      <c r="B170" s="84">
        <v>143</v>
      </c>
      <c r="C170" s="17" t="s">
        <v>687</v>
      </c>
      <c r="D170" s="18">
        <v>385079</v>
      </c>
    </row>
    <row r="171" spans="2:4" ht="15">
      <c r="B171" s="84">
        <v>144</v>
      </c>
      <c r="C171" s="17" t="s">
        <v>688</v>
      </c>
      <c r="D171" s="18">
        <v>410573</v>
      </c>
    </row>
    <row r="172" spans="2:4" ht="15">
      <c r="B172" s="84">
        <v>145</v>
      </c>
      <c r="C172" s="17" t="s">
        <v>689</v>
      </c>
      <c r="D172" s="18">
        <v>135297</v>
      </c>
    </row>
    <row r="173" spans="2:4" ht="15">
      <c r="B173" s="84">
        <v>146</v>
      </c>
      <c r="C173" s="17" t="s">
        <v>690</v>
      </c>
      <c r="D173" s="18">
        <v>1300976</v>
      </c>
    </row>
    <row r="174" spans="2:4" ht="15">
      <c r="B174" s="84">
        <v>147</v>
      </c>
      <c r="C174" s="17" t="s">
        <v>691</v>
      </c>
      <c r="D174" s="18">
        <v>6399</v>
      </c>
    </row>
    <row r="175" spans="2:4" ht="15">
      <c r="B175" s="84">
        <v>194</v>
      </c>
      <c r="C175" s="17" t="s">
        <v>692</v>
      </c>
      <c r="D175" s="18">
        <v>144</v>
      </c>
    </row>
    <row r="176" spans="2:4" ht="15">
      <c r="B176" s="84">
        <v>195</v>
      </c>
      <c r="C176" s="17" t="s">
        <v>693</v>
      </c>
      <c r="D176" s="18">
        <v>44</v>
      </c>
    </row>
    <row r="177" spans="2:4" ht="15">
      <c r="B177" s="84">
        <v>331</v>
      </c>
      <c r="C177" s="17" t="s">
        <v>526</v>
      </c>
      <c r="D177" s="18">
        <v>406123</v>
      </c>
    </row>
    <row r="178" spans="2:4" ht="15">
      <c r="B178" s="84">
        <v>332</v>
      </c>
      <c r="C178" s="17" t="s">
        <v>527</v>
      </c>
      <c r="D178" s="18">
        <v>34077</v>
      </c>
    </row>
    <row r="179" spans="2:4" ht="15">
      <c r="B179" s="84">
        <v>333</v>
      </c>
      <c r="C179" s="17" t="s">
        <v>528</v>
      </c>
      <c r="D179" s="18">
        <v>373229</v>
      </c>
    </row>
    <row r="180" spans="2:4" ht="15">
      <c r="B180" s="84">
        <v>334</v>
      </c>
      <c r="C180" s="17" t="s">
        <v>529</v>
      </c>
      <c r="D180" s="18">
        <v>501581</v>
      </c>
    </row>
    <row r="181" spans="2:4" ht="15">
      <c r="B181" s="84">
        <v>335</v>
      </c>
      <c r="C181" s="17" t="s">
        <v>530</v>
      </c>
      <c r="D181" s="18">
        <v>142049</v>
      </c>
    </row>
    <row r="182" spans="2:4" ht="15">
      <c r="B182" s="84">
        <v>336</v>
      </c>
      <c r="C182" s="17" t="s">
        <v>531</v>
      </c>
      <c r="D182" s="18">
        <v>1941688</v>
      </c>
    </row>
    <row r="183" spans="2:4" ht="15">
      <c r="B183" s="84">
        <v>337</v>
      </c>
      <c r="C183" s="17" t="s">
        <v>694</v>
      </c>
      <c r="D183" s="18">
        <v>7182</v>
      </c>
    </row>
    <row r="184" spans="2:4" ht="15">
      <c r="B184" s="84">
        <v>401</v>
      </c>
      <c r="C184" s="17" t="s">
        <v>532</v>
      </c>
      <c r="D184" s="18">
        <v>368903</v>
      </c>
    </row>
    <row r="185" spans="2:4" ht="15">
      <c r="B185" s="84">
        <v>402</v>
      </c>
      <c r="C185" s="17" t="s">
        <v>533</v>
      </c>
      <c r="D185" s="18">
        <v>47548</v>
      </c>
    </row>
    <row r="186" spans="2:4" ht="15">
      <c r="B186" s="84">
        <v>403</v>
      </c>
      <c r="C186" s="17" t="s">
        <v>534</v>
      </c>
      <c r="D186" s="18">
        <v>479750</v>
      </c>
    </row>
    <row r="187" spans="2:4" ht="15">
      <c r="B187" s="84">
        <v>404</v>
      </c>
      <c r="C187" s="17" t="s">
        <v>535</v>
      </c>
      <c r="D187" s="18">
        <v>282304</v>
      </c>
    </row>
    <row r="188" spans="2:4" ht="15">
      <c r="B188" s="84">
        <v>405</v>
      </c>
      <c r="C188" s="17" t="s">
        <v>536</v>
      </c>
      <c r="D188" s="18">
        <v>142788</v>
      </c>
    </row>
    <row r="189" spans="2:4" ht="15">
      <c r="B189" s="84">
        <v>406</v>
      </c>
      <c r="C189" s="17" t="s">
        <v>537</v>
      </c>
      <c r="D189" s="18">
        <v>1356706</v>
      </c>
    </row>
    <row r="190" spans="2:4" ht="15">
      <c r="B190" s="84">
        <v>407</v>
      </c>
      <c r="C190" s="17" t="s">
        <v>538</v>
      </c>
      <c r="D190" s="18">
        <v>5382</v>
      </c>
    </row>
    <row r="191" spans="2:4" ht="15">
      <c r="B191" s="84">
        <v>461</v>
      </c>
      <c r="C191" s="17" t="s">
        <v>695</v>
      </c>
      <c r="D191" s="18">
        <v>138394</v>
      </c>
    </row>
    <row r="192" spans="2:4" ht="15">
      <c r="B192" s="84">
        <v>462</v>
      </c>
      <c r="C192" s="17" t="s">
        <v>696</v>
      </c>
      <c r="D192" s="18">
        <v>3745</v>
      </c>
    </row>
    <row r="193" spans="2:4" ht="15">
      <c r="B193" s="84">
        <v>463</v>
      </c>
      <c r="C193" s="17" t="s">
        <v>697</v>
      </c>
      <c r="D193" s="18">
        <v>116427</v>
      </c>
    </row>
    <row r="194" spans="2:4" ht="15">
      <c r="B194" s="84">
        <v>464</v>
      </c>
      <c r="C194" s="17" t="s">
        <v>698</v>
      </c>
      <c r="D194" s="18">
        <v>208865</v>
      </c>
    </row>
    <row r="195" spans="2:4" ht="15">
      <c r="B195" s="84">
        <v>465</v>
      </c>
      <c r="C195" s="17" t="s">
        <v>699</v>
      </c>
      <c r="D195" s="18">
        <v>22999</v>
      </c>
    </row>
    <row r="196" spans="2:4" ht="15">
      <c r="B196" s="84">
        <v>466</v>
      </c>
      <c r="C196" s="17" t="s">
        <v>700</v>
      </c>
      <c r="D196" s="18">
        <v>633033</v>
      </c>
    </row>
    <row r="197" spans="2:4" ht="15">
      <c r="B197" s="84">
        <v>467</v>
      </c>
      <c r="C197" s="17" t="s">
        <v>701</v>
      </c>
      <c r="D197" s="18">
        <v>3394</v>
      </c>
    </row>
    <row r="198" spans="2:4" ht="15">
      <c r="B198" s="84" t="s">
        <v>522</v>
      </c>
      <c r="D198" s="18">
        <v>9838365</v>
      </c>
    </row>
    <row r="199" ht="15.75">
      <c r="B199" s="85" t="s">
        <v>163</v>
      </c>
    </row>
    <row r="200" spans="2:4" ht="15">
      <c r="B200" s="84">
        <v>305</v>
      </c>
      <c r="C200" s="17" t="s">
        <v>702</v>
      </c>
      <c r="D200" s="18">
        <v>1349</v>
      </c>
    </row>
    <row r="201" spans="2:4" ht="15">
      <c r="B201" s="84">
        <v>306</v>
      </c>
      <c r="C201" s="17" t="s">
        <v>703</v>
      </c>
      <c r="D201" s="18">
        <v>4</v>
      </c>
    </row>
    <row r="202" spans="2:4" ht="15">
      <c r="B202" s="84">
        <v>307</v>
      </c>
      <c r="C202" s="17" t="s">
        <v>236</v>
      </c>
      <c r="D202" s="18">
        <v>3</v>
      </c>
    </row>
    <row r="203" spans="2:4" ht="15">
      <c r="B203" s="84">
        <v>308</v>
      </c>
      <c r="C203" s="17" t="s">
        <v>704</v>
      </c>
      <c r="D203" s="18">
        <v>122</v>
      </c>
    </row>
    <row r="204" spans="2:4" ht="15">
      <c r="B204" s="84">
        <v>441</v>
      </c>
      <c r="C204" s="17" t="s">
        <v>705</v>
      </c>
      <c r="D204" s="18">
        <v>822618</v>
      </c>
    </row>
    <row r="205" spans="2:4" ht="15">
      <c r="B205" s="84">
        <v>442</v>
      </c>
      <c r="C205" s="17" t="s">
        <v>706</v>
      </c>
      <c r="D205" s="18">
        <v>137244</v>
      </c>
    </row>
    <row r="206" spans="2:4" ht="15">
      <c r="B206" s="84">
        <v>443</v>
      </c>
      <c r="C206" s="17" t="s">
        <v>707</v>
      </c>
      <c r="D206" s="18">
        <v>829589</v>
      </c>
    </row>
    <row r="207" spans="2:4" ht="15">
      <c r="B207" s="84">
        <v>444</v>
      </c>
      <c r="C207" s="17" t="s">
        <v>708</v>
      </c>
      <c r="D207" s="18">
        <v>1002166</v>
      </c>
    </row>
    <row r="208" spans="2:4" ht="15">
      <c r="B208" s="84">
        <v>445</v>
      </c>
      <c r="C208" s="17" t="s">
        <v>709</v>
      </c>
      <c r="D208" s="18">
        <v>327324</v>
      </c>
    </row>
    <row r="209" spans="2:4" ht="15">
      <c r="B209" s="84">
        <v>446</v>
      </c>
      <c r="C209" s="17" t="s">
        <v>710</v>
      </c>
      <c r="D209" s="18">
        <v>109790</v>
      </c>
    </row>
    <row r="210" spans="2:4" ht="15">
      <c r="B210" s="84">
        <v>447</v>
      </c>
      <c r="C210" s="17" t="s">
        <v>711</v>
      </c>
      <c r="D210" s="18">
        <v>14293</v>
      </c>
    </row>
    <row r="211" spans="2:4" ht="15">
      <c r="B211" s="84">
        <v>448</v>
      </c>
      <c r="C211" s="17" t="s">
        <v>712</v>
      </c>
      <c r="D211" s="18">
        <v>328588</v>
      </c>
    </row>
    <row r="212" spans="2:4" ht="15">
      <c r="B212" s="84">
        <v>450</v>
      </c>
      <c r="C212" s="17" t="s">
        <v>237</v>
      </c>
      <c r="D212" s="18">
        <v>47857</v>
      </c>
    </row>
    <row r="213" spans="2:4" ht="15">
      <c r="B213" s="84">
        <v>451</v>
      </c>
      <c r="C213" s="17" t="s">
        <v>238</v>
      </c>
      <c r="D213" s="18">
        <v>57598</v>
      </c>
    </row>
    <row r="214" spans="2:4" ht="15">
      <c r="B214" s="84">
        <v>811</v>
      </c>
      <c r="C214" s="17" t="s">
        <v>713</v>
      </c>
      <c r="D214" s="18">
        <v>138403</v>
      </c>
    </row>
    <row r="215" spans="2:4" ht="15">
      <c r="B215" s="84">
        <v>812</v>
      </c>
      <c r="C215" s="17" t="s">
        <v>714</v>
      </c>
      <c r="D215" s="18">
        <v>23085</v>
      </c>
    </row>
    <row r="216" spans="2:4" ht="15">
      <c r="B216" s="84">
        <v>813</v>
      </c>
      <c r="C216" s="17" t="s">
        <v>469</v>
      </c>
      <c r="D216" s="18">
        <v>102161</v>
      </c>
    </row>
    <row r="217" spans="2:4" ht="15">
      <c r="B217" s="84">
        <v>814</v>
      </c>
      <c r="C217" s="17" t="s">
        <v>715</v>
      </c>
      <c r="D217" s="18">
        <v>394659</v>
      </c>
    </row>
    <row r="218" spans="2:4" ht="15">
      <c r="B218" s="84">
        <v>815</v>
      </c>
      <c r="C218" s="17" t="s">
        <v>716</v>
      </c>
      <c r="D218" s="18">
        <v>51359</v>
      </c>
    </row>
    <row r="219" spans="2:4" ht="15">
      <c r="B219" s="84">
        <v>816</v>
      </c>
      <c r="C219" s="17" t="s">
        <v>717</v>
      </c>
      <c r="D219" s="18">
        <v>711358</v>
      </c>
    </row>
    <row r="220" spans="2:4" ht="15">
      <c r="B220" s="84">
        <v>817</v>
      </c>
      <c r="C220" s="17" t="s">
        <v>718</v>
      </c>
      <c r="D220" s="18">
        <v>10045</v>
      </c>
    </row>
    <row r="221" spans="2:4" ht="15">
      <c r="B221" s="84">
        <v>818</v>
      </c>
      <c r="C221" s="19" t="s">
        <v>565</v>
      </c>
      <c r="D221" s="17">
        <v>442</v>
      </c>
    </row>
    <row r="222" spans="2:4" ht="15">
      <c r="B222" s="84">
        <v>819</v>
      </c>
      <c r="C222" s="19" t="s">
        <v>566</v>
      </c>
      <c r="D222" s="17">
        <v>799</v>
      </c>
    </row>
    <row r="223" spans="2:4" ht="15">
      <c r="B223" s="84" t="s">
        <v>522</v>
      </c>
      <c r="D223" s="18">
        <v>5110856</v>
      </c>
    </row>
    <row r="224" spans="2:4" ht="15">
      <c r="B224" s="84" t="s">
        <v>214</v>
      </c>
      <c r="D224" s="18">
        <v>14949221</v>
      </c>
    </row>
    <row r="225" ht="15.75">
      <c r="B225" s="85" t="s">
        <v>164</v>
      </c>
    </row>
    <row r="226" spans="2:4" ht="15">
      <c r="B226" s="84">
        <v>105</v>
      </c>
      <c r="C226" s="17" t="s">
        <v>297</v>
      </c>
      <c r="D226" s="18">
        <v>110613</v>
      </c>
    </row>
    <row r="227" spans="2:4" ht="15">
      <c r="B227" s="84">
        <v>107</v>
      </c>
      <c r="C227" s="17" t="s">
        <v>719</v>
      </c>
      <c r="D227" s="18">
        <v>15</v>
      </c>
    </row>
    <row r="228" spans="2:4" ht="15">
      <c r="B228" s="84">
        <v>108</v>
      </c>
      <c r="C228" s="17" t="s">
        <v>720</v>
      </c>
      <c r="D228" s="18">
        <v>17</v>
      </c>
    </row>
    <row r="229" spans="2:4" ht="15">
      <c r="B229" s="84">
        <v>939</v>
      </c>
      <c r="C229" s="17" t="s">
        <v>239</v>
      </c>
      <c r="D229" s="18">
        <v>470</v>
      </c>
    </row>
    <row r="230" spans="2:4" ht="15">
      <c r="B230" s="84">
        <v>940</v>
      </c>
      <c r="C230" s="17" t="s">
        <v>240</v>
      </c>
      <c r="D230" s="18">
        <v>12691</v>
      </c>
    </row>
    <row r="231" spans="2:4" ht="15">
      <c r="B231" s="84">
        <v>941</v>
      </c>
      <c r="C231" s="17" t="s">
        <v>241</v>
      </c>
      <c r="D231" s="18">
        <v>41798</v>
      </c>
    </row>
    <row r="232" spans="2:4" ht="15">
      <c r="B232" s="84" t="s">
        <v>522</v>
      </c>
      <c r="D232" s="18">
        <v>165604</v>
      </c>
    </row>
    <row r="233" ht="15.75">
      <c r="B233" s="85" t="s">
        <v>165</v>
      </c>
    </row>
    <row r="234" spans="2:4" ht="15">
      <c r="B234" s="84">
        <v>56</v>
      </c>
      <c r="C234" s="17" t="s">
        <v>721</v>
      </c>
      <c r="D234" s="18">
        <v>722</v>
      </c>
    </row>
    <row r="235" spans="2:4" ht="15">
      <c r="B235" s="84">
        <v>134</v>
      </c>
      <c r="C235" s="17" t="s">
        <v>298</v>
      </c>
      <c r="D235" s="18">
        <v>940694</v>
      </c>
    </row>
    <row r="236" spans="2:4" ht="15">
      <c r="B236" s="84">
        <v>135</v>
      </c>
      <c r="C236" s="17" t="s">
        <v>722</v>
      </c>
      <c r="D236" s="18">
        <v>180282</v>
      </c>
    </row>
    <row r="237" spans="2:4" ht="15">
      <c r="B237" s="84">
        <v>136</v>
      </c>
      <c r="C237" s="17" t="s">
        <v>299</v>
      </c>
      <c r="D237" s="18">
        <v>2555448</v>
      </c>
    </row>
    <row r="238" spans="2:4" ht="15">
      <c r="B238" s="84">
        <v>137</v>
      </c>
      <c r="C238" s="17" t="s">
        <v>470</v>
      </c>
      <c r="D238" s="18">
        <v>2971617</v>
      </c>
    </row>
    <row r="239" spans="2:4" ht="15">
      <c r="B239" s="84">
        <v>152</v>
      </c>
      <c r="C239" s="17" t="s">
        <v>723</v>
      </c>
      <c r="D239" s="18">
        <v>6</v>
      </c>
    </row>
    <row r="240" spans="2:4" ht="15">
      <c r="B240" s="84">
        <v>153</v>
      </c>
      <c r="C240" s="17" t="s">
        <v>724</v>
      </c>
      <c r="D240" s="18">
        <v>51</v>
      </c>
    </row>
    <row r="241" spans="2:4" ht="15">
      <c r="B241" s="84">
        <v>154</v>
      </c>
      <c r="C241" s="17" t="s">
        <v>471</v>
      </c>
      <c r="D241" s="18">
        <v>73937</v>
      </c>
    </row>
    <row r="242" spans="2:4" ht="15">
      <c r="B242" s="84">
        <v>155</v>
      </c>
      <c r="C242" s="17" t="s">
        <v>472</v>
      </c>
      <c r="D242" s="18">
        <v>4494</v>
      </c>
    </row>
    <row r="243" spans="2:4" ht="15">
      <c r="B243" s="84">
        <v>156</v>
      </c>
      <c r="C243" s="17" t="s">
        <v>473</v>
      </c>
      <c r="D243" s="18">
        <v>172283</v>
      </c>
    </row>
    <row r="244" spans="2:4" ht="15">
      <c r="B244" s="84">
        <v>157</v>
      </c>
      <c r="C244" s="17" t="s">
        <v>474</v>
      </c>
      <c r="D244" s="18">
        <v>196248</v>
      </c>
    </row>
    <row r="245" spans="2:4" ht="15">
      <c r="B245" s="84">
        <v>242</v>
      </c>
      <c r="C245" s="17" t="s">
        <v>725</v>
      </c>
      <c r="D245" s="18">
        <v>9611</v>
      </c>
    </row>
    <row r="246" spans="2:4" ht="15">
      <c r="B246" s="84">
        <v>243</v>
      </c>
      <c r="C246" s="17" t="s">
        <v>726</v>
      </c>
      <c r="D246" s="18">
        <v>41346</v>
      </c>
    </row>
    <row r="247" spans="2:4" ht="15">
      <c r="B247" s="84">
        <v>244</v>
      </c>
      <c r="C247" s="17" t="s">
        <v>539</v>
      </c>
      <c r="D247" s="18">
        <v>214044</v>
      </c>
    </row>
    <row r="248" spans="2:4" ht="15">
      <c r="B248" s="84">
        <v>245</v>
      </c>
      <c r="C248" s="17" t="s">
        <v>727</v>
      </c>
      <c r="D248" s="18">
        <v>80988</v>
      </c>
    </row>
    <row r="249" spans="2:4" ht="15">
      <c r="B249" s="84">
        <v>246</v>
      </c>
      <c r="C249" s="17" t="s">
        <v>475</v>
      </c>
      <c r="D249" s="18">
        <v>429816</v>
      </c>
    </row>
    <row r="250" spans="2:4" ht="15">
      <c r="B250" s="84">
        <v>247</v>
      </c>
      <c r="C250" s="17" t="s">
        <v>728</v>
      </c>
      <c r="D250" s="18">
        <v>786995</v>
      </c>
    </row>
    <row r="251" spans="2:4" ht="15">
      <c r="B251" s="84">
        <v>254</v>
      </c>
      <c r="C251" s="17" t="s">
        <v>729</v>
      </c>
      <c r="D251" s="18">
        <v>10530</v>
      </c>
    </row>
    <row r="252" spans="2:4" ht="15">
      <c r="B252" s="84">
        <v>255</v>
      </c>
      <c r="C252" s="17" t="s">
        <v>730</v>
      </c>
      <c r="D252" s="18">
        <v>493</v>
      </c>
    </row>
    <row r="253" spans="2:4" ht="15">
      <c r="B253" s="84">
        <v>256</v>
      </c>
      <c r="C253" s="17" t="s">
        <v>731</v>
      </c>
      <c r="D253" s="18">
        <v>433741</v>
      </c>
    </row>
    <row r="254" spans="2:4" ht="15">
      <c r="B254" s="84">
        <v>257</v>
      </c>
      <c r="C254" s="17" t="s">
        <v>732</v>
      </c>
      <c r="D254" s="18">
        <v>236789</v>
      </c>
    </row>
    <row r="255" spans="2:4" ht="15">
      <c r="B255" s="84">
        <v>346</v>
      </c>
      <c r="C255" s="17" t="s">
        <v>476</v>
      </c>
      <c r="D255" s="18">
        <v>51</v>
      </c>
    </row>
    <row r="256" spans="2:4" ht="15">
      <c r="B256" s="84">
        <v>347</v>
      </c>
      <c r="C256" s="17" t="s">
        <v>540</v>
      </c>
      <c r="D256" s="18">
        <v>30</v>
      </c>
    </row>
    <row r="257" spans="2:4" ht="15">
      <c r="B257" s="84">
        <v>434</v>
      </c>
      <c r="C257" s="17" t="s">
        <v>733</v>
      </c>
      <c r="D257" s="18">
        <v>35695</v>
      </c>
    </row>
    <row r="258" spans="2:4" ht="15">
      <c r="B258" s="84">
        <v>435</v>
      </c>
      <c r="C258" s="17" t="s">
        <v>0</v>
      </c>
      <c r="D258" s="18">
        <v>5</v>
      </c>
    </row>
    <row r="259" spans="2:4" ht="15">
      <c r="B259" s="84">
        <v>437</v>
      </c>
      <c r="C259" s="17" t="s">
        <v>242</v>
      </c>
      <c r="D259" s="18">
        <v>1</v>
      </c>
    </row>
    <row r="260" spans="2:4" ht="15">
      <c r="B260" s="84" t="s">
        <v>522</v>
      </c>
      <c r="C260" s="17" t="s">
        <v>215</v>
      </c>
      <c r="D260" s="18">
        <f>SUM(D234:D259)</f>
        <v>9375917</v>
      </c>
    </row>
    <row r="261" ht="15.75">
      <c r="B261" s="85" t="s">
        <v>166</v>
      </c>
    </row>
    <row r="262" spans="2:4" ht="15">
      <c r="B262" s="84">
        <v>106</v>
      </c>
      <c r="C262" s="17" t="s">
        <v>1</v>
      </c>
      <c r="D262" s="18">
        <v>2470</v>
      </c>
    </row>
    <row r="263" spans="2:4" ht="15">
      <c r="B263" s="84">
        <v>138</v>
      </c>
      <c r="C263" s="17" t="s">
        <v>2</v>
      </c>
      <c r="D263" s="18">
        <v>969894</v>
      </c>
    </row>
    <row r="264" spans="2:4" ht="15">
      <c r="B264" s="84">
        <v>139</v>
      </c>
      <c r="C264" s="17" t="s">
        <v>3</v>
      </c>
      <c r="D264" s="18">
        <v>1250341</v>
      </c>
    </row>
    <row r="265" spans="2:4" ht="15">
      <c r="B265" s="84">
        <v>158</v>
      </c>
      <c r="C265" s="17" t="s">
        <v>4</v>
      </c>
      <c r="D265" s="18">
        <v>92292</v>
      </c>
    </row>
    <row r="266" spans="2:4" ht="15">
      <c r="B266" s="84">
        <v>159</v>
      </c>
      <c r="C266" s="17" t="s">
        <v>5</v>
      </c>
      <c r="D266" s="18">
        <v>106201</v>
      </c>
    </row>
    <row r="267" spans="2:4" ht="15">
      <c r="B267" s="84">
        <v>248</v>
      </c>
      <c r="C267" s="17" t="s">
        <v>6</v>
      </c>
      <c r="D267" s="18">
        <v>922251</v>
      </c>
    </row>
    <row r="268" spans="2:4" ht="15">
      <c r="B268" s="84">
        <v>249</v>
      </c>
      <c r="C268" s="17" t="s">
        <v>7</v>
      </c>
      <c r="D268" s="18">
        <v>759825</v>
      </c>
    </row>
    <row r="269" spans="2:4" ht="15">
      <c r="B269" s="84">
        <v>258</v>
      </c>
      <c r="C269" s="17" t="s">
        <v>8</v>
      </c>
      <c r="D269" s="18">
        <v>500371</v>
      </c>
    </row>
    <row r="270" spans="2:4" ht="15">
      <c r="B270" s="84">
        <v>259</v>
      </c>
      <c r="C270" s="17" t="s">
        <v>9</v>
      </c>
      <c r="D270" s="18">
        <v>616828</v>
      </c>
    </row>
    <row r="271" spans="2:4" ht="15">
      <c r="B271" s="84">
        <v>438</v>
      </c>
      <c r="C271" s="17" t="s">
        <v>10</v>
      </c>
      <c r="D271" s="18">
        <v>2145</v>
      </c>
    </row>
    <row r="272" spans="2:4" ht="15">
      <c r="B272" s="84">
        <v>439</v>
      </c>
      <c r="C272" s="17" t="s">
        <v>11</v>
      </c>
      <c r="D272" s="18">
        <v>2</v>
      </c>
    </row>
    <row r="273" spans="2:4" ht="15">
      <c r="B273" s="84">
        <v>942</v>
      </c>
      <c r="C273" s="17" t="s">
        <v>243</v>
      </c>
      <c r="D273" s="18">
        <v>29490</v>
      </c>
    </row>
    <row r="274" spans="2:4" ht="15">
      <c r="B274" s="84">
        <v>943</v>
      </c>
      <c r="C274" s="17" t="s">
        <v>244</v>
      </c>
      <c r="D274" s="18">
        <v>19584</v>
      </c>
    </row>
    <row r="275" spans="2:4" ht="15">
      <c r="B275" s="84" t="s">
        <v>522</v>
      </c>
      <c r="C275" s="17" t="s">
        <v>215</v>
      </c>
      <c r="D275" s="18">
        <f>SUM(D262:D274)</f>
        <v>5271694</v>
      </c>
    </row>
    <row r="276" ht="15.75">
      <c r="B276" s="86" t="s">
        <v>167</v>
      </c>
    </row>
    <row r="277" spans="2:4" ht="15">
      <c r="B277" s="84">
        <v>238</v>
      </c>
      <c r="C277" s="17" t="s">
        <v>12</v>
      </c>
      <c r="D277" s="18">
        <v>296051</v>
      </c>
    </row>
    <row r="278" spans="2:4" ht="15">
      <c r="B278" s="84">
        <v>239</v>
      </c>
      <c r="C278" s="17" t="s">
        <v>12</v>
      </c>
      <c r="D278" s="18">
        <v>147336</v>
      </c>
    </row>
    <row r="279" spans="2:4" ht="15">
      <c r="B279" s="84">
        <v>428</v>
      </c>
      <c r="C279" s="17" t="s">
        <v>245</v>
      </c>
      <c r="D279" s="18">
        <v>23917</v>
      </c>
    </row>
    <row r="280" spans="2:4" ht="15">
      <c r="B280" s="84">
        <v>429</v>
      </c>
      <c r="C280" s="17" t="s">
        <v>246</v>
      </c>
      <c r="D280" s="18">
        <v>136048</v>
      </c>
    </row>
    <row r="281" spans="2:4" ht="15">
      <c r="B281" s="84">
        <v>432</v>
      </c>
      <c r="C281" s="17" t="s">
        <v>247</v>
      </c>
      <c r="D281" s="18">
        <v>4296</v>
      </c>
    </row>
    <row r="282" spans="2:4" ht="15">
      <c r="B282" s="84">
        <v>433</v>
      </c>
      <c r="C282" s="17" t="s">
        <v>248</v>
      </c>
      <c r="D282" s="18">
        <v>11039</v>
      </c>
    </row>
    <row r="283" spans="2:4" ht="15">
      <c r="B283" s="84" t="s">
        <v>522</v>
      </c>
      <c r="D283" s="18">
        <v>618687</v>
      </c>
    </row>
    <row r="284" ht="15.75">
      <c r="B284" s="85" t="s">
        <v>168</v>
      </c>
    </row>
    <row r="285" spans="2:4" ht="15">
      <c r="B285" s="84">
        <v>198</v>
      </c>
      <c r="C285" s="17" t="s">
        <v>249</v>
      </c>
      <c r="D285" s="18">
        <v>109298</v>
      </c>
    </row>
    <row r="286" spans="2:4" ht="15">
      <c r="B286" s="84">
        <v>199</v>
      </c>
      <c r="C286" s="17" t="s">
        <v>250</v>
      </c>
      <c r="D286" s="18">
        <v>38742</v>
      </c>
    </row>
    <row r="287" spans="2:4" ht="15">
      <c r="B287" s="84">
        <v>430</v>
      </c>
      <c r="C287" s="17" t="s">
        <v>251</v>
      </c>
      <c r="D287" s="18">
        <v>6699</v>
      </c>
    </row>
    <row r="288" spans="2:4" ht="15">
      <c r="B288" s="84">
        <v>431</v>
      </c>
      <c r="C288" s="17" t="s">
        <v>252</v>
      </c>
      <c r="D288" s="18">
        <v>9412</v>
      </c>
    </row>
    <row r="289" spans="2:4" ht="15">
      <c r="B289" s="84">
        <v>618</v>
      </c>
      <c r="C289" s="17" t="s">
        <v>13</v>
      </c>
      <c r="D289" s="18">
        <v>1866374</v>
      </c>
    </row>
    <row r="290" spans="2:4" ht="15">
      <c r="B290" s="84">
        <v>619</v>
      </c>
      <c r="C290" s="17" t="s">
        <v>14</v>
      </c>
      <c r="D290" s="18">
        <v>3120501</v>
      </c>
    </row>
    <row r="291" spans="2:4" ht="15">
      <c r="B291" s="84">
        <v>627</v>
      </c>
      <c r="C291" s="17" t="s">
        <v>477</v>
      </c>
      <c r="D291" s="18">
        <v>781</v>
      </c>
    </row>
    <row r="292" spans="2:4" ht="15">
      <c r="B292" s="84">
        <v>628</v>
      </c>
      <c r="C292" s="17" t="s">
        <v>478</v>
      </c>
      <c r="D292" s="18">
        <v>235118</v>
      </c>
    </row>
    <row r="293" spans="2:4" ht="15">
      <c r="B293" s="84">
        <v>629</v>
      </c>
      <c r="C293" s="17" t="s">
        <v>479</v>
      </c>
      <c r="D293" s="18">
        <v>540476</v>
      </c>
    </row>
    <row r="294" spans="2:4" ht="15">
      <c r="B294" s="84" t="s">
        <v>522</v>
      </c>
      <c r="D294" s="18">
        <v>5927401</v>
      </c>
    </row>
    <row r="295" spans="2:4" ht="15">
      <c r="B295" s="84" t="s">
        <v>214</v>
      </c>
      <c r="D295" s="18">
        <v>21359303</v>
      </c>
    </row>
    <row r="296" ht="15.75">
      <c r="B296" s="83" t="s">
        <v>170</v>
      </c>
    </row>
    <row r="297" spans="2:4" ht="15">
      <c r="B297" s="84">
        <v>60</v>
      </c>
      <c r="C297" s="17" t="s">
        <v>480</v>
      </c>
      <c r="D297" s="18">
        <v>934950</v>
      </c>
    </row>
    <row r="298" spans="2:4" ht="15">
      <c r="B298" s="84">
        <v>62</v>
      </c>
      <c r="C298" s="17" t="s">
        <v>15</v>
      </c>
      <c r="D298" s="18">
        <v>10319</v>
      </c>
    </row>
    <row r="299" spans="2:4" ht="15">
      <c r="B299" s="84">
        <v>63</v>
      </c>
      <c r="C299" s="17" t="s">
        <v>16</v>
      </c>
      <c r="D299" s="18">
        <v>22</v>
      </c>
    </row>
    <row r="300" spans="2:4" ht="15">
      <c r="B300" s="84">
        <v>69</v>
      </c>
      <c r="C300" s="17" t="s">
        <v>300</v>
      </c>
      <c r="D300" s="18">
        <v>57277</v>
      </c>
    </row>
    <row r="301" spans="2:4" ht="15">
      <c r="B301" s="84">
        <v>70</v>
      </c>
      <c r="C301" s="17" t="s">
        <v>481</v>
      </c>
      <c r="D301" s="18">
        <v>201815</v>
      </c>
    </row>
    <row r="302" spans="2:4" ht="15">
      <c r="B302" s="84">
        <v>73</v>
      </c>
      <c r="C302" s="17" t="s">
        <v>482</v>
      </c>
      <c r="D302" s="18">
        <v>687689</v>
      </c>
    </row>
    <row r="303" spans="2:4" ht="15">
      <c r="B303" s="84">
        <v>74</v>
      </c>
      <c r="C303" s="17" t="s">
        <v>483</v>
      </c>
      <c r="D303" s="18">
        <v>1995660</v>
      </c>
    </row>
    <row r="304" spans="2:4" ht="15">
      <c r="B304" s="84">
        <v>75</v>
      </c>
      <c r="C304" s="17" t="s">
        <v>484</v>
      </c>
      <c r="D304" s="18">
        <v>64324</v>
      </c>
    </row>
    <row r="305" spans="2:4" ht="15">
      <c r="B305" s="84">
        <v>170</v>
      </c>
      <c r="C305" s="17" t="s">
        <v>485</v>
      </c>
      <c r="D305" s="18">
        <v>975883</v>
      </c>
    </row>
    <row r="306" spans="2:4" ht="15">
      <c r="B306" s="84">
        <v>175</v>
      </c>
      <c r="C306" s="17" t="s">
        <v>486</v>
      </c>
      <c r="D306" s="18">
        <v>1003526</v>
      </c>
    </row>
    <row r="307" spans="2:4" ht="15">
      <c r="B307" s="84">
        <v>178</v>
      </c>
      <c r="C307" s="17" t="s">
        <v>301</v>
      </c>
      <c r="D307" s="18">
        <v>288679</v>
      </c>
    </row>
    <row r="308" spans="2:4" ht="15">
      <c r="B308" s="84">
        <v>179</v>
      </c>
      <c r="C308" s="17" t="s">
        <v>302</v>
      </c>
      <c r="D308" s="18">
        <v>91520</v>
      </c>
    </row>
    <row r="309" spans="2:4" ht="15">
      <c r="B309" s="84" t="s">
        <v>522</v>
      </c>
      <c r="D309" s="18">
        <v>6311664</v>
      </c>
    </row>
    <row r="310" ht="15.75">
      <c r="B310" s="83" t="s">
        <v>171</v>
      </c>
    </row>
    <row r="311" spans="2:4" ht="15">
      <c r="B311" s="84">
        <v>29</v>
      </c>
      <c r="C311" s="17" t="s">
        <v>487</v>
      </c>
      <c r="D311" s="18">
        <v>131656</v>
      </c>
    </row>
    <row r="312" spans="2:4" ht="15">
      <c r="B312" s="84">
        <v>30</v>
      </c>
      <c r="C312" s="17" t="s">
        <v>488</v>
      </c>
      <c r="D312" s="18">
        <v>7120822</v>
      </c>
    </row>
    <row r="313" spans="2:4" ht="15">
      <c r="B313" s="84">
        <v>32</v>
      </c>
      <c r="C313" s="17" t="s">
        <v>17</v>
      </c>
      <c r="D313" s="18">
        <v>17008</v>
      </c>
    </row>
    <row r="314" spans="2:4" ht="15">
      <c r="B314" s="84">
        <v>33</v>
      </c>
      <c r="C314" s="17" t="s">
        <v>18</v>
      </c>
      <c r="D314" s="18">
        <v>3246</v>
      </c>
    </row>
    <row r="315" spans="2:4" ht="15">
      <c r="B315" s="84">
        <v>40</v>
      </c>
      <c r="C315" s="17" t="s">
        <v>489</v>
      </c>
      <c r="D315" s="18">
        <v>1234434</v>
      </c>
    </row>
    <row r="316" spans="2:4" ht="15">
      <c r="B316" s="84">
        <v>43</v>
      </c>
      <c r="C316" s="17" t="s">
        <v>490</v>
      </c>
      <c r="D316" s="18">
        <v>2256937</v>
      </c>
    </row>
    <row r="317" spans="2:4" ht="15">
      <c r="B317" s="84">
        <v>44</v>
      </c>
      <c r="C317" s="17" t="s">
        <v>491</v>
      </c>
      <c r="D317" s="18">
        <v>3198527</v>
      </c>
    </row>
    <row r="318" spans="2:4" ht="15">
      <c r="B318" s="84">
        <v>45</v>
      </c>
      <c r="C318" s="17" t="s">
        <v>492</v>
      </c>
      <c r="D318" s="18">
        <v>276639</v>
      </c>
    </row>
    <row r="319" spans="2:4" ht="15">
      <c r="B319" s="84">
        <v>90</v>
      </c>
      <c r="C319" s="17" t="s">
        <v>19</v>
      </c>
      <c r="D319" s="18">
        <v>131917</v>
      </c>
    </row>
    <row r="320" spans="2:4" ht="15">
      <c r="B320" s="84">
        <v>150</v>
      </c>
      <c r="C320" s="17" t="s">
        <v>493</v>
      </c>
      <c r="D320" s="18">
        <v>1936742</v>
      </c>
    </row>
    <row r="321" spans="2:4" ht="15">
      <c r="B321" s="84">
        <v>160</v>
      </c>
      <c r="C321" s="17" t="s">
        <v>494</v>
      </c>
      <c r="D321" s="18">
        <v>1291161</v>
      </c>
    </row>
    <row r="322" spans="2:4" ht="15">
      <c r="B322" s="84">
        <v>168</v>
      </c>
      <c r="C322" s="17" t="s">
        <v>303</v>
      </c>
      <c r="D322" s="18">
        <v>1222309</v>
      </c>
    </row>
    <row r="323" spans="2:4" ht="15">
      <c r="B323" s="84">
        <v>169</v>
      </c>
      <c r="C323" s="17" t="s">
        <v>304</v>
      </c>
      <c r="D323" s="18">
        <v>2239132</v>
      </c>
    </row>
    <row r="324" spans="2:4" ht="15">
      <c r="B324" s="84" t="s">
        <v>522</v>
      </c>
      <c r="D324" s="18">
        <v>21060530</v>
      </c>
    </row>
    <row r="325" ht="15.75">
      <c r="B325" s="83" t="s">
        <v>172</v>
      </c>
    </row>
    <row r="326" spans="2:4" ht="15">
      <c r="B326" s="84">
        <v>100</v>
      </c>
      <c r="C326" s="17" t="s">
        <v>305</v>
      </c>
      <c r="D326" s="18">
        <v>268539</v>
      </c>
    </row>
    <row r="327" spans="2:4" ht="15">
      <c r="B327" s="84">
        <v>102</v>
      </c>
      <c r="C327" s="17" t="s">
        <v>20</v>
      </c>
      <c r="D327" s="18">
        <v>2713</v>
      </c>
    </row>
    <row r="328" spans="2:4" ht="15">
      <c r="B328" s="84">
        <v>103</v>
      </c>
      <c r="C328" s="17" t="s">
        <v>21</v>
      </c>
      <c r="D328" s="18">
        <v>912</v>
      </c>
    </row>
    <row r="329" spans="2:4" ht="15">
      <c r="B329" s="84">
        <v>130</v>
      </c>
      <c r="C329" s="17" t="s">
        <v>22</v>
      </c>
      <c r="D329" s="18">
        <v>329830</v>
      </c>
    </row>
    <row r="330" spans="2:4" ht="15">
      <c r="B330" s="84">
        <v>200</v>
      </c>
      <c r="C330" s="17" t="s">
        <v>306</v>
      </c>
      <c r="D330" s="18">
        <v>756604</v>
      </c>
    </row>
    <row r="331" spans="2:4" ht="15">
      <c r="B331" s="84">
        <v>203</v>
      </c>
      <c r="C331" s="17" t="s">
        <v>24</v>
      </c>
      <c r="D331" s="18">
        <v>76</v>
      </c>
    </row>
    <row r="332" spans="2:4" ht="15">
      <c r="B332" s="84">
        <v>320</v>
      </c>
      <c r="C332" s="17" t="s">
        <v>253</v>
      </c>
      <c r="D332" s="18">
        <v>263960</v>
      </c>
    </row>
    <row r="333" spans="2:4" ht="15">
      <c r="B333" s="84">
        <v>325</v>
      </c>
      <c r="C333" s="17" t="s">
        <v>254</v>
      </c>
      <c r="D333" s="18">
        <v>273028</v>
      </c>
    </row>
    <row r="334" spans="2:4" ht="15">
      <c r="B334" s="84" t="s">
        <v>522</v>
      </c>
      <c r="D334" s="18">
        <v>1895662</v>
      </c>
    </row>
    <row r="335" ht="15.75">
      <c r="B335" s="83" t="s">
        <v>169</v>
      </c>
    </row>
    <row r="336" spans="2:4" ht="15">
      <c r="B336" s="84">
        <v>50</v>
      </c>
      <c r="C336" s="17" t="s">
        <v>25</v>
      </c>
      <c r="D336" s="18">
        <v>1091859</v>
      </c>
    </row>
    <row r="337" spans="2:4" ht="15">
      <c r="B337" s="84">
        <v>51</v>
      </c>
      <c r="C337" s="17" t="s">
        <v>117</v>
      </c>
      <c r="D337" s="18">
        <v>265414</v>
      </c>
    </row>
    <row r="338" spans="2:4" ht="15">
      <c r="B338" s="84">
        <v>52</v>
      </c>
      <c r="C338" s="17" t="s">
        <v>118</v>
      </c>
      <c r="D338" s="18">
        <v>63887</v>
      </c>
    </row>
    <row r="339" spans="2:4" ht="15">
      <c r="B339" s="84">
        <v>53</v>
      </c>
      <c r="C339" s="17" t="s">
        <v>26</v>
      </c>
      <c r="D339" s="18">
        <v>188604</v>
      </c>
    </row>
    <row r="340" spans="2:4" ht="15">
      <c r="B340" s="84">
        <v>54</v>
      </c>
      <c r="C340" s="17" t="s">
        <v>119</v>
      </c>
      <c r="D340" s="18">
        <v>70336</v>
      </c>
    </row>
    <row r="341" spans="2:4" ht="15">
      <c r="B341" s="84">
        <v>55</v>
      </c>
      <c r="C341" s="17" t="s">
        <v>27</v>
      </c>
      <c r="D341" s="18">
        <v>952125</v>
      </c>
    </row>
    <row r="342" spans="2:4" ht="15">
      <c r="B342" s="84">
        <v>321</v>
      </c>
      <c r="C342" s="17" t="s">
        <v>28</v>
      </c>
      <c r="D342" s="18">
        <v>1960813</v>
      </c>
    </row>
    <row r="343" spans="2:4" ht="15">
      <c r="B343" s="84">
        <v>322</v>
      </c>
      <c r="C343" s="17" t="s">
        <v>120</v>
      </c>
      <c r="D343" s="18">
        <v>650267</v>
      </c>
    </row>
    <row r="344" spans="2:4" ht="15">
      <c r="B344" s="84">
        <v>324</v>
      </c>
      <c r="C344" s="17" t="s">
        <v>121</v>
      </c>
      <c r="D344" s="18">
        <v>1516772</v>
      </c>
    </row>
    <row r="345" spans="2:4" ht="15">
      <c r="B345" s="84">
        <v>326</v>
      </c>
      <c r="C345" s="17" t="s">
        <v>122</v>
      </c>
      <c r="D345" s="18">
        <v>956819</v>
      </c>
    </row>
    <row r="346" spans="2:4" ht="15">
      <c r="B346" s="84" t="s">
        <v>522</v>
      </c>
      <c r="D346" s="18">
        <v>7716896</v>
      </c>
    </row>
    <row r="347" spans="2:4" ht="15">
      <c r="B347" s="84" t="s">
        <v>214</v>
      </c>
      <c r="D347" s="18">
        <v>36984752</v>
      </c>
    </row>
    <row r="348" ht="15.75">
      <c r="B348" s="85" t="s">
        <v>173</v>
      </c>
    </row>
    <row r="349" spans="2:4" ht="15">
      <c r="B349" s="84">
        <v>81</v>
      </c>
      <c r="C349" s="17" t="s">
        <v>125</v>
      </c>
      <c r="D349" s="18">
        <v>263909</v>
      </c>
    </row>
    <row r="350" spans="2:4" ht="15">
      <c r="B350" s="84">
        <v>82</v>
      </c>
      <c r="C350" s="17" t="s">
        <v>126</v>
      </c>
      <c r="D350" s="18">
        <v>2364886</v>
      </c>
    </row>
    <row r="351" spans="2:4" ht="15">
      <c r="B351" s="84">
        <v>381</v>
      </c>
      <c r="C351" s="17" t="s">
        <v>307</v>
      </c>
      <c r="D351" s="18">
        <v>911</v>
      </c>
    </row>
    <row r="352" spans="2:4" ht="15">
      <c r="B352" s="84">
        <v>382</v>
      </c>
      <c r="C352" s="17" t="s">
        <v>123</v>
      </c>
      <c r="D352" s="18">
        <v>4</v>
      </c>
    </row>
    <row r="353" spans="2:4" ht="15">
      <c r="B353" s="84">
        <v>383</v>
      </c>
      <c r="C353" s="17" t="s">
        <v>127</v>
      </c>
      <c r="D353" s="18">
        <v>24</v>
      </c>
    </row>
    <row r="354" spans="2:4" ht="15">
      <c r="B354" s="84">
        <v>387</v>
      </c>
      <c r="C354" s="17" t="s">
        <v>128</v>
      </c>
      <c r="D354" s="18">
        <v>273407</v>
      </c>
    </row>
    <row r="355" spans="2:4" ht="15">
      <c r="B355" s="84">
        <v>388</v>
      </c>
      <c r="C355" s="17" t="s">
        <v>129</v>
      </c>
      <c r="D355" s="18">
        <v>2060752</v>
      </c>
    </row>
    <row r="356" spans="2:4" ht="15">
      <c r="B356" s="84">
        <v>389</v>
      </c>
      <c r="C356" s="17" t="s">
        <v>124</v>
      </c>
      <c r="D356" s="18">
        <v>367274</v>
      </c>
    </row>
    <row r="357" spans="2:4" ht="15">
      <c r="B357" s="84">
        <v>771</v>
      </c>
      <c r="C357" s="17" t="s">
        <v>130</v>
      </c>
      <c r="D357" s="18">
        <v>13</v>
      </c>
    </row>
    <row r="358" spans="2:4" ht="15">
      <c r="B358" s="84">
        <v>774</v>
      </c>
      <c r="C358" s="17" t="s">
        <v>131</v>
      </c>
      <c r="D358" s="18">
        <v>126</v>
      </c>
    </row>
    <row r="359" spans="2:4" ht="15">
      <c r="B359" s="84">
        <v>775</v>
      </c>
      <c r="C359" s="17" t="s">
        <v>308</v>
      </c>
      <c r="D359" s="18">
        <v>3923270</v>
      </c>
    </row>
    <row r="360" spans="2:4" ht="15">
      <c r="B360" s="84">
        <v>776</v>
      </c>
      <c r="C360" s="17" t="s">
        <v>132</v>
      </c>
      <c r="D360" s="18">
        <v>404838</v>
      </c>
    </row>
    <row r="361" spans="2:4" ht="15">
      <c r="B361" s="84">
        <v>779</v>
      </c>
      <c r="C361" s="17" t="s">
        <v>309</v>
      </c>
      <c r="D361" s="18">
        <v>129202</v>
      </c>
    </row>
    <row r="362" spans="2:4" ht="15">
      <c r="B362" s="84" t="s">
        <v>522</v>
      </c>
      <c r="D362" s="18">
        <v>9788616</v>
      </c>
    </row>
    <row r="363" spans="2:4" ht="15">
      <c r="B363" s="84" t="s">
        <v>214</v>
      </c>
      <c r="D363" s="18">
        <v>9788616</v>
      </c>
    </row>
    <row r="364" ht="15.75">
      <c r="B364" s="85" t="s">
        <v>174</v>
      </c>
    </row>
    <row r="365" spans="2:4" ht="15">
      <c r="B365" s="84">
        <v>10</v>
      </c>
      <c r="C365" s="17" t="s">
        <v>310</v>
      </c>
      <c r="D365" s="18">
        <v>1516192</v>
      </c>
    </row>
    <row r="366" spans="2:4" ht="15">
      <c r="B366" s="84">
        <v>11</v>
      </c>
      <c r="C366" s="17" t="s">
        <v>311</v>
      </c>
      <c r="D366" s="18">
        <v>106713</v>
      </c>
    </row>
    <row r="367" spans="2:4" ht="15">
      <c r="B367" s="84">
        <v>12</v>
      </c>
      <c r="C367" s="17" t="s">
        <v>255</v>
      </c>
      <c r="D367" s="18">
        <v>2425</v>
      </c>
    </row>
    <row r="368" spans="2:4" ht="15">
      <c r="B368" s="84">
        <v>13</v>
      </c>
      <c r="C368" s="17" t="s">
        <v>312</v>
      </c>
      <c r="D368" s="18">
        <v>91260</v>
      </c>
    </row>
    <row r="369" spans="2:4" ht="15">
      <c r="B369" s="84">
        <v>14</v>
      </c>
      <c r="C369" s="17" t="s">
        <v>313</v>
      </c>
      <c r="D369" s="18">
        <v>210530</v>
      </c>
    </row>
    <row r="370" spans="2:4" ht="15">
      <c r="B370" s="84">
        <v>15</v>
      </c>
      <c r="C370" s="17" t="s">
        <v>29</v>
      </c>
      <c r="D370" s="18">
        <v>1600237</v>
      </c>
    </row>
    <row r="371" spans="2:4" ht="15">
      <c r="B371" s="84">
        <v>16</v>
      </c>
      <c r="C371" s="17" t="s">
        <v>314</v>
      </c>
      <c r="D371" s="18">
        <v>298687</v>
      </c>
    </row>
    <row r="372" spans="2:4" ht="15">
      <c r="B372" s="84">
        <v>17</v>
      </c>
      <c r="C372" s="17" t="s">
        <v>133</v>
      </c>
      <c r="D372" s="18">
        <v>2745494</v>
      </c>
    </row>
    <row r="373" spans="2:4" ht="15">
      <c r="B373" s="84">
        <v>18</v>
      </c>
      <c r="C373" s="17" t="s">
        <v>134</v>
      </c>
      <c r="D373" s="18">
        <v>1995679</v>
      </c>
    </row>
    <row r="374" spans="2:4" ht="15">
      <c r="B374" s="84">
        <v>19</v>
      </c>
      <c r="C374" s="17" t="s">
        <v>135</v>
      </c>
      <c r="D374" s="18">
        <v>232020</v>
      </c>
    </row>
    <row r="375" spans="2:4" ht="15">
      <c r="B375" s="84">
        <v>66</v>
      </c>
      <c r="C375" s="17" t="s">
        <v>136</v>
      </c>
      <c r="D375" s="18">
        <v>33412</v>
      </c>
    </row>
    <row r="376" spans="2:4" ht="15">
      <c r="B376" s="84">
        <v>67</v>
      </c>
      <c r="C376" s="17" t="s">
        <v>30</v>
      </c>
      <c r="D376" s="18">
        <v>19346</v>
      </c>
    </row>
    <row r="377" spans="2:4" ht="15">
      <c r="B377" s="84">
        <v>89</v>
      </c>
      <c r="C377" s="17" t="s">
        <v>31</v>
      </c>
      <c r="D377" s="18">
        <v>278453</v>
      </c>
    </row>
    <row r="378" spans="2:4" ht="12" customHeight="1">
      <c r="B378" s="84" t="s">
        <v>522</v>
      </c>
      <c r="D378" s="18">
        <v>9130448</v>
      </c>
    </row>
    <row r="379" ht="15.75">
      <c r="B379" s="83" t="s">
        <v>175</v>
      </c>
    </row>
    <row r="380" spans="2:4" ht="15">
      <c r="B380" s="84">
        <v>124</v>
      </c>
      <c r="C380" s="17" t="s">
        <v>32</v>
      </c>
      <c r="D380" s="18">
        <v>2178455</v>
      </c>
    </row>
    <row r="381" spans="2:4" ht="15">
      <c r="B381" s="84">
        <v>125</v>
      </c>
      <c r="C381" s="17" t="s">
        <v>32</v>
      </c>
      <c r="D381" s="18">
        <v>667038</v>
      </c>
    </row>
    <row r="382" spans="2:4" ht="15">
      <c r="B382" s="84">
        <v>126</v>
      </c>
      <c r="C382" s="17" t="s">
        <v>33</v>
      </c>
      <c r="D382" s="18">
        <v>1630380</v>
      </c>
    </row>
    <row r="383" spans="2:4" ht="15">
      <c r="B383" s="84">
        <v>127</v>
      </c>
      <c r="C383" s="17" t="s">
        <v>33</v>
      </c>
      <c r="D383" s="18">
        <v>642234</v>
      </c>
    </row>
    <row r="384" spans="2:4" ht="15">
      <c r="B384" s="84">
        <v>128</v>
      </c>
      <c r="C384" s="17" t="s">
        <v>34</v>
      </c>
      <c r="D384" s="18">
        <v>564171</v>
      </c>
    </row>
    <row r="385" spans="2:4" ht="15">
      <c r="B385" s="84">
        <v>129</v>
      </c>
      <c r="C385" s="17" t="s">
        <v>34</v>
      </c>
      <c r="D385" s="18">
        <v>258712</v>
      </c>
    </row>
    <row r="386" spans="2:4" ht="15">
      <c r="B386" s="84" t="s">
        <v>522</v>
      </c>
      <c r="D386" s="18">
        <v>5940990</v>
      </c>
    </row>
    <row r="387" ht="15.75">
      <c r="B387" s="83" t="s">
        <v>176</v>
      </c>
    </row>
    <row r="388" spans="2:4" ht="15">
      <c r="B388" s="84">
        <v>35</v>
      </c>
      <c r="C388" s="17" t="s">
        <v>35</v>
      </c>
      <c r="D388" s="18">
        <v>4357493</v>
      </c>
    </row>
    <row r="389" spans="2:4" ht="15">
      <c r="B389" s="84">
        <v>140</v>
      </c>
      <c r="C389" s="17" t="s">
        <v>36</v>
      </c>
      <c r="D389" s="18">
        <v>8486403</v>
      </c>
    </row>
    <row r="390" spans="2:4" ht="15">
      <c r="B390" s="84" t="s">
        <v>522</v>
      </c>
      <c r="D390" s="18">
        <v>12843896</v>
      </c>
    </row>
    <row r="391" ht="15.75">
      <c r="B391" s="83" t="s">
        <v>177</v>
      </c>
    </row>
    <row r="392" spans="2:4" ht="15">
      <c r="B392" s="84">
        <v>20</v>
      </c>
      <c r="C392" s="17" t="s">
        <v>108</v>
      </c>
      <c r="D392" s="18">
        <v>638211</v>
      </c>
    </row>
    <row r="393" spans="2:4" ht="15">
      <c r="B393" s="84">
        <v>21</v>
      </c>
      <c r="C393" s="17" t="s">
        <v>109</v>
      </c>
      <c r="D393" s="18">
        <v>109033</v>
      </c>
    </row>
    <row r="394" spans="2:4" ht="15">
      <c r="B394" s="84">
        <v>22</v>
      </c>
      <c r="C394" s="17" t="s">
        <v>110</v>
      </c>
      <c r="D394" s="18">
        <v>3742</v>
      </c>
    </row>
    <row r="395" spans="2:4" ht="15">
      <c r="B395" s="84" t="s">
        <v>522</v>
      </c>
      <c r="D395" s="18">
        <v>750986</v>
      </c>
    </row>
    <row r="396" ht="15.75">
      <c r="B396" s="83" t="s">
        <v>178</v>
      </c>
    </row>
    <row r="397" spans="2:4" ht="15">
      <c r="B397" s="84">
        <v>115</v>
      </c>
      <c r="C397" s="17" t="s">
        <v>38</v>
      </c>
      <c r="D397" s="18">
        <v>556080</v>
      </c>
    </row>
    <row r="398" spans="2:4" ht="15">
      <c r="B398" s="84">
        <v>116</v>
      </c>
      <c r="C398" s="17" t="s">
        <v>38</v>
      </c>
      <c r="D398" s="18">
        <v>95363</v>
      </c>
    </row>
    <row r="399" spans="2:4" ht="15">
      <c r="B399" s="84">
        <v>117</v>
      </c>
      <c r="C399" s="17" t="s">
        <v>39</v>
      </c>
      <c r="D399" s="18">
        <v>1222307</v>
      </c>
    </row>
    <row r="400" spans="2:4" ht="15">
      <c r="B400" s="84">
        <v>185</v>
      </c>
      <c r="C400" s="17" t="s">
        <v>256</v>
      </c>
      <c r="D400" s="18">
        <v>2731807</v>
      </c>
    </row>
    <row r="401" spans="2:4" ht="15">
      <c r="B401" s="84">
        <v>186</v>
      </c>
      <c r="C401" s="17" t="s">
        <v>256</v>
      </c>
      <c r="D401" s="18">
        <v>725498</v>
      </c>
    </row>
    <row r="402" spans="2:4" ht="15">
      <c r="B402" s="84" t="s">
        <v>522</v>
      </c>
      <c r="D402" s="18">
        <v>5331055</v>
      </c>
    </row>
    <row r="403" ht="15.75">
      <c r="B403" s="83" t="s">
        <v>179</v>
      </c>
    </row>
    <row r="404" spans="2:4" ht="15">
      <c r="B404" s="84">
        <v>84</v>
      </c>
      <c r="C404" s="17" t="s">
        <v>541</v>
      </c>
      <c r="D404" s="18">
        <v>144234</v>
      </c>
    </row>
    <row r="405" spans="2:4" ht="15">
      <c r="B405" s="84">
        <v>110</v>
      </c>
      <c r="C405" s="17" t="s">
        <v>40</v>
      </c>
      <c r="D405" s="18">
        <v>1986033</v>
      </c>
    </row>
    <row r="406" spans="2:4" ht="15">
      <c r="B406" s="84">
        <v>111</v>
      </c>
      <c r="C406" s="17" t="s">
        <v>40</v>
      </c>
      <c r="D406" s="18">
        <v>410906</v>
      </c>
    </row>
    <row r="407" spans="2:4" ht="15">
      <c r="B407" s="84">
        <v>112</v>
      </c>
      <c r="C407" s="17" t="s">
        <v>41</v>
      </c>
      <c r="D407" s="18">
        <v>2880764</v>
      </c>
    </row>
    <row r="408" spans="2:4" ht="15">
      <c r="B408" s="84">
        <v>180</v>
      </c>
      <c r="C408" s="17" t="s">
        <v>42</v>
      </c>
      <c r="D408" s="18">
        <v>5848142</v>
      </c>
    </row>
    <row r="409" spans="2:4" ht="15">
      <c r="B409" s="84">
        <v>181</v>
      </c>
      <c r="C409" s="17" t="s">
        <v>42</v>
      </c>
      <c r="D409" s="18">
        <v>1498472</v>
      </c>
    </row>
    <row r="410" spans="2:4" ht="15">
      <c r="B410" s="84">
        <v>328</v>
      </c>
      <c r="C410" s="17" t="s">
        <v>43</v>
      </c>
      <c r="D410" s="18">
        <v>423817</v>
      </c>
    </row>
    <row r="411" spans="2:4" ht="15">
      <c r="B411" s="84">
        <v>329</v>
      </c>
      <c r="C411" s="17" t="s">
        <v>44</v>
      </c>
      <c r="D411" s="18">
        <v>409459</v>
      </c>
    </row>
    <row r="412" spans="2:4" ht="15">
      <c r="B412" s="84">
        <v>343</v>
      </c>
      <c r="C412" s="17" t="s">
        <v>45</v>
      </c>
      <c r="D412" s="18">
        <v>20176</v>
      </c>
    </row>
    <row r="413" spans="2:4" ht="15">
      <c r="B413" s="84">
        <v>344</v>
      </c>
      <c r="C413" s="17" t="s">
        <v>46</v>
      </c>
      <c r="D413" s="18">
        <v>31330</v>
      </c>
    </row>
    <row r="414" spans="2:4" ht="15">
      <c r="B414" s="84" t="s">
        <v>522</v>
      </c>
      <c r="D414" s="18">
        <v>13653333</v>
      </c>
    </row>
    <row r="415" ht="15.75">
      <c r="B415" s="83" t="s">
        <v>180</v>
      </c>
    </row>
    <row r="416" spans="2:4" ht="15">
      <c r="B416" s="84">
        <v>114</v>
      </c>
      <c r="C416" s="17" t="s">
        <v>137</v>
      </c>
      <c r="D416" s="18">
        <v>3414118</v>
      </c>
    </row>
    <row r="417" ht="15.75">
      <c r="B417" s="83" t="s">
        <v>181</v>
      </c>
    </row>
    <row r="418" spans="2:4" ht="15">
      <c r="B418" s="84">
        <v>188</v>
      </c>
      <c r="C418" s="17" t="s">
        <v>138</v>
      </c>
      <c r="D418" s="18">
        <v>520001</v>
      </c>
    </row>
    <row r="419" spans="2:4" ht="15">
      <c r="B419" s="84">
        <v>210</v>
      </c>
      <c r="C419" s="17" t="s">
        <v>47</v>
      </c>
      <c r="D419" s="18">
        <v>10212736</v>
      </c>
    </row>
    <row r="420" spans="2:4" ht="15">
      <c r="B420" s="84">
        <v>211</v>
      </c>
      <c r="C420" s="17" t="s">
        <v>47</v>
      </c>
      <c r="D420" s="18">
        <v>2173417</v>
      </c>
    </row>
    <row r="421" spans="2:4" ht="15">
      <c r="B421" s="84">
        <v>212</v>
      </c>
      <c r="C421" s="17" t="s">
        <v>48</v>
      </c>
      <c r="D421" s="18">
        <v>4662891</v>
      </c>
    </row>
    <row r="422" spans="2:4" ht="15">
      <c r="B422" s="84">
        <v>213</v>
      </c>
      <c r="C422" s="17" t="s">
        <v>48</v>
      </c>
      <c r="D422" s="18">
        <v>730550</v>
      </c>
    </row>
    <row r="423" spans="2:4" ht="15">
      <c r="B423" s="84">
        <v>214</v>
      </c>
      <c r="C423" s="17" t="s">
        <v>139</v>
      </c>
      <c r="D423" s="18">
        <v>1010220</v>
      </c>
    </row>
    <row r="424" spans="2:4" ht="15">
      <c r="B424" s="84">
        <v>215</v>
      </c>
      <c r="C424" s="17" t="s">
        <v>140</v>
      </c>
      <c r="D424" s="18">
        <v>64298</v>
      </c>
    </row>
    <row r="425" spans="2:4" ht="15">
      <c r="B425" s="84">
        <v>225</v>
      </c>
      <c r="C425" s="17" t="s">
        <v>49</v>
      </c>
      <c r="D425" s="18">
        <v>769119</v>
      </c>
    </row>
    <row r="426" spans="2:4" ht="15">
      <c r="B426" s="84">
        <v>229</v>
      </c>
      <c r="C426" s="17" t="s">
        <v>50</v>
      </c>
      <c r="D426" s="18">
        <v>11034865</v>
      </c>
    </row>
    <row r="427" spans="2:4" ht="15">
      <c r="B427" s="84">
        <v>230</v>
      </c>
      <c r="C427" s="17" t="s">
        <v>51</v>
      </c>
      <c r="D427" s="18">
        <v>4225478</v>
      </c>
    </row>
    <row r="428" spans="2:4" ht="15">
      <c r="B428" s="84">
        <v>231</v>
      </c>
      <c r="C428" s="17" t="s">
        <v>141</v>
      </c>
      <c r="D428" s="18">
        <v>8549677</v>
      </c>
    </row>
    <row r="429" spans="2:4" ht="15">
      <c r="B429" s="84">
        <v>351</v>
      </c>
      <c r="C429" s="17" t="s">
        <v>315</v>
      </c>
      <c r="D429" s="18">
        <v>25069</v>
      </c>
    </row>
    <row r="430" spans="2:4" ht="15">
      <c r="B430" s="84">
        <v>352</v>
      </c>
      <c r="C430" s="17" t="s">
        <v>52</v>
      </c>
      <c r="D430" s="18">
        <v>2504</v>
      </c>
    </row>
    <row r="431" spans="2:4" ht="15">
      <c r="B431" s="84">
        <v>454</v>
      </c>
      <c r="C431" s="17" t="s">
        <v>53</v>
      </c>
      <c r="D431" s="18">
        <v>338</v>
      </c>
    </row>
    <row r="432" spans="2:4" ht="15">
      <c r="B432" s="84" t="s">
        <v>522</v>
      </c>
      <c r="D432" s="18">
        <v>43981163</v>
      </c>
    </row>
    <row r="433" ht="15.75">
      <c r="B433" s="83" t="s">
        <v>182</v>
      </c>
    </row>
    <row r="434" spans="2:4" ht="15">
      <c r="B434" s="84">
        <v>120</v>
      </c>
      <c r="C434" s="17" t="s">
        <v>257</v>
      </c>
      <c r="D434" s="18">
        <v>1177529</v>
      </c>
    </row>
    <row r="435" spans="2:4" ht="15">
      <c r="B435" s="84">
        <v>121</v>
      </c>
      <c r="C435" s="17" t="s">
        <v>257</v>
      </c>
      <c r="D435" s="18">
        <v>382738</v>
      </c>
    </row>
    <row r="436" spans="2:4" ht="15">
      <c r="B436" s="84">
        <v>122</v>
      </c>
      <c r="C436" s="17" t="s">
        <v>258</v>
      </c>
      <c r="D436" s="18">
        <v>667998</v>
      </c>
    </row>
    <row r="437" spans="2:4" ht="15">
      <c r="B437" s="84">
        <v>123</v>
      </c>
      <c r="C437" s="17" t="s">
        <v>258</v>
      </c>
      <c r="D437" s="18">
        <v>402897</v>
      </c>
    </row>
    <row r="438" spans="2:4" ht="15">
      <c r="B438" s="84">
        <v>345</v>
      </c>
      <c r="C438" s="17" t="s">
        <v>259</v>
      </c>
      <c r="D438" s="18">
        <v>81742</v>
      </c>
    </row>
    <row r="439" spans="2:4" ht="15">
      <c r="B439" s="84" t="s">
        <v>522</v>
      </c>
      <c r="D439" s="18">
        <v>2712904</v>
      </c>
    </row>
    <row r="440" ht="15.75">
      <c r="B440" s="83" t="s">
        <v>183</v>
      </c>
    </row>
    <row r="441" spans="2:4" ht="15">
      <c r="B441" s="84">
        <v>2</v>
      </c>
      <c r="C441" s="17" t="s">
        <v>260</v>
      </c>
      <c r="D441" s="18">
        <v>3739559</v>
      </c>
    </row>
    <row r="442" spans="2:4" ht="15">
      <c r="B442" s="84">
        <v>3</v>
      </c>
      <c r="C442" s="17" t="s">
        <v>261</v>
      </c>
      <c r="D442" s="18">
        <v>86909</v>
      </c>
    </row>
    <row r="443" spans="2:4" ht="15">
      <c r="B443" s="84" t="s">
        <v>522</v>
      </c>
      <c r="D443" s="18">
        <v>3826468</v>
      </c>
    </row>
    <row r="444" ht="15.75">
      <c r="B444" s="83" t="s">
        <v>184</v>
      </c>
    </row>
    <row r="445" spans="2:4" ht="15">
      <c r="B445" s="84">
        <v>235</v>
      </c>
      <c r="C445" s="17" t="s">
        <v>54</v>
      </c>
      <c r="D445" s="18">
        <v>2661480</v>
      </c>
    </row>
    <row r="446" spans="2:4" ht="15">
      <c r="B446" s="84">
        <v>348</v>
      </c>
      <c r="C446" s="17" t="s">
        <v>55</v>
      </c>
      <c r="D446" s="18">
        <v>16695</v>
      </c>
    </row>
    <row r="447" spans="2:4" ht="15">
      <c r="B447" s="84" t="s">
        <v>522</v>
      </c>
      <c r="D447" s="18">
        <v>2678175</v>
      </c>
    </row>
    <row r="448" ht="15.75">
      <c r="B448" s="83" t="s">
        <v>185</v>
      </c>
    </row>
    <row r="449" spans="2:4" ht="15">
      <c r="B449" s="84">
        <v>64</v>
      </c>
      <c r="C449" s="17" t="s">
        <v>316</v>
      </c>
      <c r="D449" s="18">
        <v>12093</v>
      </c>
    </row>
    <row r="450" spans="2:4" ht="15">
      <c r="B450" s="84">
        <v>118</v>
      </c>
      <c r="C450" s="17" t="s">
        <v>142</v>
      </c>
      <c r="D450" s="18">
        <v>306163</v>
      </c>
    </row>
    <row r="451" spans="2:4" ht="15">
      <c r="B451" s="84">
        <v>189</v>
      </c>
      <c r="C451" s="17" t="s">
        <v>143</v>
      </c>
      <c r="D451" s="18">
        <v>187</v>
      </c>
    </row>
    <row r="452" spans="2:4" ht="15">
      <c r="B452" s="84">
        <v>208</v>
      </c>
      <c r="C452" s="17" t="s">
        <v>144</v>
      </c>
      <c r="D452" s="18">
        <v>1350042</v>
      </c>
    </row>
    <row r="453" spans="2:4" ht="15">
      <c r="B453" s="84">
        <v>209</v>
      </c>
      <c r="C453" s="17" t="s">
        <v>145</v>
      </c>
      <c r="D453" s="18">
        <v>576409</v>
      </c>
    </row>
    <row r="454" spans="2:4" ht="15">
      <c r="B454" s="84">
        <v>350</v>
      </c>
      <c r="C454" s="17" t="s">
        <v>56</v>
      </c>
      <c r="D454" s="18">
        <v>2</v>
      </c>
    </row>
    <row r="455" spans="2:4" ht="15">
      <c r="B455" s="84" t="s">
        <v>522</v>
      </c>
      <c r="D455" s="18">
        <v>2244896</v>
      </c>
    </row>
    <row r="456" spans="2:4" ht="15">
      <c r="B456" s="84" t="s">
        <v>214</v>
      </c>
      <c r="D456" s="18">
        <v>106508432</v>
      </c>
    </row>
    <row r="457" ht="15.75">
      <c r="B457" s="89" t="s">
        <v>186</v>
      </c>
    </row>
    <row r="458" spans="2:4" ht="15">
      <c r="B458" s="84">
        <v>573</v>
      </c>
      <c r="C458" s="17" t="s">
        <v>57</v>
      </c>
      <c r="D458" s="18">
        <v>103178</v>
      </c>
    </row>
    <row r="459" spans="2:4" ht="15">
      <c r="B459" s="84">
        <v>930</v>
      </c>
      <c r="C459" s="17" t="s">
        <v>146</v>
      </c>
      <c r="D459" s="18">
        <v>835974</v>
      </c>
    </row>
    <row r="460" spans="2:4" ht="15">
      <c r="B460" s="84" t="s">
        <v>522</v>
      </c>
      <c r="D460" s="18">
        <v>939152</v>
      </c>
    </row>
    <row r="461" ht="15.75">
      <c r="B461" s="90" t="s">
        <v>187</v>
      </c>
    </row>
    <row r="462" spans="2:4" ht="15">
      <c r="B462" s="84">
        <v>131</v>
      </c>
      <c r="C462" s="17" t="s">
        <v>58</v>
      </c>
      <c r="D462" s="18">
        <v>1372930</v>
      </c>
    </row>
    <row r="463" spans="2:4" ht="15">
      <c r="B463" s="84">
        <v>575</v>
      </c>
      <c r="C463" s="17" t="s">
        <v>59</v>
      </c>
      <c r="D463" s="18">
        <v>626</v>
      </c>
    </row>
    <row r="464" spans="2:4" ht="15">
      <c r="B464" s="84">
        <v>669</v>
      </c>
      <c r="C464" s="17" t="s">
        <v>58</v>
      </c>
      <c r="D464" s="18">
        <v>1278711</v>
      </c>
    </row>
    <row r="465" spans="2:4" ht="15">
      <c r="B465" s="84">
        <v>793</v>
      </c>
      <c r="C465" s="17" t="s">
        <v>58</v>
      </c>
      <c r="D465" s="18">
        <v>221281</v>
      </c>
    </row>
    <row r="466" spans="2:4" ht="15">
      <c r="B466" s="84" t="s">
        <v>522</v>
      </c>
      <c r="D466" s="18">
        <v>2873548</v>
      </c>
    </row>
    <row r="467" ht="15.75">
      <c r="B467" s="90" t="s">
        <v>188</v>
      </c>
    </row>
    <row r="468" spans="2:4" ht="15">
      <c r="B468" s="84">
        <v>584</v>
      </c>
      <c r="C468" s="17" t="s">
        <v>345</v>
      </c>
      <c r="D468" s="18">
        <v>645</v>
      </c>
    </row>
    <row r="469" ht="15.75">
      <c r="B469" s="90" t="s">
        <v>189</v>
      </c>
    </row>
    <row r="470" spans="2:4" ht="15">
      <c r="B470" s="84">
        <v>578</v>
      </c>
      <c r="C470" s="17" t="s">
        <v>60</v>
      </c>
      <c r="D470" s="18">
        <v>4844</v>
      </c>
    </row>
    <row r="471" spans="2:4" ht="15">
      <c r="B471" s="84">
        <v>585</v>
      </c>
      <c r="C471" s="17" t="s">
        <v>317</v>
      </c>
      <c r="D471" s="18">
        <v>3914804</v>
      </c>
    </row>
    <row r="472" spans="2:4" ht="15">
      <c r="B472" s="84">
        <v>586</v>
      </c>
      <c r="C472" s="17" t="s">
        <v>317</v>
      </c>
      <c r="D472" s="18">
        <v>188302</v>
      </c>
    </row>
    <row r="473" spans="2:4" ht="15">
      <c r="B473" s="84">
        <v>587</v>
      </c>
      <c r="C473" s="17" t="s">
        <v>317</v>
      </c>
      <c r="D473" s="18">
        <v>26688</v>
      </c>
    </row>
    <row r="474" spans="2:4" ht="15">
      <c r="B474" s="84">
        <v>588</v>
      </c>
      <c r="C474" s="17" t="s">
        <v>317</v>
      </c>
      <c r="D474" s="18">
        <v>101732</v>
      </c>
    </row>
    <row r="475" spans="2:4" ht="15">
      <c r="B475" s="84">
        <v>589</v>
      </c>
      <c r="C475" s="17" t="s">
        <v>61</v>
      </c>
      <c r="D475" s="18">
        <v>34295</v>
      </c>
    </row>
    <row r="476" spans="2:4" ht="15">
      <c r="B476" s="84">
        <v>590</v>
      </c>
      <c r="C476" s="17" t="s">
        <v>317</v>
      </c>
      <c r="D476" s="18">
        <v>87793</v>
      </c>
    </row>
    <row r="477" spans="2:4" ht="15">
      <c r="B477" s="84" t="s">
        <v>522</v>
      </c>
      <c r="D477" s="18">
        <v>4358458</v>
      </c>
    </row>
    <row r="478" ht="15.75">
      <c r="B478" s="90" t="s">
        <v>190</v>
      </c>
    </row>
    <row r="479" spans="2:4" ht="15">
      <c r="B479" s="84">
        <v>109</v>
      </c>
      <c r="C479" s="17" t="s">
        <v>114</v>
      </c>
      <c r="D479" s="18">
        <v>742200</v>
      </c>
    </row>
    <row r="480" spans="2:4" ht="15">
      <c r="B480" s="84">
        <v>574</v>
      </c>
      <c r="C480" s="17" t="s">
        <v>62</v>
      </c>
      <c r="D480" s="18">
        <v>7038</v>
      </c>
    </row>
    <row r="481" spans="2:4" ht="15">
      <c r="B481" s="84" t="s">
        <v>522</v>
      </c>
      <c r="D481" s="18">
        <v>749238</v>
      </c>
    </row>
    <row r="482" ht="15.75">
      <c r="B482" s="90" t="s">
        <v>191</v>
      </c>
    </row>
    <row r="483" spans="2:4" ht="15">
      <c r="B483" s="84">
        <v>549</v>
      </c>
      <c r="C483" s="17" t="s">
        <v>63</v>
      </c>
      <c r="D483" s="18">
        <v>932254</v>
      </c>
    </row>
    <row r="484" spans="2:4" ht="15">
      <c r="B484" s="84">
        <v>576</v>
      </c>
      <c r="C484" s="17" t="s">
        <v>64</v>
      </c>
      <c r="D484" s="18">
        <v>2481</v>
      </c>
    </row>
    <row r="485" spans="2:4" ht="15">
      <c r="B485" s="84" t="s">
        <v>522</v>
      </c>
      <c r="D485" s="18">
        <v>934735</v>
      </c>
    </row>
    <row r="486" ht="15.75">
      <c r="B486" s="90" t="s">
        <v>192</v>
      </c>
    </row>
    <row r="487" spans="2:4" ht="15">
      <c r="B487" s="84">
        <v>83</v>
      </c>
      <c r="C487" s="17" t="s">
        <v>115</v>
      </c>
      <c r="D487" s="18">
        <v>453441</v>
      </c>
    </row>
    <row r="488" spans="2:4" ht="15">
      <c r="B488" s="84">
        <v>545</v>
      </c>
      <c r="C488" s="17" t="s">
        <v>116</v>
      </c>
      <c r="D488" s="18">
        <v>25088</v>
      </c>
    </row>
    <row r="489" spans="2:4" ht="15">
      <c r="B489" s="84">
        <v>546</v>
      </c>
      <c r="C489" s="17" t="s">
        <v>116</v>
      </c>
      <c r="D489" s="18">
        <v>41</v>
      </c>
    </row>
    <row r="490" spans="2:4" ht="15">
      <c r="B490" s="84">
        <v>560</v>
      </c>
      <c r="C490" s="17" t="s">
        <v>65</v>
      </c>
      <c r="D490" s="18">
        <v>3093451</v>
      </c>
    </row>
    <row r="491" spans="2:4" ht="15">
      <c r="B491" s="84">
        <v>561</v>
      </c>
      <c r="C491" s="17" t="s">
        <v>65</v>
      </c>
      <c r="D491" s="18">
        <v>877001</v>
      </c>
    </row>
    <row r="492" spans="2:4" ht="15">
      <c r="B492" s="84">
        <v>562</v>
      </c>
      <c r="C492" s="17" t="s">
        <v>65</v>
      </c>
      <c r="D492" s="18">
        <v>609733</v>
      </c>
    </row>
    <row r="493" spans="2:4" ht="15">
      <c r="B493" s="84">
        <v>563</v>
      </c>
      <c r="C493" s="17" t="s">
        <v>65</v>
      </c>
      <c r="D493" s="18">
        <v>991807</v>
      </c>
    </row>
    <row r="494" spans="2:4" ht="15">
      <c r="B494" s="84">
        <v>564</v>
      </c>
      <c r="C494" s="17" t="s">
        <v>65</v>
      </c>
      <c r="D494" s="18">
        <v>669395</v>
      </c>
    </row>
    <row r="495" spans="2:4" ht="15">
      <c r="B495" s="84">
        <v>577</v>
      </c>
      <c r="C495" s="17" t="s">
        <v>66</v>
      </c>
      <c r="D495" s="18">
        <v>12788</v>
      </c>
    </row>
    <row r="496" spans="2:4" ht="15">
      <c r="B496" s="84">
        <v>580</v>
      </c>
      <c r="C496" s="17" t="s">
        <v>67</v>
      </c>
      <c r="D496" s="18">
        <v>6083</v>
      </c>
    </row>
    <row r="497" spans="2:4" ht="15">
      <c r="B497" s="84">
        <v>681</v>
      </c>
      <c r="C497" s="17" t="s">
        <v>68</v>
      </c>
      <c r="D497" s="18">
        <v>13741</v>
      </c>
    </row>
    <row r="498" spans="2:4" ht="15">
      <c r="B498" s="84" t="s">
        <v>522</v>
      </c>
      <c r="D498" s="18">
        <v>6752569</v>
      </c>
    </row>
    <row r="499" ht="15.75">
      <c r="B499" s="90" t="s">
        <v>193</v>
      </c>
    </row>
    <row r="500" spans="2:4" ht="15">
      <c r="B500" s="84">
        <v>340</v>
      </c>
      <c r="C500" s="17" t="s">
        <v>147</v>
      </c>
      <c r="D500" s="18">
        <v>354992</v>
      </c>
    </row>
    <row r="501" spans="2:4" ht="15">
      <c r="B501" s="84">
        <v>341</v>
      </c>
      <c r="C501" s="17" t="s">
        <v>69</v>
      </c>
      <c r="D501" s="18">
        <v>72109</v>
      </c>
    </row>
    <row r="502" spans="2:4" ht="15">
      <c r="B502" s="84">
        <v>547</v>
      </c>
      <c r="C502" s="17" t="s">
        <v>318</v>
      </c>
      <c r="D502" s="18">
        <v>190488</v>
      </c>
    </row>
    <row r="503" spans="2:4" ht="15">
      <c r="B503" s="84">
        <v>548</v>
      </c>
      <c r="C503" s="17" t="s">
        <v>70</v>
      </c>
      <c r="D503" s="18">
        <v>14258</v>
      </c>
    </row>
    <row r="504" spans="2:4" ht="15">
      <c r="B504" s="84">
        <v>554</v>
      </c>
      <c r="C504" s="17" t="s">
        <v>71</v>
      </c>
      <c r="D504" s="18">
        <v>2789402</v>
      </c>
    </row>
    <row r="505" spans="2:4" ht="15">
      <c r="B505" s="84">
        <v>555</v>
      </c>
      <c r="C505" s="17" t="s">
        <v>71</v>
      </c>
      <c r="D505" s="18">
        <v>428342</v>
      </c>
    </row>
    <row r="506" spans="2:4" ht="15">
      <c r="B506" s="84">
        <v>565</v>
      </c>
      <c r="C506" s="17" t="s">
        <v>211</v>
      </c>
      <c r="D506" s="18">
        <v>1074390</v>
      </c>
    </row>
    <row r="507" spans="2:4" ht="15">
      <c r="B507" s="84">
        <v>607</v>
      </c>
      <c r="C507" s="17" t="s">
        <v>72</v>
      </c>
      <c r="D507" s="18">
        <v>1056288</v>
      </c>
    </row>
    <row r="508" spans="2:4" ht="15">
      <c r="B508" s="84">
        <v>612</v>
      </c>
      <c r="C508" s="17" t="s">
        <v>73</v>
      </c>
      <c r="D508" s="18">
        <v>507683</v>
      </c>
    </row>
    <row r="509" spans="2:4" ht="15">
      <c r="B509" s="84">
        <v>620</v>
      </c>
      <c r="C509" s="17" t="s">
        <v>74</v>
      </c>
      <c r="D509" s="18">
        <v>162357</v>
      </c>
    </row>
    <row r="510" spans="2:4" ht="15">
      <c r="B510" s="84">
        <v>630</v>
      </c>
      <c r="C510" s="17" t="s">
        <v>75</v>
      </c>
      <c r="D510" s="18">
        <v>384720</v>
      </c>
    </row>
    <row r="511" spans="2:4" ht="15">
      <c r="B511" s="84">
        <v>677</v>
      </c>
      <c r="C511" s="17" t="s">
        <v>76</v>
      </c>
      <c r="D511" s="18">
        <v>759156</v>
      </c>
    </row>
    <row r="512" spans="2:4" ht="15">
      <c r="B512" s="84">
        <v>755</v>
      </c>
      <c r="C512" s="17" t="s">
        <v>319</v>
      </c>
      <c r="D512" s="18">
        <v>22</v>
      </c>
    </row>
    <row r="513" spans="2:4" ht="15">
      <c r="B513" s="84">
        <v>798</v>
      </c>
      <c r="C513" s="17" t="s">
        <v>320</v>
      </c>
      <c r="D513" s="18">
        <v>333979</v>
      </c>
    </row>
    <row r="514" spans="2:4" ht="15">
      <c r="B514" s="84" t="s">
        <v>522</v>
      </c>
      <c r="D514" s="18">
        <v>8128186</v>
      </c>
    </row>
    <row r="515" spans="2:4" ht="15">
      <c r="B515" s="84" t="s">
        <v>214</v>
      </c>
      <c r="D515" s="18">
        <v>24736531</v>
      </c>
    </row>
    <row r="516" spans="1:4" ht="15">
      <c r="A516" s="40"/>
      <c r="B516" s="91"/>
      <c r="C516" s="98"/>
      <c r="D516" s="87"/>
    </row>
    <row r="517" spans="1:5" s="94" customFormat="1" ht="15">
      <c r="A517" s="69"/>
      <c r="B517" s="92"/>
      <c r="C517" s="69"/>
      <c r="D517" s="93"/>
      <c r="E517" s="69"/>
    </row>
    <row r="518" spans="1:5" s="97" customFormat="1" ht="30" customHeight="1">
      <c r="A518" s="99" t="s">
        <v>215</v>
      </c>
      <c r="B518" s="195" t="s">
        <v>194</v>
      </c>
      <c r="C518" s="195"/>
      <c r="D518" s="195"/>
      <c r="E518" s="8"/>
    </row>
    <row r="519" spans="1:5" s="97" customFormat="1" ht="15">
      <c r="A519" s="8"/>
      <c r="B519" s="96"/>
      <c r="C519" s="8"/>
      <c r="D519" s="43"/>
      <c r="E519" s="8"/>
    </row>
    <row r="520" ht="15">
      <c r="B520" s="95"/>
    </row>
    <row r="521" ht="15">
      <c r="B521" s="95" t="s">
        <v>262</v>
      </c>
    </row>
    <row r="522" spans="2:4" ht="15">
      <c r="B522" s="84">
        <v>252</v>
      </c>
      <c r="C522" s="17" t="s">
        <v>263</v>
      </c>
      <c r="D522" s="18">
        <v>144</v>
      </c>
    </row>
    <row r="523" spans="2:4" ht="15">
      <c r="B523" s="84">
        <v>361</v>
      </c>
      <c r="C523" s="17" t="s">
        <v>430</v>
      </c>
      <c r="D523" s="18">
        <v>3690</v>
      </c>
    </row>
    <row r="524" spans="2:4" ht="15">
      <c r="B524" s="84">
        <v>364</v>
      </c>
      <c r="C524" s="17" t="s">
        <v>561</v>
      </c>
      <c r="D524" s="18">
        <v>9407</v>
      </c>
    </row>
    <row r="525" spans="2:4" ht="15">
      <c r="B525" s="84">
        <v>365</v>
      </c>
      <c r="C525" s="17" t="s">
        <v>562</v>
      </c>
      <c r="D525" s="18">
        <v>9</v>
      </c>
    </row>
    <row r="526" spans="2:4" ht="15">
      <c r="B526" s="84">
        <v>371</v>
      </c>
      <c r="C526" s="17" t="s">
        <v>615</v>
      </c>
      <c r="D526" s="18">
        <v>2924</v>
      </c>
    </row>
    <row r="527" spans="2:4" ht="15">
      <c r="B527" s="84">
        <v>391</v>
      </c>
      <c r="C527" s="17" t="s">
        <v>617</v>
      </c>
      <c r="D527" s="18">
        <v>6199</v>
      </c>
    </row>
    <row r="528" spans="2:4" ht="15">
      <c r="B528" s="84">
        <v>394</v>
      </c>
      <c r="C528" s="17" t="s">
        <v>77</v>
      </c>
      <c r="D528" s="18">
        <v>2185</v>
      </c>
    </row>
    <row r="529" spans="2:4" ht="15">
      <c r="B529" s="84">
        <v>821</v>
      </c>
      <c r="C529" s="17" t="s">
        <v>78</v>
      </c>
      <c r="D529" s="18">
        <v>812</v>
      </c>
    </row>
    <row r="530" spans="2:4" ht="15">
      <c r="B530" s="84">
        <v>824</v>
      </c>
      <c r="C530" s="17" t="s">
        <v>264</v>
      </c>
      <c r="D530" s="18">
        <v>5850</v>
      </c>
    </row>
    <row r="531" spans="2:4" ht="15">
      <c r="B531" s="84">
        <v>826</v>
      </c>
      <c r="C531" s="17" t="s">
        <v>79</v>
      </c>
      <c r="D531" s="18">
        <v>1496</v>
      </c>
    </row>
    <row r="532" spans="2:4" ht="15">
      <c r="B532" s="84">
        <v>905</v>
      </c>
      <c r="C532" s="17" t="s">
        <v>602</v>
      </c>
      <c r="D532" s="18">
        <v>3910</v>
      </c>
    </row>
    <row r="533" spans="2:4" ht="15">
      <c r="B533" s="84">
        <v>906</v>
      </c>
      <c r="C533" s="17" t="s">
        <v>80</v>
      </c>
      <c r="D533" s="18">
        <v>29</v>
      </c>
    </row>
    <row r="534" spans="2:4" ht="15">
      <c r="B534" s="84">
        <v>912</v>
      </c>
      <c r="C534" s="17" t="s">
        <v>265</v>
      </c>
      <c r="D534" s="18">
        <v>25214</v>
      </c>
    </row>
    <row r="535" spans="2:4" ht="15">
      <c r="B535" s="84">
        <v>913</v>
      </c>
      <c r="C535" s="17" t="s">
        <v>266</v>
      </c>
      <c r="D535" s="18">
        <v>3996</v>
      </c>
    </row>
    <row r="536" spans="2:4" ht="15">
      <c r="B536" s="84" t="s">
        <v>522</v>
      </c>
      <c r="D536" s="18">
        <v>65865</v>
      </c>
    </row>
    <row r="537" spans="2:4" ht="15">
      <c r="B537" s="84" t="s">
        <v>214</v>
      </c>
      <c r="D537" s="18">
        <v>65865</v>
      </c>
    </row>
    <row r="538" ht="15">
      <c r="B538" s="95" t="s">
        <v>267</v>
      </c>
    </row>
    <row r="539" spans="2:4" ht="15">
      <c r="B539" s="84">
        <v>415</v>
      </c>
      <c r="C539" s="17" t="s">
        <v>716</v>
      </c>
      <c r="D539" s="18">
        <v>18078</v>
      </c>
    </row>
    <row r="540" spans="2:4" ht="15">
      <c r="B540" s="84">
        <v>801</v>
      </c>
      <c r="C540" s="17" t="s">
        <v>81</v>
      </c>
      <c r="D540" s="18">
        <v>6339</v>
      </c>
    </row>
    <row r="541" spans="2:4" ht="15">
      <c r="B541" s="84">
        <v>804</v>
      </c>
      <c r="C541" s="17" t="s">
        <v>82</v>
      </c>
      <c r="D541" s="18">
        <v>3114</v>
      </c>
    </row>
    <row r="542" spans="2:4" ht="15">
      <c r="B542" s="84">
        <v>806</v>
      </c>
      <c r="C542" s="17" t="s">
        <v>83</v>
      </c>
      <c r="D542" s="18">
        <v>754</v>
      </c>
    </row>
    <row r="543" spans="2:4" ht="15">
      <c r="B543" s="84">
        <v>807</v>
      </c>
      <c r="C543" s="17" t="s">
        <v>84</v>
      </c>
      <c r="D543" s="18">
        <v>4</v>
      </c>
    </row>
    <row r="544" spans="2:4" ht="15">
      <c r="B544" s="84" t="s">
        <v>522</v>
      </c>
      <c r="D544" s="18">
        <v>28289</v>
      </c>
    </row>
    <row r="545" spans="2:4" ht="15">
      <c r="B545" s="84" t="s">
        <v>214</v>
      </c>
      <c r="D545" s="18">
        <v>28289</v>
      </c>
    </row>
    <row r="546" ht="15">
      <c r="B546" s="88" t="s">
        <v>268</v>
      </c>
    </row>
    <row r="547" spans="2:4" ht="15">
      <c r="B547" s="84">
        <v>37</v>
      </c>
      <c r="C547" s="17" t="s">
        <v>488</v>
      </c>
      <c r="D547" s="18">
        <v>3549</v>
      </c>
    </row>
    <row r="548" spans="2:4" ht="15">
      <c r="B548" s="84">
        <v>38</v>
      </c>
      <c r="C548" s="17" t="s">
        <v>489</v>
      </c>
      <c r="D548" s="18">
        <v>126</v>
      </c>
    </row>
    <row r="549" spans="2:4" ht="15">
      <c r="B549" s="84">
        <v>39</v>
      </c>
      <c r="C549" s="17" t="s">
        <v>491</v>
      </c>
      <c r="D549" s="18">
        <v>3418</v>
      </c>
    </row>
    <row r="550" spans="2:4" ht="15">
      <c r="B550" s="84">
        <v>76</v>
      </c>
      <c r="C550" s="17" t="s">
        <v>480</v>
      </c>
      <c r="D550" s="18">
        <v>974</v>
      </c>
    </row>
    <row r="551" spans="2:4" ht="15">
      <c r="B551" s="84">
        <v>78</v>
      </c>
      <c r="C551" s="17" t="s">
        <v>483</v>
      </c>
      <c r="D551" s="18">
        <v>3178</v>
      </c>
    </row>
    <row r="552" spans="2:4" ht="15">
      <c r="B552" s="84">
        <v>151</v>
      </c>
      <c r="C552" s="17" t="s">
        <v>493</v>
      </c>
      <c r="D552" s="18">
        <v>3343</v>
      </c>
    </row>
    <row r="553" spans="2:4" ht="15">
      <c r="B553" s="84">
        <v>161</v>
      </c>
      <c r="C553" s="17" t="s">
        <v>494</v>
      </c>
      <c r="D553" s="18">
        <v>4322</v>
      </c>
    </row>
    <row r="554" spans="2:4" ht="15">
      <c r="B554" s="84">
        <v>166</v>
      </c>
      <c r="C554" s="17" t="s">
        <v>86</v>
      </c>
      <c r="D554" s="18">
        <v>1184</v>
      </c>
    </row>
    <row r="555" spans="2:4" ht="15">
      <c r="B555" s="84">
        <v>171</v>
      </c>
      <c r="C555" s="17" t="s">
        <v>485</v>
      </c>
      <c r="D555" s="18">
        <v>1967</v>
      </c>
    </row>
    <row r="556" spans="2:4" ht="15">
      <c r="B556" s="84">
        <v>172</v>
      </c>
      <c r="C556" s="17" t="s">
        <v>486</v>
      </c>
      <c r="D556" s="18">
        <v>1900</v>
      </c>
    </row>
    <row r="557" spans="2:4" ht="15">
      <c r="B557" s="84">
        <v>176</v>
      </c>
      <c r="C557" s="17" t="s">
        <v>87</v>
      </c>
      <c r="D557" s="18">
        <v>1100</v>
      </c>
    </row>
    <row r="558" spans="2:4" ht="15">
      <c r="B558" s="84">
        <v>240</v>
      </c>
      <c r="C558" s="17" t="s">
        <v>88</v>
      </c>
      <c r="D558" s="18">
        <v>669234</v>
      </c>
    </row>
    <row r="559" spans="2:4" ht="15">
      <c r="B559" s="84" t="s">
        <v>522</v>
      </c>
      <c r="D559" s="18">
        <v>694295</v>
      </c>
    </row>
    <row r="560" spans="2:4" ht="15">
      <c r="B560" s="84" t="s">
        <v>214</v>
      </c>
      <c r="D560" s="18">
        <v>694295</v>
      </c>
    </row>
    <row r="561" ht="15">
      <c r="B561" s="88" t="s">
        <v>269</v>
      </c>
    </row>
    <row r="562" spans="2:4" ht="15">
      <c r="B562" s="84">
        <v>769</v>
      </c>
      <c r="C562" s="17" t="s">
        <v>89</v>
      </c>
      <c r="D562" s="18">
        <v>138151</v>
      </c>
    </row>
    <row r="563" ht="15">
      <c r="B563" s="88" t="s">
        <v>270</v>
      </c>
    </row>
    <row r="564" spans="2:4" ht="15">
      <c r="B564" s="84">
        <v>583</v>
      </c>
      <c r="C564" s="17" t="s">
        <v>95</v>
      </c>
      <c r="D564" s="18">
        <v>54665</v>
      </c>
    </row>
    <row r="565" ht="15">
      <c r="B565" s="88" t="s">
        <v>271</v>
      </c>
    </row>
    <row r="566" spans="2:4" ht="15">
      <c r="B566" s="84">
        <v>65</v>
      </c>
      <c r="C566" s="17" t="s">
        <v>316</v>
      </c>
      <c r="D566" s="18">
        <v>892</v>
      </c>
    </row>
    <row r="567" spans="2:4" ht="15">
      <c r="B567" s="84">
        <v>741</v>
      </c>
      <c r="C567" s="17" t="s">
        <v>100</v>
      </c>
      <c r="D567" s="18">
        <v>24881</v>
      </c>
    </row>
    <row r="568" spans="2:4" ht="15">
      <c r="B568" s="84">
        <v>742</v>
      </c>
      <c r="C568" s="17" t="s">
        <v>101</v>
      </c>
      <c r="D568" s="18">
        <v>228404</v>
      </c>
    </row>
    <row r="569" spans="2:4" ht="15">
      <c r="B569" s="84">
        <v>794</v>
      </c>
      <c r="C569" s="17" t="s">
        <v>103</v>
      </c>
      <c r="D569" s="18">
        <v>34321</v>
      </c>
    </row>
    <row r="570" spans="2:4" ht="15">
      <c r="B570" s="84" t="s">
        <v>522</v>
      </c>
      <c r="D570" s="18">
        <v>288498</v>
      </c>
    </row>
    <row r="571" ht="15">
      <c r="B571" s="88" t="s">
        <v>272</v>
      </c>
    </row>
    <row r="572" spans="2:4" ht="15">
      <c r="B572" s="84">
        <v>353</v>
      </c>
      <c r="C572" s="17" t="s">
        <v>90</v>
      </c>
      <c r="D572" s="18">
        <v>1565</v>
      </c>
    </row>
    <row r="573" spans="2:4" ht="15">
      <c r="B573" s="84">
        <v>558</v>
      </c>
      <c r="C573" s="17" t="s">
        <v>93</v>
      </c>
      <c r="D573" s="18">
        <v>259885</v>
      </c>
    </row>
    <row r="574" spans="2:4" ht="15">
      <c r="B574" s="84">
        <v>559</v>
      </c>
      <c r="C574" s="17" t="s">
        <v>94</v>
      </c>
      <c r="D574" s="18">
        <v>21005</v>
      </c>
    </row>
    <row r="575" spans="2:4" ht="15">
      <c r="B575" s="84">
        <v>608</v>
      </c>
      <c r="C575" s="17" t="s">
        <v>96</v>
      </c>
      <c r="D575" s="18">
        <v>8253</v>
      </c>
    </row>
    <row r="576" spans="2:4" ht="15">
      <c r="B576" s="84">
        <v>621</v>
      </c>
      <c r="C576" s="17" t="s">
        <v>97</v>
      </c>
      <c r="D576" s="18">
        <v>13316</v>
      </c>
    </row>
    <row r="577" spans="2:4" ht="15">
      <c r="B577" s="84">
        <v>631</v>
      </c>
      <c r="C577" s="17" t="s">
        <v>98</v>
      </c>
      <c r="D577" s="18">
        <v>736</v>
      </c>
    </row>
    <row r="578" spans="2:4" ht="15">
      <c r="B578" s="84">
        <v>678</v>
      </c>
      <c r="C578" s="17" t="s">
        <v>99</v>
      </c>
      <c r="D578" s="18">
        <v>30763</v>
      </c>
    </row>
    <row r="579" spans="2:4" ht="15">
      <c r="B579" s="84">
        <v>756</v>
      </c>
      <c r="C579" s="17" t="s">
        <v>102</v>
      </c>
      <c r="D579" s="18">
        <v>315689</v>
      </c>
    </row>
    <row r="580" spans="2:4" ht="15">
      <c r="B580" s="84" t="s">
        <v>522</v>
      </c>
      <c r="D580" s="18">
        <v>651212</v>
      </c>
    </row>
    <row r="581" spans="1:2" ht="15">
      <c r="A581" s="23"/>
      <c r="B581" s="95" t="s">
        <v>273</v>
      </c>
    </row>
    <row r="582" spans="2:4" ht="15">
      <c r="B582" s="84">
        <v>542</v>
      </c>
      <c r="C582" s="17" t="s">
        <v>91</v>
      </c>
      <c r="D582" s="18">
        <v>2275</v>
      </c>
    </row>
    <row r="583" spans="2:4" ht="15">
      <c r="B583" s="84">
        <v>543</v>
      </c>
      <c r="C583" s="17" t="s">
        <v>91</v>
      </c>
      <c r="D583" s="18">
        <v>2202</v>
      </c>
    </row>
    <row r="584" spans="2:4" ht="15">
      <c r="B584" s="84">
        <v>544</v>
      </c>
      <c r="C584" s="17" t="s">
        <v>92</v>
      </c>
      <c r="D584" s="18">
        <v>80075</v>
      </c>
    </row>
    <row r="585" spans="2:4" ht="15">
      <c r="B585" s="84" t="s">
        <v>522</v>
      </c>
      <c r="D585" s="18">
        <v>84552</v>
      </c>
    </row>
    <row r="586" spans="2:4" ht="15">
      <c r="B586" s="84" t="s">
        <v>214</v>
      </c>
      <c r="D586" s="18">
        <v>1078927</v>
      </c>
    </row>
    <row r="587" ht="15">
      <c r="B587" s="88" t="s">
        <v>274</v>
      </c>
    </row>
    <row r="588" spans="2:4" ht="15">
      <c r="B588" s="84">
        <v>85</v>
      </c>
      <c r="C588" s="17" t="s">
        <v>212</v>
      </c>
      <c r="D588" s="18">
        <v>13406</v>
      </c>
    </row>
    <row r="589" spans="2:4" ht="15">
      <c r="B589" s="84">
        <v>86</v>
      </c>
      <c r="C589" s="17" t="s">
        <v>275</v>
      </c>
      <c r="D589" s="18">
        <v>4778</v>
      </c>
    </row>
    <row r="590" spans="2:4" ht="15">
      <c r="B590" s="84">
        <v>539</v>
      </c>
      <c r="C590" s="17" t="s">
        <v>321</v>
      </c>
      <c r="D590" s="18">
        <v>731</v>
      </c>
    </row>
    <row r="591" spans="2:4" ht="15">
      <c r="B591" s="84">
        <v>791</v>
      </c>
      <c r="C591" s="17" t="s">
        <v>276</v>
      </c>
      <c r="D591" s="18">
        <v>1</v>
      </c>
    </row>
    <row r="592" spans="2:4" ht="15">
      <c r="B592" s="84">
        <v>795</v>
      </c>
      <c r="C592" s="17" t="s">
        <v>277</v>
      </c>
      <c r="D592" s="18">
        <v>82</v>
      </c>
    </row>
    <row r="593" spans="2:4" ht="15">
      <c r="B593" s="84">
        <v>796</v>
      </c>
      <c r="C593" s="17" t="s">
        <v>278</v>
      </c>
      <c r="D593" s="18">
        <v>428</v>
      </c>
    </row>
    <row r="594" spans="2:4" ht="15">
      <c r="B594" s="84">
        <v>797</v>
      </c>
      <c r="C594" s="17" t="s">
        <v>322</v>
      </c>
      <c r="D594" s="18">
        <v>550993</v>
      </c>
    </row>
    <row r="595" spans="2:4" ht="15">
      <c r="B595" s="84" t="s">
        <v>522</v>
      </c>
      <c r="D595" s="18">
        <v>570419</v>
      </c>
    </row>
    <row r="596" spans="2:4" ht="15">
      <c r="B596" s="84" t="s">
        <v>214</v>
      </c>
      <c r="D596" s="18">
        <v>570419</v>
      </c>
    </row>
    <row r="597" ht="15">
      <c r="B597" s="88" t="s">
        <v>279</v>
      </c>
    </row>
    <row r="598" spans="2:4" ht="15">
      <c r="B598" s="84">
        <v>1</v>
      </c>
      <c r="C598" s="17" t="s">
        <v>213</v>
      </c>
      <c r="D598" s="18">
        <v>393245</v>
      </c>
    </row>
    <row r="599" spans="2:4" ht="15">
      <c r="B599" s="84">
        <v>550</v>
      </c>
      <c r="C599" s="17" t="s">
        <v>323</v>
      </c>
      <c r="D599" s="18">
        <v>181401</v>
      </c>
    </row>
    <row r="600" spans="2:4" ht="15">
      <c r="B600" s="84">
        <v>660</v>
      </c>
      <c r="C600" s="17" t="s">
        <v>104</v>
      </c>
      <c r="D600" s="18">
        <v>73205</v>
      </c>
    </row>
    <row r="601" spans="2:4" ht="15">
      <c r="B601" s="84">
        <v>697</v>
      </c>
      <c r="C601" s="17" t="s">
        <v>105</v>
      </c>
      <c r="D601" s="18">
        <v>93360</v>
      </c>
    </row>
    <row r="602" spans="2:4" ht="15">
      <c r="B602" s="84" t="s">
        <v>522</v>
      </c>
      <c r="D602" s="18">
        <v>741211</v>
      </c>
    </row>
    <row r="603" spans="2:4" ht="15">
      <c r="B603" s="84" t="s">
        <v>214</v>
      </c>
      <c r="D603" s="18">
        <v>741211</v>
      </c>
    </row>
    <row r="604" ht="15">
      <c r="D604" s="18" t="s">
        <v>215</v>
      </c>
    </row>
  </sheetData>
  <mergeCells count="7">
    <mergeCell ref="B6:D6"/>
    <mergeCell ref="B5:D5"/>
    <mergeCell ref="B518:D518"/>
    <mergeCell ref="B1:D1"/>
    <mergeCell ref="B2:D2"/>
    <mergeCell ref="B3:D3"/>
    <mergeCell ref="B4:D4"/>
  </mergeCells>
  <printOptions horizontalCentered="1"/>
  <pageMargins left="0.75" right="0.75" top="0.75" bottom="0.75" header="0.5" footer="0.5"/>
  <pageSetup firstPageNumber="12" useFirstPageNumber="1" horizontalDpi="600" verticalDpi="600" orientation="portrait" scale="78" r:id="rId1"/>
  <headerFooter alignWithMargins="0">
    <oddHeader>&amp;R&amp;12USPS-FY07-7 Part  I
</oddHeader>
    <oddFooter>&amp;C&amp;12
</oddFooter>
  </headerFooter>
  <rowBreaks count="1" manualBreakCount="1">
    <brk id="37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75" zoomScaleNormal="75" zoomScaleSheetLayoutView="75" workbookViewId="0" topLeftCell="A5">
      <selection activeCell="E12" sqref="E12"/>
    </sheetView>
  </sheetViews>
  <sheetFormatPr defaultColWidth="9.140625" defaultRowHeight="12.75"/>
  <cols>
    <col min="1" max="1" width="11.00390625" style="3" customWidth="1"/>
    <col min="2" max="2" width="15.7109375" style="0" bestFit="1" customWidth="1"/>
    <col min="3" max="3" width="19.421875" style="0" bestFit="1" customWidth="1"/>
    <col min="4" max="4" width="16.8515625" style="42" bestFit="1" customWidth="1"/>
    <col min="5" max="5" width="21.00390625" style="0" customWidth="1"/>
    <col min="6" max="6" width="15.57421875" style="94" customWidth="1"/>
  </cols>
  <sheetData>
    <row r="1" spans="2:6" ht="15">
      <c r="B1" s="188" t="s">
        <v>374</v>
      </c>
      <c r="C1" s="189"/>
      <c r="D1" s="189"/>
      <c r="E1" s="189"/>
      <c r="F1" s="26"/>
    </row>
    <row r="2" spans="2:6" ht="15">
      <c r="B2" s="188" t="s">
        <v>455</v>
      </c>
      <c r="C2" s="189"/>
      <c r="D2" s="189"/>
      <c r="E2" s="189"/>
      <c r="F2" s="26"/>
    </row>
    <row r="3" spans="2:6" ht="15">
      <c r="B3" s="188" t="s">
        <v>199</v>
      </c>
      <c r="C3" s="189"/>
      <c r="D3" s="189"/>
      <c r="E3" s="189"/>
      <c r="F3" s="26"/>
    </row>
    <row r="4" spans="2:6" ht="15">
      <c r="B4" s="190" t="s">
        <v>360</v>
      </c>
      <c r="C4" s="187"/>
      <c r="D4" s="187"/>
      <c r="E4" s="187"/>
      <c r="F4" s="26"/>
    </row>
    <row r="5" spans="2:6" ht="15">
      <c r="B5" s="3"/>
      <c r="C5" s="3"/>
      <c r="D5" s="50"/>
      <c r="E5" s="3"/>
      <c r="F5" s="26"/>
    </row>
    <row r="6" spans="2:5" ht="15">
      <c r="B6" s="3" t="s">
        <v>292</v>
      </c>
      <c r="C6" s="4" t="s">
        <v>445</v>
      </c>
      <c r="D6" s="62" t="s">
        <v>446</v>
      </c>
      <c r="E6" s="4" t="s">
        <v>447</v>
      </c>
    </row>
    <row r="7" spans="1:5" ht="15">
      <c r="A7" s="3" t="s">
        <v>361</v>
      </c>
      <c r="B7" s="2"/>
      <c r="C7" s="2"/>
      <c r="E7" s="2"/>
    </row>
    <row r="8" spans="1:6" ht="15">
      <c r="A8" s="14" t="s">
        <v>215</v>
      </c>
      <c r="B8" s="20" t="s">
        <v>369</v>
      </c>
      <c r="C8" s="38">
        <v>370140</v>
      </c>
      <c r="D8" s="100">
        <v>1</v>
      </c>
      <c r="E8" s="38">
        <v>370140</v>
      </c>
      <c r="F8" s="69"/>
    </row>
    <row r="9" spans="1:6" ht="15">
      <c r="A9" s="3" t="s">
        <v>504</v>
      </c>
      <c r="B9" s="17"/>
      <c r="C9" s="17"/>
      <c r="D9" s="71"/>
      <c r="E9" s="17"/>
      <c r="F9" s="69"/>
    </row>
    <row r="10" spans="1:6" ht="15">
      <c r="A10" s="14" t="s">
        <v>215</v>
      </c>
      <c r="B10" s="20" t="s">
        <v>369</v>
      </c>
      <c r="C10" s="38">
        <v>41590</v>
      </c>
      <c r="D10" s="100">
        <v>1</v>
      </c>
      <c r="E10" s="38">
        <v>41590</v>
      </c>
      <c r="F10" s="69"/>
    </row>
    <row r="11" spans="1:6" ht="15">
      <c r="A11" s="3" t="s">
        <v>505</v>
      </c>
      <c r="B11" s="17"/>
      <c r="C11" s="17"/>
      <c r="D11" s="71"/>
      <c r="E11" s="17"/>
      <c r="F11" s="69"/>
    </row>
    <row r="12" spans="1:6" ht="15">
      <c r="A12" s="3" t="s">
        <v>215</v>
      </c>
      <c r="B12" s="17" t="s">
        <v>368</v>
      </c>
      <c r="C12" s="37">
        <v>314906836</v>
      </c>
      <c r="D12" s="71">
        <v>0.0517711581</v>
      </c>
      <c r="E12" s="37">
        <v>16303092</v>
      </c>
      <c r="F12" s="69"/>
    </row>
    <row r="13" spans="1:6" ht="15">
      <c r="A13" s="3" t="s">
        <v>215</v>
      </c>
      <c r="B13" s="17" t="s">
        <v>369</v>
      </c>
      <c r="C13" s="37">
        <v>314906836</v>
      </c>
      <c r="D13" s="71">
        <v>0.0011294335</v>
      </c>
      <c r="E13" s="37">
        <v>355666</v>
      </c>
      <c r="F13" s="69"/>
    </row>
    <row r="14" spans="1:6" ht="15">
      <c r="A14" s="3" t="s">
        <v>215</v>
      </c>
      <c r="B14" s="17" t="s">
        <v>371</v>
      </c>
      <c r="C14" s="37">
        <v>314906836</v>
      </c>
      <c r="D14" s="71">
        <v>0.574926238</v>
      </c>
      <c r="E14" s="37">
        <v>181048202</v>
      </c>
      <c r="F14" s="69"/>
    </row>
    <row r="15" spans="1:6" ht="15">
      <c r="A15" s="3" t="s">
        <v>215</v>
      </c>
      <c r="B15" s="17" t="s">
        <v>111</v>
      </c>
      <c r="C15" s="37">
        <v>314906836</v>
      </c>
      <c r="D15" s="71">
        <v>0.1289870842</v>
      </c>
      <c r="E15" s="37">
        <v>40618915</v>
      </c>
      <c r="F15" s="69"/>
    </row>
    <row r="16" spans="1:6" ht="15">
      <c r="A16" s="3" t="s">
        <v>215</v>
      </c>
      <c r="B16" s="17" t="s">
        <v>372</v>
      </c>
      <c r="C16" s="37">
        <v>314906836</v>
      </c>
      <c r="D16" s="71">
        <v>0.1180866512</v>
      </c>
      <c r="E16" s="37">
        <v>37186294</v>
      </c>
      <c r="F16" s="69"/>
    </row>
    <row r="17" spans="1:6" ht="15">
      <c r="A17" s="3" t="s">
        <v>215</v>
      </c>
      <c r="B17" s="17" t="s">
        <v>555</v>
      </c>
      <c r="C17" s="37">
        <v>314906836</v>
      </c>
      <c r="D17" s="71">
        <v>0.1250994351</v>
      </c>
      <c r="E17" s="37">
        <v>39394667</v>
      </c>
      <c r="F17" s="69"/>
    </row>
    <row r="18" spans="1:6" ht="15">
      <c r="A18" s="14" t="s">
        <v>215</v>
      </c>
      <c r="B18" s="101" t="s">
        <v>358</v>
      </c>
      <c r="C18" s="20"/>
      <c r="D18" s="100">
        <v>1</v>
      </c>
      <c r="E18" s="38">
        <v>314906836</v>
      </c>
      <c r="F18" s="69"/>
    </row>
    <row r="19" spans="1:6" ht="15">
      <c r="A19" s="3" t="s">
        <v>506</v>
      </c>
      <c r="B19" s="17"/>
      <c r="C19" s="17"/>
      <c r="D19" s="71"/>
      <c r="E19" s="17"/>
      <c r="F19" s="69"/>
    </row>
    <row r="20" spans="1:6" ht="15">
      <c r="A20" s="3" t="s">
        <v>215</v>
      </c>
      <c r="B20" s="19" t="s">
        <v>195</v>
      </c>
      <c r="C20" s="37">
        <v>31890864</v>
      </c>
      <c r="D20" s="71">
        <v>0.9895038393</v>
      </c>
      <c r="E20" s="37">
        <v>31556132</v>
      </c>
      <c r="F20" s="69"/>
    </row>
    <row r="21" spans="1:6" ht="15">
      <c r="A21" s="3" t="s">
        <v>215</v>
      </c>
      <c r="B21" s="19" t="s">
        <v>196</v>
      </c>
      <c r="C21" s="37">
        <v>31890864</v>
      </c>
      <c r="D21" s="71">
        <v>0.0104961607</v>
      </c>
      <c r="E21" s="37">
        <v>334732</v>
      </c>
      <c r="F21" s="69"/>
    </row>
    <row r="22" spans="1:6" ht="15">
      <c r="A22" s="14" t="s">
        <v>215</v>
      </c>
      <c r="B22" s="101" t="s">
        <v>358</v>
      </c>
      <c r="C22" s="20"/>
      <c r="D22" s="100">
        <v>1</v>
      </c>
      <c r="E22" s="38">
        <v>31890864</v>
      </c>
      <c r="F22" s="69"/>
    </row>
    <row r="23" spans="1:6" ht="15">
      <c r="A23" s="3" t="s">
        <v>508</v>
      </c>
      <c r="B23" s="17"/>
      <c r="C23" s="17"/>
      <c r="D23" s="71"/>
      <c r="E23" s="17"/>
      <c r="F23" s="69"/>
    </row>
    <row r="24" spans="1:6" ht="15">
      <c r="A24" s="3" t="s">
        <v>215</v>
      </c>
      <c r="B24" s="19" t="s">
        <v>197</v>
      </c>
      <c r="C24" s="37">
        <v>404285879</v>
      </c>
      <c r="D24" s="71">
        <v>0.1350186901</v>
      </c>
      <c r="E24" s="37">
        <v>54586150</v>
      </c>
      <c r="F24" s="69"/>
    </row>
    <row r="25" spans="1:6" ht="15">
      <c r="A25" s="3" t="s">
        <v>215</v>
      </c>
      <c r="B25" s="19" t="s">
        <v>198</v>
      </c>
      <c r="C25" s="37">
        <v>404285879</v>
      </c>
      <c r="D25" s="71">
        <v>0.8649813099</v>
      </c>
      <c r="E25" s="37">
        <v>349699729</v>
      </c>
      <c r="F25" s="69"/>
    </row>
    <row r="26" spans="1:6" ht="15">
      <c r="A26" s="14" t="s">
        <v>215</v>
      </c>
      <c r="B26" s="101" t="s">
        <v>358</v>
      </c>
      <c r="C26" s="20"/>
      <c r="D26" s="100">
        <v>1</v>
      </c>
      <c r="E26" s="38">
        <v>404285879</v>
      </c>
      <c r="F26" s="69"/>
    </row>
    <row r="27" spans="1:6" ht="15">
      <c r="A27" s="3" t="s">
        <v>509</v>
      </c>
      <c r="B27" s="17"/>
      <c r="C27" s="17"/>
      <c r="D27" s="71"/>
      <c r="E27" s="17"/>
      <c r="F27" s="69"/>
    </row>
    <row r="28" spans="1:6" ht="15">
      <c r="A28" s="14" t="s">
        <v>215</v>
      </c>
      <c r="B28" s="102" t="s">
        <v>196</v>
      </c>
      <c r="C28" s="38">
        <v>58151174</v>
      </c>
      <c r="D28" s="100">
        <v>1</v>
      </c>
      <c r="E28" s="38">
        <v>58151174</v>
      </c>
      <c r="F28" s="69"/>
    </row>
    <row r="29" spans="1:6" ht="15">
      <c r="A29" s="3" t="s">
        <v>511</v>
      </c>
      <c r="B29" s="17"/>
      <c r="C29" s="17"/>
      <c r="D29" s="71"/>
      <c r="E29" s="17"/>
      <c r="F29" s="69"/>
    </row>
    <row r="30" spans="1:6" ht="15">
      <c r="A30" s="14" t="s">
        <v>215</v>
      </c>
      <c r="B30" s="20" t="s">
        <v>369</v>
      </c>
      <c r="C30" s="38">
        <v>2119500</v>
      </c>
      <c r="D30" s="100">
        <v>1</v>
      </c>
      <c r="E30" s="38">
        <v>2119500</v>
      </c>
      <c r="F30" s="69"/>
    </row>
    <row r="31" spans="1:6" ht="15">
      <c r="A31" s="3" t="s">
        <v>215</v>
      </c>
      <c r="B31" s="17"/>
      <c r="C31" s="17"/>
      <c r="D31" s="71" t="s">
        <v>215</v>
      </c>
      <c r="E31" s="17" t="s">
        <v>215</v>
      </c>
      <c r="F31" s="69"/>
    </row>
    <row r="32" spans="1:6" s="16" customFormat="1" ht="15.75">
      <c r="A32" s="10" t="s">
        <v>201</v>
      </c>
      <c r="B32" s="10"/>
      <c r="C32" s="10"/>
      <c r="D32" s="105" t="s">
        <v>215</v>
      </c>
      <c r="E32" s="39">
        <v>811765983</v>
      </c>
      <c r="F32" s="106"/>
    </row>
    <row r="35" spans="3:5" ht="15">
      <c r="C35" s="19" t="s">
        <v>202</v>
      </c>
      <c r="E35" s="37">
        <f>E8+E10+E21+E24+E28+E30</f>
        <v>115603286</v>
      </c>
    </row>
  </sheetData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r:id="rId1"/>
  <headerFooter alignWithMargins="0">
    <oddHeader>&amp;RUSPS-FY07-7 Part I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22"/>
  <sheetViews>
    <sheetView view="pageBreakPreview" zoomScale="75" zoomScaleSheetLayoutView="75" workbookViewId="0" topLeftCell="A1">
      <selection activeCell="B4" sqref="B4:F4"/>
    </sheetView>
  </sheetViews>
  <sheetFormatPr defaultColWidth="9.140625" defaultRowHeight="12.75"/>
  <cols>
    <col min="1" max="1" width="5.8515625" style="17" bestFit="1" customWidth="1"/>
    <col min="2" max="2" width="27.421875" style="17" bestFit="1" customWidth="1"/>
    <col min="3" max="3" width="13.421875" style="17" bestFit="1" customWidth="1"/>
    <col min="4" max="4" width="13.28125" style="17" bestFit="1" customWidth="1"/>
    <col min="5" max="5" width="15.57421875" style="17" customWidth="1"/>
    <col min="6" max="6" width="16.140625" style="71" bestFit="1" customWidth="1"/>
    <col min="7" max="7" width="9.140625" style="17" customWidth="1"/>
  </cols>
  <sheetData>
    <row r="1" spans="2:6" ht="18" customHeight="1">
      <c r="B1" s="192" t="s">
        <v>373</v>
      </c>
      <c r="C1" s="191"/>
      <c r="D1" s="191"/>
      <c r="E1" s="191"/>
      <c r="F1" s="191"/>
    </row>
    <row r="2" spans="2:6" ht="18" customHeight="1">
      <c r="B2" s="193" t="s">
        <v>457</v>
      </c>
      <c r="C2" s="194"/>
      <c r="D2" s="194"/>
      <c r="E2" s="194"/>
      <c r="F2" s="194"/>
    </row>
    <row r="3" spans="2:6" ht="18" customHeight="1">
      <c r="B3" s="192" t="s">
        <v>814</v>
      </c>
      <c r="C3" s="191"/>
      <c r="D3" s="191"/>
      <c r="E3" s="191"/>
      <c r="F3" s="191"/>
    </row>
    <row r="4" spans="2:6" ht="18" customHeight="1">
      <c r="B4" s="191" t="s">
        <v>649</v>
      </c>
      <c r="C4" s="192"/>
      <c r="D4" s="192"/>
      <c r="E4" s="192"/>
      <c r="F4" s="192"/>
    </row>
    <row r="5" spans="2:6" ht="18" customHeight="1">
      <c r="B5" s="192" t="s">
        <v>521</v>
      </c>
      <c r="C5" s="191"/>
      <c r="D5" s="191"/>
      <c r="E5" s="191"/>
      <c r="F5" s="191"/>
    </row>
    <row r="6" ht="18" customHeight="1"/>
    <row r="7" spans="2:6" ht="18" customHeight="1">
      <c r="B7" s="44" t="s">
        <v>214</v>
      </c>
      <c r="C7" s="44" t="s">
        <v>292</v>
      </c>
      <c r="D7" s="44" t="s">
        <v>324</v>
      </c>
      <c r="E7" s="44" t="s">
        <v>325</v>
      </c>
      <c r="F7" s="103" t="s">
        <v>326</v>
      </c>
    </row>
    <row r="8" spans="2:6" ht="18" customHeight="1">
      <c r="B8" s="44"/>
      <c r="C8" s="44"/>
      <c r="D8" s="44"/>
      <c r="E8" s="44"/>
      <c r="F8" s="103"/>
    </row>
    <row r="9" spans="2:6" ht="18" customHeight="1">
      <c r="B9" s="17" t="s">
        <v>216</v>
      </c>
      <c r="C9" s="17" t="s">
        <v>369</v>
      </c>
      <c r="D9" s="37">
        <v>8611</v>
      </c>
      <c r="E9" s="37">
        <v>8611</v>
      </c>
      <c r="F9" s="71">
        <v>1</v>
      </c>
    </row>
    <row r="10" spans="2:6" ht="18" customHeight="1">
      <c r="B10" s="17" t="s">
        <v>217</v>
      </c>
      <c r="C10" s="17" t="s">
        <v>369</v>
      </c>
      <c r="D10" s="17">
        <v>566</v>
      </c>
      <c r="E10" s="17">
        <v>566</v>
      </c>
      <c r="F10" s="71">
        <v>1</v>
      </c>
    </row>
    <row r="11" spans="2:6" ht="18" customHeight="1">
      <c r="B11" s="17" t="s">
        <v>218</v>
      </c>
      <c r="C11" s="17" t="s">
        <v>368</v>
      </c>
      <c r="D11" s="37">
        <v>8857538</v>
      </c>
      <c r="E11" s="37">
        <v>458565</v>
      </c>
      <c r="F11" s="71">
        <v>0.0517711581</v>
      </c>
    </row>
    <row r="12" spans="2:6" ht="18" customHeight="1">
      <c r="B12" s="17" t="s">
        <v>218</v>
      </c>
      <c r="C12" s="17" t="s">
        <v>369</v>
      </c>
      <c r="D12" s="37">
        <v>8857538</v>
      </c>
      <c r="E12" s="37">
        <v>10004</v>
      </c>
      <c r="F12" s="71">
        <v>0.0011294335</v>
      </c>
    </row>
    <row r="13" spans="2:6" ht="18" customHeight="1">
      <c r="B13" s="17" t="s">
        <v>218</v>
      </c>
      <c r="C13" s="17" t="s">
        <v>371</v>
      </c>
      <c r="D13" s="37">
        <v>8857538</v>
      </c>
      <c r="E13" s="37">
        <v>5092431</v>
      </c>
      <c r="F13" s="71">
        <v>0.574926238</v>
      </c>
    </row>
    <row r="14" spans="2:6" ht="18" customHeight="1">
      <c r="B14" s="17" t="s">
        <v>218</v>
      </c>
      <c r="C14" s="17" t="s">
        <v>111</v>
      </c>
      <c r="D14" s="37">
        <v>8857538</v>
      </c>
      <c r="E14" s="37">
        <v>1142508</v>
      </c>
      <c r="F14" s="71">
        <v>0.1289870842</v>
      </c>
    </row>
    <row r="15" spans="2:6" ht="18" customHeight="1">
      <c r="B15" s="17" t="s">
        <v>218</v>
      </c>
      <c r="C15" s="17" t="s">
        <v>372</v>
      </c>
      <c r="D15" s="37">
        <v>8857538</v>
      </c>
      <c r="E15" s="37">
        <v>1045957</v>
      </c>
      <c r="F15" s="71">
        <v>0.1180866512</v>
      </c>
    </row>
    <row r="16" spans="2:6" ht="18" customHeight="1">
      <c r="B16" s="17" t="s">
        <v>218</v>
      </c>
      <c r="C16" s="17" t="s">
        <v>555</v>
      </c>
      <c r="D16" s="37">
        <v>8857538</v>
      </c>
      <c r="E16" s="37">
        <v>1108073</v>
      </c>
      <c r="F16" s="71">
        <v>0.1250994351</v>
      </c>
    </row>
    <row r="17" spans="2:6" ht="18" customHeight="1">
      <c r="B17" s="17" t="s">
        <v>219</v>
      </c>
      <c r="C17" s="17" t="s">
        <v>335</v>
      </c>
      <c r="D17" s="37">
        <v>1017896</v>
      </c>
      <c r="E17" s="37">
        <v>1007212</v>
      </c>
      <c r="F17" s="71">
        <v>0.9895038393</v>
      </c>
    </row>
    <row r="18" spans="2:6" ht="18" customHeight="1">
      <c r="B18" s="17" t="s">
        <v>219</v>
      </c>
      <c r="C18" s="17" t="s">
        <v>369</v>
      </c>
      <c r="D18" s="37">
        <v>1017896</v>
      </c>
      <c r="E18" s="37">
        <v>10684</v>
      </c>
      <c r="F18" s="71">
        <v>0.0104961607</v>
      </c>
    </row>
    <row r="19" spans="2:6" ht="18" customHeight="1">
      <c r="B19" s="17" t="s">
        <v>221</v>
      </c>
      <c r="C19" s="17" t="s">
        <v>369</v>
      </c>
      <c r="D19" s="37">
        <v>11447230</v>
      </c>
      <c r="E19" s="37">
        <v>1545590</v>
      </c>
      <c r="F19" s="71">
        <v>0.1350186901</v>
      </c>
    </row>
    <row r="20" spans="2:6" ht="18" customHeight="1">
      <c r="B20" s="17" t="s">
        <v>221</v>
      </c>
      <c r="C20" s="17" t="s">
        <v>370</v>
      </c>
      <c r="D20" s="37">
        <v>11447230</v>
      </c>
      <c r="E20" s="37">
        <v>9901640</v>
      </c>
      <c r="F20" s="71">
        <v>0.8649813099</v>
      </c>
    </row>
    <row r="21" spans="2:6" ht="18" customHeight="1">
      <c r="B21" s="17" t="s">
        <v>222</v>
      </c>
      <c r="C21" s="17" t="s">
        <v>369</v>
      </c>
      <c r="D21" s="37">
        <v>1989465</v>
      </c>
      <c r="E21" s="37">
        <v>1989465</v>
      </c>
      <c r="F21" s="71">
        <v>1</v>
      </c>
    </row>
    <row r="22" spans="2:6" ht="18" customHeight="1">
      <c r="B22" s="17" t="s">
        <v>223</v>
      </c>
      <c r="C22" s="17" t="s">
        <v>369</v>
      </c>
      <c r="D22" s="37">
        <v>60235</v>
      </c>
      <c r="E22" s="37">
        <v>60235</v>
      </c>
      <c r="F22" s="71">
        <v>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5">
    <mergeCell ref="B5:F5"/>
    <mergeCell ref="B1:F1"/>
    <mergeCell ref="B2:F2"/>
    <mergeCell ref="B3:F3"/>
    <mergeCell ref="B4:F4"/>
  </mergeCells>
  <printOptions horizontalCentered="1"/>
  <pageMargins left="0.75" right="0.75" top="1" bottom="0.75" header="0.75" footer="0.75"/>
  <pageSetup firstPageNumber="22" useFirstPageNumber="1" horizontalDpi="600" verticalDpi="600" orientation="portrait" scale="76" r:id="rId1"/>
  <headerFooter alignWithMargins="0">
    <oddHeader>&amp;R&amp;12USPS-FY07-7 Part I
</oddHead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2008-02-14T14:58:30Z</cp:lastPrinted>
  <dcterms:created xsi:type="dcterms:W3CDTF">2001-07-09T18:53:09Z</dcterms:created>
  <dcterms:modified xsi:type="dcterms:W3CDTF">2008-02-14T20:44:53Z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-1181833519</vt:i4>
  </property>
  <property fmtid="{D5CDD505-2E9C-101B-9397-08002B2CF9AE}" pid="3" name="_ReviewingToolsShownOnce">
    <vt:lpwstr/>
  </property>
</Properties>
</file>