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9750" windowHeight="7350" activeTab="0"/>
  </bookViews>
  <sheets>
    <sheet name="Instructions" sheetId="1" r:id="rId1"/>
    <sheet name="Calculator" sheetId="2" r:id="rId2"/>
    <sheet name="SeedingPlan" sheetId="3" r:id="rId3"/>
    <sheet name="NamesLookup" sheetId="4" r:id="rId4"/>
    <sheet name="Grasses" sheetId="5" r:id="rId5"/>
    <sheet name="ForbsLegumes" sheetId="6" r:id="rId6"/>
    <sheet name="Woody" sheetId="7" r:id="rId7"/>
  </sheets>
  <externalReferences>
    <externalReference r:id="rId10"/>
  </externalReferences>
  <definedNames>
    <definedName name="practices">'[1]Grasses'!$G$4:$T$200</definedName>
    <definedName name="_xlnm.Print_Area" localSheetId="1">'Calculator'!$A$1:$N$157</definedName>
    <definedName name="_xlnm.Print_Area" localSheetId="2">'SeedingPlan'!$A$1:$F$117</definedName>
    <definedName name="_xlnm.Print_Titles" localSheetId="5">'ForbsLegumes'!$1:$1</definedName>
    <definedName name="_xlnm.Print_Titles" localSheetId="4">'Grasses'!$1:$1</definedName>
    <definedName name="_xlnm.Print_Titles" localSheetId="6">'Woody'!$1:$1</definedName>
  </definedNames>
  <calcPr fullCalcOnLoad="1"/>
</workbook>
</file>

<file path=xl/comments2.xml><?xml version="1.0" encoding="utf-8"?>
<comments xmlns="http://schemas.openxmlformats.org/spreadsheetml/2006/main">
  <authors>
    <author>barbara.stewart</author>
    <author>jennifer.anderson</author>
  </authors>
  <commentList>
    <comment ref="I156" authorId="0">
      <text>
        <r>
          <rPr>
            <sz val="10"/>
            <rFont val="Tahoma"/>
            <family val="2"/>
          </rPr>
          <t xml:space="preserve">Numerical values between 0-10 are assigned to a particular species based on the observed behavior of populations within Iowa.  For example, a CC of 0 is given to plants such as Acer negundo, box elder, that have demonstrated little fidelity to any remnant natural community, i.e. may be found almost anywhere. Similarly, a CC of 10 is applied to plants like Asclepias meadii, Mead’s milkweed, that are almost always restricted to remnant sand prairie, i.e. a high quality natural area. Plants that reliably occur in native communities but occur on both degraded and undegraded sites are given an intermediate value, such as Impatiens pallida, jewelweed, which is assigned a value of 5.  Adding the CC values for each species in the mix, then dividing by the species diversity gives you the average CC value of the mix. An average CC value of </t>
        </r>
        <r>
          <rPr>
            <u val="single"/>
            <sz val="10"/>
            <rFont val="Tahoma"/>
            <family val="2"/>
          </rPr>
          <t>&gt;</t>
        </r>
        <r>
          <rPr>
            <sz val="10"/>
            <rFont val="Tahoma"/>
            <family val="2"/>
          </rPr>
          <t xml:space="preserve"> 5.0 ensures that the seed mix is well balanced.</t>
        </r>
        <r>
          <rPr>
            <sz val="9"/>
            <rFont val="Tahoma"/>
            <family val="2"/>
          </rPr>
          <t xml:space="preserve">
</t>
        </r>
      </text>
    </comment>
    <comment ref="J156" authorId="1">
      <text>
        <r>
          <rPr>
            <sz val="10"/>
            <rFont val="Tahoma"/>
            <family val="2"/>
          </rPr>
          <t>Species richness is simply the total number of species represented in the seed mix.</t>
        </r>
      </text>
    </comment>
    <comment ref="K156" authorId="1">
      <text>
        <r>
          <rPr>
            <sz val="10"/>
            <rFont val="Tahoma"/>
            <family val="2"/>
          </rPr>
          <t>FQI is a standardized index based upon species conservatism to site conditions (disturbed - pristine).  In this calculator, FQI is used to determine the quality of a seed mix in a repeatable and objective manner and allows for the comparison of multiple mixes.  FQI is calculated by multiplying the average CC value by the square root of the species richness.  An FQI score of 20 or above indicates that the mix has a diversity of plants of sufficient quality to result in a restoration with an acceptable degree of vegetative integrity.</t>
        </r>
      </text>
    </comment>
  </commentList>
</comments>
</file>

<file path=xl/sharedStrings.xml><?xml version="1.0" encoding="utf-8"?>
<sst xmlns="http://schemas.openxmlformats.org/spreadsheetml/2006/main" count="1470" uniqueCount="577">
  <si>
    <t>Seeds/oz</t>
  </si>
  <si>
    <t>Seeds/sq ft @ 1oz/ac</t>
  </si>
  <si>
    <t>Plant Type</t>
  </si>
  <si>
    <t>Forb</t>
  </si>
  <si>
    <t>Grass</t>
  </si>
  <si>
    <t>Moisture Regime</t>
  </si>
  <si>
    <t>Seeds/sq foot</t>
  </si>
  <si>
    <t>Common Name</t>
  </si>
  <si>
    <t>Elymus virginicus</t>
  </si>
  <si>
    <t>Seeds/sq ft @ 16oz/ac</t>
  </si>
  <si>
    <t>Seeding Rate Oz/ac PLS</t>
  </si>
  <si>
    <t>Estimated Cost/oz</t>
  </si>
  <si>
    <t>Estimated Cost/lb</t>
  </si>
  <si>
    <t>Big bluestem</t>
  </si>
  <si>
    <t>D,DM,M,WM</t>
  </si>
  <si>
    <t>Summer</t>
  </si>
  <si>
    <t>Bouteloua gracilis</t>
  </si>
  <si>
    <t>July-September</t>
  </si>
  <si>
    <t>Buchloe dactyloides</t>
  </si>
  <si>
    <t>Buffalograss</t>
  </si>
  <si>
    <t>D,DM,M</t>
  </si>
  <si>
    <t>May-June</t>
  </si>
  <si>
    <t>Elymus canadensis</t>
  </si>
  <si>
    <t>Canada wildrye</t>
  </si>
  <si>
    <t>Late spring-early fall</t>
  </si>
  <si>
    <t>August-October</t>
  </si>
  <si>
    <t>Tripsacum dactyloides</t>
  </si>
  <si>
    <t>Eastern gamagrass</t>
  </si>
  <si>
    <t>Sorghastrum nutans</t>
  </si>
  <si>
    <t>Indiangrass</t>
  </si>
  <si>
    <t>Midsummer-early fall</t>
  </si>
  <si>
    <t>Little bluestem</t>
  </si>
  <si>
    <t>Midsummer-fall</t>
  </si>
  <si>
    <t>Porcupine grass</t>
  </si>
  <si>
    <t>D,DM</t>
  </si>
  <si>
    <t>Sporobolus heterolepis</t>
  </si>
  <si>
    <t>Prairie dropseed</t>
  </si>
  <si>
    <t>Sporobolus cryptandrus</t>
  </si>
  <si>
    <t>Sand dropseed</t>
  </si>
  <si>
    <t>Bouteloua curtipendula</t>
  </si>
  <si>
    <t>Sideoats grama</t>
  </si>
  <si>
    <t>Panicum virgatum</t>
  </si>
  <si>
    <t>Switchgrass</t>
  </si>
  <si>
    <t>Summer-early fall</t>
  </si>
  <si>
    <t>Virginia wildrye</t>
  </si>
  <si>
    <t>June-October</t>
  </si>
  <si>
    <t>Agropyron smithii</t>
  </si>
  <si>
    <t>Western wheatgrass</t>
  </si>
  <si>
    <t>June</t>
  </si>
  <si>
    <t>Spartina pectinata</t>
  </si>
  <si>
    <t>Prairie cordgrass</t>
  </si>
  <si>
    <t>Bluejoint reedgrass</t>
  </si>
  <si>
    <t>May-August</t>
  </si>
  <si>
    <t>Monarda fistulosa</t>
  </si>
  <si>
    <t>Iris sherevei</t>
  </si>
  <si>
    <t>May-July</t>
  </si>
  <si>
    <t>Aster azureus</t>
  </si>
  <si>
    <t>Late summer-fall</t>
  </si>
  <si>
    <t>Verbena hastata</t>
  </si>
  <si>
    <t>Blue vervain</t>
  </si>
  <si>
    <t>Summer-fall</t>
  </si>
  <si>
    <t>Asclepias tuberosa</t>
  </si>
  <si>
    <t>Butterfly milkweed</t>
  </si>
  <si>
    <t>June-August</t>
  </si>
  <si>
    <t>Aster lateriflorus</t>
  </si>
  <si>
    <t>Calico aster</t>
  </si>
  <si>
    <t>Late summer</t>
  </si>
  <si>
    <t>Solidago canadensis</t>
  </si>
  <si>
    <t>Lobelia cardinalis</t>
  </si>
  <si>
    <t>Cardinal flower</t>
  </si>
  <si>
    <t>Silphium laciniatum</t>
  </si>
  <si>
    <t>Compass plant</t>
  </si>
  <si>
    <t>June-September</t>
  </si>
  <si>
    <t>Baptisia bracteata</t>
  </si>
  <si>
    <t>Cream false indigo</t>
  </si>
  <si>
    <t>Legume</t>
  </si>
  <si>
    <t>Mid to late spring</t>
  </si>
  <si>
    <t>Veronicastrum virginicum</t>
  </si>
  <si>
    <t>Culver's root</t>
  </si>
  <si>
    <t>Silphium perfoliatum</t>
  </si>
  <si>
    <t>Cupplant</t>
  </si>
  <si>
    <t>Oenothers biennis</t>
  </si>
  <si>
    <t>Evening primrose</t>
  </si>
  <si>
    <t>August-September</t>
  </si>
  <si>
    <t>Baptisia leucophaea</t>
  </si>
  <si>
    <t>False indigo</t>
  </si>
  <si>
    <t>Penstemon digitalis</t>
  </si>
  <si>
    <t>Foxglove beardedtongue</t>
  </si>
  <si>
    <t>Late spring-midsummer</t>
  </si>
  <si>
    <t>Zizia aurea</t>
  </si>
  <si>
    <t>Midspring-early summer</t>
  </si>
  <si>
    <t>Lobelia siphilitica</t>
  </si>
  <si>
    <t>Great blue lobelia</t>
  </si>
  <si>
    <t>Ratibida pinnata</t>
  </si>
  <si>
    <t>Gray-headed coneflower</t>
  </si>
  <si>
    <t>Zizia aptera</t>
  </si>
  <si>
    <t>Aster ericoides</t>
  </si>
  <si>
    <t>Heath aster</t>
  </si>
  <si>
    <t>Verbena stricta</t>
  </si>
  <si>
    <t>Hoary vervain</t>
  </si>
  <si>
    <t>D</t>
  </si>
  <si>
    <t>Late spring- early fall</t>
  </si>
  <si>
    <t>Desmanthus illinoensis</t>
  </si>
  <si>
    <t>Vernonia fasciculata</t>
  </si>
  <si>
    <t>Ironweed</t>
  </si>
  <si>
    <t>Eupatorium maculatum</t>
  </si>
  <si>
    <t>Joe-pye weed</t>
  </si>
  <si>
    <t>June-July</t>
  </si>
  <si>
    <t>Amorpha canescens</t>
  </si>
  <si>
    <t>Leadplant</t>
  </si>
  <si>
    <t>Helianthus maximilian</t>
  </si>
  <si>
    <t>Maximilian sunflower</t>
  </si>
  <si>
    <t>July-October</t>
  </si>
  <si>
    <t>Astragalus canadensis</t>
  </si>
  <si>
    <t>Milk vetch</t>
  </si>
  <si>
    <t>Aster novae-angliae</t>
  </si>
  <si>
    <t>New England aster</t>
  </si>
  <si>
    <t>Solidago nemoralis</t>
  </si>
  <si>
    <t>Heliopsis helianthoides</t>
  </si>
  <si>
    <t>Echinacea pallida</t>
  </si>
  <si>
    <t>Pale purple coneflower</t>
  </si>
  <si>
    <t>Liatris pycnostachya</t>
  </si>
  <si>
    <t>Prairie blazing star</t>
  </si>
  <si>
    <t>Late spring-summer</t>
  </si>
  <si>
    <t>Coreopsis palmata</t>
  </si>
  <si>
    <t>Prairie coreopsis</t>
  </si>
  <si>
    <t>Delphinium virescens</t>
  </si>
  <si>
    <t>Prairie larkspur</t>
  </si>
  <si>
    <t>Geum triflorum</t>
  </si>
  <si>
    <t>Prairie smoke</t>
  </si>
  <si>
    <t>Mid-late spring</t>
  </si>
  <si>
    <t>Ratibida columnifera</t>
  </si>
  <si>
    <t>Prairie coneflower</t>
  </si>
  <si>
    <t>Echinacea purpurea</t>
  </si>
  <si>
    <t>Purple coneflower</t>
  </si>
  <si>
    <t>Dalea purpureum</t>
  </si>
  <si>
    <t>July-August</t>
  </si>
  <si>
    <t>Eryngium yuccifolium</t>
  </si>
  <si>
    <t>Rattlesnake master</t>
  </si>
  <si>
    <t>Solidago riddellii</t>
  </si>
  <si>
    <t>Riddell's goldenrod</t>
  </si>
  <si>
    <t>Solidago rigida</t>
  </si>
  <si>
    <t>Rosin weed</t>
  </si>
  <si>
    <t>Lespedeza capitata</t>
  </si>
  <si>
    <t>Roundhead lespedeza</t>
  </si>
  <si>
    <t>Rough blazing star</t>
  </si>
  <si>
    <t>Showy tick trefoil</t>
  </si>
  <si>
    <t>Smooth blue aster</t>
  </si>
  <si>
    <t>Aster laevis</t>
  </si>
  <si>
    <t>Tradescantia ohiensis</t>
  </si>
  <si>
    <t>Spiderwort</t>
  </si>
  <si>
    <t>Hypericum punctatum</t>
  </si>
  <si>
    <t>Asclepias incarnata</t>
  </si>
  <si>
    <t>Swamp milkweed</t>
  </si>
  <si>
    <t>Rudbeckia subtomentosa</t>
  </si>
  <si>
    <t>Sweet Black-eyed susan</t>
  </si>
  <si>
    <t>Coreopsis tripteris</t>
  </si>
  <si>
    <t>Anemone cylindrica</t>
  </si>
  <si>
    <t>Thimbleweed</t>
  </si>
  <si>
    <t>Aster pilosus</t>
  </si>
  <si>
    <t>White prairie clover</t>
  </si>
  <si>
    <t>Rudbeckia hirta</t>
  </si>
  <si>
    <t>Black-eyed susan</t>
  </si>
  <si>
    <t>Chamaecrista fasciculata</t>
  </si>
  <si>
    <t>Partridge pea</t>
  </si>
  <si>
    <t>Blue grama</t>
  </si>
  <si>
    <t xml:space="preserve"> </t>
  </si>
  <si>
    <t>Canada goldenrod</t>
  </si>
  <si>
    <t>CHOOSE YOUR GRASSES</t>
  </si>
  <si>
    <t>Common Name:</t>
  </si>
  <si>
    <t>Scientific Name</t>
  </si>
  <si>
    <t>% of mix</t>
  </si>
  <si>
    <t>Choose one rate specification:</t>
  </si>
  <si>
    <t>Cost ($/ac)</t>
  </si>
  <si>
    <r>
      <t># Seeds / ft</t>
    </r>
    <r>
      <rPr>
        <vertAlign val="superscript"/>
        <sz val="10"/>
        <rFont val="Arial"/>
        <family val="2"/>
      </rPr>
      <t>2</t>
    </r>
  </si>
  <si>
    <t>lbs / acre PLS</t>
  </si>
  <si>
    <r>
      <t>seeds / ft</t>
    </r>
    <r>
      <rPr>
        <vertAlign val="superscript"/>
        <sz val="10"/>
        <rFont val="Arial"/>
        <family val="2"/>
      </rPr>
      <t>2</t>
    </r>
    <r>
      <rPr>
        <sz val="10"/>
        <rFont val="Arial"/>
        <family val="2"/>
      </rPr>
      <t xml:space="preserve"> PLS</t>
    </r>
  </si>
  <si>
    <t>Leave this row blank</t>
  </si>
  <si>
    <t>estimated cost to override it.</t>
  </si>
  <si>
    <t xml:space="preserve">Enter your cost below the </t>
  </si>
  <si>
    <t>Þ</t>
  </si>
  <si>
    <t>CHOOSE YOUR FORBS/LEGUMES</t>
  </si>
  <si>
    <t>% of Mixture</t>
  </si>
  <si>
    <t>Pure Stand Seeding Rate PLS lbs/acre</t>
  </si>
  <si>
    <t>Estimated</t>
  </si>
  <si>
    <t>Cost ($/lb)</t>
  </si>
  <si>
    <t>ozs / acre PLS</t>
  </si>
  <si>
    <t>@ 1 oz. / ac</t>
  </si>
  <si>
    <t>@ 1 lb. / ac</t>
  </si>
  <si>
    <t>Cost ($/oz)</t>
  </si>
  <si>
    <t>Grasses</t>
  </si>
  <si>
    <t>Forbs/Legumes</t>
  </si>
  <si>
    <t>Seeding Mix Summary</t>
  </si>
  <si>
    <t>GRAND TOTAL</t>
  </si>
  <si>
    <t>GRAND TOTAL COST ($/AC)</t>
  </si>
  <si>
    <t>CHOOSE YOUR REGION</t>
  </si>
  <si>
    <t>2</t>
  </si>
  <si>
    <t>3</t>
  </si>
  <si>
    <t>4</t>
  </si>
  <si>
    <t>D,M,W</t>
  </si>
  <si>
    <t>1</t>
  </si>
  <si>
    <t>5</t>
  </si>
  <si>
    <t>SUBTOTAL GRASSES</t>
  </si>
  <si>
    <t>SUBTOTAL FORBS</t>
  </si>
  <si>
    <t>seeds / ft2 PLS</t>
  </si>
  <si>
    <t>White heath aster (Frost)</t>
  </si>
  <si>
    <t>Swamp aster (Purplestem aster)</t>
  </si>
  <si>
    <t>Purple prarie clover</t>
  </si>
  <si>
    <t>Ox-eye sunflower (False)</t>
  </si>
  <si>
    <t>Old-field goldenrod (Gray)</t>
  </si>
  <si>
    <t>IA - CPA - 4 REV.</t>
  </si>
  <si>
    <t>(File Code 180-12-12)</t>
  </si>
  <si>
    <t>Seeding Plan</t>
  </si>
  <si>
    <r>
      <t>Name</t>
    </r>
    <r>
      <rPr>
        <sz val="8"/>
        <rFont val="Arial"/>
        <family val="2"/>
      </rPr>
      <t xml:space="preserve"> </t>
    </r>
  </si>
  <si>
    <t xml:space="preserve">Date </t>
  </si>
  <si>
    <t>Type of Seeding:</t>
  </si>
  <si>
    <t>Prepared by</t>
  </si>
  <si>
    <t>CRP</t>
  </si>
  <si>
    <t>Pasture</t>
  </si>
  <si>
    <t>WRP</t>
  </si>
  <si>
    <t>Structure</t>
  </si>
  <si>
    <t>WHIP</t>
  </si>
  <si>
    <t>Total Needed</t>
  </si>
  <si>
    <t xml:space="preserve">Fertilizer &amp; Lime </t>
  </si>
  <si>
    <t>Nitrogen</t>
  </si>
  <si>
    <t xml:space="preserve">Phosphate (P205)  </t>
  </si>
  <si>
    <t xml:space="preserve">Potash (K20) </t>
  </si>
  <si>
    <t>(Date)</t>
  </si>
  <si>
    <t>(Producer's Signature)</t>
  </si>
  <si>
    <t>Field Office</t>
  </si>
  <si>
    <t>Certified by</t>
  </si>
  <si>
    <t>(NRCS Representative)</t>
  </si>
  <si>
    <t>lbs</t>
  </si>
  <si>
    <t>Seeding was completed by</t>
  </si>
  <si>
    <t>according to the above requirements.</t>
  </si>
  <si>
    <t>When seeding is completed, return seeding plan to the Natural Resources Conservation Services.</t>
  </si>
  <si>
    <t xml:space="preserve">For Federal cost-share, return receipts to Farm Service Agency.  </t>
  </si>
  <si>
    <t>For state cost-share projects, attach receipts for seed, fertilizer, lime and mulch.</t>
  </si>
  <si>
    <t xml:space="preserve">         (Date)</t>
  </si>
  <si>
    <t>Lime (ECCE)  (Actual Lime)</t>
  </si>
  <si>
    <t>March 1 - May 15</t>
  </si>
  <si>
    <t>August 1 - September 15</t>
  </si>
  <si>
    <t>Other:</t>
  </si>
  <si>
    <t>Additional Seeding Criteria:</t>
  </si>
  <si>
    <t>FORBS/LEGUMES TOTAL</t>
  </si>
  <si>
    <t xml:space="preserve">GRASSES TOTAL  </t>
  </si>
  <si>
    <t>Xeric (dry)</t>
  </si>
  <si>
    <t>Mesic (medium)</t>
  </si>
  <si>
    <t>Hydric (wet)</t>
  </si>
  <si>
    <t>Instructions for the use of Iowa Electronic Seeding Calculator</t>
  </si>
  <si>
    <t>Field Area (acres):</t>
  </si>
  <si>
    <t>PLS Rate</t>
  </si>
  <si>
    <t>lbs / ac</t>
  </si>
  <si>
    <t>ozs / ac</t>
  </si>
  <si>
    <t>TOTAL GRASSES COST ($/AC)</t>
  </si>
  <si>
    <t>TOTAL FORBES/LEGUMES COST ($/AC)</t>
  </si>
  <si>
    <t>Lbs / Acre</t>
  </si>
  <si>
    <t>Lbs</t>
  </si>
  <si>
    <t>Cost</t>
  </si>
  <si>
    <t>Ozs / Acre</t>
  </si>
  <si>
    <t>Ozs</t>
  </si>
  <si>
    <t>Tract No.</t>
  </si>
  <si>
    <t>Field No.</t>
  </si>
  <si>
    <t>Contract No.</t>
  </si>
  <si>
    <t>2. Select species based on the requirements of the appropriate standard.  Available species can be accessed by clicking on the drop down menu under the "Common Name:" header.</t>
  </si>
  <si>
    <t>3. Choose and then enter one rate of seeding (% of mix, lbs/acre PLS or seeds/ft2 PLS).  The calculator will determine the equivalents of the other two rates and place them below the entry box in the appropriate column.</t>
  </si>
  <si>
    <t>4. The seeding calculator will provide an estimated cost.  If you have local cost data it can be entered in the box below the cost estimate to override the statewide data.</t>
  </si>
  <si>
    <t>5. Once the seeding mixture has been completed, the data is automatically transferred to the IA CPA 4 Seeding Plan.  Click on the Seeding Plan button.  Complete the appropriate site description, fertilizer requirements and seeding dates.  The Seeding Plan may be printed by selecting (File Print).</t>
  </si>
  <si>
    <t>Plugs Only</t>
  </si>
  <si>
    <t>Critical Area</t>
  </si>
  <si>
    <t>Waterway</t>
  </si>
  <si>
    <t>Andropogon gerardii</t>
  </si>
  <si>
    <t>Equivalent rate below</t>
  </si>
  <si>
    <r>
      <t xml:space="preserve">1. Select the site conditions appropriate for the predominate area to be seeded.  Site conditions guidelines are Xeric (Dry), Mesic (Medium), or Hydric (Wet).  The selected site condition will allow the calculator to access the data list for those species that are appropriate for the selected site.  </t>
    </r>
    <r>
      <rPr>
        <b/>
        <sz val="10"/>
        <color indexed="10"/>
        <rFont val="Arial"/>
        <family val="2"/>
      </rPr>
      <t>Note:  If you change your mind later and have to choose a new region, the entire sheet resets itself.</t>
    </r>
  </si>
  <si>
    <t>VISIBLE</t>
  </si>
  <si>
    <t>Flowering Period</t>
  </si>
  <si>
    <t>Carex lanuginosa</t>
  </si>
  <si>
    <t>Bull sedge</t>
  </si>
  <si>
    <t>W</t>
  </si>
  <si>
    <t>Scirpus atrovirens</t>
  </si>
  <si>
    <t>Dark green bullrush</t>
  </si>
  <si>
    <t>Carex vulpinoidea</t>
  </si>
  <si>
    <t>Fox Sedge</t>
  </si>
  <si>
    <t>Scirpus acutus</t>
  </si>
  <si>
    <t>Hard-stemmed bullrush</t>
  </si>
  <si>
    <t>Koeleria macrantha</t>
  </si>
  <si>
    <t>June grass</t>
  </si>
  <si>
    <t>Sporobolus asper</t>
  </si>
  <si>
    <t>Rough dropseed</t>
  </si>
  <si>
    <t>Scirpus validus</t>
  </si>
  <si>
    <t>Soft stemmed bullrush</t>
  </si>
  <si>
    <t>Heuchara richardsonii</t>
  </si>
  <si>
    <t>Alumroot</t>
  </si>
  <si>
    <t>April-June</t>
  </si>
  <si>
    <t>Teucrium canadense</t>
  </si>
  <si>
    <t>American germander</t>
  </si>
  <si>
    <t>M,WM</t>
  </si>
  <si>
    <t xml:space="preserve">Summer  </t>
  </si>
  <si>
    <t>Viola pedata</t>
  </si>
  <si>
    <t>Bird's foot violet</t>
  </si>
  <si>
    <t>Sisyrinchium campestre</t>
  </si>
  <si>
    <t>Blue-eyed grass</t>
  </si>
  <si>
    <t>Mid-spring-early summer</t>
  </si>
  <si>
    <t>Gentiana andrewsii</t>
  </si>
  <si>
    <t>Bottle Gentian</t>
  </si>
  <si>
    <t xml:space="preserve">M </t>
  </si>
  <si>
    <t>Anemone canadensis</t>
  </si>
  <si>
    <t>Canada anemone</t>
  </si>
  <si>
    <t>Late May-June</t>
  </si>
  <si>
    <t>Dotted blazing star</t>
  </si>
  <si>
    <t>Gentiana puberulenta</t>
  </si>
  <si>
    <t>Downy gentian</t>
  </si>
  <si>
    <t>September-October</t>
  </si>
  <si>
    <t>Parthemium integrifolium</t>
  </si>
  <si>
    <t>Wild Quinine-Feverfew</t>
  </si>
  <si>
    <t>WM,M,DM</t>
  </si>
  <si>
    <t>Aster umbellatus</t>
  </si>
  <si>
    <t>Flat-topped aster</t>
  </si>
  <si>
    <t>Euphorbia corollata</t>
  </si>
  <si>
    <t>Flowering spurge</t>
  </si>
  <si>
    <t>Gentianopsis crinita</t>
  </si>
  <si>
    <t>Fringed gentian</t>
  </si>
  <si>
    <t>Lysimachia ciliata</t>
  </si>
  <si>
    <t>Fringed Loosestrife</t>
  </si>
  <si>
    <t>WM,W</t>
  </si>
  <si>
    <t>Lithospermum canescens</t>
  </si>
  <si>
    <t>Hoary puccoon</t>
  </si>
  <si>
    <t>May</t>
  </si>
  <si>
    <t>Pedicularis canadensis</t>
  </si>
  <si>
    <t>Lousewort (Wood betony)</t>
  </si>
  <si>
    <t>DM</t>
  </si>
  <si>
    <t>Pycnanthemum virginianum</t>
  </si>
  <si>
    <t>Mountain mint</t>
  </si>
  <si>
    <t>DM,M,WM</t>
  </si>
  <si>
    <t>Mid-summer-early fall</t>
  </si>
  <si>
    <t>Gentiana alba</t>
  </si>
  <si>
    <t>Pale gentian</t>
  </si>
  <si>
    <t>Pulsatilla patens</t>
  </si>
  <si>
    <t>Pasque flower</t>
  </si>
  <si>
    <t>Early-mid spring</t>
  </si>
  <si>
    <t>Artemisia ludoviciana</t>
  </si>
  <si>
    <t>Prairie sage</t>
  </si>
  <si>
    <t>Prairie cinquefoil (potentilla)</t>
  </si>
  <si>
    <t>Prairie mimosa</t>
  </si>
  <si>
    <t>Phlox pilosa</t>
  </si>
  <si>
    <t>Prairie phlox</t>
  </si>
  <si>
    <t xml:space="preserve">DM,M </t>
  </si>
  <si>
    <t>Midspring-summer</t>
  </si>
  <si>
    <t>Prairie ragwort</t>
  </si>
  <si>
    <t>Viola pedatifida</t>
  </si>
  <si>
    <t>Prairie violet</t>
  </si>
  <si>
    <t>Spring-fall</t>
  </si>
  <si>
    <t>Helianthus grosseserratus</t>
  </si>
  <si>
    <t>Saw-tooth sunflower</t>
  </si>
  <si>
    <t>Ludwigia alternifolia</t>
  </si>
  <si>
    <t>Seedbox</t>
  </si>
  <si>
    <t>Dodecatheon meadia</t>
  </si>
  <si>
    <t>Shooting star</t>
  </si>
  <si>
    <t>Late July-August</t>
  </si>
  <si>
    <t>Showy goldenrod</t>
  </si>
  <si>
    <t>DM,M</t>
  </si>
  <si>
    <t>Aster sericeus</t>
  </si>
  <si>
    <t>Silky Aster</t>
  </si>
  <si>
    <t>Lobelia spicata</t>
  </si>
  <si>
    <t>Spiked lobelia</t>
  </si>
  <si>
    <t>Spotted St. John's wort</t>
  </si>
  <si>
    <t>Ranunculus hispidus</t>
  </si>
  <si>
    <t>Swamp Buttercup</t>
  </si>
  <si>
    <t>W,WM</t>
  </si>
  <si>
    <t>April-July</t>
  </si>
  <si>
    <t>Campanula americana</t>
  </si>
  <si>
    <t>Tall bellflower</t>
  </si>
  <si>
    <t>Tall or Canada goldenrod</t>
  </si>
  <si>
    <t>White sage or Prairie sage</t>
  </si>
  <si>
    <t>Asclepias verticillata</t>
  </si>
  <si>
    <t>Whorled milkweed</t>
  </si>
  <si>
    <t>Hypoxis hirsuta</t>
  </si>
  <si>
    <t>Yellow stargrass</t>
  </si>
  <si>
    <t>Calamagrastis canadensis</t>
  </si>
  <si>
    <t>Schizachyrium scoparium</t>
  </si>
  <si>
    <t>Hesperostipa spartea</t>
  </si>
  <si>
    <t>M,WM,W</t>
  </si>
  <si>
    <t>Eupatorium perfoliatum</t>
  </si>
  <si>
    <t>Boneset</t>
  </si>
  <si>
    <t>Thalictrum dasycarpum</t>
  </si>
  <si>
    <t>Purple meadow rue</t>
  </si>
  <si>
    <t>Helenium autumnale</t>
  </si>
  <si>
    <t>Sneezeweed</t>
  </si>
  <si>
    <t>Potentilla arquta</t>
  </si>
  <si>
    <t>Liatris asper</t>
  </si>
  <si>
    <t>Desmodium canadense</t>
  </si>
  <si>
    <t xml:space="preserve">Rigid or Stiff goldenrod </t>
  </si>
  <si>
    <t>Aster puniceus</t>
  </si>
  <si>
    <t>Tall tickseed or Tall Coreopsis</t>
  </si>
  <si>
    <t>Wild bergamont or Bee balm</t>
  </si>
  <si>
    <t>Sky blue aster</t>
  </si>
  <si>
    <t>Blue flag iris</t>
  </si>
  <si>
    <t xml:space="preserve">September </t>
  </si>
  <si>
    <t>August</t>
  </si>
  <si>
    <t>Golden alexenders</t>
  </si>
  <si>
    <t>Heartleaf golden alexenders</t>
  </si>
  <si>
    <t>Il. bundle flower</t>
  </si>
  <si>
    <t>Late July-early October</t>
  </si>
  <si>
    <t>Mid-late summer</t>
  </si>
  <si>
    <t>M</t>
  </si>
  <si>
    <t>WM</t>
  </si>
  <si>
    <t>Woody</t>
  </si>
  <si>
    <t>Liatris punctata</t>
  </si>
  <si>
    <t>Aster oblongifolius</t>
  </si>
  <si>
    <t>Aromatic aster</t>
  </si>
  <si>
    <t>Late Summer</t>
  </si>
  <si>
    <t>Cephalanthus occidentalis</t>
  </si>
  <si>
    <t>Button bush</t>
  </si>
  <si>
    <t>Astragalus crassicarpus</t>
  </si>
  <si>
    <t>Ground plum</t>
  </si>
  <si>
    <t>Rosa blanda</t>
  </si>
  <si>
    <t>Meadow rose</t>
  </si>
  <si>
    <t>Ceanothus ammericanus</t>
  </si>
  <si>
    <t>New Jersey tea</t>
  </si>
  <si>
    <t>Late Spr-Fall</t>
  </si>
  <si>
    <t>Rosa carolina</t>
  </si>
  <si>
    <t>Pasture rose</t>
  </si>
  <si>
    <t>June-early July</t>
  </si>
  <si>
    <t>Rosa arkansana</t>
  </si>
  <si>
    <t>Prairie wild rose</t>
  </si>
  <si>
    <t>Ceanothus ovatus</t>
  </si>
  <si>
    <t>Redwoot</t>
  </si>
  <si>
    <t>Yucca glauca</t>
  </si>
  <si>
    <t>Soapweed</t>
  </si>
  <si>
    <t>DM,D</t>
  </si>
  <si>
    <t>19</t>
  </si>
  <si>
    <t>18</t>
  </si>
  <si>
    <t>7</t>
  </si>
  <si>
    <t>6</t>
  </si>
  <si>
    <t>8</t>
  </si>
  <si>
    <t>9</t>
  </si>
  <si>
    <t>10</t>
  </si>
  <si>
    <t>11</t>
  </si>
  <si>
    <t>12</t>
  </si>
  <si>
    <t>13</t>
  </si>
  <si>
    <t>14</t>
  </si>
  <si>
    <t>15</t>
  </si>
  <si>
    <t>16</t>
  </si>
  <si>
    <t>17</t>
  </si>
  <si>
    <t>20</t>
  </si>
  <si>
    <t>21</t>
  </si>
  <si>
    <t>22</t>
  </si>
  <si>
    <t>23</t>
  </si>
  <si>
    <t>24</t>
  </si>
  <si>
    <t>25</t>
  </si>
  <si>
    <t>26</t>
  </si>
  <si>
    <t>27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</si>
  <si>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</si>
  <si>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</si>
  <si>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</si>
  <si>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</si>
  <si>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</si>
  <si>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</si>
  <si>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</si>
  <si>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</si>
  <si>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</si>
  <si>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</si>
  <si>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</si>
  <si>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</si>
  <si>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</si>
  <si>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</si>
  <si>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</si>
  <si>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</si>
  <si>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</si>
  <si>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</si>
  <si>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</si>
  <si>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</si>
  <si>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</si>
  <si>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</si>
  <si>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</si>
  <si>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</si>
  <si>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</si>
  <si>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</si>
  <si>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</si>
  <si>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57</t>
  </si>
  <si>
    <t>58</t>
  </si>
  <si>
    <t>60</t>
  </si>
  <si>
    <t>61</t>
  </si>
  <si>
    <t>62</t>
  </si>
  <si>
    <t>63</t>
  </si>
  <si>
    <t>64</t>
  </si>
  <si>
    <t>65</t>
  </si>
  <si>
    <t>66</t>
  </si>
  <si>
    <t>67</t>
  </si>
  <si>
    <t>68</t>
  </si>
  <si>
    <t>69</t>
  </si>
  <si>
    <t>70</t>
  </si>
  <si>
    <t>71</t>
  </si>
  <si>
    <t>72</t>
  </si>
  <si>
    <t>73</t>
  </si>
  <si>
    <t>74</t>
  </si>
  <si>
    <t>75</t>
  </si>
  <si>
    <t>76</t>
  </si>
  <si>
    <t>77</t>
  </si>
  <si>
    <t>78</t>
  </si>
  <si>
    <t>79</t>
  </si>
  <si>
    <t>80</t>
  </si>
  <si>
    <t>81</t>
  </si>
  <si>
    <t>82</t>
  </si>
  <si>
    <t>84</t>
  </si>
  <si>
    <t>85</t>
  </si>
  <si>
    <t>86</t>
  </si>
  <si>
    <t>87</t>
  </si>
  <si>
    <t>89</t>
  </si>
  <si>
    <t>90</t>
  </si>
  <si>
    <t>91</t>
  </si>
  <si>
    <t>92</t>
  </si>
  <si>
    <t>93</t>
  </si>
  <si>
    <t>94</t>
  </si>
  <si>
    <t>95</t>
  </si>
  <si>
    <t>CHOOSE YOUR WOODY SPECIES</t>
  </si>
  <si>
    <t>WOODY TOTAL</t>
  </si>
  <si>
    <t>TOTAL WOODY COST ($/AC)</t>
  </si>
  <si>
    <t>SUBTOTAL WOODY</t>
  </si>
  <si>
    <t>GRASSES</t>
  </si>
  <si>
    <t>FORBES/LEGUMES</t>
  </si>
  <si>
    <t>WOODY</t>
  </si>
  <si>
    <t>Notes:</t>
  </si>
  <si>
    <t>If this database is expanded in the future, the spreadsheet has been designed to accept up to 100 grasses.</t>
  </si>
  <si>
    <t>Column A contains the index used for lookups in this table.  These index numbers MUST be entered as</t>
  </si>
  <si>
    <t>text or the lookup will fail.  To enter new index numbers as text, put a single quote before the number.</t>
  </si>
  <si>
    <t>Never drag and drop cells in this worksheet.  Only use copy and paste because cells in other sheets</t>
  </si>
  <si>
    <t>reference this one.</t>
  </si>
  <si>
    <t>Just delete these notes -- do not try to insert new rows before them.</t>
  </si>
  <si>
    <t>If this database is expanded in the future, the spreadsheet has been designed to accept up to 200 forbs/legumes.</t>
  </si>
  <si>
    <t>If this database is expanded in the future, the spreadsheet has been designed to accept up to 50 woody.</t>
  </si>
  <si>
    <t xml:space="preserve"> Woody/Legume</t>
  </si>
  <si>
    <t>96</t>
  </si>
  <si>
    <t>97</t>
  </si>
  <si>
    <t>Coeffecient of Conservatism</t>
  </si>
  <si>
    <t>Redroot</t>
  </si>
  <si>
    <t>Coeffecient  of Conservatism</t>
  </si>
  <si>
    <t xml:space="preserve">  </t>
  </si>
  <si>
    <t>Average CC</t>
  </si>
  <si>
    <t>Coefficient of Conservatism</t>
  </si>
  <si>
    <t>Solidago speciosa</t>
  </si>
  <si>
    <t>Solidago gigantea</t>
  </si>
  <si>
    <t>Dalea candida</t>
  </si>
  <si>
    <t>Mau-June</t>
  </si>
  <si>
    <t>Early-Mid June</t>
  </si>
  <si>
    <t>Senecio plattensis</t>
  </si>
  <si>
    <t>Silphlium integrifolium</t>
  </si>
  <si>
    <t>Silphium integrifolium</t>
  </si>
  <si>
    <t>Species Richness</t>
  </si>
  <si>
    <t>Floristic Quality Index</t>
  </si>
  <si>
    <r>
      <t>seeds / ft</t>
    </r>
    <r>
      <rPr>
        <b/>
        <vertAlign val="superscript"/>
        <sz val="10"/>
        <rFont val="Arial"/>
        <family val="2"/>
      </rPr>
      <t>2</t>
    </r>
    <r>
      <rPr>
        <b/>
        <sz val="10"/>
        <rFont val="Arial"/>
        <family val="2"/>
      </rPr>
      <t xml:space="preserve"> PLS</t>
    </r>
  </si>
  <si>
    <t>M,W,WM</t>
  </si>
  <si>
    <t>Canada or Tall goldenrod</t>
  </si>
  <si>
    <t>Average Coeffecient of Conservatism</t>
  </si>
  <si>
    <t>SEEDING MIX FLORISITIC QUALITY VALUES</t>
  </si>
  <si>
    <t>Eragrostis trichodes</t>
  </si>
  <si>
    <t>Sand Lovegrass</t>
  </si>
  <si>
    <t>late summer</t>
  </si>
  <si>
    <t>Carex lupulina</t>
  </si>
  <si>
    <t>Hop Sedge</t>
  </si>
  <si>
    <t>spring</t>
  </si>
  <si>
    <t>Carex stricta</t>
  </si>
  <si>
    <t>Upright sedge</t>
  </si>
  <si>
    <t>Astragalus carassicarpus</t>
  </si>
  <si>
    <t>Early May</t>
  </si>
  <si>
    <t>Helianthus Rigidus</t>
  </si>
  <si>
    <t>Showy Sunflower</t>
  </si>
  <si>
    <t>98</t>
  </si>
  <si>
    <t>99</t>
  </si>
  <si>
    <t>Hop sedge</t>
  </si>
  <si>
    <t/>
  </si>
  <si>
    <t>April 15 - July 1</t>
  </si>
  <si>
    <t>Nov 15 - Freeze-up</t>
  </si>
  <si>
    <t>General</t>
  </si>
  <si>
    <t>Soil Test</t>
  </si>
  <si>
    <t>DATE REVISED 5/3/07</t>
  </si>
  <si>
    <t>Revised May 3, 2007.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</si>
</sst>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
    <numFmt numFmtId="167" formatCode="&quot;$&quot;#,##0.000"/>
    <numFmt numFmtId="168" formatCode="0.0"/>
    <numFmt numFmtId="169" formatCode="&quot;$&quot;#,##0"/>
    <numFmt numFmtId="170" formatCode="0.0000000"/>
    <numFmt numFmtId="171" formatCode="0.000000"/>
    <numFmt numFmtId="172" formatCode="0.00000"/>
    <numFmt numFmtId="173" formatCode="0.0000"/>
    <numFmt numFmtId="174" formatCode="&quot;$&quot;#,##0.0000"/>
    <numFmt numFmtId="175" formatCode="&quot;$&quot;#,##0.00000"/>
    <numFmt numFmtId="176" formatCode="&quot;$&quot;#,##0.000000"/>
    <numFmt numFmtId="177" formatCode="&quot;$&quot;#,##0.0000000"/>
    <numFmt numFmtId="178" formatCode="&quot;$&quot;#,##0.00000000"/>
    <numFmt numFmtId="179" formatCode="mmmm\-yy"/>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32">
    <font>
      <sz val="10"/>
      <name val="Arial"/>
      <family val="0"/>
    </font>
    <font>
      <sz val="10"/>
      <color indexed="10"/>
      <name val="Arial"/>
      <family val="2"/>
    </font>
    <font>
      <sz val="10"/>
      <color indexed="11"/>
      <name val="Arial"/>
      <family val="2"/>
    </font>
    <font>
      <b/>
      <sz val="10"/>
      <name val="Arial"/>
      <family val="2"/>
    </font>
    <font>
      <b/>
      <sz val="12"/>
      <name val="Arial"/>
      <family val="2"/>
    </font>
    <font>
      <sz val="10"/>
      <color indexed="8"/>
      <name val="Arial"/>
      <family val="2"/>
    </font>
    <font>
      <vertAlign val="superscript"/>
      <sz val="10"/>
      <name val="Arial"/>
      <family val="2"/>
    </font>
    <font>
      <b/>
      <sz val="10"/>
      <color indexed="12"/>
      <name val="Arial"/>
      <family val="2"/>
    </font>
    <font>
      <b/>
      <sz val="10"/>
      <color indexed="17"/>
      <name val="Arial"/>
      <family val="2"/>
    </font>
    <font>
      <b/>
      <sz val="10"/>
      <color indexed="17"/>
      <name val="Symbol"/>
      <family val="1"/>
    </font>
    <font>
      <b/>
      <sz val="10"/>
      <color indexed="10"/>
      <name val="Arial"/>
      <family val="2"/>
    </font>
    <font>
      <sz val="10"/>
      <color indexed="9"/>
      <name val="Arial"/>
      <family val="2"/>
    </font>
    <font>
      <b/>
      <sz val="24"/>
      <name val="Arial"/>
      <family val="2"/>
    </font>
    <font>
      <b/>
      <sz val="22"/>
      <name val="Arial"/>
      <family val="2"/>
    </font>
    <font>
      <sz val="8"/>
      <name val="Arial"/>
      <family val="2"/>
    </font>
    <font>
      <b/>
      <sz val="8"/>
      <name val="Arial"/>
      <family val="2"/>
    </font>
    <font>
      <u val="single"/>
      <sz val="8"/>
      <name val="Arial"/>
      <family val="2"/>
    </font>
    <font>
      <sz val="9"/>
      <name val="Arial"/>
      <family val="2"/>
    </font>
    <font>
      <sz val="22"/>
      <name val="Arial"/>
      <family val="2"/>
    </font>
    <font>
      <sz val="16"/>
      <name val="Arial"/>
      <family val="2"/>
    </font>
    <font>
      <b/>
      <sz val="9"/>
      <name val="Arial"/>
      <family val="2"/>
    </font>
    <font>
      <b/>
      <u val="single"/>
      <sz val="8"/>
      <name val="Arial"/>
      <family val="2"/>
    </font>
    <font>
      <sz val="8"/>
      <color indexed="9"/>
      <name val="Arial"/>
      <family val="2"/>
    </font>
    <font>
      <b/>
      <sz val="14"/>
      <name val="Arial"/>
      <family val="2"/>
    </font>
    <font>
      <b/>
      <sz val="10"/>
      <color indexed="53"/>
      <name val="Arial"/>
      <family val="2"/>
    </font>
    <font>
      <b/>
      <i/>
      <sz val="10"/>
      <color indexed="10"/>
      <name val="Arial"/>
      <family val="2"/>
    </font>
    <font>
      <u val="single"/>
      <sz val="10"/>
      <color indexed="12"/>
      <name val="Arial"/>
      <family val="0"/>
    </font>
    <font>
      <u val="single"/>
      <sz val="10"/>
      <color indexed="36"/>
      <name val="Arial"/>
      <family val="0"/>
    </font>
    <font>
      <b/>
      <vertAlign val="superscript"/>
      <sz val="10"/>
      <name val="Arial"/>
      <family val="2"/>
    </font>
    <font>
      <sz val="9"/>
      <name val="Tahoma"/>
      <family val="2"/>
    </font>
    <font>
      <sz val="10"/>
      <name val="Tahoma"/>
      <family val="2"/>
    </font>
    <font>
      <u val="single"/>
      <sz val="10"/>
      <name val="Tahoma"/>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9"/>
        <bgColor indexed="64"/>
      </patternFill>
    </fill>
  </fills>
  <borders count="36">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315">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horizontal="center"/>
    </xf>
    <xf numFmtId="166" fontId="0" fillId="0" borderId="0" xfId="0" applyNumberFormat="1" applyAlignment="1">
      <alignment horizontal="center"/>
    </xf>
    <xf numFmtId="0" fontId="0" fillId="0" borderId="1" xfId="0" applyFont="1" applyBorder="1" applyAlignment="1">
      <alignment horizontal="left"/>
    </xf>
    <xf numFmtId="15" fontId="0" fillId="0" borderId="1" xfId="0" applyNumberFormat="1" applyFont="1" applyBorder="1" applyAlignment="1">
      <alignment horizontal="left"/>
    </xf>
    <xf numFmtId="15" fontId="0" fillId="0" borderId="1" xfId="0" applyNumberFormat="1"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3" fontId="0" fillId="0" borderId="1" xfId="0" applyNumberFormat="1" applyFont="1" applyBorder="1" applyAlignment="1">
      <alignment horizontal="center"/>
    </xf>
    <xf numFmtId="164" fontId="0" fillId="0" borderId="1" xfId="0" applyNumberFormat="1" applyFont="1" applyBorder="1" applyAlignment="1">
      <alignment horizontal="center"/>
    </xf>
    <xf numFmtId="0" fontId="1" fillId="0" borderId="0" xfId="0" applyFont="1" applyAlignment="1">
      <alignment/>
    </xf>
    <xf numFmtId="0" fontId="2" fillId="0" borderId="0" xfId="0" applyFont="1" applyAlignment="1">
      <alignment/>
    </xf>
    <xf numFmtId="168" fontId="0" fillId="0" borderId="1" xfId="0" applyNumberFormat="1" applyFont="1" applyBorder="1" applyAlignment="1">
      <alignment horizontal="center"/>
    </xf>
    <xf numFmtId="0" fontId="3" fillId="0" borderId="0" xfId="0" applyFont="1" applyAlignment="1">
      <alignment/>
    </xf>
    <xf numFmtId="165" fontId="0" fillId="0" borderId="0" xfId="0" applyNumberFormat="1" applyAlignment="1">
      <alignment horizontal="center"/>
    </xf>
    <xf numFmtId="0" fontId="0" fillId="0" borderId="0" xfId="0" applyFont="1" applyBorder="1" applyAlignment="1">
      <alignment/>
    </xf>
    <xf numFmtId="0" fontId="0" fillId="0" borderId="0" xfId="0" applyFont="1" applyAlignment="1">
      <alignment/>
    </xf>
    <xf numFmtId="2" fontId="0" fillId="0" borderId="1" xfId="0" applyNumberFormat="1" applyFont="1" applyBorder="1" applyAlignment="1">
      <alignment horizontal="center"/>
    </xf>
    <xf numFmtId="166" fontId="0" fillId="0" borderId="1" xfId="0" applyNumberFormat="1" applyFont="1" applyBorder="1" applyAlignment="1">
      <alignment horizontal="center" wrapText="1"/>
    </xf>
    <xf numFmtId="166" fontId="0" fillId="0" borderId="0" xfId="0" applyNumberFormat="1" applyFont="1" applyAlignment="1">
      <alignment horizontal="center"/>
    </xf>
    <xf numFmtId="0" fontId="0" fillId="0" borderId="2" xfId="0" applyBorder="1" applyAlignment="1">
      <alignment/>
    </xf>
    <xf numFmtId="165" fontId="0" fillId="0" borderId="0" xfId="0" applyNumberFormat="1" applyAlignment="1">
      <alignment/>
    </xf>
    <xf numFmtId="0" fontId="0" fillId="0" borderId="2" xfId="0" applyBorder="1" applyAlignment="1">
      <alignment horizontal="center"/>
    </xf>
    <xf numFmtId="0" fontId="0" fillId="0" borderId="0" xfId="0" applyNumberFormat="1" applyAlignment="1">
      <alignment horizontal="center"/>
    </xf>
    <xf numFmtId="0" fontId="3" fillId="0" borderId="0" xfId="0" applyFont="1" applyAlignment="1">
      <alignment horizontal="center"/>
    </xf>
    <xf numFmtId="0" fontId="0" fillId="0" borderId="2" xfId="0" applyBorder="1" applyAlignment="1" quotePrefix="1">
      <alignment horizontal="center"/>
    </xf>
    <xf numFmtId="165" fontId="0" fillId="2" borderId="3" xfId="0" applyNumberFormat="1" applyFill="1" applyBorder="1" applyAlignment="1">
      <alignment/>
    </xf>
    <xf numFmtId="2" fontId="7" fillId="0" borderId="0" xfId="0" applyNumberFormat="1" applyFont="1" applyAlignment="1">
      <alignment/>
    </xf>
    <xf numFmtId="0" fontId="0" fillId="0" borderId="0" xfId="0" applyAlignment="1" applyProtection="1">
      <alignment/>
      <protection locked="0"/>
    </xf>
    <xf numFmtId="0" fontId="9" fillId="0" borderId="0" xfId="0" applyFont="1" applyAlignment="1">
      <alignment/>
    </xf>
    <xf numFmtId="165" fontId="0" fillId="3" borderId="3" xfId="0" applyNumberFormat="1" applyFill="1" applyBorder="1" applyAlignment="1" applyProtection="1">
      <alignment horizontal="center"/>
      <protection locked="0"/>
    </xf>
    <xf numFmtId="0" fontId="8" fillId="0" borderId="0" xfId="0" applyFont="1" applyAlignment="1">
      <alignment horizontal="left"/>
    </xf>
    <xf numFmtId="0" fontId="9" fillId="0" borderId="0" xfId="0" applyFont="1" applyAlignment="1">
      <alignment horizontal="right"/>
    </xf>
    <xf numFmtId="0" fontId="3" fillId="0" borderId="0" xfId="0" applyFont="1" applyAlignment="1">
      <alignment horizontal="right"/>
    </xf>
    <xf numFmtId="15" fontId="0" fillId="0" borderId="1" xfId="0" applyNumberFormat="1" applyFont="1" applyBorder="1" applyAlignment="1">
      <alignment horizontal="left" wrapText="1"/>
    </xf>
    <xf numFmtId="166" fontId="7" fillId="0" borderId="0" xfId="0" applyNumberFormat="1" applyFont="1" applyAlignment="1">
      <alignment/>
    </xf>
    <xf numFmtId="0" fontId="0" fillId="0" borderId="0" xfId="0" applyFill="1" applyBorder="1" applyAlignment="1">
      <alignment/>
    </xf>
    <xf numFmtId="0" fontId="4" fillId="0" borderId="0" xfId="0" applyFont="1" applyFill="1" applyBorder="1" applyAlignment="1">
      <alignment/>
    </xf>
    <xf numFmtId="0" fontId="4" fillId="0" borderId="0" xfId="0" applyFont="1" applyAlignment="1">
      <alignment/>
    </xf>
    <xf numFmtId="165" fontId="0" fillId="0" borderId="0" xfId="0" applyNumberFormat="1" applyFill="1" applyBorder="1" applyAlignment="1" applyProtection="1">
      <alignment horizontal="center"/>
      <protection locked="0"/>
    </xf>
    <xf numFmtId="0" fontId="0" fillId="0" borderId="0" xfId="0" applyAlignment="1" applyProtection="1">
      <alignment/>
      <protection/>
    </xf>
    <xf numFmtId="0" fontId="10" fillId="0" borderId="0" xfId="0" applyFont="1" applyAlignment="1" applyProtection="1">
      <alignment/>
      <protection/>
    </xf>
    <xf numFmtId="10" fontId="7" fillId="0" borderId="0" xfId="0" applyNumberFormat="1" applyFont="1" applyAlignment="1" applyProtection="1">
      <alignment/>
      <protection/>
    </xf>
    <xf numFmtId="10" fontId="0" fillId="2" borderId="3" xfId="0" applyNumberFormat="1" applyFill="1" applyBorder="1" applyAlignment="1" applyProtection="1">
      <alignment/>
      <protection/>
    </xf>
    <xf numFmtId="10" fontId="0" fillId="0" borderId="0" xfId="0" applyNumberFormat="1" applyFill="1" applyBorder="1" applyAlignment="1" applyProtection="1">
      <alignment/>
      <protection/>
    </xf>
    <xf numFmtId="0" fontId="0" fillId="0" borderId="0" xfId="0" applyAlignment="1">
      <alignment/>
    </xf>
    <xf numFmtId="0" fontId="11" fillId="0" borderId="0" xfId="0" applyFont="1" applyAlignment="1">
      <alignment/>
    </xf>
    <xf numFmtId="165" fontId="0" fillId="4" borderId="3" xfId="17" applyNumberFormat="1" applyFill="1" applyBorder="1" applyAlignment="1" applyProtection="1">
      <alignment/>
      <protection/>
    </xf>
    <xf numFmtId="173" fontId="0" fillId="4" borderId="3" xfId="0" applyNumberFormat="1" applyFill="1" applyBorder="1" applyAlignment="1" applyProtection="1">
      <alignment/>
      <protection/>
    </xf>
    <xf numFmtId="173" fontId="0" fillId="2" borderId="3" xfId="0" applyNumberFormat="1" applyFill="1" applyBorder="1" applyAlignment="1">
      <alignment/>
    </xf>
    <xf numFmtId="166" fontId="0" fillId="0" borderId="0" xfId="0" applyNumberFormat="1" applyBorder="1" applyAlignment="1">
      <alignment/>
    </xf>
    <xf numFmtId="0" fontId="11" fillId="0" borderId="0" xfId="0" applyFont="1" applyBorder="1" applyAlignment="1">
      <alignment/>
    </xf>
    <xf numFmtId="0" fontId="0" fillId="3" borderId="3" xfId="0" applyFill="1" applyBorder="1" applyAlignment="1" applyProtection="1">
      <alignment/>
      <protection/>
    </xf>
    <xf numFmtId="0" fontId="0" fillId="5" borderId="0" xfId="0" applyFill="1" applyBorder="1" applyAlignment="1">
      <alignment horizontal="center"/>
    </xf>
    <xf numFmtId="0" fontId="14" fillId="5" borderId="0" xfId="0" applyFont="1" applyFill="1" applyAlignment="1">
      <alignment/>
    </xf>
    <xf numFmtId="0" fontId="0" fillId="5" borderId="0" xfId="0" applyFill="1" applyAlignment="1">
      <alignment/>
    </xf>
    <xf numFmtId="0" fontId="0" fillId="0" borderId="0" xfId="0" applyFill="1" applyBorder="1" applyAlignment="1">
      <alignment horizontal="center"/>
    </xf>
    <xf numFmtId="0" fontId="0" fillId="5" borderId="0" xfId="0" applyFont="1" applyFill="1" applyBorder="1" applyAlignment="1">
      <alignment horizontal="center" vertical="center"/>
    </xf>
    <xf numFmtId="0" fontId="0" fillId="5" borderId="0" xfId="0" applyFont="1" applyFill="1" applyBorder="1" applyAlignment="1">
      <alignment horizontal="right" vertical="center"/>
    </xf>
    <xf numFmtId="0" fontId="17" fillId="5" borderId="0" xfId="0" applyFont="1" applyFill="1" applyBorder="1" applyAlignment="1">
      <alignment horizontal="right" vertical="center"/>
    </xf>
    <xf numFmtId="0" fontId="0" fillId="0" borderId="0" xfId="0" applyFont="1" applyFill="1" applyBorder="1" applyAlignment="1">
      <alignment horizontal="center"/>
    </xf>
    <xf numFmtId="165" fontId="0" fillId="0" borderId="0" xfId="17" applyNumberFormat="1" applyFont="1" applyBorder="1" applyAlignment="1">
      <alignment/>
    </xf>
    <xf numFmtId="0" fontId="3" fillId="5" borderId="0" xfId="0" applyFont="1" applyFill="1" applyBorder="1" applyAlignment="1">
      <alignment horizontal="center"/>
    </xf>
    <xf numFmtId="0" fontId="3" fillId="5" borderId="0" xfId="0" applyFont="1" applyFill="1" applyBorder="1" applyAlignment="1">
      <alignment horizontal="center" vertical="center"/>
    </xf>
    <xf numFmtId="0" fontId="0" fillId="5" borderId="0" xfId="0" applyFill="1" applyBorder="1" applyAlignment="1">
      <alignment/>
    </xf>
    <xf numFmtId="0" fontId="0" fillId="5" borderId="0" xfId="0" applyFont="1" applyFill="1" applyBorder="1" applyAlignment="1">
      <alignment horizontal="left"/>
    </xf>
    <xf numFmtId="0" fontId="0" fillId="0" borderId="0" xfId="0" applyFill="1" applyAlignment="1">
      <alignment/>
    </xf>
    <xf numFmtId="0" fontId="0" fillId="0" borderId="0" xfId="0" applyFont="1" applyFill="1" applyBorder="1" applyAlignment="1">
      <alignment vertical="center"/>
    </xf>
    <xf numFmtId="0" fontId="0" fillId="0" borderId="0" xfId="0" applyBorder="1" applyAlignment="1">
      <alignment vertical="center"/>
    </xf>
    <xf numFmtId="0" fontId="0" fillId="0" borderId="0" xfId="0" applyFont="1"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vertical="center"/>
    </xf>
    <xf numFmtId="0" fontId="0" fillId="0" borderId="0" xfId="0" applyFill="1" applyBorder="1" applyAlignment="1">
      <alignment vertical="center"/>
    </xf>
    <xf numFmtId="0" fontId="19" fillId="0" borderId="0" xfId="0" applyFont="1" applyFill="1" applyBorder="1" applyAlignment="1">
      <alignment vertical="center"/>
    </xf>
    <xf numFmtId="0" fontId="15" fillId="5" borderId="0" xfId="0" applyFont="1" applyFill="1" applyAlignment="1">
      <alignment/>
    </xf>
    <xf numFmtId="0" fontId="0" fillId="5" borderId="0" xfId="0" applyFill="1" applyAlignment="1">
      <alignment horizontal="center"/>
    </xf>
    <xf numFmtId="0" fontId="21" fillId="5" borderId="0" xfId="0" applyFont="1" applyFill="1" applyAlignment="1">
      <alignment/>
    </xf>
    <xf numFmtId="0" fontId="14" fillId="5" borderId="0" xfId="0" applyFont="1" applyFill="1" applyAlignment="1">
      <alignment horizontal="left"/>
    </xf>
    <xf numFmtId="0" fontId="0" fillId="5" borderId="2" xfId="0" applyFill="1" applyBorder="1" applyAlignment="1">
      <alignment/>
    </xf>
    <xf numFmtId="0" fontId="15" fillId="0" borderId="0" xfId="0" applyFont="1" applyFill="1" applyAlignment="1">
      <alignment/>
    </xf>
    <xf numFmtId="0" fontId="0" fillId="0" borderId="0" xfId="0" applyFill="1" applyAlignment="1">
      <alignment horizontal="center"/>
    </xf>
    <xf numFmtId="0" fontId="0" fillId="0" borderId="0" xfId="0" applyFill="1" applyBorder="1" applyAlignment="1">
      <alignment/>
    </xf>
    <xf numFmtId="0" fontId="15" fillId="0" borderId="0" xfId="0" applyFont="1" applyFill="1" applyBorder="1" applyAlignment="1">
      <alignment/>
    </xf>
    <xf numFmtId="0" fontId="16" fillId="0" borderId="0" xfId="0" applyFont="1" applyFill="1" applyBorder="1" applyAlignment="1">
      <alignment/>
    </xf>
    <xf numFmtId="0" fontId="21" fillId="0" borderId="0" xfId="0" applyFont="1" applyFill="1" applyAlignment="1">
      <alignment/>
    </xf>
    <xf numFmtId="0" fontId="21" fillId="0" borderId="0" xfId="0" applyFont="1" applyFill="1" applyBorder="1" applyAlignment="1">
      <alignment/>
    </xf>
    <xf numFmtId="0" fontId="16"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horizontal="left"/>
    </xf>
    <xf numFmtId="0" fontId="17" fillId="0" borderId="0" xfId="0" applyFont="1" applyFill="1" applyAlignment="1">
      <alignment horizontal="justify" vertical="center"/>
    </xf>
    <xf numFmtId="0" fontId="16" fillId="0" borderId="0" xfId="0" applyFont="1" applyFill="1" applyBorder="1" applyAlignment="1">
      <alignment/>
    </xf>
    <xf numFmtId="0" fontId="14" fillId="0" borderId="0" xfId="0" applyFont="1" applyFill="1" applyBorder="1" applyAlignment="1">
      <alignment vertical="center"/>
    </xf>
    <xf numFmtId="0" fontId="22" fillId="0" borderId="0" xfId="21" applyFont="1" applyBorder="1">
      <alignment/>
      <protection/>
    </xf>
    <xf numFmtId="0" fontId="11" fillId="0" borderId="0" xfId="0" applyFont="1" applyFill="1" applyBorder="1" applyAlignment="1">
      <alignment horizontal="center"/>
    </xf>
    <xf numFmtId="179" fontId="11" fillId="0" borderId="0" xfId="0" applyNumberFormat="1" applyFont="1" applyFill="1" applyBorder="1" applyAlignment="1">
      <alignment horizontal="center"/>
    </xf>
    <xf numFmtId="0" fontId="11" fillId="0" borderId="0" xfId="0" applyFont="1" applyBorder="1" applyAlignment="1">
      <alignment horizontal="center"/>
    </xf>
    <xf numFmtId="0" fontId="12" fillId="5" borderId="0" xfId="0" applyFont="1" applyFill="1" applyBorder="1" applyAlignment="1">
      <alignment horizontal="center"/>
    </xf>
    <xf numFmtId="0" fontId="13" fillId="5" borderId="0" xfId="0" applyFont="1" applyFill="1" applyBorder="1" applyAlignment="1">
      <alignment vertical="center"/>
    </xf>
    <xf numFmtId="0" fontId="0" fillId="5" borderId="0" xfId="0" applyFont="1" applyFill="1" applyBorder="1" applyAlignment="1">
      <alignment horizontal="left" vertical="center"/>
    </xf>
    <xf numFmtId="0" fontId="0" fillId="5" borderId="0" xfId="0" applyFont="1" applyFill="1" applyAlignment="1">
      <alignment horizontal="fill"/>
    </xf>
    <xf numFmtId="166" fontId="0" fillId="5" borderId="0" xfId="0" applyNumberFormat="1" applyFill="1" applyBorder="1" applyAlignment="1">
      <alignment/>
    </xf>
    <xf numFmtId="0" fontId="3" fillId="5" borderId="2" xfId="0" applyFont="1" applyFill="1" applyBorder="1" applyAlignment="1">
      <alignment/>
    </xf>
    <xf numFmtId="0" fontId="3" fillId="5" borderId="2" xfId="0" applyFont="1" applyFill="1" applyBorder="1" applyAlignment="1">
      <alignment horizontal="right"/>
    </xf>
    <xf numFmtId="165" fontId="0" fillId="5" borderId="0" xfId="17" applyNumberFormat="1" applyFill="1" applyBorder="1" applyAlignment="1">
      <alignment/>
    </xf>
    <xf numFmtId="44" fontId="0" fillId="5" borderId="0" xfId="17" applyFill="1" applyBorder="1" applyAlignment="1">
      <alignment/>
    </xf>
    <xf numFmtId="0" fontId="0" fillId="5" borderId="4" xfId="0" applyFont="1" applyFill="1" applyBorder="1" applyAlignment="1">
      <alignment horizontal="left"/>
    </xf>
    <xf numFmtId="0" fontId="0" fillId="5" borderId="5" xfId="0" applyFont="1" applyFill="1" applyBorder="1" applyAlignment="1">
      <alignment horizontal="left"/>
    </xf>
    <xf numFmtId="0" fontId="20" fillId="5" borderId="0" xfId="0" applyFont="1" applyFill="1" applyAlignment="1">
      <alignment vertical="center"/>
    </xf>
    <xf numFmtId="0" fontId="0" fillId="5" borderId="0" xfId="0" applyFill="1" applyBorder="1" applyAlignment="1">
      <alignment horizontal="right" vertical="center"/>
    </xf>
    <xf numFmtId="0" fontId="20" fillId="5" borderId="0" xfId="0" applyFont="1" applyFill="1" applyBorder="1" applyAlignment="1">
      <alignment horizontal="left"/>
    </xf>
    <xf numFmtId="0" fontId="16" fillId="5" borderId="0" xfId="0" applyFont="1" applyFill="1" applyBorder="1" applyAlignment="1">
      <alignment/>
    </xf>
    <xf numFmtId="0" fontId="3" fillId="5" borderId="6" xfId="0" applyFont="1" applyFill="1" applyBorder="1" applyAlignment="1">
      <alignment horizontal="center"/>
    </xf>
    <xf numFmtId="0" fontId="3" fillId="5" borderId="2" xfId="0" applyFont="1" applyFill="1" applyBorder="1" applyAlignment="1">
      <alignment horizontal="center"/>
    </xf>
    <xf numFmtId="179" fontId="0" fillId="5" borderId="0" xfId="0" applyNumberFormat="1" applyFill="1" applyBorder="1" applyAlignment="1">
      <alignment horizontal="center"/>
    </xf>
    <xf numFmtId="0" fontId="3" fillId="5" borderId="6"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5" borderId="8" xfId="0" applyFont="1" applyFill="1" applyBorder="1" applyAlignment="1" applyProtection="1">
      <alignment horizontal="center" vertical="center"/>
      <protection locked="0"/>
    </xf>
    <xf numFmtId="0" fontId="0" fillId="5" borderId="9" xfId="0" applyFont="1" applyFill="1" applyBorder="1" applyAlignment="1" applyProtection="1">
      <alignment horizontal="center" vertical="center"/>
      <protection locked="0"/>
    </xf>
    <xf numFmtId="14" fontId="20" fillId="5" borderId="6" xfId="0" applyNumberFormat="1" applyFont="1" applyFill="1" applyBorder="1" applyAlignment="1" applyProtection="1">
      <alignment/>
      <protection locked="0"/>
    </xf>
    <xf numFmtId="166" fontId="3" fillId="5" borderId="2" xfId="0" applyNumberFormat="1" applyFont="1" applyFill="1" applyBorder="1" applyAlignment="1">
      <alignment horizontal="right"/>
    </xf>
    <xf numFmtId="14" fontId="3" fillId="5" borderId="6" xfId="0" applyNumberFormat="1" applyFont="1" applyFill="1" applyBorder="1" applyAlignment="1">
      <alignment horizontal="center" vertical="center"/>
    </xf>
    <xf numFmtId="10" fontId="0" fillId="4" borderId="3" xfId="0" applyNumberFormat="1" applyFill="1" applyBorder="1" applyAlignment="1" applyProtection="1">
      <alignment horizontal="right"/>
      <protection/>
    </xf>
    <xf numFmtId="10" fontId="0" fillId="2" borderId="3" xfId="0" applyNumberFormat="1" applyFill="1" applyBorder="1" applyAlignment="1" applyProtection="1">
      <alignment horizontal="right"/>
      <protection/>
    </xf>
    <xf numFmtId="0" fontId="3" fillId="5" borderId="0" xfId="0" applyFont="1" applyFill="1" applyBorder="1" applyAlignment="1" applyProtection="1">
      <alignment horizontal="center"/>
      <protection/>
    </xf>
    <xf numFmtId="2" fontId="0" fillId="5" borderId="0" xfId="0" applyNumberFormat="1" applyFill="1" applyBorder="1" applyAlignment="1">
      <alignment/>
    </xf>
    <xf numFmtId="2" fontId="0" fillId="5" borderId="2" xfId="0" applyNumberFormat="1" applyFill="1" applyBorder="1" applyAlignment="1">
      <alignment/>
    </xf>
    <xf numFmtId="0" fontId="0" fillId="5" borderId="0" xfId="0" applyFont="1" applyFill="1" applyBorder="1" applyAlignment="1">
      <alignment vertical="center"/>
    </xf>
    <xf numFmtId="0" fontId="0" fillId="5" borderId="0" xfId="0" applyFill="1" applyBorder="1" applyAlignment="1">
      <alignment vertical="center"/>
    </xf>
    <xf numFmtId="166" fontId="0" fillId="5" borderId="6" xfId="0" applyNumberFormat="1" applyFill="1" applyBorder="1" applyAlignment="1" applyProtection="1">
      <alignment/>
      <protection locked="0"/>
    </xf>
    <xf numFmtId="0" fontId="0" fillId="5" borderId="0" xfId="0" applyFont="1" applyFill="1" applyBorder="1" applyAlignment="1">
      <alignment/>
    </xf>
    <xf numFmtId="0" fontId="15" fillId="5" borderId="0" xfId="0" applyFont="1" applyFill="1" applyBorder="1" applyAlignment="1">
      <alignment/>
    </xf>
    <xf numFmtId="2" fontId="4" fillId="5" borderId="0" xfId="0" applyNumberFormat="1" applyFont="1" applyFill="1" applyBorder="1" applyAlignment="1">
      <alignment/>
    </xf>
    <xf numFmtId="165" fontId="4" fillId="5" borderId="0" xfId="0" applyNumberFormat="1" applyFont="1" applyFill="1" applyBorder="1" applyAlignment="1">
      <alignment/>
    </xf>
    <xf numFmtId="166" fontId="9" fillId="0" borderId="0" xfId="0" applyNumberFormat="1" applyFont="1" applyAlignment="1">
      <alignment/>
    </xf>
    <xf numFmtId="2" fontId="9" fillId="0" borderId="0" xfId="0" applyNumberFormat="1" applyFont="1" applyAlignment="1">
      <alignment/>
    </xf>
    <xf numFmtId="0" fontId="0" fillId="0" borderId="1" xfId="0" applyFont="1" applyBorder="1" applyAlignment="1">
      <alignment/>
    </xf>
    <xf numFmtId="2" fontId="0" fillId="0" borderId="1" xfId="0" applyNumberFormat="1" applyFont="1" applyBorder="1" applyAlignment="1">
      <alignment horizontal="right"/>
    </xf>
    <xf numFmtId="0" fontId="0" fillId="0" borderId="2" xfId="0" applyBorder="1" applyAlignment="1" applyProtection="1">
      <alignment horizontal="center"/>
      <protection/>
    </xf>
    <xf numFmtId="0" fontId="3" fillId="5" borderId="0" xfId="0" applyFont="1" applyFill="1" applyAlignment="1">
      <alignment/>
    </xf>
    <xf numFmtId="0" fontId="3" fillId="5" borderId="0" xfId="0" applyFont="1" applyFill="1" applyAlignment="1">
      <alignment horizontal="left"/>
    </xf>
    <xf numFmtId="0" fontId="4" fillId="5" borderId="0" xfId="0" applyFont="1" applyFill="1" applyBorder="1" applyAlignment="1">
      <alignment horizontal="right"/>
    </xf>
    <xf numFmtId="0" fontId="10" fillId="0" borderId="0" xfId="0" applyFont="1" applyAlignment="1">
      <alignment/>
    </xf>
    <xf numFmtId="0" fontId="11" fillId="0" borderId="0" xfId="0" applyFont="1" applyBorder="1" applyAlignment="1">
      <alignment vertical="center"/>
    </xf>
    <xf numFmtId="0" fontId="24" fillId="0" borderId="0" xfId="0" applyFont="1" applyAlignment="1">
      <alignment/>
    </xf>
    <xf numFmtId="0" fontId="24" fillId="0" borderId="0" xfId="0" applyFont="1" applyAlignment="1">
      <alignment horizontal="left"/>
    </xf>
    <xf numFmtId="0" fontId="23" fillId="5" borderId="2" xfId="0" applyFont="1" applyFill="1" applyBorder="1" applyAlignment="1">
      <alignment/>
    </xf>
    <xf numFmtId="0" fontId="0" fillId="0" borderId="1"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165" fontId="0" fillId="0" borderId="1" xfId="0" applyNumberFormat="1" applyFont="1" applyBorder="1" applyAlignment="1" applyProtection="1">
      <alignment horizontal="center"/>
      <protection locked="0"/>
    </xf>
    <xf numFmtId="165" fontId="0" fillId="0" borderId="1" xfId="0"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Alignment="1" applyProtection="1">
      <alignment horizontal="center"/>
      <protection locked="0"/>
    </xf>
    <xf numFmtId="0" fontId="0" fillId="5" borderId="11" xfId="0" applyFill="1" applyBorder="1" applyAlignment="1">
      <alignment/>
    </xf>
    <xf numFmtId="0" fontId="3" fillId="5" borderId="11" xfId="0" applyFont="1" applyFill="1" applyBorder="1" applyAlignment="1">
      <alignment/>
    </xf>
    <xf numFmtId="2" fontId="3" fillId="5" borderId="11" xfId="0" applyNumberFormat="1" applyFont="1" applyFill="1" applyBorder="1" applyAlignment="1">
      <alignment/>
    </xf>
    <xf numFmtId="165" fontId="3" fillId="5" borderId="11" xfId="0" applyNumberFormat="1" applyFont="1" applyFill="1" applyBorder="1" applyAlignment="1">
      <alignment/>
    </xf>
    <xf numFmtId="1" fontId="11" fillId="0" borderId="0" xfId="0" applyNumberFormat="1" applyFont="1" applyBorder="1" applyAlignment="1">
      <alignment/>
    </xf>
    <xf numFmtId="0" fontId="11"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4" fillId="0" borderId="2" xfId="0" applyFont="1" applyBorder="1" applyAlignment="1">
      <alignment/>
    </xf>
    <xf numFmtId="0" fontId="0" fillId="0" borderId="0" xfId="0" applyBorder="1" applyAlignment="1" applyProtection="1">
      <alignment horizontal="center"/>
      <protection/>
    </xf>
    <xf numFmtId="0" fontId="25" fillId="0" borderId="0" xfId="0" applyFont="1" applyAlignment="1">
      <alignment/>
    </xf>
    <xf numFmtId="1" fontId="5" fillId="0" borderId="0" xfId="0" applyNumberFormat="1" applyFont="1" applyAlignment="1" quotePrefix="1">
      <alignment horizontal="left"/>
    </xf>
    <xf numFmtId="0" fontId="5" fillId="0" borderId="0" xfId="0" applyFont="1" applyAlignment="1" quotePrefix="1">
      <alignment horizontal="left"/>
    </xf>
    <xf numFmtId="0" fontId="0" fillId="0" borderId="0" xfId="0" applyAlignment="1" quotePrefix="1">
      <alignment horizontal="left"/>
    </xf>
    <xf numFmtId="0" fontId="0" fillId="0" borderId="0" xfId="0" applyFont="1" applyBorder="1" applyAlignment="1">
      <alignment horizontal="left"/>
    </xf>
    <xf numFmtId="0" fontId="3" fillId="0" borderId="2" xfId="0" applyFont="1" applyBorder="1" applyAlignment="1">
      <alignment/>
    </xf>
    <xf numFmtId="10" fontId="0" fillId="3" borderId="3" xfId="0" applyNumberFormat="1" applyFill="1" applyBorder="1" applyAlignment="1" applyProtection="1">
      <alignment/>
      <protection/>
    </xf>
    <xf numFmtId="0" fontId="0" fillId="0" borderId="12" xfId="0" applyFont="1" applyFill="1" applyBorder="1" applyAlignment="1">
      <alignment horizontal="center" wrapText="1"/>
    </xf>
    <xf numFmtId="0" fontId="0" fillId="0" borderId="13" xfId="0" applyFont="1" applyBorder="1" applyAlignment="1">
      <alignment horizontal="left"/>
    </xf>
    <xf numFmtId="0" fontId="0" fillId="0" borderId="0" xfId="0" applyAlignment="1">
      <alignment wrapText="1"/>
    </xf>
    <xf numFmtId="15" fontId="0" fillId="0" borderId="1" xfId="0" applyNumberFormat="1" applyFont="1" applyBorder="1" applyAlignment="1">
      <alignment horizontal="center" wrapText="1"/>
    </xf>
    <xf numFmtId="0" fontId="0" fillId="0" borderId="1" xfId="0" applyFont="1" applyBorder="1" applyAlignment="1">
      <alignment horizontal="left" wrapText="1"/>
    </xf>
    <xf numFmtId="0" fontId="0" fillId="0" borderId="14" xfId="0" applyFont="1" applyBorder="1" applyAlignment="1">
      <alignment horizontal="left" wrapText="1"/>
    </xf>
    <xf numFmtId="0" fontId="0" fillId="0" borderId="0" xfId="0" applyBorder="1" applyAlignment="1">
      <alignment wrapText="1"/>
    </xf>
    <xf numFmtId="0" fontId="0" fillId="0" borderId="15" xfId="0" applyFont="1" applyFill="1" applyBorder="1" applyAlignment="1">
      <alignment horizontal="center" wrapText="1"/>
    </xf>
    <xf numFmtId="2" fontId="0" fillId="0" borderId="0" xfId="0" applyNumberFormat="1" applyAlignment="1">
      <alignment/>
    </xf>
    <xf numFmtId="0" fontId="0" fillId="0" borderId="0" xfId="0" applyFont="1" applyAlignment="1">
      <alignment horizontal="center"/>
    </xf>
    <xf numFmtId="2" fontId="0" fillId="2" borderId="3" xfId="0" applyNumberFormat="1" applyFill="1" applyBorder="1" applyAlignment="1">
      <alignment/>
    </xf>
    <xf numFmtId="1" fontId="9" fillId="0" borderId="0" xfId="0" applyNumberFormat="1" applyFont="1" applyAlignment="1">
      <alignment horizontal="right"/>
    </xf>
    <xf numFmtId="1" fontId="0" fillId="0" borderId="0" xfId="0" applyNumberFormat="1" applyAlignment="1">
      <alignment horizontal="center"/>
    </xf>
    <xf numFmtId="0" fontId="0" fillId="0" borderId="2" xfId="0" applyBorder="1" applyAlignment="1">
      <alignment horizontal="right"/>
    </xf>
    <xf numFmtId="0" fontId="0" fillId="2" borderId="3" xfId="0" applyFill="1" applyBorder="1" applyAlignment="1">
      <alignment horizontal="center"/>
    </xf>
    <xf numFmtId="0" fontId="0" fillId="4" borderId="3" xfId="0" applyFill="1" applyBorder="1" applyAlignment="1">
      <alignment horizontal="center"/>
    </xf>
    <xf numFmtId="168" fontId="0" fillId="4" borderId="3" xfId="0" applyNumberFormat="1" applyFill="1" applyBorder="1" applyAlignment="1">
      <alignment horizontal="center"/>
    </xf>
    <xf numFmtId="168" fontId="0" fillId="4" borderId="3" xfId="0" applyNumberFormat="1" applyFont="1" applyFill="1" applyBorder="1" applyAlignment="1">
      <alignment horizontal="center"/>
    </xf>
    <xf numFmtId="0" fontId="3" fillId="0" borderId="2" xfId="0" applyFont="1" applyBorder="1" applyAlignment="1" applyProtection="1">
      <alignment horizontal="center"/>
      <protection/>
    </xf>
    <xf numFmtId="0" fontId="3" fillId="0" borderId="2" xfId="0" applyFont="1" applyBorder="1" applyAlignment="1">
      <alignment horizontal="center"/>
    </xf>
    <xf numFmtId="2" fontId="3" fillId="0" borderId="0" xfId="0" applyNumberFormat="1" applyFont="1" applyAlignment="1">
      <alignment horizontal="center"/>
    </xf>
    <xf numFmtId="0" fontId="1" fillId="0" borderId="0" xfId="0" applyFont="1" applyAlignment="1">
      <alignment/>
    </xf>
    <xf numFmtId="49" fontId="1" fillId="0" borderId="0" xfId="0" applyNumberFormat="1" applyFont="1" applyAlignment="1">
      <alignment/>
    </xf>
    <xf numFmtId="49" fontId="0" fillId="0" borderId="0" xfId="0" applyNumberFormat="1" applyAlignment="1">
      <alignment/>
    </xf>
    <xf numFmtId="0" fontId="1" fillId="0" borderId="0" xfId="0" applyFont="1" applyFill="1" applyBorder="1" applyAlignment="1">
      <alignment horizontal="left"/>
    </xf>
    <xf numFmtId="1" fontId="0" fillId="0" borderId="13"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Border="1" applyAlignment="1">
      <alignment horizontal="center"/>
    </xf>
    <xf numFmtId="1" fontId="1" fillId="0" borderId="0" xfId="0" applyNumberFormat="1" applyFont="1" applyFill="1" applyBorder="1" applyAlignment="1">
      <alignment horizontal="center"/>
    </xf>
    <xf numFmtId="0" fontId="5" fillId="0" borderId="0" xfId="0" applyFont="1" applyFill="1" applyAlignment="1" quotePrefix="1">
      <alignment horizontal="left"/>
    </xf>
    <xf numFmtId="0" fontId="0" fillId="0" borderId="1" xfId="0" applyFont="1" applyFill="1" applyBorder="1" applyAlignment="1">
      <alignment horizontal="center"/>
    </xf>
    <xf numFmtId="0" fontId="0" fillId="0" borderId="1" xfId="0" applyFont="1" applyFill="1" applyBorder="1" applyAlignment="1">
      <alignment horizontal="left"/>
    </xf>
    <xf numFmtId="2" fontId="0" fillId="0" borderId="1" xfId="0" applyNumberFormat="1" applyFont="1" applyFill="1" applyBorder="1" applyAlignment="1">
      <alignment horizontal="right"/>
    </xf>
    <xf numFmtId="168" fontId="0"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0" fontId="3" fillId="5" borderId="0" xfId="0" applyFont="1" applyFill="1" applyBorder="1" applyAlignment="1">
      <alignment/>
    </xf>
    <xf numFmtId="2" fontId="3" fillId="5" borderId="0" xfId="0" applyNumberFormat="1" applyFont="1" applyFill="1" applyBorder="1" applyAlignment="1">
      <alignment/>
    </xf>
    <xf numFmtId="185" fontId="3" fillId="5" borderId="0" xfId="0" applyNumberFormat="1" applyFont="1" applyFill="1" applyBorder="1" applyAlignment="1">
      <alignment horizontal="right"/>
    </xf>
    <xf numFmtId="2" fontId="3" fillId="5" borderId="2" xfId="0" applyNumberFormat="1" applyFont="1" applyFill="1" applyBorder="1" applyAlignment="1">
      <alignment/>
    </xf>
    <xf numFmtId="185" fontId="3" fillId="5" borderId="2" xfId="0" applyNumberFormat="1" applyFont="1" applyFill="1" applyBorder="1" applyAlignment="1">
      <alignment horizontal="right"/>
    </xf>
    <xf numFmtId="15" fontId="0" fillId="0" borderId="1" xfId="0" applyNumberFormat="1" applyFont="1" applyBorder="1" applyAlignment="1" applyProtection="1">
      <alignment horizontal="left" wrapText="1"/>
      <protection hidden="1"/>
    </xf>
    <xf numFmtId="166" fontId="0" fillId="0" borderId="1" xfId="0" applyNumberFormat="1" applyFont="1" applyBorder="1" applyAlignment="1" applyProtection="1">
      <alignment horizontal="center" wrapText="1"/>
      <protection hidden="1"/>
    </xf>
    <xf numFmtId="0" fontId="0" fillId="0" borderId="1" xfId="0" applyFont="1" applyBorder="1" applyAlignment="1" applyProtection="1">
      <alignment horizontal="center" wrapText="1"/>
      <protection hidden="1" locked="0"/>
    </xf>
    <xf numFmtId="0" fontId="0" fillId="0" borderId="10" xfId="0" applyFont="1" applyBorder="1" applyAlignment="1" applyProtection="1">
      <alignment horizontal="center" wrapText="1"/>
      <protection hidden="1" locked="0"/>
    </xf>
    <xf numFmtId="0" fontId="0" fillId="0" borderId="1" xfId="0" applyFont="1" applyBorder="1" applyAlignment="1" applyProtection="1">
      <alignment horizontal="center" wrapText="1"/>
      <protection hidden="1"/>
    </xf>
    <xf numFmtId="15" fontId="0" fillId="0" borderId="1" xfId="0" applyNumberFormat="1" applyFont="1" applyBorder="1" applyAlignment="1" applyProtection="1">
      <alignment horizontal="left"/>
      <protection hidden="1"/>
    </xf>
    <xf numFmtId="0" fontId="0" fillId="0" borderId="1" xfId="0" applyFont="1" applyFill="1" applyBorder="1" applyAlignment="1" applyProtection="1">
      <alignment horizontal="center" wrapText="1"/>
      <protection hidden="1" locked="0"/>
    </xf>
    <xf numFmtId="0" fontId="0" fillId="0" borderId="1" xfId="0" applyFont="1" applyBorder="1" applyAlignment="1" applyProtection="1">
      <alignment horizontal="center"/>
      <protection hidden="1"/>
    </xf>
    <xf numFmtId="164" fontId="0" fillId="0" borderId="1" xfId="0" applyNumberFormat="1" applyFont="1" applyBorder="1" applyAlignment="1" applyProtection="1">
      <alignment horizontal="center"/>
      <protection hidden="1"/>
    </xf>
    <xf numFmtId="2" fontId="0" fillId="0" borderId="1" xfId="0" applyNumberFormat="1" applyFont="1" applyBorder="1" applyAlignment="1" applyProtection="1">
      <alignment horizontal="right"/>
      <protection hidden="1"/>
    </xf>
    <xf numFmtId="168" fontId="0" fillId="0" borderId="1" xfId="0" applyNumberFormat="1" applyFont="1" applyBorder="1" applyAlignment="1" applyProtection="1">
      <alignment horizontal="center"/>
      <protection hidden="1"/>
    </xf>
    <xf numFmtId="2" fontId="0" fillId="0" borderId="1" xfId="0" applyNumberFormat="1" applyFont="1" applyBorder="1" applyAlignment="1" applyProtection="1">
      <alignment horizontal="center"/>
      <protection hidden="1"/>
    </xf>
    <xf numFmtId="165" fontId="0" fillId="0" borderId="1" xfId="0" applyNumberFormat="1" applyFont="1" applyBorder="1" applyAlignment="1" applyProtection="1">
      <alignment horizontal="center"/>
      <protection hidden="1" locked="0"/>
    </xf>
    <xf numFmtId="165" fontId="0" fillId="0" borderId="1" xfId="0" applyNumberFormat="1" applyFont="1" applyFill="1" applyBorder="1" applyAlignment="1" applyProtection="1">
      <alignment horizontal="center"/>
      <protection hidden="1" locked="0"/>
    </xf>
    <xf numFmtId="3" fontId="0" fillId="0" borderId="1" xfId="0" applyNumberFormat="1" applyFont="1" applyBorder="1" applyAlignment="1" applyProtection="1">
      <alignment horizontal="center"/>
      <protection hidden="1"/>
    </xf>
    <xf numFmtId="166"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locked="0"/>
    </xf>
    <xf numFmtId="0" fontId="1" fillId="0" borderId="0" xfId="0" applyFont="1" applyAlignment="1" applyProtection="1">
      <alignment/>
      <protection hidden="1" locked="0"/>
    </xf>
    <xf numFmtId="3" fontId="1" fillId="0" borderId="0" xfId="0" applyNumberFormat="1" applyFont="1" applyAlignment="1" applyProtection="1">
      <alignment/>
      <protection hidden="1"/>
    </xf>
    <xf numFmtId="0" fontId="1" fillId="0" borderId="0" xfId="0" applyFont="1" applyAlignment="1" applyProtection="1">
      <alignment/>
      <protection hidden="1"/>
    </xf>
    <xf numFmtId="166"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locked="0"/>
    </xf>
    <xf numFmtId="0" fontId="0" fillId="0" borderId="0" xfId="0" applyFont="1" applyAlignment="1" applyProtection="1">
      <alignment/>
      <protection hidden="1" locked="0"/>
    </xf>
    <xf numFmtId="0" fontId="0" fillId="0" borderId="0" xfId="0" applyFont="1" applyAlignment="1" applyProtection="1">
      <alignment/>
      <protection hidden="1"/>
    </xf>
    <xf numFmtId="166" fontId="0" fillId="0" borderId="0" xfId="0" applyNumberFormat="1" applyAlignment="1" applyProtection="1">
      <alignment horizontal="center"/>
      <protection hidden="1"/>
    </xf>
    <xf numFmtId="0" fontId="0" fillId="0" borderId="0" xfId="0" applyAlignment="1" applyProtection="1">
      <alignment horizontal="center"/>
      <protection hidden="1" locked="0"/>
    </xf>
    <xf numFmtId="0" fontId="0" fillId="0" borderId="0" xfId="0" applyAlignment="1" applyProtection="1">
      <alignment/>
      <protection hidden="1" locked="0"/>
    </xf>
    <xf numFmtId="0" fontId="0" fillId="0" borderId="0" xfId="0" applyAlignment="1" applyProtection="1">
      <alignment/>
      <protection hidden="1"/>
    </xf>
    <xf numFmtId="0" fontId="0" fillId="0" borderId="1" xfId="0" applyFont="1" applyFill="1" applyBorder="1" applyAlignment="1">
      <alignment/>
    </xf>
    <xf numFmtId="166" fontId="0" fillId="0" borderId="1" xfId="0" applyNumberFormat="1" applyFont="1" applyBorder="1" applyAlignment="1">
      <alignment horizontal="center"/>
    </xf>
    <xf numFmtId="0" fontId="0" fillId="0" borderId="1" xfId="0" applyFont="1" applyBorder="1" applyAlignment="1" applyProtection="1">
      <alignment horizontal="center"/>
      <protection locked="0"/>
    </xf>
    <xf numFmtId="8" fontId="0" fillId="0" borderId="1" xfId="0" applyNumberFormat="1" applyFont="1" applyBorder="1" applyAlignment="1" applyProtection="1">
      <alignment/>
      <protection locked="0"/>
    </xf>
    <xf numFmtId="3" fontId="0" fillId="0" borderId="1" xfId="0" applyNumberFormat="1" applyFont="1" applyBorder="1" applyAlignment="1">
      <alignment/>
    </xf>
    <xf numFmtId="6" fontId="0" fillId="0" borderId="1" xfId="0" applyNumberFormat="1" applyFont="1" applyBorder="1" applyAlignment="1" applyProtection="1">
      <alignment horizontal="center"/>
      <protection locked="0"/>
    </xf>
    <xf numFmtId="6" fontId="0" fillId="0" borderId="1" xfId="0" applyNumberFormat="1" applyFont="1" applyBorder="1" applyAlignment="1" applyProtection="1">
      <alignment/>
      <protection locked="0"/>
    </xf>
    <xf numFmtId="166" fontId="0" fillId="0" borderId="1" xfId="0" applyNumberFormat="1" applyBorder="1" applyAlignment="1">
      <alignment horizontal="center"/>
    </xf>
    <xf numFmtId="0" fontId="0" fillId="0" borderId="1" xfId="0" applyFont="1" applyBorder="1" applyAlignment="1" applyProtection="1">
      <alignment/>
      <protection locked="0"/>
    </xf>
    <xf numFmtId="0" fontId="0" fillId="0" borderId="1" xfId="0" applyFont="1" applyBorder="1" applyAlignment="1">
      <alignment/>
    </xf>
    <xf numFmtId="168" fontId="0" fillId="0" borderId="1" xfId="0" applyNumberFormat="1" applyBorder="1" applyAlignment="1">
      <alignment horizontal="center"/>
    </xf>
    <xf numFmtId="2" fontId="0" fillId="0" borderId="1" xfId="0" applyNumberFormat="1" applyBorder="1" applyAlignment="1">
      <alignment/>
    </xf>
    <xf numFmtId="2" fontId="0" fillId="0" borderId="1" xfId="0" applyNumberFormat="1" applyFont="1" applyBorder="1" applyAlignment="1">
      <alignment/>
    </xf>
    <xf numFmtId="0" fontId="0" fillId="0" borderId="0" xfId="0" applyFont="1" applyFill="1" applyBorder="1" applyAlignment="1">
      <alignment horizontal="left"/>
    </xf>
    <xf numFmtId="165" fontId="0" fillId="0" borderId="13" xfId="0" applyNumberFormat="1" applyFont="1" applyBorder="1" applyAlignment="1" applyProtection="1">
      <alignment horizontal="center"/>
      <protection locked="0"/>
    </xf>
    <xf numFmtId="0" fontId="0" fillId="0" borderId="1" xfId="0" applyFont="1" applyBorder="1" applyAlignment="1">
      <alignment wrapText="1"/>
    </xf>
    <xf numFmtId="0" fontId="0" fillId="0" borderId="1" xfId="0" applyFont="1" applyBorder="1" applyAlignment="1">
      <alignment/>
    </xf>
    <xf numFmtId="1" fontId="0" fillId="0" borderId="1" xfId="0" applyNumberFormat="1" applyFont="1" applyBorder="1" applyAlignment="1">
      <alignment/>
    </xf>
    <xf numFmtId="1" fontId="0" fillId="0" borderId="1" xfId="0" applyNumberFormat="1" applyFont="1" applyFill="1" applyBorder="1" applyAlignment="1">
      <alignment/>
    </xf>
    <xf numFmtId="1" fontId="0" fillId="0" borderId="0" xfId="0" applyNumberFormat="1" applyFont="1" applyAlignment="1">
      <alignment/>
    </xf>
    <xf numFmtId="0" fontId="0" fillId="0" borderId="0" xfId="0" applyFont="1" applyAlignment="1">
      <alignment/>
    </xf>
    <xf numFmtId="165" fontId="0" fillId="5" borderId="2" xfId="17" applyNumberFormat="1" applyFill="1" applyBorder="1" applyAlignment="1">
      <alignment/>
    </xf>
    <xf numFmtId="0" fontId="22" fillId="0" borderId="0" xfId="21" applyFont="1" applyFill="1" applyBorder="1">
      <alignment/>
      <protection/>
    </xf>
    <xf numFmtId="0" fontId="3" fillId="0" borderId="0" xfId="0" applyFont="1" applyAlignment="1" applyProtection="1">
      <alignment horizontal="right"/>
      <protection/>
    </xf>
    <xf numFmtId="0" fontId="0" fillId="0" borderId="2" xfId="0" applyBorder="1" applyAlignment="1" applyProtection="1">
      <alignment horizontal="center"/>
      <protection locked="0"/>
    </xf>
    <xf numFmtId="0" fontId="0" fillId="0" borderId="0" xfId="0" applyNumberFormat="1" applyFill="1" applyBorder="1" applyAlignment="1" applyProtection="1">
      <alignment/>
      <protection locked="0"/>
    </xf>
    <xf numFmtId="0" fontId="3" fillId="0" borderId="0" xfId="0" applyFont="1" applyAlignment="1" applyProtection="1">
      <alignment horizontal="right"/>
      <protection locked="0"/>
    </xf>
    <xf numFmtId="166" fontId="7" fillId="0" borderId="0" xfId="0" applyNumberFormat="1" applyFont="1" applyAlignment="1" applyProtection="1">
      <alignment/>
      <protection/>
    </xf>
    <xf numFmtId="0" fontId="0" fillId="0" borderId="0" xfId="0" applyNumberFormat="1" applyFill="1" applyBorder="1" applyAlignment="1" applyProtection="1">
      <alignment/>
      <protection/>
    </xf>
    <xf numFmtId="165" fontId="0" fillId="0" borderId="0" xfId="0" applyNumberFormat="1" applyAlignment="1" applyProtection="1">
      <alignment horizontal="center"/>
      <protection/>
    </xf>
    <xf numFmtId="2" fontId="7" fillId="0" borderId="0" xfId="0" applyNumberFormat="1" applyFont="1" applyAlignment="1" applyProtection="1">
      <alignment/>
      <protection/>
    </xf>
    <xf numFmtId="173" fontId="0" fillId="2" borderId="3" xfId="0" applyNumberFormat="1" applyFill="1" applyBorder="1" applyAlignment="1" applyProtection="1">
      <alignment/>
      <protection/>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3" fillId="5" borderId="0" xfId="0" applyFont="1" applyFill="1" applyAlignment="1">
      <alignment wrapText="1"/>
    </xf>
    <xf numFmtId="0" fontId="3" fillId="5" borderId="0" xfId="0" applyFont="1" applyFill="1" applyAlignment="1">
      <alignment horizontal="left" wrapText="1"/>
    </xf>
    <xf numFmtId="0" fontId="7" fillId="0" borderId="2" xfId="0" applyFont="1" applyBorder="1" applyAlignment="1">
      <alignment horizontal="center"/>
    </xf>
    <xf numFmtId="0" fontId="7" fillId="0" borderId="2" xfId="0" applyFont="1" applyBorder="1" applyAlignment="1" applyProtection="1">
      <alignment horizontal="center"/>
      <protection/>
    </xf>
    <xf numFmtId="0" fontId="20" fillId="5" borderId="0" xfId="0" applyFont="1" applyFill="1" applyAlignment="1">
      <alignment horizontal="center" vertical="center"/>
    </xf>
    <xf numFmtId="0" fontId="20" fillId="5" borderId="0" xfId="0" applyFont="1" applyFill="1" applyBorder="1" applyAlignment="1">
      <alignment horizontal="center"/>
    </xf>
    <xf numFmtId="0" fontId="3" fillId="5" borderId="6" xfId="0" applyFont="1" applyFill="1" applyBorder="1" applyAlignment="1">
      <alignment horizontal="center"/>
    </xf>
    <xf numFmtId="0" fontId="0" fillId="5" borderId="18" xfId="0" applyFont="1" applyFill="1" applyBorder="1" applyAlignment="1">
      <alignment horizontal="center" vertical="center"/>
    </xf>
    <xf numFmtId="0" fontId="20" fillId="5" borderId="0" xfId="0" applyFont="1" applyFill="1" applyBorder="1" applyAlignment="1">
      <alignment horizontal="center" vertical="center"/>
    </xf>
    <xf numFmtId="0" fontId="3" fillId="5" borderId="19" xfId="0" applyFont="1" applyFill="1" applyBorder="1" applyAlignment="1" applyProtection="1">
      <alignment horizontal="center"/>
      <protection locked="0"/>
    </xf>
    <xf numFmtId="0" fontId="0" fillId="5" borderId="20" xfId="0" applyFill="1" applyBorder="1" applyAlignment="1">
      <alignment horizontal="center"/>
    </xf>
    <xf numFmtId="0" fontId="0" fillId="5" borderId="21" xfId="0" applyFill="1" applyBorder="1" applyAlignment="1">
      <alignment horizontal="center"/>
    </xf>
    <xf numFmtId="0" fontId="23" fillId="5" borderId="0" xfId="0" applyFont="1" applyFill="1" applyBorder="1" applyAlignment="1">
      <alignment horizont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3" fillId="5" borderId="2" xfId="0" applyFont="1" applyFill="1" applyBorder="1" applyAlignment="1">
      <alignment horizontal="center"/>
    </xf>
    <xf numFmtId="0" fontId="20" fillId="5" borderId="0" xfId="0" applyFont="1" applyFill="1" applyAlignment="1">
      <alignment horizont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16" fillId="5" borderId="6" xfId="0" applyFont="1" applyFill="1" applyBorder="1" applyAlignment="1">
      <alignment horizontal="center"/>
    </xf>
    <xf numFmtId="0" fontId="14" fillId="5" borderId="2" xfId="0" applyFont="1" applyFill="1" applyBorder="1" applyAlignment="1" applyProtection="1">
      <alignment horizontal="left"/>
      <protection locked="0"/>
    </xf>
    <xf numFmtId="0" fontId="14" fillId="5" borderId="6" xfId="0" applyFont="1" applyFill="1" applyBorder="1" applyAlignment="1" applyProtection="1">
      <alignment horizontal="left"/>
      <protection locked="0"/>
    </xf>
    <xf numFmtId="0" fontId="0" fillId="5" borderId="28" xfId="0" applyFill="1" applyBorder="1" applyAlignment="1">
      <alignment horizontal="center"/>
    </xf>
    <xf numFmtId="0" fontId="0" fillId="5" borderId="29" xfId="0" applyFill="1" applyBorder="1" applyAlignment="1">
      <alignment horizontal="center"/>
    </xf>
    <xf numFmtId="0" fontId="0" fillId="5" borderId="30"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5" xfId="0" applyFont="1" applyFill="1" applyBorder="1" applyAlignment="1">
      <alignment horizontal="center" vertical="center"/>
    </xf>
    <xf numFmtId="0" fontId="3" fillId="5" borderId="6" xfId="0" applyFont="1" applyFill="1" applyBorder="1" applyAlignment="1" applyProtection="1">
      <alignment horizontal="center" vertical="center"/>
      <protection locked="0"/>
    </xf>
    <xf numFmtId="0" fontId="0" fillId="5" borderId="0" xfId="0" applyFill="1" applyBorder="1" applyAlignment="1">
      <alignment horizontal="center"/>
    </xf>
    <xf numFmtId="179" fontId="0" fillId="5" borderId="0" xfId="0" applyNumberFormat="1" applyFill="1" applyBorder="1" applyAlignment="1">
      <alignment horizontal="center"/>
    </xf>
    <xf numFmtId="0" fontId="13" fillId="5" borderId="0" xfId="0" applyFont="1" applyFill="1" applyBorder="1" applyAlignment="1">
      <alignment horizontal="center"/>
    </xf>
    <xf numFmtId="0" fontId="4"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rp_20_v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5.emf" /><Relationship Id="rId7"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png" /><Relationship Id="rId3" Type="http://schemas.openxmlformats.org/officeDocument/2006/relationships/image" Target="../media/image7.emf" /><Relationship Id="rId4" Type="http://schemas.openxmlformats.org/officeDocument/2006/relationships/image" Target="../media/image13.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16.emf" /><Relationship Id="rId8" Type="http://schemas.openxmlformats.org/officeDocument/2006/relationships/image" Target="../media/image3.emf" /><Relationship Id="rId9"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4</xdr:col>
      <xdr:colOff>19050</xdr:colOff>
      <xdr:row>2</xdr:row>
      <xdr:rowOff>28575</xdr:rowOff>
    </xdr:to>
    <xdr:pic>
      <xdr:nvPicPr>
        <xdr:cNvPr id="1" name="Region"/>
        <xdr:cNvPicPr preferRelativeResize="1">
          <a:picLocks noChangeAspect="1"/>
        </xdr:cNvPicPr>
      </xdr:nvPicPr>
      <xdr:blipFill>
        <a:blip r:embed="rId1"/>
        <a:stretch>
          <a:fillRect/>
        </a:stretch>
      </xdr:blipFill>
      <xdr:spPr>
        <a:xfrm>
          <a:off x="371475" y="200025"/>
          <a:ext cx="1828800" cy="190500"/>
        </a:xfrm>
        <a:prstGeom prst="rect">
          <a:avLst/>
        </a:prstGeom>
        <a:noFill/>
        <a:ln w="9525" cmpd="sng">
          <a:noFill/>
        </a:ln>
      </xdr:spPr>
    </xdr:pic>
    <xdr:clientData fLocksWithSheet="0"/>
  </xdr:twoCellAnchor>
  <xdr:twoCellAnchor editAs="oneCell">
    <xdr:from>
      <xdr:col>1</xdr:col>
      <xdr:colOff>9525</xdr:colOff>
      <xdr:row>6</xdr:row>
      <xdr:rowOff>9525</xdr:rowOff>
    </xdr:from>
    <xdr:to>
      <xdr:col>4</xdr:col>
      <xdr:colOff>19050</xdr:colOff>
      <xdr:row>7</xdr:row>
      <xdr:rowOff>38100</xdr:rowOff>
    </xdr:to>
    <xdr:pic>
      <xdr:nvPicPr>
        <xdr:cNvPr id="2" name="Grass1"/>
        <xdr:cNvPicPr preferRelativeResize="1">
          <a:picLocks noChangeAspect="1"/>
        </xdr:cNvPicPr>
      </xdr:nvPicPr>
      <xdr:blipFill>
        <a:blip r:embed="rId2"/>
        <a:stretch>
          <a:fillRect/>
        </a:stretch>
      </xdr:blipFill>
      <xdr:spPr>
        <a:xfrm>
          <a:off x="361950" y="1085850"/>
          <a:ext cx="1838325" cy="200025"/>
        </a:xfrm>
        <a:prstGeom prst="rect">
          <a:avLst/>
        </a:prstGeom>
        <a:noFill/>
        <a:ln w="9525" cmpd="sng">
          <a:noFill/>
        </a:ln>
      </xdr:spPr>
    </xdr:pic>
    <xdr:clientData fLocksWithSheet="0"/>
  </xdr:twoCellAnchor>
  <xdr:twoCellAnchor editAs="oneCell">
    <xdr:from>
      <xdr:col>1</xdr:col>
      <xdr:colOff>9525</xdr:colOff>
      <xdr:row>8</xdr:row>
      <xdr:rowOff>9525</xdr:rowOff>
    </xdr:from>
    <xdr:to>
      <xdr:col>4</xdr:col>
      <xdr:colOff>19050</xdr:colOff>
      <xdr:row>9</xdr:row>
      <xdr:rowOff>38100</xdr:rowOff>
    </xdr:to>
    <xdr:pic>
      <xdr:nvPicPr>
        <xdr:cNvPr id="3" name="Grass2"/>
        <xdr:cNvPicPr preferRelativeResize="1">
          <a:picLocks noChangeAspect="1"/>
        </xdr:cNvPicPr>
      </xdr:nvPicPr>
      <xdr:blipFill>
        <a:blip r:embed="rId2"/>
        <a:stretch>
          <a:fillRect/>
        </a:stretch>
      </xdr:blipFill>
      <xdr:spPr>
        <a:xfrm>
          <a:off x="361950" y="1428750"/>
          <a:ext cx="1838325" cy="200025"/>
        </a:xfrm>
        <a:prstGeom prst="rect">
          <a:avLst/>
        </a:prstGeom>
        <a:noFill/>
        <a:ln w="9525" cmpd="sng">
          <a:noFill/>
        </a:ln>
      </xdr:spPr>
    </xdr:pic>
    <xdr:clientData fLocksWithSheet="0"/>
  </xdr:twoCellAnchor>
  <xdr:twoCellAnchor editAs="oneCell">
    <xdr:from>
      <xdr:col>1</xdr:col>
      <xdr:colOff>19050</xdr:colOff>
      <xdr:row>10</xdr:row>
      <xdr:rowOff>9525</xdr:rowOff>
    </xdr:from>
    <xdr:to>
      <xdr:col>4</xdr:col>
      <xdr:colOff>28575</xdr:colOff>
      <xdr:row>11</xdr:row>
      <xdr:rowOff>38100</xdr:rowOff>
    </xdr:to>
    <xdr:pic>
      <xdr:nvPicPr>
        <xdr:cNvPr id="4" name="Grass3"/>
        <xdr:cNvPicPr preferRelativeResize="1">
          <a:picLocks noChangeAspect="1"/>
        </xdr:cNvPicPr>
      </xdr:nvPicPr>
      <xdr:blipFill>
        <a:blip r:embed="rId2"/>
        <a:stretch>
          <a:fillRect/>
        </a:stretch>
      </xdr:blipFill>
      <xdr:spPr>
        <a:xfrm>
          <a:off x="371475" y="1771650"/>
          <a:ext cx="1838325" cy="200025"/>
        </a:xfrm>
        <a:prstGeom prst="rect">
          <a:avLst/>
        </a:prstGeom>
        <a:noFill/>
        <a:ln w="9525" cmpd="sng">
          <a:noFill/>
        </a:ln>
      </xdr:spPr>
    </xdr:pic>
    <xdr:clientData fLocksWithSheet="0"/>
  </xdr:twoCellAnchor>
  <xdr:twoCellAnchor editAs="oneCell">
    <xdr:from>
      <xdr:col>1</xdr:col>
      <xdr:colOff>9525</xdr:colOff>
      <xdr:row>12</xdr:row>
      <xdr:rowOff>9525</xdr:rowOff>
    </xdr:from>
    <xdr:to>
      <xdr:col>4</xdr:col>
      <xdr:colOff>19050</xdr:colOff>
      <xdr:row>13</xdr:row>
      <xdr:rowOff>38100</xdr:rowOff>
    </xdr:to>
    <xdr:pic>
      <xdr:nvPicPr>
        <xdr:cNvPr id="5" name="Grass4"/>
        <xdr:cNvPicPr preferRelativeResize="1">
          <a:picLocks noChangeAspect="1"/>
        </xdr:cNvPicPr>
      </xdr:nvPicPr>
      <xdr:blipFill>
        <a:blip r:embed="rId2"/>
        <a:stretch>
          <a:fillRect/>
        </a:stretch>
      </xdr:blipFill>
      <xdr:spPr>
        <a:xfrm>
          <a:off x="361950" y="2114550"/>
          <a:ext cx="1838325" cy="200025"/>
        </a:xfrm>
        <a:prstGeom prst="rect">
          <a:avLst/>
        </a:prstGeom>
        <a:noFill/>
        <a:ln w="9525" cmpd="sng">
          <a:noFill/>
        </a:ln>
      </xdr:spPr>
    </xdr:pic>
    <xdr:clientData fLocksWithSheet="0"/>
  </xdr:twoCellAnchor>
  <xdr:twoCellAnchor editAs="oneCell">
    <xdr:from>
      <xdr:col>1</xdr:col>
      <xdr:colOff>9525</xdr:colOff>
      <xdr:row>14</xdr:row>
      <xdr:rowOff>9525</xdr:rowOff>
    </xdr:from>
    <xdr:to>
      <xdr:col>4</xdr:col>
      <xdr:colOff>19050</xdr:colOff>
      <xdr:row>15</xdr:row>
      <xdr:rowOff>38100</xdr:rowOff>
    </xdr:to>
    <xdr:pic>
      <xdr:nvPicPr>
        <xdr:cNvPr id="6" name="Grass5"/>
        <xdr:cNvPicPr preferRelativeResize="1">
          <a:picLocks noChangeAspect="1"/>
        </xdr:cNvPicPr>
      </xdr:nvPicPr>
      <xdr:blipFill>
        <a:blip r:embed="rId2"/>
        <a:stretch>
          <a:fillRect/>
        </a:stretch>
      </xdr:blipFill>
      <xdr:spPr>
        <a:xfrm>
          <a:off x="361950" y="2457450"/>
          <a:ext cx="1838325" cy="200025"/>
        </a:xfrm>
        <a:prstGeom prst="rect">
          <a:avLst/>
        </a:prstGeom>
        <a:noFill/>
        <a:ln w="9525" cmpd="sng">
          <a:noFill/>
        </a:ln>
      </xdr:spPr>
    </xdr:pic>
    <xdr:clientData fLocksWithSheet="0"/>
  </xdr:twoCellAnchor>
  <xdr:twoCellAnchor editAs="oneCell">
    <xdr:from>
      <xdr:col>1</xdr:col>
      <xdr:colOff>9525</xdr:colOff>
      <xdr:row>16</xdr:row>
      <xdr:rowOff>9525</xdr:rowOff>
    </xdr:from>
    <xdr:to>
      <xdr:col>4</xdr:col>
      <xdr:colOff>19050</xdr:colOff>
      <xdr:row>17</xdr:row>
      <xdr:rowOff>38100</xdr:rowOff>
    </xdr:to>
    <xdr:pic>
      <xdr:nvPicPr>
        <xdr:cNvPr id="7" name="Grass6"/>
        <xdr:cNvPicPr preferRelativeResize="1">
          <a:picLocks noChangeAspect="1"/>
        </xdr:cNvPicPr>
      </xdr:nvPicPr>
      <xdr:blipFill>
        <a:blip r:embed="rId2"/>
        <a:stretch>
          <a:fillRect/>
        </a:stretch>
      </xdr:blipFill>
      <xdr:spPr>
        <a:xfrm>
          <a:off x="361950" y="2800350"/>
          <a:ext cx="1838325" cy="200025"/>
        </a:xfrm>
        <a:prstGeom prst="rect">
          <a:avLst/>
        </a:prstGeom>
        <a:noFill/>
        <a:ln w="9525" cmpd="sng">
          <a:noFill/>
        </a:ln>
      </xdr:spPr>
    </xdr:pic>
    <xdr:clientData fLocksWithSheet="0"/>
  </xdr:twoCellAnchor>
  <xdr:twoCellAnchor editAs="oneCell">
    <xdr:from>
      <xdr:col>1</xdr:col>
      <xdr:colOff>9525</xdr:colOff>
      <xdr:row>18</xdr:row>
      <xdr:rowOff>9525</xdr:rowOff>
    </xdr:from>
    <xdr:to>
      <xdr:col>4</xdr:col>
      <xdr:colOff>19050</xdr:colOff>
      <xdr:row>19</xdr:row>
      <xdr:rowOff>38100</xdr:rowOff>
    </xdr:to>
    <xdr:pic>
      <xdr:nvPicPr>
        <xdr:cNvPr id="8" name="Grass7"/>
        <xdr:cNvPicPr preferRelativeResize="1">
          <a:picLocks noChangeAspect="1"/>
        </xdr:cNvPicPr>
      </xdr:nvPicPr>
      <xdr:blipFill>
        <a:blip r:embed="rId2"/>
        <a:stretch>
          <a:fillRect/>
        </a:stretch>
      </xdr:blipFill>
      <xdr:spPr>
        <a:xfrm>
          <a:off x="361950" y="3143250"/>
          <a:ext cx="1838325" cy="200025"/>
        </a:xfrm>
        <a:prstGeom prst="rect">
          <a:avLst/>
        </a:prstGeom>
        <a:noFill/>
        <a:ln w="9525" cmpd="sng">
          <a:noFill/>
        </a:ln>
      </xdr:spPr>
    </xdr:pic>
    <xdr:clientData fLocksWithSheet="0"/>
  </xdr:twoCellAnchor>
  <xdr:twoCellAnchor editAs="oneCell">
    <xdr:from>
      <xdr:col>1</xdr:col>
      <xdr:colOff>9525</xdr:colOff>
      <xdr:row>20</xdr:row>
      <xdr:rowOff>9525</xdr:rowOff>
    </xdr:from>
    <xdr:to>
      <xdr:col>4</xdr:col>
      <xdr:colOff>19050</xdr:colOff>
      <xdr:row>21</xdr:row>
      <xdr:rowOff>38100</xdr:rowOff>
    </xdr:to>
    <xdr:pic>
      <xdr:nvPicPr>
        <xdr:cNvPr id="9" name="Grass8"/>
        <xdr:cNvPicPr preferRelativeResize="1">
          <a:picLocks noChangeAspect="1"/>
        </xdr:cNvPicPr>
      </xdr:nvPicPr>
      <xdr:blipFill>
        <a:blip r:embed="rId2"/>
        <a:stretch>
          <a:fillRect/>
        </a:stretch>
      </xdr:blipFill>
      <xdr:spPr>
        <a:xfrm>
          <a:off x="361950" y="3486150"/>
          <a:ext cx="1838325" cy="200025"/>
        </a:xfrm>
        <a:prstGeom prst="rect">
          <a:avLst/>
        </a:prstGeom>
        <a:noFill/>
        <a:ln w="9525" cmpd="sng">
          <a:noFill/>
        </a:ln>
      </xdr:spPr>
    </xdr:pic>
    <xdr:clientData fLocksWithSheet="0"/>
  </xdr:twoCellAnchor>
  <xdr:twoCellAnchor editAs="oneCell">
    <xdr:from>
      <xdr:col>1</xdr:col>
      <xdr:colOff>9525</xdr:colOff>
      <xdr:row>22</xdr:row>
      <xdr:rowOff>9525</xdr:rowOff>
    </xdr:from>
    <xdr:to>
      <xdr:col>4</xdr:col>
      <xdr:colOff>19050</xdr:colOff>
      <xdr:row>23</xdr:row>
      <xdr:rowOff>38100</xdr:rowOff>
    </xdr:to>
    <xdr:pic>
      <xdr:nvPicPr>
        <xdr:cNvPr id="10" name="Grass9"/>
        <xdr:cNvPicPr preferRelativeResize="1">
          <a:picLocks noChangeAspect="1"/>
        </xdr:cNvPicPr>
      </xdr:nvPicPr>
      <xdr:blipFill>
        <a:blip r:embed="rId2"/>
        <a:stretch>
          <a:fillRect/>
        </a:stretch>
      </xdr:blipFill>
      <xdr:spPr>
        <a:xfrm>
          <a:off x="361950" y="3829050"/>
          <a:ext cx="1838325" cy="200025"/>
        </a:xfrm>
        <a:prstGeom prst="rect">
          <a:avLst/>
        </a:prstGeom>
        <a:noFill/>
        <a:ln w="9525" cmpd="sng">
          <a:noFill/>
        </a:ln>
      </xdr:spPr>
    </xdr:pic>
    <xdr:clientData fLocksWithSheet="0"/>
  </xdr:twoCellAnchor>
  <xdr:twoCellAnchor editAs="oneCell">
    <xdr:from>
      <xdr:col>1</xdr:col>
      <xdr:colOff>9525</xdr:colOff>
      <xdr:row>24</xdr:row>
      <xdr:rowOff>9525</xdr:rowOff>
    </xdr:from>
    <xdr:to>
      <xdr:col>4</xdr:col>
      <xdr:colOff>19050</xdr:colOff>
      <xdr:row>25</xdr:row>
      <xdr:rowOff>38100</xdr:rowOff>
    </xdr:to>
    <xdr:pic>
      <xdr:nvPicPr>
        <xdr:cNvPr id="11" name="Grass10"/>
        <xdr:cNvPicPr preferRelativeResize="1">
          <a:picLocks noChangeAspect="1"/>
        </xdr:cNvPicPr>
      </xdr:nvPicPr>
      <xdr:blipFill>
        <a:blip r:embed="rId2"/>
        <a:stretch>
          <a:fillRect/>
        </a:stretch>
      </xdr:blipFill>
      <xdr:spPr>
        <a:xfrm>
          <a:off x="361950" y="4171950"/>
          <a:ext cx="1838325" cy="200025"/>
        </a:xfrm>
        <a:prstGeom prst="rect">
          <a:avLst/>
        </a:prstGeom>
        <a:noFill/>
        <a:ln w="9525" cmpd="sng">
          <a:noFill/>
        </a:ln>
      </xdr:spPr>
    </xdr:pic>
    <xdr:clientData fLocksWithSheet="0"/>
  </xdr:twoCellAnchor>
  <xdr:twoCellAnchor editAs="oneCell">
    <xdr:from>
      <xdr:col>1</xdr:col>
      <xdr:colOff>9525</xdr:colOff>
      <xdr:row>54</xdr:row>
      <xdr:rowOff>9525</xdr:rowOff>
    </xdr:from>
    <xdr:to>
      <xdr:col>4</xdr:col>
      <xdr:colOff>19050</xdr:colOff>
      <xdr:row>55</xdr:row>
      <xdr:rowOff>38100</xdr:rowOff>
    </xdr:to>
    <xdr:pic>
      <xdr:nvPicPr>
        <xdr:cNvPr id="12" name="Forb1"/>
        <xdr:cNvPicPr preferRelativeResize="1">
          <a:picLocks noChangeAspect="1"/>
        </xdr:cNvPicPr>
      </xdr:nvPicPr>
      <xdr:blipFill>
        <a:blip r:embed="rId2"/>
        <a:stretch>
          <a:fillRect/>
        </a:stretch>
      </xdr:blipFill>
      <xdr:spPr>
        <a:xfrm>
          <a:off x="361950" y="9344025"/>
          <a:ext cx="1838325" cy="200025"/>
        </a:xfrm>
        <a:prstGeom prst="rect">
          <a:avLst/>
        </a:prstGeom>
        <a:noFill/>
        <a:ln w="9525" cmpd="sng">
          <a:noFill/>
        </a:ln>
      </xdr:spPr>
    </xdr:pic>
    <xdr:clientData fLocksWithSheet="0"/>
  </xdr:twoCellAnchor>
  <xdr:twoCellAnchor editAs="oneCell">
    <xdr:from>
      <xdr:col>1</xdr:col>
      <xdr:colOff>9525</xdr:colOff>
      <xdr:row>56</xdr:row>
      <xdr:rowOff>9525</xdr:rowOff>
    </xdr:from>
    <xdr:to>
      <xdr:col>4</xdr:col>
      <xdr:colOff>19050</xdr:colOff>
      <xdr:row>57</xdr:row>
      <xdr:rowOff>38100</xdr:rowOff>
    </xdr:to>
    <xdr:pic>
      <xdr:nvPicPr>
        <xdr:cNvPr id="13" name="Forb2"/>
        <xdr:cNvPicPr preferRelativeResize="1">
          <a:picLocks noChangeAspect="1"/>
        </xdr:cNvPicPr>
      </xdr:nvPicPr>
      <xdr:blipFill>
        <a:blip r:embed="rId2"/>
        <a:stretch>
          <a:fillRect/>
        </a:stretch>
      </xdr:blipFill>
      <xdr:spPr>
        <a:xfrm>
          <a:off x="361950" y="9686925"/>
          <a:ext cx="1838325" cy="200025"/>
        </a:xfrm>
        <a:prstGeom prst="rect">
          <a:avLst/>
        </a:prstGeom>
        <a:noFill/>
        <a:ln w="9525" cmpd="sng">
          <a:noFill/>
        </a:ln>
      </xdr:spPr>
    </xdr:pic>
    <xdr:clientData fLocksWithSheet="0"/>
  </xdr:twoCellAnchor>
  <xdr:twoCellAnchor editAs="oneCell">
    <xdr:from>
      <xdr:col>1</xdr:col>
      <xdr:colOff>19050</xdr:colOff>
      <xdr:row>58</xdr:row>
      <xdr:rowOff>9525</xdr:rowOff>
    </xdr:from>
    <xdr:to>
      <xdr:col>4</xdr:col>
      <xdr:colOff>28575</xdr:colOff>
      <xdr:row>59</xdr:row>
      <xdr:rowOff>38100</xdr:rowOff>
    </xdr:to>
    <xdr:pic>
      <xdr:nvPicPr>
        <xdr:cNvPr id="14" name="Forb3"/>
        <xdr:cNvPicPr preferRelativeResize="1">
          <a:picLocks noChangeAspect="1"/>
        </xdr:cNvPicPr>
      </xdr:nvPicPr>
      <xdr:blipFill>
        <a:blip r:embed="rId2"/>
        <a:stretch>
          <a:fillRect/>
        </a:stretch>
      </xdr:blipFill>
      <xdr:spPr>
        <a:xfrm>
          <a:off x="371475" y="10029825"/>
          <a:ext cx="1838325" cy="200025"/>
        </a:xfrm>
        <a:prstGeom prst="rect">
          <a:avLst/>
        </a:prstGeom>
        <a:noFill/>
        <a:ln w="9525" cmpd="sng">
          <a:noFill/>
        </a:ln>
      </xdr:spPr>
    </xdr:pic>
    <xdr:clientData fLocksWithSheet="0"/>
  </xdr:twoCellAnchor>
  <xdr:twoCellAnchor editAs="oneCell">
    <xdr:from>
      <xdr:col>1</xdr:col>
      <xdr:colOff>9525</xdr:colOff>
      <xdr:row>60</xdr:row>
      <xdr:rowOff>9525</xdr:rowOff>
    </xdr:from>
    <xdr:to>
      <xdr:col>4</xdr:col>
      <xdr:colOff>19050</xdr:colOff>
      <xdr:row>61</xdr:row>
      <xdr:rowOff>38100</xdr:rowOff>
    </xdr:to>
    <xdr:pic>
      <xdr:nvPicPr>
        <xdr:cNvPr id="15" name="Forb4"/>
        <xdr:cNvPicPr preferRelativeResize="1">
          <a:picLocks noChangeAspect="1"/>
        </xdr:cNvPicPr>
      </xdr:nvPicPr>
      <xdr:blipFill>
        <a:blip r:embed="rId2"/>
        <a:stretch>
          <a:fillRect/>
        </a:stretch>
      </xdr:blipFill>
      <xdr:spPr>
        <a:xfrm>
          <a:off x="361950" y="10372725"/>
          <a:ext cx="1838325" cy="200025"/>
        </a:xfrm>
        <a:prstGeom prst="rect">
          <a:avLst/>
        </a:prstGeom>
        <a:noFill/>
        <a:ln w="9525" cmpd="sng">
          <a:noFill/>
        </a:ln>
      </xdr:spPr>
    </xdr:pic>
    <xdr:clientData fLocksWithSheet="0"/>
  </xdr:twoCellAnchor>
  <xdr:twoCellAnchor editAs="oneCell">
    <xdr:from>
      <xdr:col>1</xdr:col>
      <xdr:colOff>9525</xdr:colOff>
      <xdr:row>62</xdr:row>
      <xdr:rowOff>9525</xdr:rowOff>
    </xdr:from>
    <xdr:to>
      <xdr:col>4</xdr:col>
      <xdr:colOff>19050</xdr:colOff>
      <xdr:row>63</xdr:row>
      <xdr:rowOff>38100</xdr:rowOff>
    </xdr:to>
    <xdr:pic>
      <xdr:nvPicPr>
        <xdr:cNvPr id="16" name="Forb5"/>
        <xdr:cNvPicPr preferRelativeResize="1">
          <a:picLocks noChangeAspect="1"/>
        </xdr:cNvPicPr>
      </xdr:nvPicPr>
      <xdr:blipFill>
        <a:blip r:embed="rId2"/>
        <a:stretch>
          <a:fillRect/>
        </a:stretch>
      </xdr:blipFill>
      <xdr:spPr>
        <a:xfrm>
          <a:off x="361950" y="10715625"/>
          <a:ext cx="1838325" cy="200025"/>
        </a:xfrm>
        <a:prstGeom prst="rect">
          <a:avLst/>
        </a:prstGeom>
        <a:noFill/>
        <a:ln w="9525" cmpd="sng">
          <a:noFill/>
        </a:ln>
      </xdr:spPr>
    </xdr:pic>
    <xdr:clientData fLocksWithSheet="0"/>
  </xdr:twoCellAnchor>
  <xdr:twoCellAnchor editAs="oneCell">
    <xdr:from>
      <xdr:col>1</xdr:col>
      <xdr:colOff>9525</xdr:colOff>
      <xdr:row>64</xdr:row>
      <xdr:rowOff>9525</xdr:rowOff>
    </xdr:from>
    <xdr:to>
      <xdr:col>4</xdr:col>
      <xdr:colOff>19050</xdr:colOff>
      <xdr:row>65</xdr:row>
      <xdr:rowOff>38100</xdr:rowOff>
    </xdr:to>
    <xdr:pic>
      <xdr:nvPicPr>
        <xdr:cNvPr id="17" name="Forb6"/>
        <xdr:cNvPicPr preferRelativeResize="1">
          <a:picLocks noChangeAspect="1"/>
        </xdr:cNvPicPr>
      </xdr:nvPicPr>
      <xdr:blipFill>
        <a:blip r:embed="rId2"/>
        <a:stretch>
          <a:fillRect/>
        </a:stretch>
      </xdr:blipFill>
      <xdr:spPr>
        <a:xfrm>
          <a:off x="361950" y="11058525"/>
          <a:ext cx="1838325" cy="200025"/>
        </a:xfrm>
        <a:prstGeom prst="rect">
          <a:avLst/>
        </a:prstGeom>
        <a:noFill/>
        <a:ln w="9525" cmpd="sng">
          <a:noFill/>
        </a:ln>
      </xdr:spPr>
    </xdr:pic>
    <xdr:clientData fLocksWithSheet="0"/>
  </xdr:twoCellAnchor>
  <xdr:twoCellAnchor editAs="oneCell">
    <xdr:from>
      <xdr:col>1</xdr:col>
      <xdr:colOff>9525</xdr:colOff>
      <xdr:row>66</xdr:row>
      <xdr:rowOff>9525</xdr:rowOff>
    </xdr:from>
    <xdr:to>
      <xdr:col>4</xdr:col>
      <xdr:colOff>19050</xdr:colOff>
      <xdr:row>67</xdr:row>
      <xdr:rowOff>38100</xdr:rowOff>
    </xdr:to>
    <xdr:pic>
      <xdr:nvPicPr>
        <xdr:cNvPr id="18" name="Forb7"/>
        <xdr:cNvPicPr preferRelativeResize="1">
          <a:picLocks noChangeAspect="1"/>
        </xdr:cNvPicPr>
      </xdr:nvPicPr>
      <xdr:blipFill>
        <a:blip r:embed="rId2"/>
        <a:stretch>
          <a:fillRect/>
        </a:stretch>
      </xdr:blipFill>
      <xdr:spPr>
        <a:xfrm>
          <a:off x="361950" y="11401425"/>
          <a:ext cx="1838325" cy="200025"/>
        </a:xfrm>
        <a:prstGeom prst="rect">
          <a:avLst/>
        </a:prstGeom>
        <a:noFill/>
        <a:ln w="9525" cmpd="sng">
          <a:noFill/>
        </a:ln>
      </xdr:spPr>
    </xdr:pic>
    <xdr:clientData fLocksWithSheet="0"/>
  </xdr:twoCellAnchor>
  <xdr:twoCellAnchor editAs="oneCell">
    <xdr:from>
      <xdr:col>1</xdr:col>
      <xdr:colOff>9525</xdr:colOff>
      <xdr:row>68</xdr:row>
      <xdr:rowOff>9525</xdr:rowOff>
    </xdr:from>
    <xdr:to>
      <xdr:col>4</xdr:col>
      <xdr:colOff>19050</xdr:colOff>
      <xdr:row>69</xdr:row>
      <xdr:rowOff>38100</xdr:rowOff>
    </xdr:to>
    <xdr:pic>
      <xdr:nvPicPr>
        <xdr:cNvPr id="19" name="Forb8"/>
        <xdr:cNvPicPr preferRelativeResize="1">
          <a:picLocks noChangeAspect="1"/>
        </xdr:cNvPicPr>
      </xdr:nvPicPr>
      <xdr:blipFill>
        <a:blip r:embed="rId2"/>
        <a:stretch>
          <a:fillRect/>
        </a:stretch>
      </xdr:blipFill>
      <xdr:spPr>
        <a:xfrm>
          <a:off x="361950" y="11744325"/>
          <a:ext cx="1838325" cy="200025"/>
        </a:xfrm>
        <a:prstGeom prst="rect">
          <a:avLst/>
        </a:prstGeom>
        <a:noFill/>
        <a:ln w="9525" cmpd="sng">
          <a:noFill/>
        </a:ln>
      </xdr:spPr>
    </xdr:pic>
    <xdr:clientData fLocksWithSheet="0"/>
  </xdr:twoCellAnchor>
  <xdr:twoCellAnchor editAs="oneCell">
    <xdr:from>
      <xdr:col>1</xdr:col>
      <xdr:colOff>9525</xdr:colOff>
      <xdr:row>70</xdr:row>
      <xdr:rowOff>9525</xdr:rowOff>
    </xdr:from>
    <xdr:to>
      <xdr:col>4</xdr:col>
      <xdr:colOff>19050</xdr:colOff>
      <xdr:row>71</xdr:row>
      <xdr:rowOff>38100</xdr:rowOff>
    </xdr:to>
    <xdr:pic>
      <xdr:nvPicPr>
        <xdr:cNvPr id="20" name="Forb9"/>
        <xdr:cNvPicPr preferRelativeResize="1">
          <a:picLocks noChangeAspect="1"/>
        </xdr:cNvPicPr>
      </xdr:nvPicPr>
      <xdr:blipFill>
        <a:blip r:embed="rId2"/>
        <a:stretch>
          <a:fillRect/>
        </a:stretch>
      </xdr:blipFill>
      <xdr:spPr>
        <a:xfrm>
          <a:off x="361950" y="12087225"/>
          <a:ext cx="1838325" cy="200025"/>
        </a:xfrm>
        <a:prstGeom prst="rect">
          <a:avLst/>
        </a:prstGeom>
        <a:noFill/>
        <a:ln w="9525" cmpd="sng">
          <a:noFill/>
        </a:ln>
      </xdr:spPr>
    </xdr:pic>
    <xdr:clientData fLocksWithSheet="0"/>
  </xdr:twoCellAnchor>
  <xdr:twoCellAnchor editAs="oneCell">
    <xdr:from>
      <xdr:col>1</xdr:col>
      <xdr:colOff>9525</xdr:colOff>
      <xdr:row>72</xdr:row>
      <xdr:rowOff>9525</xdr:rowOff>
    </xdr:from>
    <xdr:to>
      <xdr:col>4</xdr:col>
      <xdr:colOff>19050</xdr:colOff>
      <xdr:row>73</xdr:row>
      <xdr:rowOff>38100</xdr:rowOff>
    </xdr:to>
    <xdr:pic>
      <xdr:nvPicPr>
        <xdr:cNvPr id="21" name="Forb10"/>
        <xdr:cNvPicPr preferRelativeResize="1">
          <a:picLocks noChangeAspect="1"/>
        </xdr:cNvPicPr>
      </xdr:nvPicPr>
      <xdr:blipFill>
        <a:blip r:embed="rId2"/>
        <a:stretch>
          <a:fillRect/>
        </a:stretch>
      </xdr:blipFill>
      <xdr:spPr>
        <a:xfrm>
          <a:off x="361950" y="12430125"/>
          <a:ext cx="1838325" cy="200025"/>
        </a:xfrm>
        <a:prstGeom prst="rect">
          <a:avLst/>
        </a:prstGeom>
        <a:noFill/>
        <a:ln w="9525" cmpd="sng">
          <a:noFill/>
        </a:ln>
      </xdr:spPr>
    </xdr:pic>
    <xdr:clientData fLocksWithSheet="0"/>
  </xdr:twoCellAnchor>
  <xdr:twoCellAnchor editAs="oneCell">
    <xdr:from>
      <xdr:col>1</xdr:col>
      <xdr:colOff>9525</xdr:colOff>
      <xdr:row>74</xdr:row>
      <xdr:rowOff>19050</xdr:rowOff>
    </xdr:from>
    <xdr:to>
      <xdr:col>4</xdr:col>
      <xdr:colOff>19050</xdr:colOff>
      <xdr:row>75</xdr:row>
      <xdr:rowOff>47625</xdr:rowOff>
    </xdr:to>
    <xdr:pic>
      <xdr:nvPicPr>
        <xdr:cNvPr id="22" name="Forb11"/>
        <xdr:cNvPicPr preferRelativeResize="1">
          <a:picLocks noChangeAspect="1"/>
        </xdr:cNvPicPr>
      </xdr:nvPicPr>
      <xdr:blipFill>
        <a:blip r:embed="rId2"/>
        <a:stretch>
          <a:fillRect/>
        </a:stretch>
      </xdr:blipFill>
      <xdr:spPr>
        <a:xfrm>
          <a:off x="361950" y="12782550"/>
          <a:ext cx="1838325" cy="200025"/>
        </a:xfrm>
        <a:prstGeom prst="rect">
          <a:avLst/>
        </a:prstGeom>
        <a:noFill/>
        <a:ln w="9525" cmpd="sng">
          <a:noFill/>
        </a:ln>
      </xdr:spPr>
    </xdr:pic>
    <xdr:clientData fLocksWithSheet="0"/>
  </xdr:twoCellAnchor>
  <xdr:twoCellAnchor editAs="oneCell">
    <xdr:from>
      <xdr:col>1</xdr:col>
      <xdr:colOff>9525</xdr:colOff>
      <xdr:row>76</xdr:row>
      <xdr:rowOff>9525</xdr:rowOff>
    </xdr:from>
    <xdr:to>
      <xdr:col>4</xdr:col>
      <xdr:colOff>19050</xdr:colOff>
      <xdr:row>77</xdr:row>
      <xdr:rowOff>38100</xdr:rowOff>
    </xdr:to>
    <xdr:pic>
      <xdr:nvPicPr>
        <xdr:cNvPr id="23" name="Forb12"/>
        <xdr:cNvPicPr preferRelativeResize="1">
          <a:picLocks noChangeAspect="1"/>
        </xdr:cNvPicPr>
      </xdr:nvPicPr>
      <xdr:blipFill>
        <a:blip r:embed="rId2"/>
        <a:stretch>
          <a:fillRect/>
        </a:stretch>
      </xdr:blipFill>
      <xdr:spPr>
        <a:xfrm>
          <a:off x="361950" y="13115925"/>
          <a:ext cx="1838325" cy="200025"/>
        </a:xfrm>
        <a:prstGeom prst="rect">
          <a:avLst/>
        </a:prstGeom>
        <a:noFill/>
        <a:ln w="9525" cmpd="sng">
          <a:noFill/>
        </a:ln>
      </xdr:spPr>
    </xdr:pic>
    <xdr:clientData fLocksWithSheet="0"/>
  </xdr:twoCellAnchor>
  <xdr:twoCellAnchor editAs="oneCell">
    <xdr:from>
      <xdr:col>1</xdr:col>
      <xdr:colOff>19050</xdr:colOff>
      <xdr:row>78</xdr:row>
      <xdr:rowOff>9525</xdr:rowOff>
    </xdr:from>
    <xdr:to>
      <xdr:col>4</xdr:col>
      <xdr:colOff>28575</xdr:colOff>
      <xdr:row>79</xdr:row>
      <xdr:rowOff>38100</xdr:rowOff>
    </xdr:to>
    <xdr:pic>
      <xdr:nvPicPr>
        <xdr:cNvPr id="24" name="Forb13"/>
        <xdr:cNvPicPr preferRelativeResize="1">
          <a:picLocks noChangeAspect="1"/>
        </xdr:cNvPicPr>
      </xdr:nvPicPr>
      <xdr:blipFill>
        <a:blip r:embed="rId2"/>
        <a:stretch>
          <a:fillRect/>
        </a:stretch>
      </xdr:blipFill>
      <xdr:spPr>
        <a:xfrm>
          <a:off x="371475" y="13458825"/>
          <a:ext cx="1838325" cy="200025"/>
        </a:xfrm>
        <a:prstGeom prst="rect">
          <a:avLst/>
        </a:prstGeom>
        <a:noFill/>
        <a:ln w="9525" cmpd="sng">
          <a:noFill/>
        </a:ln>
      </xdr:spPr>
    </xdr:pic>
    <xdr:clientData fLocksWithSheet="0"/>
  </xdr:twoCellAnchor>
  <xdr:twoCellAnchor editAs="oneCell">
    <xdr:from>
      <xdr:col>1</xdr:col>
      <xdr:colOff>9525</xdr:colOff>
      <xdr:row>80</xdr:row>
      <xdr:rowOff>0</xdr:rowOff>
    </xdr:from>
    <xdr:to>
      <xdr:col>4</xdr:col>
      <xdr:colOff>19050</xdr:colOff>
      <xdr:row>81</xdr:row>
      <xdr:rowOff>28575</xdr:rowOff>
    </xdr:to>
    <xdr:pic>
      <xdr:nvPicPr>
        <xdr:cNvPr id="25" name="Forb14"/>
        <xdr:cNvPicPr preferRelativeResize="1">
          <a:picLocks noChangeAspect="1"/>
        </xdr:cNvPicPr>
      </xdr:nvPicPr>
      <xdr:blipFill>
        <a:blip r:embed="rId2"/>
        <a:stretch>
          <a:fillRect/>
        </a:stretch>
      </xdr:blipFill>
      <xdr:spPr>
        <a:xfrm>
          <a:off x="361950" y="13792200"/>
          <a:ext cx="1838325" cy="200025"/>
        </a:xfrm>
        <a:prstGeom prst="rect">
          <a:avLst/>
        </a:prstGeom>
        <a:noFill/>
        <a:ln w="9525" cmpd="sng">
          <a:noFill/>
        </a:ln>
      </xdr:spPr>
    </xdr:pic>
    <xdr:clientData fLocksWithSheet="0"/>
  </xdr:twoCellAnchor>
  <xdr:twoCellAnchor editAs="oneCell">
    <xdr:from>
      <xdr:col>1</xdr:col>
      <xdr:colOff>9525</xdr:colOff>
      <xdr:row>82</xdr:row>
      <xdr:rowOff>0</xdr:rowOff>
    </xdr:from>
    <xdr:to>
      <xdr:col>4</xdr:col>
      <xdr:colOff>19050</xdr:colOff>
      <xdr:row>83</xdr:row>
      <xdr:rowOff>28575</xdr:rowOff>
    </xdr:to>
    <xdr:pic>
      <xdr:nvPicPr>
        <xdr:cNvPr id="26" name="Forb15"/>
        <xdr:cNvPicPr preferRelativeResize="1">
          <a:picLocks noChangeAspect="1"/>
        </xdr:cNvPicPr>
      </xdr:nvPicPr>
      <xdr:blipFill>
        <a:blip r:embed="rId2"/>
        <a:stretch>
          <a:fillRect/>
        </a:stretch>
      </xdr:blipFill>
      <xdr:spPr>
        <a:xfrm>
          <a:off x="361950" y="14135100"/>
          <a:ext cx="1838325" cy="200025"/>
        </a:xfrm>
        <a:prstGeom prst="rect">
          <a:avLst/>
        </a:prstGeom>
        <a:noFill/>
        <a:ln w="9525" cmpd="sng">
          <a:noFill/>
        </a:ln>
      </xdr:spPr>
    </xdr:pic>
    <xdr:clientData fLocksWithSheet="0"/>
  </xdr:twoCellAnchor>
  <xdr:twoCellAnchor editAs="oneCell">
    <xdr:from>
      <xdr:col>1</xdr:col>
      <xdr:colOff>9525</xdr:colOff>
      <xdr:row>84</xdr:row>
      <xdr:rowOff>0</xdr:rowOff>
    </xdr:from>
    <xdr:to>
      <xdr:col>4</xdr:col>
      <xdr:colOff>19050</xdr:colOff>
      <xdr:row>85</xdr:row>
      <xdr:rowOff>28575</xdr:rowOff>
    </xdr:to>
    <xdr:pic>
      <xdr:nvPicPr>
        <xdr:cNvPr id="27" name="Forb16"/>
        <xdr:cNvPicPr preferRelativeResize="1">
          <a:picLocks noChangeAspect="1"/>
        </xdr:cNvPicPr>
      </xdr:nvPicPr>
      <xdr:blipFill>
        <a:blip r:embed="rId2"/>
        <a:stretch>
          <a:fillRect/>
        </a:stretch>
      </xdr:blipFill>
      <xdr:spPr>
        <a:xfrm>
          <a:off x="361950" y="14478000"/>
          <a:ext cx="1838325" cy="200025"/>
        </a:xfrm>
        <a:prstGeom prst="rect">
          <a:avLst/>
        </a:prstGeom>
        <a:noFill/>
        <a:ln w="9525" cmpd="sng">
          <a:noFill/>
        </a:ln>
      </xdr:spPr>
    </xdr:pic>
    <xdr:clientData fLocksWithSheet="0"/>
  </xdr:twoCellAnchor>
  <xdr:twoCellAnchor editAs="oneCell">
    <xdr:from>
      <xdr:col>1</xdr:col>
      <xdr:colOff>9525</xdr:colOff>
      <xdr:row>86</xdr:row>
      <xdr:rowOff>0</xdr:rowOff>
    </xdr:from>
    <xdr:to>
      <xdr:col>4</xdr:col>
      <xdr:colOff>19050</xdr:colOff>
      <xdr:row>87</xdr:row>
      <xdr:rowOff>28575</xdr:rowOff>
    </xdr:to>
    <xdr:pic>
      <xdr:nvPicPr>
        <xdr:cNvPr id="28" name="Forb17"/>
        <xdr:cNvPicPr preferRelativeResize="1">
          <a:picLocks noChangeAspect="1"/>
        </xdr:cNvPicPr>
      </xdr:nvPicPr>
      <xdr:blipFill>
        <a:blip r:embed="rId2"/>
        <a:stretch>
          <a:fillRect/>
        </a:stretch>
      </xdr:blipFill>
      <xdr:spPr>
        <a:xfrm>
          <a:off x="361950" y="14820900"/>
          <a:ext cx="1838325" cy="200025"/>
        </a:xfrm>
        <a:prstGeom prst="rect">
          <a:avLst/>
        </a:prstGeom>
        <a:noFill/>
        <a:ln w="9525" cmpd="sng">
          <a:noFill/>
        </a:ln>
      </xdr:spPr>
    </xdr:pic>
    <xdr:clientData fLocksWithSheet="0"/>
  </xdr:twoCellAnchor>
  <xdr:twoCellAnchor editAs="oneCell">
    <xdr:from>
      <xdr:col>1</xdr:col>
      <xdr:colOff>0</xdr:colOff>
      <xdr:row>88</xdr:row>
      <xdr:rowOff>9525</xdr:rowOff>
    </xdr:from>
    <xdr:to>
      <xdr:col>4</xdr:col>
      <xdr:colOff>9525</xdr:colOff>
      <xdr:row>89</xdr:row>
      <xdr:rowOff>38100</xdr:rowOff>
    </xdr:to>
    <xdr:pic>
      <xdr:nvPicPr>
        <xdr:cNvPr id="29" name="Forb18"/>
        <xdr:cNvPicPr preferRelativeResize="1">
          <a:picLocks noChangeAspect="1"/>
        </xdr:cNvPicPr>
      </xdr:nvPicPr>
      <xdr:blipFill>
        <a:blip r:embed="rId2"/>
        <a:stretch>
          <a:fillRect/>
        </a:stretch>
      </xdr:blipFill>
      <xdr:spPr>
        <a:xfrm>
          <a:off x="352425" y="15173325"/>
          <a:ext cx="1838325" cy="200025"/>
        </a:xfrm>
        <a:prstGeom prst="rect">
          <a:avLst/>
        </a:prstGeom>
        <a:noFill/>
        <a:ln w="9525" cmpd="sng">
          <a:noFill/>
        </a:ln>
      </xdr:spPr>
    </xdr:pic>
    <xdr:clientData fLocksWithSheet="0"/>
  </xdr:twoCellAnchor>
  <xdr:twoCellAnchor editAs="oneCell">
    <xdr:from>
      <xdr:col>1</xdr:col>
      <xdr:colOff>0</xdr:colOff>
      <xdr:row>90</xdr:row>
      <xdr:rowOff>9525</xdr:rowOff>
    </xdr:from>
    <xdr:to>
      <xdr:col>4</xdr:col>
      <xdr:colOff>9525</xdr:colOff>
      <xdr:row>91</xdr:row>
      <xdr:rowOff>38100</xdr:rowOff>
    </xdr:to>
    <xdr:pic>
      <xdr:nvPicPr>
        <xdr:cNvPr id="30" name="Forb19"/>
        <xdr:cNvPicPr preferRelativeResize="1">
          <a:picLocks noChangeAspect="1"/>
        </xdr:cNvPicPr>
      </xdr:nvPicPr>
      <xdr:blipFill>
        <a:blip r:embed="rId2"/>
        <a:stretch>
          <a:fillRect/>
        </a:stretch>
      </xdr:blipFill>
      <xdr:spPr>
        <a:xfrm>
          <a:off x="352425" y="15516225"/>
          <a:ext cx="1838325" cy="200025"/>
        </a:xfrm>
        <a:prstGeom prst="rect">
          <a:avLst/>
        </a:prstGeom>
        <a:noFill/>
        <a:ln w="9525" cmpd="sng">
          <a:noFill/>
        </a:ln>
      </xdr:spPr>
    </xdr:pic>
    <xdr:clientData fLocksWithSheet="0"/>
  </xdr:twoCellAnchor>
  <xdr:twoCellAnchor editAs="oneCell">
    <xdr:from>
      <xdr:col>1</xdr:col>
      <xdr:colOff>0</xdr:colOff>
      <xdr:row>92</xdr:row>
      <xdr:rowOff>9525</xdr:rowOff>
    </xdr:from>
    <xdr:to>
      <xdr:col>4</xdr:col>
      <xdr:colOff>9525</xdr:colOff>
      <xdr:row>93</xdr:row>
      <xdr:rowOff>38100</xdr:rowOff>
    </xdr:to>
    <xdr:pic>
      <xdr:nvPicPr>
        <xdr:cNvPr id="31" name="Forb20"/>
        <xdr:cNvPicPr preferRelativeResize="1">
          <a:picLocks noChangeAspect="1"/>
        </xdr:cNvPicPr>
      </xdr:nvPicPr>
      <xdr:blipFill>
        <a:blip r:embed="rId2"/>
        <a:stretch>
          <a:fillRect/>
        </a:stretch>
      </xdr:blipFill>
      <xdr:spPr>
        <a:xfrm>
          <a:off x="352425" y="15859125"/>
          <a:ext cx="1838325" cy="200025"/>
        </a:xfrm>
        <a:prstGeom prst="rect">
          <a:avLst/>
        </a:prstGeom>
        <a:noFill/>
        <a:ln w="9525" cmpd="sng">
          <a:noFill/>
        </a:ln>
      </xdr:spPr>
    </xdr:pic>
    <xdr:clientData fLocksWithSheet="0"/>
  </xdr:twoCellAnchor>
  <xdr:twoCellAnchor editAs="oneCell">
    <xdr:from>
      <xdr:col>5</xdr:col>
      <xdr:colOff>9525</xdr:colOff>
      <xdr:row>3</xdr:row>
      <xdr:rowOff>9525</xdr:rowOff>
    </xdr:from>
    <xdr:to>
      <xdr:col>7</xdr:col>
      <xdr:colOff>419100</xdr:colOff>
      <xdr:row>3</xdr:row>
      <xdr:rowOff>200025</xdr:rowOff>
    </xdr:to>
    <xdr:pic>
      <xdr:nvPicPr>
        <xdr:cNvPr id="32" name="RateBox"/>
        <xdr:cNvPicPr preferRelativeResize="1">
          <a:picLocks noChangeAspect="1"/>
        </xdr:cNvPicPr>
      </xdr:nvPicPr>
      <xdr:blipFill>
        <a:blip r:embed="rId3"/>
        <a:stretch>
          <a:fillRect/>
        </a:stretch>
      </xdr:blipFill>
      <xdr:spPr>
        <a:xfrm>
          <a:off x="4857750" y="533400"/>
          <a:ext cx="1304925" cy="190500"/>
        </a:xfrm>
        <a:prstGeom prst="rect">
          <a:avLst/>
        </a:prstGeom>
        <a:noFill/>
        <a:ln w="9525" cmpd="sng">
          <a:noFill/>
        </a:ln>
      </xdr:spPr>
    </xdr:pic>
    <xdr:clientData fLocksWithSheet="0"/>
  </xdr:twoCellAnchor>
  <xdr:twoCellAnchor editAs="oneCell">
    <xdr:from>
      <xdr:col>4</xdr:col>
      <xdr:colOff>361950</xdr:colOff>
      <xdr:row>0</xdr:row>
      <xdr:rowOff>47625</xdr:rowOff>
    </xdr:from>
    <xdr:to>
      <xdr:col>4</xdr:col>
      <xdr:colOff>1104900</xdr:colOff>
      <xdr:row>1</xdr:row>
      <xdr:rowOff>76200</xdr:rowOff>
    </xdr:to>
    <xdr:pic>
      <xdr:nvPicPr>
        <xdr:cNvPr id="33" name="CommandButton1"/>
        <xdr:cNvPicPr preferRelativeResize="1">
          <a:picLocks noChangeAspect="1"/>
        </xdr:cNvPicPr>
      </xdr:nvPicPr>
      <xdr:blipFill>
        <a:blip r:embed="rId4"/>
        <a:stretch>
          <a:fillRect/>
        </a:stretch>
      </xdr:blipFill>
      <xdr:spPr>
        <a:xfrm>
          <a:off x="2543175" y="47625"/>
          <a:ext cx="742950" cy="228600"/>
        </a:xfrm>
        <a:prstGeom prst="rect">
          <a:avLst/>
        </a:prstGeom>
        <a:noFill/>
        <a:ln w="9525" cmpd="sng">
          <a:noFill/>
        </a:ln>
      </xdr:spPr>
    </xdr:pic>
    <xdr:clientData fLocksWithSheet="0"/>
  </xdr:twoCellAnchor>
  <xdr:twoCellAnchor editAs="oneCell">
    <xdr:from>
      <xdr:col>4</xdr:col>
      <xdr:colOff>352425</xdr:colOff>
      <xdr:row>1</xdr:row>
      <xdr:rowOff>123825</xdr:rowOff>
    </xdr:from>
    <xdr:to>
      <xdr:col>4</xdr:col>
      <xdr:colOff>1095375</xdr:colOff>
      <xdr:row>3</xdr:row>
      <xdr:rowOff>161925</xdr:rowOff>
    </xdr:to>
    <xdr:pic>
      <xdr:nvPicPr>
        <xdr:cNvPr id="34" name="CommandButton1"/>
        <xdr:cNvPicPr preferRelativeResize="1">
          <a:picLocks noChangeAspect="1"/>
        </xdr:cNvPicPr>
      </xdr:nvPicPr>
      <xdr:blipFill>
        <a:blip r:embed="rId5"/>
        <a:stretch>
          <a:fillRect/>
        </a:stretch>
      </xdr:blipFill>
      <xdr:spPr>
        <a:xfrm>
          <a:off x="2533650" y="323850"/>
          <a:ext cx="742950" cy="361950"/>
        </a:xfrm>
        <a:prstGeom prst="rect">
          <a:avLst/>
        </a:prstGeom>
        <a:noFill/>
        <a:ln w="9525" cmpd="sng">
          <a:noFill/>
        </a:ln>
      </xdr:spPr>
    </xdr:pic>
    <xdr:clientData fLocksWithSheet="0"/>
  </xdr:twoCellAnchor>
  <xdr:twoCellAnchor editAs="oneCell">
    <xdr:from>
      <xdr:col>5</xdr:col>
      <xdr:colOff>0</xdr:colOff>
      <xdr:row>0</xdr:row>
      <xdr:rowOff>47625</xdr:rowOff>
    </xdr:from>
    <xdr:to>
      <xdr:col>7</xdr:col>
      <xdr:colOff>1371600</xdr:colOff>
      <xdr:row>1</xdr:row>
      <xdr:rowOff>85725</xdr:rowOff>
    </xdr:to>
    <xdr:pic>
      <xdr:nvPicPr>
        <xdr:cNvPr id="35" name="CommandButton2"/>
        <xdr:cNvPicPr preferRelativeResize="1">
          <a:picLocks noChangeAspect="1"/>
        </xdr:cNvPicPr>
      </xdr:nvPicPr>
      <xdr:blipFill>
        <a:blip r:embed="rId6"/>
        <a:stretch>
          <a:fillRect/>
        </a:stretch>
      </xdr:blipFill>
      <xdr:spPr>
        <a:xfrm>
          <a:off x="4857750" y="47625"/>
          <a:ext cx="2257425" cy="238125"/>
        </a:xfrm>
        <a:prstGeom prst="rect">
          <a:avLst/>
        </a:prstGeom>
        <a:noFill/>
        <a:ln w="9525" cmpd="sng">
          <a:noFill/>
        </a:ln>
      </xdr:spPr>
    </xdr:pic>
    <xdr:clientData fLocksWithSheet="0"/>
  </xdr:twoCellAnchor>
  <xdr:twoCellAnchor editAs="oneCell">
    <xdr:from>
      <xdr:col>1</xdr:col>
      <xdr:colOff>9525</xdr:colOff>
      <xdr:row>142</xdr:row>
      <xdr:rowOff>9525</xdr:rowOff>
    </xdr:from>
    <xdr:to>
      <xdr:col>4</xdr:col>
      <xdr:colOff>19050</xdr:colOff>
      <xdr:row>143</xdr:row>
      <xdr:rowOff>38100</xdr:rowOff>
    </xdr:to>
    <xdr:pic>
      <xdr:nvPicPr>
        <xdr:cNvPr id="36" name="Woody1"/>
        <xdr:cNvPicPr preferRelativeResize="1">
          <a:picLocks noChangeAspect="1"/>
        </xdr:cNvPicPr>
      </xdr:nvPicPr>
      <xdr:blipFill>
        <a:blip r:embed="rId2"/>
        <a:stretch>
          <a:fillRect/>
        </a:stretch>
      </xdr:blipFill>
      <xdr:spPr>
        <a:xfrm>
          <a:off x="361950" y="24441150"/>
          <a:ext cx="1838325" cy="200025"/>
        </a:xfrm>
        <a:prstGeom prst="rect">
          <a:avLst/>
        </a:prstGeom>
        <a:noFill/>
        <a:ln w="9525" cmpd="sng">
          <a:noFill/>
        </a:ln>
      </xdr:spPr>
    </xdr:pic>
    <xdr:clientData fLocksWithSheet="0"/>
  </xdr:twoCellAnchor>
  <xdr:twoCellAnchor editAs="oneCell">
    <xdr:from>
      <xdr:col>1</xdr:col>
      <xdr:colOff>9525</xdr:colOff>
      <xdr:row>144</xdr:row>
      <xdr:rowOff>9525</xdr:rowOff>
    </xdr:from>
    <xdr:to>
      <xdr:col>4</xdr:col>
      <xdr:colOff>19050</xdr:colOff>
      <xdr:row>145</xdr:row>
      <xdr:rowOff>38100</xdr:rowOff>
    </xdr:to>
    <xdr:pic>
      <xdr:nvPicPr>
        <xdr:cNvPr id="37" name="Woody2"/>
        <xdr:cNvPicPr preferRelativeResize="1">
          <a:picLocks noChangeAspect="1"/>
        </xdr:cNvPicPr>
      </xdr:nvPicPr>
      <xdr:blipFill>
        <a:blip r:embed="rId2"/>
        <a:stretch>
          <a:fillRect/>
        </a:stretch>
      </xdr:blipFill>
      <xdr:spPr>
        <a:xfrm>
          <a:off x="361950" y="24784050"/>
          <a:ext cx="1838325" cy="200025"/>
        </a:xfrm>
        <a:prstGeom prst="rect">
          <a:avLst/>
        </a:prstGeom>
        <a:noFill/>
        <a:ln w="9525" cmpd="sng">
          <a:noFill/>
        </a:ln>
      </xdr:spPr>
    </xdr:pic>
    <xdr:clientData fLocksWithSheet="0"/>
  </xdr:twoCellAnchor>
  <xdr:twoCellAnchor editAs="oneCell">
    <xdr:from>
      <xdr:col>1</xdr:col>
      <xdr:colOff>19050</xdr:colOff>
      <xdr:row>146</xdr:row>
      <xdr:rowOff>9525</xdr:rowOff>
    </xdr:from>
    <xdr:to>
      <xdr:col>4</xdr:col>
      <xdr:colOff>28575</xdr:colOff>
      <xdr:row>147</xdr:row>
      <xdr:rowOff>38100</xdr:rowOff>
    </xdr:to>
    <xdr:pic>
      <xdr:nvPicPr>
        <xdr:cNvPr id="38" name="Woody3"/>
        <xdr:cNvPicPr preferRelativeResize="1">
          <a:picLocks noChangeAspect="1"/>
        </xdr:cNvPicPr>
      </xdr:nvPicPr>
      <xdr:blipFill>
        <a:blip r:embed="rId2"/>
        <a:stretch>
          <a:fillRect/>
        </a:stretch>
      </xdr:blipFill>
      <xdr:spPr>
        <a:xfrm>
          <a:off x="371475" y="25126950"/>
          <a:ext cx="1838325" cy="200025"/>
        </a:xfrm>
        <a:prstGeom prst="rect">
          <a:avLst/>
        </a:prstGeom>
        <a:noFill/>
        <a:ln w="9525" cmpd="sng">
          <a:noFill/>
        </a:ln>
      </xdr:spPr>
    </xdr:pic>
    <xdr:clientData fLocksWithSheet="0"/>
  </xdr:twoCellAnchor>
  <xdr:twoCellAnchor editAs="oneCell">
    <xdr:from>
      <xdr:col>1</xdr:col>
      <xdr:colOff>9525</xdr:colOff>
      <xdr:row>148</xdr:row>
      <xdr:rowOff>9525</xdr:rowOff>
    </xdr:from>
    <xdr:to>
      <xdr:col>4</xdr:col>
      <xdr:colOff>19050</xdr:colOff>
      <xdr:row>149</xdr:row>
      <xdr:rowOff>38100</xdr:rowOff>
    </xdr:to>
    <xdr:pic>
      <xdr:nvPicPr>
        <xdr:cNvPr id="39" name="Woody4"/>
        <xdr:cNvPicPr preferRelativeResize="1">
          <a:picLocks noChangeAspect="1"/>
        </xdr:cNvPicPr>
      </xdr:nvPicPr>
      <xdr:blipFill>
        <a:blip r:embed="rId2"/>
        <a:stretch>
          <a:fillRect/>
        </a:stretch>
      </xdr:blipFill>
      <xdr:spPr>
        <a:xfrm>
          <a:off x="361950" y="25469850"/>
          <a:ext cx="1838325" cy="200025"/>
        </a:xfrm>
        <a:prstGeom prst="rect">
          <a:avLst/>
        </a:prstGeom>
        <a:noFill/>
        <a:ln w="9525" cmpd="sng">
          <a:noFill/>
        </a:ln>
      </xdr:spPr>
    </xdr:pic>
    <xdr:clientData fLocksWithSheet="0"/>
  </xdr:twoCellAnchor>
  <xdr:twoCellAnchor editAs="oneCell">
    <xdr:from>
      <xdr:col>1</xdr:col>
      <xdr:colOff>9525</xdr:colOff>
      <xdr:row>150</xdr:row>
      <xdr:rowOff>9525</xdr:rowOff>
    </xdr:from>
    <xdr:to>
      <xdr:col>4</xdr:col>
      <xdr:colOff>19050</xdr:colOff>
      <xdr:row>151</xdr:row>
      <xdr:rowOff>38100</xdr:rowOff>
    </xdr:to>
    <xdr:pic>
      <xdr:nvPicPr>
        <xdr:cNvPr id="40" name="Woody5"/>
        <xdr:cNvPicPr preferRelativeResize="1">
          <a:picLocks noChangeAspect="1"/>
        </xdr:cNvPicPr>
      </xdr:nvPicPr>
      <xdr:blipFill>
        <a:blip r:embed="rId2"/>
        <a:stretch>
          <a:fillRect/>
        </a:stretch>
      </xdr:blipFill>
      <xdr:spPr>
        <a:xfrm>
          <a:off x="361950" y="25812750"/>
          <a:ext cx="1838325" cy="200025"/>
        </a:xfrm>
        <a:prstGeom prst="rect">
          <a:avLst/>
        </a:prstGeom>
        <a:noFill/>
        <a:ln w="9525" cmpd="sng">
          <a:noFill/>
        </a:ln>
      </xdr:spPr>
    </xdr:pic>
    <xdr:clientData fLocksWithSheet="0"/>
  </xdr:twoCellAnchor>
  <xdr:twoCellAnchor>
    <xdr:from>
      <xdr:col>8</xdr:col>
      <xdr:colOff>247650</xdr:colOff>
      <xdr:row>2</xdr:row>
      <xdr:rowOff>57150</xdr:rowOff>
    </xdr:from>
    <xdr:to>
      <xdr:col>8</xdr:col>
      <xdr:colOff>1743075</xdr:colOff>
      <xdr:row>3</xdr:row>
      <xdr:rowOff>190500</xdr:rowOff>
    </xdr:to>
    <xdr:pic>
      <xdr:nvPicPr>
        <xdr:cNvPr id="41" name="cmdHideCostCol"/>
        <xdr:cNvPicPr preferRelativeResize="1">
          <a:picLocks noChangeAspect="1"/>
        </xdr:cNvPicPr>
      </xdr:nvPicPr>
      <xdr:blipFill>
        <a:blip r:embed="rId7"/>
        <a:stretch>
          <a:fillRect/>
        </a:stretch>
      </xdr:blipFill>
      <xdr:spPr>
        <a:xfrm>
          <a:off x="7800975" y="419100"/>
          <a:ext cx="1495425" cy="295275"/>
        </a:xfrm>
        <a:prstGeom prst="rect">
          <a:avLst/>
        </a:prstGeom>
        <a:noFill/>
        <a:ln w="9525" cmpd="sng">
          <a:noFill/>
        </a:ln>
      </xdr:spPr>
    </xdr:pic>
    <xdr:clientData/>
  </xdr:twoCellAnchor>
  <xdr:twoCellAnchor editAs="oneCell">
    <xdr:from>
      <xdr:col>1</xdr:col>
      <xdr:colOff>9525</xdr:colOff>
      <xdr:row>26</xdr:row>
      <xdr:rowOff>9525</xdr:rowOff>
    </xdr:from>
    <xdr:to>
      <xdr:col>4</xdr:col>
      <xdr:colOff>19050</xdr:colOff>
      <xdr:row>27</xdr:row>
      <xdr:rowOff>38100</xdr:rowOff>
    </xdr:to>
    <xdr:pic>
      <xdr:nvPicPr>
        <xdr:cNvPr id="42" name="Grass11"/>
        <xdr:cNvPicPr preferRelativeResize="1">
          <a:picLocks noChangeAspect="1"/>
        </xdr:cNvPicPr>
      </xdr:nvPicPr>
      <xdr:blipFill>
        <a:blip r:embed="rId2"/>
        <a:stretch>
          <a:fillRect/>
        </a:stretch>
      </xdr:blipFill>
      <xdr:spPr>
        <a:xfrm>
          <a:off x="361950" y="4514850"/>
          <a:ext cx="1838325" cy="200025"/>
        </a:xfrm>
        <a:prstGeom prst="rect">
          <a:avLst/>
        </a:prstGeom>
        <a:noFill/>
        <a:ln w="9525" cmpd="sng">
          <a:noFill/>
        </a:ln>
      </xdr:spPr>
    </xdr:pic>
    <xdr:clientData fLocksWithSheet="0"/>
  </xdr:twoCellAnchor>
  <xdr:twoCellAnchor editAs="oneCell">
    <xdr:from>
      <xdr:col>1</xdr:col>
      <xdr:colOff>9525</xdr:colOff>
      <xdr:row>28</xdr:row>
      <xdr:rowOff>9525</xdr:rowOff>
    </xdr:from>
    <xdr:to>
      <xdr:col>4</xdr:col>
      <xdr:colOff>19050</xdr:colOff>
      <xdr:row>29</xdr:row>
      <xdr:rowOff>38100</xdr:rowOff>
    </xdr:to>
    <xdr:pic>
      <xdr:nvPicPr>
        <xdr:cNvPr id="43" name="Grass12"/>
        <xdr:cNvPicPr preferRelativeResize="1">
          <a:picLocks noChangeAspect="1"/>
        </xdr:cNvPicPr>
      </xdr:nvPicPr>
      <xdr:blipFill>
        <a:blip r:embed="rId2"/>
        <a:stretch>
          <a:fillRect/>
        </a:stretch>
      </xdr:blipFill>
      <xdr:spPr>
        <a:xfrm>
          <a:off x="361950" y="4857750"/>
          <a:ext cx="1838325" cy="200025"/>
        </a:xfrm>
        <a:prstGeom prst="rect">
          <a:avLst/>
        </a:prstGeom>
        <a:noFill/>
        <a:ln w="9525" cmpd="sng">
          <a:noFill/>
        </a:ln>
      </xdr:spPr>
    </xdr:pic>
    <xdr:clientData fLocksWithSheet="0"/>
  </xdr:twoCellAnchor>
  <xdr:twoCellAnchor editAs="oneCell">
    <xdr:from>
      <xdr:col>1</xdr:col>
      <xdr:colOff>9525</xdr:colOff>
      <xdr:row>30</xdr:row>
      <xdr:rowOff>9525</xdr:rowOff>
    </xdr:from>
    <xdr:to>
      <xdr:col>4</xdr:col>
      <xdr:colOff>19050</xdr:colOff>
      <xdr:row>31</xdr:row>
      <xdr:rowOff>38100</xdr:rowOff>
    </xdr:to>
    <xdr:pic>
      <xdr:nvPicPr>
        <xdr:cNvPr id="44" name="Grass13"/>
        <xdr:cNvPicPr preferRelativeResize="1">
          <a:picLocks noChangeAspect="1"/>
        </xdr:cNvPicPr>
      </xdr:nvPicPr>
      <xdr:blipFill>
        <a:blip r:embed="rId2"/>
        <a:stretch>
          <a:fillRect/>
        </a:stretch>
      </xdr:blipFill>
      <xdr:spPr>
        <a:xfrm>
          <a:off x="361950" y="5200650"/>
          <a:ext cx="1838325" cy="200025"/>
        </a:xfrm>
        <a:prstGeom prst="rect">
          <a:avLst/>
        </a:prstGeom>
        <a:noFill/>
        <a:ln w="9525" cmpd="sng">
          <a:noFill/>
        </a:ln>
      </xdr:spPr>
    </xdr:pic>
    <xdr:clientData fLocksWithSheet="0"/>
  </xdr:twoCellAnchor>
  <xdr:twoCellAnchor editAs="oneCell">
    <xdr:from>
      <xdr:col>1</xdr:col>
      <xdr:colOff>9525</xdr:colOff>
      <xdr:row>32</xdr:row>
      <xdr:rowOff>9525</xdr:rowOff>
    </xdr:from>
    <xdr:to>
      <xdr:col>4</xdr:col>
      <xdr:colOff>19050</xdr:colOff>
      <xdr:row>33</xdr:row>
      <xdr:rowOff>38100</xdr:rowOff>
    </xdr:to>
    <xdr:pic>
      <xdr:nvPicPr>
        <xdr:cNvPr id="45" name="Grass14"/>
        <xdr:cNvPicPr preferRelativeResize="1">
          <a:picLocks noChangeAspect="1"/>
        </xdr:cNvPicPr>
      </xdr:nvPicPr>
      <xdr:blipFill>
        <a:blip r:embed="rId2"/>
        <a:stretch>
          <a:fillRect/>
        </a:stretch>
      </xdr:blipFill>
      <xdr:spPr>
        <a:xfrm>
          <a:off x="361950" y="5543550"/>
          <a:ext cx="1838325" cy="200025"/>
        </a:xfrm>
        <a:prstGeom prst="rect">
          <a:avLst/>
        </a:prstGeom>
        <a:noFill/>
        <a:ln w="9525" cmpd="sng">
          <a:noFill/>
        </a:ln>
      </xdr:spPr>
    </xdr:pic>
    <xdr:clientData fLocksWithSheet="0"/>
  </xdr:twoCellAnchor>
  <xdr:twoCellAnchor editAs="oneCell">
    <xdr:from>
      <xdr:col>1</xdr:col>
      <xdr:colOff>9525</xdr:colOff>
      <xdr:row>34</xdr:row>
      <xdr:rowOff>9525</xdr:rowOff>
    </xdr:from>
    <xdr:to>
      <xdr:col>4</xdr:col>
      <xdr:colOff>19050</xdr:colOff>
      <xdr:row>35</xdr:row>
      <xdr:rowOff>38100</xdr:rowOff>
    </xdr:to>
    <xdr:pic>
      <xdr:nvPicPr>
        <xdr:cNvPr id="46" name="Grass15"/>
        <xdr:cNvPicPr preferRelativeResize="1">
          <a:picLocks noChangeAspect="1"/>
        </xdr:cNvPicPr>
      </xdr:nvPicPr>
      <xdr:blipFill>
        <a:blip r:embed="rId2"/>
        <a:stretch>
          <a:fillRect/>
        </a:stretch>
      </xdr:blipFill>
      <xdr:spPr>
        <a:xfrm>
          <a:off x="361950" y="5886450"/>
          <a:ext cx="1838325" cy="200025"/>
        </a:xfrm>
        <a:prstGeom prst="rect">
          <a:avLst/>
        </a:prstGeom>
        <a:noFill/>
        <a:ln w="9525" cmpd="sng">
          <a:noFill/>
        </a:ln>
      </xdr:spPr>
    </xdr:pic>
    <xdr:clientData fLocksWithSheet="0"/>
  </xdr:twoCellAnchor>
  <xdr:twoCellAnchor editAs="oneCell">
    <xdr:from>
      <xdr:col>1</xdr:col>
      <xdr:colOff>9525</xdr:colOff>
      <xdr:row>36</xdr:row>
      <xdr:rowOff>9525</xdr:rowOff>
    </xdr:from>
    <xdr:to>
      <xdr:col>4</xdr:col>
      <xdr:colOff>19050</xdr:colOff>
      <xdr:row>37</xdr:row>
      <xdr:rowOff>38100</xdr:rowOff>
    </xdr:to>
    <xdr:pic>
      <xdr:nvPicPr>
        <xdr:cNvPr id="47" name="Grass16"/>
        <xdr:cNvPicPr preferRelativeResize="1">
          <a:picLocks noChangeAspect="1"/>
        </xdr:cNvPicPr>
      </xdr:nvPicPr>
      <xdr:blipFill>
        <a:blip r:embed="rId2"/>
        <a:stretch>
          <a:fillRect/>
        </a:stretch>
      </xdr:blipFill>
      <xdr:spPr>
        <a:xfrm>
          <a:off x="361950" y="6229350"/>
          <a:ext cx="1838325" cy="200025"/>
        </a:xfrm>
        <a:prstGeom prst="rect">
          <a:avLst/>
        </a:prstGeom>
        <a:noFill/>
        <a:ln w="9525" cmpd="sng">
          <a:noFill/>
        </a:ln>
      </xdr:spPr>
    </xdr:pic>
    <xdr:clientData fLocksWithSheet="0"/>
  </xdr:twoCellAnchor>
  <xdr:twoCellAnchor editAs="oneCell">
    <xdr:from>
      <xdr:col>1</xdr:col>
      <xdr:colOff>9525</xdr:colOff>
      <xdr:row>38</xdr:row>
      <xdr:rowOff>9525</xdr:rowOff>
    </xdr:from>
    <xdr:to>
      <xdr:col>4</xdr:col>
      <xdr:colOff>19050</xdr:colOff>
      <xdr:row>39</xdr:row>
      <xdr:rowOff>38100</xdr:rowOff>
    </xdr:to>
    <xdr:pic>
      <xdr:nvPicPr>
        <xdr:cNvPr id="48" name="Grass17"/>
        <xdr:cNvPicPr preferRelativeResize="1">
          <a:picLocks noChangeAspect="1"/>
        </xdr:cNvPicPr>
      </xdr:nvPicPr>
      <xdr:blipFill>
        <a:blip r:embed="rId2"/>
        <a:stretch>
          <a:fillRect/>
        </a:stretch>
      </xdr:blipFill>
      <xdr:spPr>
        <a:xfrm>
          <a:off x="361950" y="6572250"/>
          <a:ext cx="1838325" cy="200025"/>
        </a:xfrm>
        <a:prstGeom prst="rect">
          <a:avLst/>
        </a:prstGeom>
        <a:noFill/>
        <a:ln w="9525" cmpd="sng">
          <a:noFill/>
        </a:ln>
      </xdr:spPr>
    </xdr:pic>
    <xdr:clientData fLocksWithSheet="0"/>
  </xdr:twoCellAnchor>
  <xdr:twoCellAnchor editAs="oneCell">
    <xdr:from>
      <xdr:col>1</xdr:col>
      <xdr:colOff>9525</xdr:colOff>
      <xdr:row>40</xdr:row>
      <xdr:rowOff>9525</xdr:rowOff>
    </xdr:from>
    <xdr:to>
      <xdr:col>4</xdr:col>
      <xdr:colOff>19050</xdr:colOff>
      <xdr:row>41</xdr:row>
      <xdr:rowOff>38100</xdr:rowOff>
    </xdr:to>
    <xdr:pic>
      <xdr:nvPicPr>
        <xdr:cNvPr id="49" name="Grass18"/>
        <xdr:cNvPicPr preferRelativeResize="1">
          <a:picLocks noChangeAspect="1"/>
        </xdr:cNvPicPr>
      </xdr:nvPicPr>
      <xdr:blipFill>
        <a:blip r:embed="rId2"/>
        <a:stretch>
          <a:fillRect/>
        </a:stretch>
      </xdr:blipFill>
      <xdr:spPr>
        <a:xfrm>
          <a:off x="361950" y="6915150"/>
          <a:ext cx="1838325" cy="200025"/>
        </a:xfrm>
        <a:prstGeom prst="rect">
          <a:avLst/>
        </a:prstGeom>
        <a:noFill/>
        <a:ln w="9525" cmpd="sng">
          <a:noFill/>
        </a:ln>
      </xdr:spPr>
    </xdr:pic>
    <xdr:clientData fLocksWithSheet="0"/>
  </xdr:twoCellAnchor>
  <xdr:twoCellAnchor editAs="oneCell">
    <xdr:from>
      <xdr:col>1</xdr:col>
      <xdr:colOff>9525</xdr:colOff>
      <xdr:row>42</xdr:row>
      <xdr:rowOff>9525</xdr:rowOff>
    </xdr:from>
    <xdr:to>
      <xdr:col>4</xdr:col>
      <xdr:colOff>19050</xdr:colOff>
      <xdr:row>43</xdr:row>
      <xdr:rowOff>38100</xdr:rowOff>
    </xdr:to>
    <xdr:pic>
      <xdr:nvPicPr>
        <xdr:cNvPr id="50" name="Grass19"/>
        <xdr:cNvPicPr preferRelativeResize="1">
          <a:picLocks noChangeAspect="1"/>
        </xdr:cNvPicPr>
      </xdr:nvPicPr>
      <xdr:blipFill>
        <a:blip r:embed="rId2"/>
        <a:stretch>
          <a:fillRect/>
        </a:stretch>
      </xdr:blipFill>
      <xdr:spPr>
        <a:xfrm>
          <a:off x="361950" y="7258050"/>
          <a:ext cx="1838325" cy="200025"/>
        </a:xfrm>
        <a:prstGeom prst="rect">
          <a:avLst/>
        </a:prstGeom>
        <a:noFill/>
        <a:ln w="9525" cmpd="sng">
          <a:noFill/>
        </a:ln>
      </xdr:spPr>
    </xdr:pic>
    <xdr:clientData fLocksWithSheet="0"/>
  </xdr:twoCellAnchor>
  <xdr:twoCellAnchor editAs="oneCell">
    <xdr:from>
      <xdr:col>1</xdr:col>
      <xdr:colOff>9525</xdr:colOff>
      <xdr:row>44</xdr:row>
      <xdr:rowOff>9525</xdr:rowOff>
    </xdr:from>
    <xdr:to>
      <xdr:col>4</xdr:col>
      <xdr:colOff>19050</xdr:colOff>
      <xdr:row>45</xdr:row>
      <xdr:rowOff>38100</xdr:rowOff>
    </xdr:to>
    <xdr:pic>
      <xdr:nvPicPr>
        <xdr:cNvPr id="51" name="Grass20"/>
        <xdr:cNvPicPr preferRelativeResize="1">
          <a:picLocks noChangeAspect="1"/>
        </xdr:cNvPicPr>
      </xdr:nvPicPr>
      <xdr:blipFill>
        <a:blip r:embed="rId2"/>
        <a:stretch>
          <a:fillRect/>
        </a:stretch>
      </xdr:blipFill>
      <xdr:spPr>
        <a:xfrm>
          <a:off x="361950" y="7600950"/>
          <a:ext cx="1838325" cy="200025"/>
        </a:xfrm>
        <a:prstGeom prst="rect">
          <a:avLst/>
        </a:prstGeom>
        <a:noFill/>
        <a:ln w="9525" cmpd="sng">
          <a:noFill/>
        </a:ln>
      </xdr:spPr>
    </xdr:pic>
    <xdr:clientData fLocksWithSheet="0"/>
  </xdr:twoCellAnchor>
  <xdr:twoCellAnchor editAs="oneCell">
    <xdr:from>
      <xdr:col>1</xdr:col>
      <xdr:colOff>0</xdr:colOff>
      <xdr:row>94</xdr:row>
      <xdr:rowOff>9525</xdr:rowOff>
    </xdr:from>
    <xdr:to>
      <xdr:col>4</xdr:col>
      <xdr:colOff>9525</xdr:colOff>
      <xdr:row>95</xdr:row>
      <xdr:rowOff>38100</xdr:rowOff>
    </xdr:to>
    <xdr:pic>
      <xdr:nvPicPr>
        <xdr:cNvPr id="52" name="Forb21"/>
        <xdr:cNvPicPr preferRelativeResize="1">
          <a:picLocks noChangeAspect="1"/>
        </xdr:cNvPicPr>
      </xdr:nvPicPr>
      <xdr:blipFill>
        <a:blip r:embed="rId2"/>
        <a:stretch>
          <a:fillRect/>
        </a:stretch>
      </xdr:blipFill>
      <xdr:spPr>
        <a:xfrm>
          <a:off x="352425" y="16202025"/>
          <a:ext cx="1838325" cy="200025"/>
        </a:xfrm>
        <a:prstGeom prst="rect">
          <a:avLst/>
        </a:prstGeom>
        <a:noFill/>
        <a:ln w="9525" cmpd="sng">
          <a:noFill/>
        </a:ln>
      </xdr:spPr>
    </xdr:pic>
    <xdr:clientData fLocksWithSheet="0"/>
  </xdr:twoCellAnchor>
  <xdr:twoCellAnchor editAs="oneCell">
    <xdr:from>
      <xdr:col>1</xdr:col>
      <xdr:colOff>0</xdr:colOff>
      <xdr:row>96</xdr:row>
      <xdr:rowOff>9525</xdr:rowOff>
    </xdr:from>
    <xdr:to>
      <xdr:col>4</xdr:col>
      <xdr:colOff>9525</xdr:colOff>
      <xdr:row>97</xdr:row>
      <xdr:rowOff>38100</xdr:rowOff>
    </xdr:to>
    <xdr:pic>
      <xdr:nvPicPr>
        <xdr:cNvPr id="53" name="Forb22"/>
        <xdr:cNvPicPr preferRelativeResize="1">
          <a:picLocks noChangeAspect="1"/>
        </xdr:cNvPicPr>
      </xdr:nvPicPr>
      <xdr:blipFill>
        <a:blip r:embed="rId2"/>
        <a:stretch>
          <a:fillRect/>
        </a:stretch>
      </xdr:blipFill>
      <xdr:spPr>
        <a:xfrm>
          <a:off x="352425" y="16544925"/>
          <a:ext cx="1838325" cy="200025"/>
        </a:xfrm>
        <a:prstGeom prst="rect">
          <a:avLst/>
        </a:prstGeom>
        <a:noFill/>
        <a:ln w="9525" cmpd="sng">
          <a:noFill/>
        </a:ln>
      </xdr:spPr>
    </xdr:pic>
    <xdr:clientData fLocksWithSheet="0"/>
  </xdr:twoCellAnchor>
  <xdr:twoCellAnchor editAs="oneCell">
    <xdr:from>
      <xdr:col>1</xdr:col>
      <xdr:colOff>0</xdr:colOff>
      <xdr:row>98</xdr:row>
      <xdr:rowOff>9525</xdr:rowOff>
    </xdr:from>
    <xdr:to>
      <xdr:col>4</xdr:col>
      <xdr:colOff>9525</xdr:colOff>
      <xdr:row>99</xdr:row>
      <xdr:rowOff>38100</xdr:rowOff>
    </xdr:to>
    <xdr:pic>
      <xdr:nvPicPr>
        <xdr:cNvPr id="54" name="Forb23"/>
        <xdr:cNvPicPr preferRelativeResize="1">
          <a:picLocks noChangeAspect="1"/>
        </xdr:cNvPicPr>
      </xdr:nvPicPr>
      <xdr:blipFill>
        <a:blip r:embed="rId2"/>
        <a:stretch>
          <a:fillRect/>
        </a:stretch>
      </xdr:blipFill>
      <xdr:spPr>
        <a:xfrm>
          <a:off x="352425" y="16887825"/>
          <a:ext cx="1838325" cy="200025"/>
        </a:xfrm>
        <a:prstGeom prst="rect">
          <a:avLst/>
        </a:prstGeom>
        <a:noFill/>
        <a:ln w="9525" cmpd="sng">
          <a:noFill/>
        </a:ln>
      </xdr:spPr>
    </xdr:pic>
    <xdr:clientData fLocksWithSheet="0"/>
  </xdr:twoCellAnchor>
  <xdr:twoCellAnchor editAs="oneCell">
    <xdr:from>
      <xdr:col>1</xdr:col>
      <xdr:colOff>0</xdr:colOff>
      <xdr:row>100</xdr:row>
      <xdr:rowOff>9525</xdr:rowOff>
    </xdr:from>
    <xdr:to>
      <xdr:col>4</xdr:col>
      <xdr:colOff>9525</xdr:colOff>
      <xdr:row>101</xdr:row>
      <xdr:rowOff>38100</xdr:rowOff>
    </xdr:to>
    <xdr:pic>
      <xdr:nvPicPr>
        <xdr:cNvPr id="55" name="Forb24"/>
        <xdr:cNvPicPr preferRelativeResize="1">
          <a:picLocks noChangeAspect="1"/>
        </xdr:cNvPicPr>
      </xdr:nvPicPr>
      <xdr:blipFill>
        <a:blip r:embed="rId2"/>
        <a:stretch>
          <a:fillRect/>
        </a:stretch>
      </xdr:blipFill>
      <xdr:spPr>
        <a:xfrm>
          <a:off x="352425" y="17230725"/>
          <a:ext cx="1838325" cy="200025"/>
        </a:xfrm>
        <a:prstGeom prst="rect">
          <a:avLst/>
        </a:prstGeom>
        <a:noFill/>
        <a:ln w="9525" cmpd="sng">
          <a:noFill/>
        </a:ln>
      </xdr:spPr>
    </xdr:pic>
    <xdr:clientData fLocksWithSheet="0"/>
  </xdr:twoCellAnchor>
  <xdr:twoCellAnchor editAs="oneCell">
    <xdr:from>
      <xdr:col>1</xdr:col>
      <xdr:colOff>0</xdr:colOff>
      <xdr:row>102</xdr:row>
      <xdr:rowOff>9525</xdr:rowOff>
    </xdr:from>
    <xdr:to>
      <xdr:col>4</xdr:col>
      <xdr:colOff>9525</xdr:colOff>
      <xdr:row>103</xdr:row>
      <xdr:rowOff>38100</xdr:rowOff>
    </xdr:to>
    <xdr:pic>
      <xdr:nvPicPr>
        <xdr:cNvPr id="56" name="Forb25"/>
        <xdr:cNvPicPr preferRelativeResize="1">
          <a:picLocks noChangeAspect="1"/>
        </xdr:cNvPicPr>
      </xdr:nvPicPr>
      <xdr:blipFill>
        <a:blip r:embed="rId2"/>
        <a:stretch>
          <a:fillRect/>
        </a:stretch>
      </xdr:blipFill>
      <xdr:spPr>
        <a:xfrm>
          <a:off x="352425" y="17573625"/>
          <a:ext cx="1838325" cy="200025"/>
        </a:xfrm>
        <a:prstGeom prst="rect">
          <a:avLst/>
        </a:prstGeom>
        <a:noFill/>
        <a:ln w="9525" cmpd="sng">
          <a:noFill/>
        </a:ln>
      </xdr:spPr>
    </xdr:pic>
    <xdr:clientData fLocksWithSheet="0"/>
  </xdr:twoCellAnchor>
  <xdr:twoCellAnchor editAs="oneCell">
    <xdr:from>
      <xdr:col>1</xdr:col>
      <xdr:colOff>0</xdr:colOff>
      <xdr:row>104</xdr:row>
      <xdr:rowOff>9525</xdr:rowOff>
    </xdr:from>
    <xdr:to>
      <xdr:col>4</xdr:col>
      <xdr:colOff>9525</xdr:colOff>
      <xdr:row>105</xdr:row>
      <xdr:rowOff>38100</xdr:rowOff>
    </xdr:to>
    <xdr:pic>
      <xdr:nvPicPr>
        <xdr:cNvPr id="57" name="Forb26"/>
        <xdr:cNvPicPr preferRelativeResize="1">
          <a:picLocks noChangeAspect="1"/>
        </xdr:cNvPicPr>
      </xdr:nvPicPr>
      <xdr:blipFill>
        <a:blip r:embed="rId2"/>
        <a:stretch>
          <a:fillRect/>
        </a:stretch>
      </xdr:blipFill>
      <xdr:spPr>
        <a:xfrm>
          <a:off x="352425" y="17916525"/>
          <a:ext cx="1838325" cy="200025"/>
        </a:xfrm>
        <a:prstGeom prst="rect">
          <a:avLst/>
        </a:prstGeom>
        <a:noFill/>
        <a:ln w="9525" cmpd="sng">
          <a:noFill/>
        </a:ln>
      </xdr:spPr>
    </xdr:pic>
    <xdr:clientData fLocksWithSheet="0"/>
  </xdr:twoCellAnchor>
  <xdr:twoCellAnchor editAs="oneCell">
    <xdr:from>
      <xdr:col>1</xdr:col>
      <xdr:colOff>0</xdr:colOff>
      <xdr:row>106</xdr:row>
      <xdr:rowOff>9525</xdr:rowOff>
    </xdr:from>
    <xdr:to>
      <xdr:col>4</xdr:col>
      <xdr:colOff>9525</xdr:colOff>
      <xdr:row>107</xdr:row>
      <xdr:rowOff>38100</xdr:rowOff>
    </xdr:to>
    <xdr:pic>
      <xdr:nvPicPr>
        <xdr:cNvPr id="58" name="Forb27"/>
        <xdr:cNvPicPr preferRelativeResize="1">
          <a:picLocks noChangeAspect="1"/>
        </xdr:cNvPicPr>
      </xdr:nvPicPr>
      <xdr:blipFill>
        <a:blip r:embed="rId2"/>
        <a:stretch>
          <a:fillRect/>
        </a:stretch>
      </xdr:blipFill>
      <xdr:spPr>
        <a:xfrm>
          <a:off x="352425" y="18259425"/>
          <a:ext cx="1838325" cy="200025"/>
        </a:xfrm>
        <a:prstGeom prst="rect">
          <a:avLst/>
        </a:prstGeom>
        <a:noFill/>
        <a:ln w="9525" cmpd="sng">
          <a:noFill/>
        </a:ln>
      </xdr:spPr>
    </xdr:pic>
    <xdr:clientData fLocksWithSheet="0"/>
  </xdr:twoCellAnchor>
  <xdr:twoCellAnchor editAs="oneCell">
    <xdr:from>
      <xdr:col>1</xdr:col>
      <xdr:colOff>0</xdr:colOff>
      <xdr:row>108</xdr:row>
      <xdr:rowOff>9525</xdr:rowOff>
    </xdr:from>
    <xdr:to>
      <xdr:col>4</xdr:col>
      <xdr:colOff>9525</xdr:colOff>
      <xdr:row>109</xdr:row>
      <xdr:rowOff>38100</xdr:rowOff>
    </xdr:to>
    <xdr:pic>
      <xdr:nvPicPr>
        <xdr:cNvPr id="59" name="Forb28"/>
        <xdr:cNvPicPr preferRelativeResize="1">
          <a:picLocks noChangeAspect="1"/>
        </xdr:cNvPicPr>
      </xdr:nvPicPr>
      <xdr:blipFill>
        <a:blip r:embed="rId2"/>
        <a:stretch>
          <a:fillRect/>
        </a:stretch>
      </xdr:blipFill>
      <xdr:spPr>
        <a:xfrm>
          <a:off x="352425" y="18602325"/>
          <a:ext cx="1838325" cy="200025"/>
        </a:xfrm>
        <a:prstGeom prst="rect">
          <a:avLst/>
        </a:prstGeom>
        <a:noFill/>
        <a:ln w="9525" cmpd="sng">
          <a:noFill/>
        </a:ln>
      </xdr:spPr>
    </xdr:pic>
    <xdr:clientData fLocksWithSheet="0"/>
  </xdr:twoCellAnchor>
  <xdr:twoCellAnchor editAs="oneCell">
    <xdr:from>
      <xdr:col>1</xdr:col>
      <xdr:colOff>0</xdr:colOff>
      <xdr:row>110</xdr:row>
      <xdr:rowOff>9525</xdr:rowOff>
    </xdr:from>
    <xdr:to>
      <xdr:col>4</xdr:col>
      <xdr:colOff>9525</xdr:colOff>
      <xdr:row>111</xdr:row>
      <xdr:rowOff>38100</xdr:rowOff>
    </xdr:to>
    <xdr:pic>
      <xdr:nvPicPr>
        <xdr:cNvPr id="60" name="Forb29"/>
        <xdr:cNvPicPr preferRelativeResize="1">
          <a:picLocks noChangeAspect="1"/>
        </xdr:cNvPicPr>
      </xdr:nvPicPr>
      <xdr:blipFill>
        <a:blip r:embed="rId2"/>
        <a:stretch>
          <a:fillRect/>
        </a:stretch>
      </xdr:blipFill>
      <xdr:spPr>
        <a:xfrm>
          <a:off x="352425" y="18945225"/>
          <a:ext cx="1838325" cy="200025"/>
        </a:xfrm>
        <a:prstGeom prst="rect">
          <a:avLst/>
        </a:prstGeom>
        <a:noFill/>
        <a:ln w="9525" cmpd="sng">
          <a:noFill/>
        </a:ln>
      </xdr:spPr>
    </xdr:pic>
    <xdr:clientData fLocksWithSheet="0"/>
  </xdr:twoCellAnchor>
  <xdr:twoCellAnchor editAs="oneCell">
    <xdr:from>
      <xdr:col>1</xdr:col>
      <xdr:colOff>0</xdr:colOff>
      <xdr:row>112</xdr:row>
      <xdr:rowOff>9525</xdr:rowOff>
    </xdr:from>
    <xdr:to>
      <xdr:col>4</xdr:col>
      <xdr:colOff>9525</xdr:colOff>
      <xdr:row>113</xdr:row>
      <xdr:rowOff>38100</xdr:rowOff>
    </xdr:to>
    <xdr:pic>
      <xdr:nvPicPr>
        <xdr:cNvPr id="61" name="Forb30"/>
        <xdr:cNvPicPr preferRelativeResize="1">
          <a:picLocks noChangeAspect="1"/>
        </xdr:cNvPicPr>
      </xdr:nvPicPr>
      <xdr:blipFill>
        <a:blip r:embed="rId2"/>
        <a:stretch>
          <a:fillRect/>
        </a:stretch>
      </xdr:blipFill>
      <xdr:spPr>
        <a:xfrm>
          <a:off x="352425" y="19288125"/>
          <a:ext cx="1838325" cy="200025"/>
        </a:xfrm>
        <a:prstGeom prst="rect">
          <a:avLst/>
        </a:prstGeom>
        <a:noFill/>
        <a:ln w="9525" cmpd="sng">
          <a:noFill/>
        </a:ln>
      </xdr:spPr>
    </xdr:pic>
    <xdr:clientData fLocksWithSheet="0"/>
  </xdr:twoCellAnchor>
  <xdr:twoCellAnchor editAs="oneCell">
    <xdr:from>
      <xdr:col>1</xdr:col>
      <xdr:colOff>0</xdr:colOff>
      <xdr:row>114</xdr:row>
      <xdr:rowOff>9525</xdr:rowOff>
    </xdr:from>
    <xdr:to>
      <xdr:col>4</xdr:col>
      <xdr:colOff>9525</xdr:colOff>
      <xdr:row>115</xdr:row>
      <xdr:rowOff>38100</xdr:rowOff>
    </xdr:to>
    <xdr:pic>
      <xdr:nvPicPr>
        <xdr:cNvPr id="62" name="Forb31"/>
        <xdr:cNvPicPr preferRelativeResize="1">
          <a:picLocks noChangeAspect="1"/>
        </xdr:cNvPicPr>
      </xdr:nvPicPr>
      <xdr:blipFill>
        <a:blip r:embed="rId2"/>
        <a:stretch>
          <a:fillRect/>
        </a:stretch>
      </xdr:blipFill>
      <xdr:spPr>
        <a:xfrm>
          <a:off x="352425" y="19631025"/>
          <a:ext cx="1838325" cy="200025"/>
        </a:xfrm>
        <a:prstGeom prst="rect">
          <a:avLst/>
        </a:prstGeom>
        <a:noFill/>
        <a:ln w="9525" cmpd="sng">
          <a:noFill/>
        </a:ln>
      </xdr:spPr>
    </xdr:pic>
    <xdr:clientData fLocksWithSheet="0"/>
  </xdr:twoCellAnchor>
  <xdr:twoCellAnchor editAs="oneCell">
    <xdr:from>
      <xdr:col>1</xdr:col>
      <xdr:colOff>0</xdr:colOff>
      <xdr:row>116</xdr:row>
      <xdr:rowOff>9525</xdr:rowOff>
    </xdr:from>
    <xdr:to>
      <xdr:col>4</xdr:col>
      <xdr:colOff>9525</xdr:colOff>
      <xdr:row>117</xdr:row>
      <xdr:rowOff>38100</xdr:rowOff>
    </xdr:to>
    <xdr:pic>
      <xdr:nvPicPr>
        <xdr:cNvPr id="63" name="Forb32"/>
        <xdr:cNvPicPr preferRelativeResize="1">
          <a:picLocks noChangeAspect="1"/>
        </xdr:cNvPicPr>
      </xdr:nvPicPr>
      <xdr:blipFill>
        <a:blip r:embed="rId2"/>
        <a:stretch>
          <a:fillRect/>
        </a:stretch>
      </xdr:blipFill>
      <xdr:spPr>
        <a:xfrm>
          <a:off x="352425" y="19973925"/>
          <a:ext cx="1838325" cy="200025"/>
        </a:xfrm>
        <a:prstGeom prst="rect">
          <a:avLst/>
        </a:prstGeom>
        <a:noFill/>
        <a:ln w="9525" cmpd="sng">
          <a:noFill/>
        </a:ln>
      </xdr:spPr>
    </xdr:pic>
    <xdr:clientData fLocksWithSheet="0"/>
  </xdr:twoCellAnchor>
  <xdr:twoCellAnchor editAs="oneCell">
    <xdr:from>
      <xdr:col>1</xdr:col>
      <xdr:colOff>0</xdr:colOff>
      <xdr:row>118</xdr:row>
      <xdr:rowOff>9525</xdr:rowOff>
    </xdr:from>
    <xdr:to>
      <xdr:col>4</xdr:col>
      <xdr:colOff>9525</xdr:colOff>
      <xdr:row>119</xdr:row>
      <xdr:rowOff>38100</xdr:rowOff>
    </xdr:to>
    <xdr:pic>
      <xdr:nvPicPr>
        <xdr:cNvPr id="64" name="Forb33"/>
        <xdr:cNvPicPr preferRelativeResize="1">
          <a:picLocks noChangeAspect="1"/>
        </xdr:cNvPicPr>
      </xdr:nvPicPr>
      <xdr:blipFill>
        <a:blip r:embed="rId2"/>
        <a:stretch>
          <a:fillRect/>
        </a:stretch>
      </xdr:blipFill>
      <xdr:spPr>
        <a:xfrm>
          <a:off x="352425" y="20316825"/>
          <a:ext cx="1838325" cy="200025"/>
        </a:xfrm>
        <a:prstGeom prst="rect">
          <a:avLst/>
        </a:prstGeom>
        <a:noFill/>
        <a:ln w="9525" cmpd="sng">
          <a:noFill/>
        </a:ln>
      </xdr:spPr>
    </xdr:pic>
    <xdr:clientData fLocksWithSheet="0"/>
  </xdr:twoCellAnchor>
  <xdr:twoCellAnchor editAs="oneCell">
    <xdr:from>
      <xdr:col>1</xdr:col>
      <xdr:colOff>0</xdr:colOff>
      <xdr:row>120</xdr:row>
      <xdr:rowOff>9525</xdr:rowOff>
    </xdr:from>
    <xdr:to>
      <xdr:col>4</xdr:col>
      <xdr:colOff>9525</xdr:colOff>
      <xdr:row>121</xdr:row>
      <xdr:rowOff>38100</xdr:rowOff>
    </xdr:to>
    <xdr:pic>
      <xdr:nvPicPr>
        <xdr:cNvPr id="65" name="Forb34"/>
        <xdr:cNvPicPr preferRelativeResize="1">
          <a:picLocks noChangeAspect="1"/>
        </xdr:cNvPicPr>
      </xdr:nvPicPr>
      <xdr:blipFill>
        <a:blip r:embed="rId2"/>
        <a:stretch>
          <a:fillRect/>
        </a:stretch>
      </xdr:blipFill>
      <xdr:spPr>
        <a:xfrm>
          <a:off x="352425" y="20659725"/>
          <a:ext cx="1838325" cy="200025"/>
        </a:xfrm>
        <a:prstGeom prst="rect">
          <a:avLst/>
        </a:prstGeom>
        <a:noFill/>
        <a:ln w="9525" cmpd="sng">
          <a:noFill/>
        </a:ln>
      </xdr:spPr>
    </xdr:pic>
    <xdr:clientData fLocksWithSheet="0"/>
  </xdr:twoCellAnchor>
  <xdr:twoCellAnchor editAs="oneCell">
    <xdr:from>
      <xdr:col>1</xdr:col>
      <xdr:colOff>0</xdr:colOff>
      <xdr:row>122</xdr:row>
      <xdr:rowOff>9525</xdr:rowOff>
    </xdr:from>
    <xdr:to>
      <xdr:col>4</xdr:col>
      <xdr:colOff>9525</xdr:colOff>
      <xdr:row>123</xdr:row>
      <xdr:rowOff>38100</xdr:rowOff>
    </xdr:to>
    <xdr:pic>
      <xdr:nvPicPr>
        <xdr:cNvPr id="66" name="Forb35"/>
        <xdr:cNvPicPr preferRelativeResize="1">
          <a:picLocks noChangeAspect="1"/>
        </xdr:cNvPicPr>
      </xdr:nvPicPr>
      <xdr:blipFill>
        <a:blip r:embed="rId2"/>
        <a:stretch>
          <a:fillRect/>
        </a:stretch>
      </xdr:blipFill>
      <xdr:spPr>
        <a:xfrm>
          <a:off x="352425" y="21002625"/>
          <a:ext cx="1838325" cy="200025"/>
        </a:xfrm>
        <a:prstGeom prst="rect">
          <a:avLst/>
        </a:prstGeom>
        <a:noFill/>
        <a:ln w="9525" cmpd="sng">
          <a:noFill/>
        </a:ln>
      </xdr:spPr>
    </xdr:pic>
    <xdr:clientData fLocksWithSheet="0"/>
  </xdr:twoCellAnchor>
  <xdr:twoCellAnchor editAs="oneCell">
    <xdr:from>
      <xdr:col>1</xdr:col>
      <xdr:colOff>0</xdr:colOff>
      <xdr:row>124</xdr:row>
      <xdr:rowOff>9525</xdr:rowOff>
    </xdr:from>
    <xdr:to>
      <xdr:col>4</xdr:col>
      <xdr:colOff>9525</xdr:colOff>
      <xdr:row>125</xdr:row>
      <xdr:rowOff>38100</xdr:rowOff>
    </xdr:to>
    <xdr:pic>
      <xdr:nvPicPr>
        <xdr:cNvPr id="67" name="Forb36"/>
        <xdr:cNvPicPr preferRelativeResize="1">
          <a:picLocks noChangeAspect="1"/>
        </xdr:cNvPicPr>
      </xdr:nvPicPr>
      <xdr:blipFill>
        <a:blip r:embed="rId2"/>
        <a:stretch>
          <a:fillRect/>
        </a:stretch>
      </xdr:blipFill>
      <xdr:spPr>
        <a:xfrm>
          <a:off x="352425" y="21345525"/>
          <a:ext cx="1838325" cy="200025"/>
        </a:xfrm>
        <a:prstGeom prst="rect">
          <a:avLst/>
        </a:prstGeom>
        <a:noFill/>
        <a:ln w="9525" cmpd="sng">
          <a:noFill/>
        </a:ln>
      </xdr:spPr>
    </xdr:pic>
    <xdr:clientData fLocksWithSheet="0"/>
  </xdr:twoCellAnchor>
  <xdr:twoCellAnchor editAs="oneCell">
    <xdr:from>
      <xdr:col>1</xdr:col>
      <xdr:colOff>0</xdr:colOff>
      <xdr:row>126</xdr:row>
      <xdr:rowOff>9525</xdr:rowOff>
    </xdr:from>
    <xdr:to>
      <xdr:col>4</xdr:col>
      <xdr:colOff>9525</xdr:colOff>
      <xdr:row>127</xdr:row>
      <xdr:rowOff>38100</xdr:rowOff>
    </xdr:to>
    <xdr:pic>
      <xdr:nvPicPr>
        <xdr:cNvPr id="68" name="Forb37"/>
        <xdr:cNvPicPr preferRelativeResize="1">
          <a:picLocks noChangeAspect="1"/>
        </xdr:cNvPicPr>
      </xdr:nvPicPr>
      <xdr:blipFill>
        <a:blip r:embed="rId2"/>
        <a:stretch>
          <a:fillRect/>
        </a:stretch>
      </xdr:blipFill>
      <xdr:spPr>
        <a:xfrm>
          <a:off x="352425" y="21688425"/>
          <a:ext cx="1838325" cy="200025"/>
        </a:xfrm>
        <a:prstGeom prst="rect">
          <a:avLst/>
        </a:prstGeom>
        <a:noFill/>
        <a:ln w="9525" cmpd="sng">
          <a:noFill/>
        </a:ln>
      </xdr:spPr>
    </xdr:pic>
    <xdr:clientData fLocksWithSheet="0"/>
  </xdr:twoCellAnchor>
  <xdr:twoCellAnchor editAs="oneCell">
    <xdr:from>
      <xdr:col>1</xdr:col>
      <xdr:colOff>0</xdr:colOff>
      <xdr:row>128</xdr:row>
      <xdr:rowOff>9525</xdr:rowOff>
    </xdr:from>
    <xdr:to>
      <xdr:col>4</xdr:col>
      <xdr:colOff>9525</xdr:colOff>
      <xdr:row>129</xdr:row>
      <xdr:rowOff>38100</xdr:rowOff>
    </xdr:to>
    <xdr:pic>
      <xdr:nvPicPr>
        <xdr:cNvPr id="69" name="Forb38"/>
        <xdr:cNvPicPr preferRelativeResize="1">
          <a:picLocks noChangeAspect="1"/>
        </xdr:cNvPicPr>
      </xdr:nvPicPr>
      <xdr:blipFill>
        <a:blip r:embed="rId2"/>
        <a:stretch>
          <a:fillRect/>
        </a:stretch>
      </xdr:blipFill>
      <xdr:spPr>
        <a:xfrm>
          <a:off x="352425" y="22031325"/>
          <a:ext cx="1838325" cy="200025"/>
        </a:xfrm>
        <a:prstGeom prst="rect">
          <a:avLst/>
        </a:prstGeom>
        <a:noFill/>
        <a:ln w="9525" cmpd="sng">
          <a:noFill/>
        </a:ln>
      </xdr:spPr>
    </xdr:pic>
    <xdr:clientData fLocksWithSheet="0"/>
  </xdr:twoCellAnchor>
  <xdr:twoCellAnchor editAs="oneCell">
    <xdr:from>
      <xdr:col>1</xdr:col>
      <xdr:colOff>0</xdr:colOff>
      <xdr:row>130</xdr:row>
      <xdr:rowOff>9525</xdr:rowOff>
    </xdr:from>
    <xdr:to>
      <xdr:col>4</xdr:col>
      <xdr:colOff>9525</xdr:colOff>
      <xdr:row>131</xdr:row>
      <xdr:rowOff>38100</xdr:rowOff>
    </xdr:to>
    <xdr:pic>
      <xdr:nvPicPr>
        <xdr:cNvPr id="70" name="Forb39"/>
        <xdr:cNvPicPr preferRelativeResize="1">
          <a:picLocks noChangeAspect="1"/>
        </xdr:cNvPicPr>
      </xdr:nvPicPr>
      <xdr:blipFill>
        <a:blip r:embed="rId2"/>
        <a:stretch>
          <a:fillRect/>
        </a:stretch>
      </xdr:blipFill>
      <xdr:spPr>
        <a:xfrm>
          <a:off x="352425" y="22374225"/>
          <a:ext cx="1838325" cy="200025"/>
        </a:xfrm>
        <a:prstGeom prst="rect">
          <a:avLst/>
        </a:prstGeom>
        <a:noFill/>
        <a:ln w="9525" cmpd="sng">
          <a:noFill/>
        </a:ln>
      </xdr:spPr>
    </xdr:pic>
    <xdr:clientData fLocksWithSheet="0"/>
  </xdr:twoCellAnchor>
  <xdr:twoCellAnchor editAs="oneCell">
    <xdr:from>
      <xdr:col>1</xdr:col>
      <xdr:colOff>0</xdr:colOff>
      <xdr:row>132</xdr:row>
      <xdr:rowOff>9525</xdr:rowOff>
    </xdr:from>
    <xdr:to>
      <xdr:col>4</xdr:col>
      <xdr:colOff>9525</xdr:colOff>
      <xdr:row>133</xdr:row>
      <xdr:rowOff>38100</xdr:rowOff>
    </xdr:to>
    <xdr:pic>
      <xdr:nvPicPr>
        <xdr:cNvPr id="71" name="Forb40"/>
        <xdr:cNvPicPr preferRelativeResize="1">
          <a:picLocks noChangeAspect="1"/>
        </xdr:cNvPicPr>
      </xdr:nvPicPr>
      <xdr:blipFill>
        <a:blip r:embed="rId2"/>
        <a:stretch>
          <a:fillRect/>
        </a:stretch>
      </xdr:blipFill>
      <xdr:spPr>
        <a:xfrm>
          <a:off x="352425" y="22717125"/>
          <a:ext cx="1838325" cy="2000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95250</xdr:rowOff>
    </xdr:from>
    <xdr:to>
      <xdr:col>7</xdr:col>
      <xdr:colOff>457200</xdr:colOff>
      <xdr:row>3</xdr:row>
      <xdr:rowOff>85725</xdr:rowOff>
    </xdr:to>
    <xdr:pic>
      <xdr:nvPicPr>
        <xdr:cNvPr id="1" name="CommandButton1"/>
        <xdr:cNvPicPr preferRelativeResize="1">
          <a:picLocks noChangeAspect="1"/>
        </xdr:cNvPicPr>
      </xdr:nvPicPr>
      <xdr:blipFill>
        <a:blip r:embed="rId1"/>
        <a:stretch>
          <a:fillRect/>
        </a:stretch>
      </xdr:blipFill>
      <xdr:spPr>
        <a:xfrm>
          <a:off x="6610350" y="95250"/>
          <a:ext cx="971550" cy="476250"/>
        </a:xfrm>
        <a:prstGeom prst="rect">
          <a:avLst/>
        </a:prstGeom>
        <a:noFill/>
        <a:ln w="9525" cmpd="sng">
          <a:noFill/>
        </a:ln>
      </xdr:spPr>
    </xdr:pic>
    <xdr:clientData fLocksWithSheet="0"/>
  </xdr:twoCellAnchor>
  <xdr:twoCellAnchor editAs="oneCell">
    <xdr:from>
      <xdr:col>0</xdr:col>
      <xdr:colOff>85725</xdr:colOff>
      <xdr:row>0</xdr:row>
      <xdr:rowOff>28575</xdr:rowOff>
    </xdr:from>
    <xdr:to>
      <xdr:col>1</xdr:col>
      <xdr:colOff>66675</xdr:colOff>
      <xdr:row>2</xdr:row>
      <xdr:rowOff>95250</xdr:rowOff>
    </xdr:to>
    <xdr:pic>
      <xdr:nvPicPr>
        <xdr:cNvPr id="2" name="Picture 5"/>
        <xdr:cNvPicPr preferRelativeResize="1">
          <a:picLocks noChangeAspect="1"/>
        </xdr:cNvPicPr>
      </xdr:nvPicPr>
      <xdr:blipFill>
        <a:blip r:embed="rId2"/>
        <a:stretch>
          <a:fillRect/>
        </a:stretch>
      </xdr:blipFill>
      <xdr:spPr>
        <a:xfrm>
          <a:off x="85725" y="28575"/>
          <a:ext cx="1104900" cy="390525"/>
        </a:xfrm>
        <a:prstGeom prst="rect">
          <a:avLst/>
        </a:prstGeom>
        <a:noFill/>
        <a:ln w="9525" cmpd="sng">
          <a:noFill/>
        </a:ln>
      </xdr:spPr>
    </xdr:pic>
    <xdr:clientData/>
  </xdr:twoCellAnchor>
  <xdr:twoCellAnchor editAs="oneCell">
    <xdr:from>
      <xdr:col>1</xdr:col>
      <xdr:colOff>9525</xdr:colOff>
      <xdr:row>7</xdr:row>
      <xdr:rowOff>142875</xdr:rowOff>
    </xdr:from>
    <xdr:to>
      <xdr:col>1</xdr:col>
      <xdr:colOff>1057275</xdr:colOff>
      <xdr:row>9</xdr:row>
      <xdr:rowOff>9525</xdr:rowOff>
    </xdr:to>
    <xdr:pic>
      <xdr:nvPicPr>
        <xdr:cNvPr id="3" name="TypeBox"/>
        <xdr:cNvPicPr preferRelativeResize="1">
          <a:picLocks noChangeAspect="1"/>
        </xdr:cNvPicPr>
      </xdr:nvPicPr>
      <xdr:blipFill>
        <a:blip r:embed="rId3"/>
        <a:stretch>
          <a:fillRect/>
        </a:stretch>
      </xdr:blipFill>
      <xdr:spPr>
        <a:xfrm>
          <a:off x="1133475" y="1466850"/>
          <a:ext cx="1047750" cy="190500"/>
        </a:xfrm>
        <a:prstGeom prst="rect">
          <a:avLst/>
        </a:prstGeom>
        <a:noFill/>
        <a:ln w="9525" cmpd="sng">
          <a:noFill/>
        </a:ln>
      </xdr:spPr>
    </xdr:pic>
    <xdr:clientData fLocksWithSheet="0"/>
  </xdr:twoCellAnchor>
  <xdr:twoCellAnchor editAs="oneCell">
    <xdr:from>
      <xdr:col>2</xdr:col>
      <xdr:colOff>1304925</xdr:colOff>
      <xdr:row>92</xdr:row>
      <xdr:rowOff>28575</xdr:rowOff>
    </xdr:from>
    <xdr:to>
      <xdr:col>2</xdr:col>
      <xdr:colOff>1438275</xdr:colOff>
      <xdr:row>93</xdr:row>
      <xdr:rowOff>19050</xdr:rowOff>
    </xdr:to>
    <xdr:pic>
      <xdr:nvPicPr>
        <xdr:cNvPr id="4" name="CheckBox1"/>
        <xdr:cNvPicPr preferRelativeResize="1">
          <a:picLocks noChangeAspect="1"/>
        </xdr:cNvPicPr>
      </xdr:nvPicPr>
      <xdr:blipFill>
        <a:blip r:embed="rId4"/>
        <a:stretch>
          <a:fillRect/>
        </a:stretch>
      </xdr:blipFill>
      <xdr:spPr>
        <a:xfrm>
          <a:off x="3886200" y="15344775"/>
          <a:ext cx="133350" cy="152400"/>
        </a:xfrm>
        <a:prstGeom prst="rect">
          <a:avLst/>
        </a:prstGeom>
        <a:noFill/>
        <a:ln w="9525" cmpd="sng">
          <a:noFill/>
        </a:ln>
      </xdr:spPr>
    </xdr:pic>
    <xdr:clientData fLocksWithSheet="0"/>
  </xdr:twoCellAnchor>
  <xdr:twoCellAnchor editAs="oneCell">
    <xdr:from>
      <xdr:col>2</xdr:col>
      <xdr:colOff>1304925</xdr:colOff>
      <xdr:row>93</xdr:row>
      <xdr:rowOff>19050</xdr:rowOff>
    </xdr:from>
    <xdr:to>
      <xdr:col>2</xdr:col>
      <xdr:colOff>1447800</xdr:colOff>
      <xdr:row>93</xdr:row>
      <xdr:rowOff>152400</xdr:rowOff>
    </xdr:to>
    <xdr:pic>
      <xdr:nvPicPr>
        <xdr:cNvPr id="5" name="CheckBox2"/>
        <xdr:cNvPicPr preferRelativeResize="1">
          <a:picLocks noChangeAspect="1"/>
        </xdr:cNvPicPr>
      </xdr:nvPicPr>
      <xdr:blipFill>
        <a:blip r:embed="rId5"/>
        <a:stretch>
          <a:fillRect/>
        </a:stretch>
      </xdr:blipFill>
      <xdr:spPr>
        <a:xfrm>
          <a:off x="3886200" y="15497175"/>
          <a:ext cx="142875" cy="133350"/>
        </a:xfrm>
        <a:prstGeom prst="rect">
          <a:avLst/>
        </a:prstGeom>
        <a:noFill/>
        <a:ln w="9525" cmpd="sng">
          <a:noFill/>
        </a:ln>
      </xdr:spPr>
    </xdr:pic>
    <xdr:clientData fLocksWithSheet="0"/>
  </xdr:twoCellAnchor>
  <xdr:twoCellAnchor>
    <xdr:from>
      <xdr:col>1</xdr:col>
      <xdr:colOff>381000</xdr:colOff>
      <xdr:row>106</xdr:row>
      <xdr:rowOff>0</xdr:rowOff>
    </xdr:from>
    <xdr:to>
      <xdr:col>1</xdr:col>
      <xdr:colOff>1447800</xdr:colOff>
      <xdr:row>106</xdr:row>
      <xdr:rowOff>0</xdr:rowOff>
    </xdr:to>
    <xdr:sp>
      <xdr:nvSpPr>
        <xdr:cNvPr id="6" name="Line 12"/>
        <xdr:cNvSpPr>
          <a:spLocks/>
        </xdr:cNvSpPr>
      </xdr:nvSpPr>
      <xdr:spPr>
        <a:xfrm>
          <a:off x="1504950" y="176212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1190625</xdr:colOff>
      <xdr:row>99</xdr:row>
      <xdr:rowOff>9525</xdr:rowOff>
    </xdr:from>
    <xdr:to>
      <xdr:col>2</xdr:col>
      <xdr:colOff>1219200</xdr:colOff>
      <xdr:row>100</xdr:row>
      <xdr:rowOff>38100</xdr:rowOff>
    </xdr:to>
    <xdr:pic>
      <xdr:nvPicPr>
        <xdr:cNvPr id="7" name="DateBox"/>
        <xdr:cNvPicPr preferRelativeResize="1">
          <a:picLocks noChangeAspect="1"/>
        </xdr:cNvPicPr>
      </xdr:nvPicPr>
      <xdr:blipFill>
        <a:blip r:embed="rId6"/>
        <a:stretch>
          <a:fillRect/>
        </a:stretch>
      </xdr:blipFill>
      <xdr:spPr>
        <a:xfrm>
          <a:off x="2314575" y="16487775"/>
          <a:ext cx="1485900" cy="190500"/>
        </a:xfrm>
        <a:prstGeom prst="rect">
          <a:avLst/>
        </a:prstGeom>
        <a:noFill/>
        <a:ln w="9525" cmpd="sng">
          <a:noFill/>
        </a:ln>
      </xdr:spPr>
    </xdr:pic>
    <xdr:clientData/>
  </xdr:twoCellAnchor>
  <xdr:twoCellAnchor editAs="oneCell">
    <xdr:from>
      <xdr:col>1</xdr:col>
      <xdr:colOff>390525</xdr:colOff>
      <xdr:row>104</xdr:row>
      <xdr:rowOff>123825</xdr:rowOff>
    </xdr:from>
    <xdr:to>
      <xdr:col>1</xdr:col>
      <xdr:colOff>1447800</xdr:colOff>
      <xdr:row>105</xdr:row>
      <xdr:rowOff>152400</xdr:rowOff>
    </xdr:to>
    <xdr:pic>
      <xdr:nvPicPr>
        <xdr:cNvPr id="8" name="ByBox"/>
        <xdr:cNvPicPr preferRelativeResize="1">
          <a:picLocks noChangeAspect="1"/>
        </xdr:cNvPicPr>
      </xdr:nvPicPr>
      <xdr:blipFill>
        <a:blip r:embed="rId7"/>
        <a:stretch>
          <a:fillRect/>
        </a:stretch>
      </xdr:blipFill>
      <xdr:spPr>
        <a:xfrm>
          <a:off x="1514475" y="17421225"/>
          <a:ext cx="1057275" cy="190500"/>
        </a:xfrm>
        <a:prstGeom prst="rect">
          <a:avLst/>
        </a:prstGeom>
        <a:noFill/>
        <a:ln w="9525" cmpd="sng">
          <a:noFill/>
        </a:ln>
      </xdr:spPr>
    </xdr:pic>
    <xdr:clientData fLocksWithSheet="0"/>
  </xdr:twoCellAnchor>
  <xdr:twoCellAnchor editAs="oneCell">
    <xdr:from>
      <xdr:col>6</xdr:col>
      <xdr:colOff>104775</xdr:colOff>
      <xdr:row>3</xdr:row>
      <xdr:rowOff>171450</xdr:rowOff>
    </xdr:from>
    <xdr:to>
      <xdr:col>7</xdr:col>
      <xdr:colOff>447675</xdr:colOff>
      <xdr:row>4</xdr:row>
      <xdr:rowOff>76200</xdr:rowOff>
    </xdr:to>
    <xdr:pic>
      <xdr:nvPicPr>
        <xdr:cNvPr id="9" name="CommandButton2"/>
        <xdr:cNvPicPr preferRelativeResize="1">
          <a:picLocks noChangeAspect="1"/>
        </xdr:cNvPicPr>
      </xdr:nvPicPr>
      <xdr:blipFill>
        <a:blip r:embed="rId8"/>
        <a:stretch>
          <a:fillRect/>
        </a:stretch>
      </xdr:blipFill>
      <xdr:spPr>
        <a:xfrm>
          <a:off x="6619875" y="657225"/>
          <a:ext cx="952500" cy="257175"/>
        </a:xfrm>
        <a:prstGeom prst="rect">
          <a:avLst/>
        </a:prstGeom>
        <a:noFill/>
        <a:ln w="9525" cmpd="sng">
          <a:noFill/>
        </a:ln>
      </xdr:spPr>
    </xdr:pic>
    <xdr:clientData fLocksWithSheet="0"/>
  </xdr:twoCellAnchor>
  <xdr:twoCellAnchor editAs="oneCell">
    <xdr:from>
      <xdr:col>6</xdr:col>
      <xdr:colOff>104775</xdr:colOff>
      <xdr:row>5</xdr:row>
      <xdr:rowOff>0</xdr:rowOff>
    </xdr:from>
    <xdr:to>
      <xdr:col>7</xdr:col>
      <xdr:colOff>466725</xdr:colOff>
      <xdr:row>7</xdr:row>
      <xdr:rowOff>152400</xdr:rowOff>
    </xdr:to>
    <xdr:pic>
      <xdr:nvPicPr>
        <xdr:cNvPr id="10" name="HiderButton"/>
        <xdr:cNvPicPr preferRelativeResize="1">
          <a:picLocks noChangeAspect="1"/>
        </xdr:cNvPicPr>
      </xdr:nvPicPr>
      <xdr:blipFill>
        <a:blip r:embed="rId9"/>
        <a:stretch>
          <a:fillRect/>
        </a:stretch>
      </xdr:blipFill>
      <xdr:spPr>
        <a:xfrm>
          <a:off x="6619875" y="1000125"/>
          <a:ext cx="971550" cy="4762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752475</xdr:colOff>
      <xdr:row>2</xdr:row>
      <xdr:rowOff>47625</xdr:rowOff>
    </xdr:to>
    <xdr:pic>
      <xdr:nvPicPr>
        <xdr:cNvPr id="1" name="CommandButton1"/>
        <xdr:cNvPicPr preferRelativeResize="1">
          <a:picLocks noChangeAspect="1"/>
        </xdr:cNvPicPr>
      </xdr:nvPicPr>
      <xdr:blipFill>
        <a:blip r:embed="rId1"/>
        <a:stretch>
          <a:fillRect/>
        </a:stretch>
      </xdr:blipFill>
      <xdr:spPr>
        <a:xfrm>
          <a:off x="142875" y="104775"/>
          <a:ext cx="2133600" cy="26670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SEEDING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eding Plan"/>
      <sheetName val="Grasses"/>
      <sheetName val="Documentation"/>
    </sheetNames>
    <sheetDataSet>
      <sheetData sheetId="1">
        <row r="4">
          <cell r="G4">
            <v>1</v>
          </cell>
          <cell r="I4" t="str">
            <v>No Seeding Plan Needed</v>
          </cell>
        </row>
        <row r="5">
          <cell r="G5">
            <v>2</v>
          </cell>
          <cell r="H5" t="str">
            <v>CP-1</v>
          </cell>
        </row>
        <row r="6">
          <cell r="G6">
            <v>3</v>
          </cell>
          <cell r="H6" t="str">
            <v>CP-1</v>
          </cell>
          <cell r="I6" t="str">
            <v>Brome</v>
          </cell>
          <cell r="J6">
            <v>4</v>
          </cell>
          <cell r="K6" t="str">
            <v>Redtop</v>
          </cell>
          <cell r="L6">
            <v>0.5</v>
          </cell>
          <cell r="M6" t="str">
            <v>Red Clover</v>
          </cell>
          <cell r="N6">
            <v>2</v>
          </cell>
          <cell r="S6" t="str">
            <v>Companion Crop of Oats</v>
          </cell>
          <cell r="T6">
            <v>1.5</v>
          </cell>
        </row>
        <row r="7">
          <cell r="G7">
            <v>4</v>
          </cell>
          <cell r="H7" t="str">
            <v>CP-1</v>
          </cell>
          <cell r="I7" t="str">
            <v>Orchard Grass</v>
          </cell>
          <cell r="J7">
            <v>2</v>
          </cell>
          <cell r="K7" t="str">
            <v>Timothy</v>
          </cell>
          <cell r="L7">
            <v>1</v>
          </cell>
          <cell r="M7" t="str">
            <v>Sweet clover</v>
          </cell>
          <cell r="N7">
            <v>2</v>
          </cell>
          <cell r="S7" t="str">
            <v>Companion Crop of Oats</v>
          </cell>
          <cell r="T7">
            <v>1.5</v>
          </cell>
        </row>
        <row r="8">
          <cell r="G8">
            <v>5</v>
          </cell>
          <cell r="H8" t="str">
            <v>CP-1</v>
          </cell>
          <cell r="I8" t="str">
            <v>Brome</v>
          </cell>
          <cell r="J8">
            <v>8</v>
          </cell>
          <cell r="K8" t="str">
            <v>Alfalfa</v>
          </cell>
          <cell r="L8">
            <v>2.5</v>
          </cell>
          <cell r="M8" t="str">
            <v>Red Clover</v>
          </cell>
          <cell r="N8">
            <v>2</v>
          </cell>
          <cell r="S8" t="str">
            <v>Companion Crop of Oats</v>
          </cell>
          <cell r="T8">
            <v>1.5</v>
          </cell>
        </row>
        <row r="9">
          <cell r="G9">
            <v>6</v>
          </cell>
          <cell r="H9" t="str">
            <v>CP-1</v>
          </cell>
          <cell r="I9" t="str">
            <v>Orchard Grass</v>
          </cell>
          <cell r="J9">
            <v>2</v>
          </cell>
          <cell r="K9" t="str">
            <v>Timothy</v>
          </cell>
          <cell r="L9">
            <v>1</v>
          </cell>
          <cell r="M9" t="str">
            <v>Alsike Clover</v>
          </cell>
          <cell r="N9">
            <v>1</v>
          </cell>
          <cell r="S9" t="str">
            <v>Companion Crop of Oats</v>
          </cell>
          <cell r="T9">
            <v>1.5</v>
          </cell>
        </row>
        <row r="10">
          <cell r="G10">
            <v>7</v>
          </cell>
          <cell r="H10" t="str">
            <v>CP-1</v>
          </cell>
          <cell r="S10" t="str">
            <v>Companion Crop of Oats</v>
          </cell>
          <cell r="T10">
            <v>1.5</v>
          </cell>
        </row>
        <row r="11">
          <cell r="G11">
            <v>8</v>
          </cell>
          <cell r="H11" t="str">
            <v>CP-1</v>
          </cell>
          <cell r="I11" t="str">
            <v>Brome</v>
          </cell>
          <cell r="J11">
            <v>4</v>
          </cell>
          <cell r="K11" t="str">
            <v>Redtop</v>
          </cell>
          <cell r="L11">
            <v>0.5</v>
          </cell>
          <cell r="M11" t="str">
            <v>Alfalfa</v>
          </cell>
          <cell r="N11">
            <v>2</v>
          </cell>
          <cell r="O11" t="str">
            <v>Red Clover</v>
          </cell>
          <cell r="P11">
            <v>1</v>
          </cell>
          <cell r="S11" t="str">
            <v>Companion Crop of Oats</v>
          </cell>
          <cell r="T11">
            <v>1.5</v>
          </cell>
        </row>
        <row r="12">
          <cell r="G12">
            <v>9</v>
          </cell>
          <cell r="H12" t="str">
            <v>CP-1</v>
          </cell>
          <cell r="I12" t="str">
            <v>Orchard Grass</v>
          </cell>
          <cell r="J12">
            <v>2</v>
          </cell>
          <cell r="K12" t="str">
            <v>Timothy</v>
          </cell>
          <cell r="L12">
            <v>1</v>
          </cell>
          <cell r="M12" t="str">
            <v>Alfalfa</v>
          </cell>
          <cell r="N12">
            <v>2</v>
          </cell>
          <cell r="O12" t="str">
            <v>Sweet Clover</v>
          </cell>
          <cell r="P12">
            <v>1</v>
          </cell>
          <cell r="S12" t="str">
            <v>Companion Crop of Oats</v>
          </cell>
          <cell r="T12">
            <v>1.5</v>
          </cell>
        </row>
        <row r="13">
          <cell r="G13">
            <v>10</v>
          </cell>
          <cell r="H13" t="str">
            <v>CP-1</v>
          </cell>
          <cell r="I13" t="str">
            <v>Brome</v>
          </cell>
          <cell r="J13">
            <v>4</v>
          </cell>
          <cell r="K13" t="str">
            <v>Orchard Grass</v>
          </cell>
          <cell r="L13">
            <v>2</v>
          </cell>
          <cell r="M13" t="str">
            <v>Alfalfa</v>
          </cell>
          <cell r="N13">
            <v>2</v>
          </cell>
          <cell r="O13" t="str">
            <v>Red Clover</v>
          </cell>
          <cell r="P13">
            <v>1</v>
          </cell>
          <cell r="S13" t="str">
            <v>Companion Crop of Oats</v>
          </cell>
          <cell r="T13">
            <v>1.5</v>
          </cell>
        </row>
        <row r="14">
          <cell r="G14">
            <v>11</v>
          </cell>
          <cell r="H14" t="str">
            <v>CP-1</v>
          </cell>
          <cell r="I14" t="str">
            <v>Orchard Grass</v>
          </cell>
          <cell r="J14">
            <v>3</v>
          </cell>
          <cell r="K14" t="str">
            <v>Timothy</v>
          </cell>
          <cell r="L14">
            <v>1</v>
          </cell>
          <cell r="M14" t="str">
            <v>Red Clover</v>
          </cell>
          <cell r="N14">
            <v>1</v>
          </cell>
          <cell r="O14" t="str">
            <v>Alsike Clover</v>
          </cell>
          <cell r="P14">
            <v>1</v>
          </cell>
          <cell r="S14" t="str">
            <v>Companion Crop of Oats</v>
          </cell>
          <cell r="T14">
            <v>1.5</v>
          </cell>
        </row>
        <row r="15">
          <cell r="G15">
            <v>12</v>
          </cell>
          <cell r="H15" t="str">
            <v>CP-1</v>
          </cell>
          <cell r="S15" t="str">
            <v>Companion Crop of Oats</v>
          </cell>
          <cell r="T15">
            <v>1.5</v>
          </cell>
        </row>
        <row r="16">
          <cell r="G16">
            <v>13</v>
          </cell>
          <cell r="H16" t="str">
            <v>CP-2</v>
          </cell>
        </row>
        <row r="17">
          <cell r="G17">
            <v>14</v>
          </cell>
          <cell r="H17" t="str">
            <v>CP-2</v>
          </cell>
          <cell r="I17" t="str">
            <v>Big Bluestem</v>
          </cell>
          <cell r="J17">
            <v>2.5</v>
          </cell>
          <cell r="K17" t="str">
            <v>Indiangrass</v>
          </cell>
          <cell r="L17">
            <v>2.5</v>
          </cell>
          <cell r="M17" t="str">
            <v>Alfalfa</v>
          </cell>
          <cell r="N17">
            <v>2.5</v>
          </cell>
          <cell r="O17" t="str">
            <v>Red Clover</v>
          </cell>
          <cell r="P17">
            <v>1.5</v>
          </cell>
          <cell r="S17" t="str">
            <v>Oats (Optional)</v>
          </cell>
          <cell r="T17">
            <v>1</v>
          </cell>
        </row>
        <row r="18">
          <cell r="G18">
            <v>15</v>
          </cell>
          <cell r="H18" t="str">
            <v>CP-2</v>
          </cell>
          <cell r="I18" t="str">
            <v>Indiangrass</v>
          </cell>
          <cell r="J18">
            <v>2.5</v>
          </cell>
          <cell r="K18" t="str">
            <v>Switchgrass</v>
          </cell>
          <cell r="L18">
            <v>1.5</v>
          </cell>
          <cell r="M18" t="str">
            <v>Red Clover</v>
          </cell>
          <cell r="N18">
            <v>1.5</v>
          </cell>
          <cell r="O18" t="str">
            <v>Alsike Clover</v>
          </cell>
          <cell r="P18">
            <v>1</v>
          </cell>
          <cell r="S18" t="str">
            <v>Oats (Optional)</v>
          </cell>
          <cell r="T18">
            <v>1</v>
          </cell>
        </row>
        <row r="19">
          <cell r="G19">
            <v>16</v>
          </cell>
          <cell r="H19" t="str">
            <v>CP-2</v>
          </cell>
          <cell r="I19" t="str">
            <v>Big Bluestem</v>
          </cell>
          <cell r="J19">
            <v>2.5</v>
          </cell>
          <cell r="K19" t="str">
            <v>Switchgrass</v>
          </cell>
          <cell r="L19">
            <v>1.5</v>
          </cell>
          <cell r="M19" t="str">
            <v>Sweet clover</v>
          </cell>
          <cell r="N19">
            <v>1.5</v>
          </cell>
          <cell r="O19" t="str">
            <v>Red Clover</v>
          </cell>
          <cell r="P19">
            <v>2</v>
          </cell>
          <cell r="S19" t="str">
            <v>Oats (Optional)</v>
          </cell>
          <cell r="T19">
            <v>1</v>
          </cell>
        </row>
        <row r="20">
          <cell r="G20">
            <v>17</v>
          </cell>
          <cell r="H20" t="str">
            <v>CP-2</v>
          </cell>
          <cell r="I20" t="str">
            <v>Little Blue</v>
          </cell>
          <cell r="J20">
            <v>3</v>
          </cell>
          <cell r="K20" t="str">
            <v>Sideoats Grama</v>
          </cell>
          <cell r="L20">
            <v>3</v>
          </cell>
          <cell r="M20" t="str">
            <v>Alsike Clover</v>
          </cell>
          <cell r="N20">
            <v>1</v>
          </cell>
          <cell r="O20" t="str">
            <v>Ladino Clover</v>
          </cell>
          <cell r="P20">
            <v>1</v>
          </cell>
          <cell r="S20" t="str">
            <v>Oats (Optional)</v>
          </cell>
          <cell r="T20">
            <v>1</v>
          </cell>
        </row>
        <row r="21">
          <cell r="G21">
            <v>18</v>
          </cell>
          <cell r="H21" t="str">
            <v>CP-2</v>
          </cell>
        </row>
        <row r="22">
          <cell r="G22">
            <v>19</v>
          </cell>
          <cell r="H22" t="str">
            <v>CP-2</v>
          </cell>
          <cell r="I22" t="str">
            <v>Big Bluestem</v>
          </cell>
          <cell r="J22">
            <v>2</v>
          </cell>
          <cell r="K22" t="str">
            <v>Indiangrass</v>
          </cell>
          <cell r="L22">
            <v>2</v>
          </cell>
          <cell r="M22" t="str">
            <v>Switch Grass</v>
          </cell>
          <cell r="N22">
            <v>1</v>
          </cell>
          <cell r="O22" t="str">
            <v>Alfalfa</v>
          </cell>
          <cell r="P22">
            <v>2</v>
          </cell>
          <cell r="Q22" t="str">
            <v>Red Clover</v>
          </cell>
          <cell r="R22">
            <v>1.5</v>
          </cell>
          <cell r="S22" t="str">
            <v>Oats (Optional)</v>
          </cell>
          <cell r="T22">
            <v>1</v>
          </cell>
        </row>
        <row r="23">
          <cell r="G23">
            <v>20</v>
          </cell>
          <cell r="H23" t="str">
            <v>CP-2</v>
          </cell>
          <cell r="I23" t="str">
            <v>Indiangrass</v>
          </cell>
          <cell r="J23">
            <v>3</v>
          </cell>
          <cell r="K23" t="str">
            <v>Switchgrass</v>
          </cell>
          <cell r="L23">
            <v>1</v>
          </cell>
          <cell r="M23" t="str">
            <v>Big Bluestem</v>
          </cell>
          <cell r="N23">
            <v>1</v>
          </cell>
          <cell r="O23" t="str">
            <v>Red Clover</v>
          </cell>
          <cell r="P23">
            <v>1.5</v>
          </cell>
          <cell r="Q23" t="str">
            <v>Alsike Clover</v>
          </cell>
          <cell r="R23">
            <v>0.5</v>
          </cell>
          <cell r="S23" t="str">
            <v>Oats (Optional)</v>
          </cell>
          <cell r="T23">
            <v>1</v>
          </cell>
        </row>
        <row r="24">
          <cell r="G24">
            <v>21</v>
          </cell>
          <cell r="H24" t="str">
            <v>CP-2</v>
          </cell>
          <cell r="I24" t="str">
            <v>Big Bluestem</v>
          </cell>
          <cell r="J24">
            <v>2.5</v>
          </cell>
          <cell r="K24" t="str">
            <v>Switchgrass</v>
          </cell>
          <cell r="L24">
            <v>1.5</v>
          </cell>
          <cell r="M24" t="str">
            <v>Sweet clover</v>
          </cell>
          <cell r="N24">
            <v>1.5</v>
          </cell>
          <cell r="O24" t="str">
            <v>Red Clover</v>
          </cell>
          <cell r="P24">
            <v>2</v>
          </cell>
          <cell r="S24" t="str">
            <v>Oats (Optional)</v>
          </cell>
          <cell r="T24">
            <v>1</v>
          </cell>
        </row>
        <row r="25">
          <cell r="G25">
            <v>22</v>
          </cell>
          <cell r="H25" t="str">
            <v>CP-2</v>
          </cell>
          <cell r="I25" t="str">
            <v>Little Blue</v>
          </cell>
          <cell r="J25">
            <v>3</v>
          </cell>
          <cell r="K25" t="str">
            <v>Sideoats Grama</v>
          </cell>
          <cell r="L25">
            <v>3</v>
          </cell>
          <cell r="M25" t="str">
            <v>Canada Wild Rye</v>
          </cell>
          <cell r="N25">
            <v>3</v>
          </cell>
          <cell r="O25" t="str">
            <v>Alsike Clover</v>
          </cell>
          <cell r="P25">
            <v>0.5</v>
          </cell>
          <cell r="Q25" t="str">
            <v>Ladino Clover</v>
          </cell>
          <cell r="R25">
            <v>0.5</v>
          </cell>
          <cell r="S25" t="str">
            <v>Oats (Optional)</v>
          </cell>
          <cell r="T25">
            <v>1</v>
          </cell>
        </row>
        <row r="26">
          <cell r="G26">
            <v>23</v>
          </cell>
          <cell r="H26" t="str">
            <v>CP-2</v>
          </cell>
        </row>
        <row r="27">
          <cell r="G27">
            <v>24</v>
          </cell>
          <cell r="H27" t="str">
            <v>CP-4B</v>
          </cell>
          <cell r="S27" t="str">
            <v>Companion Crop of Oats</v>
          </cell>
          <cell r="T27">
            <v>1.5</v>
          </cell>
        </row>
        <row r="28">
          <cell r="G28">
            <v>25</v>
          </cell>
          <cell r="H28" t="str">
            <v>CP-4B</v>
          </cell>
          <cell r="S28" t="str">
            <v>Oats (Optional)</v>
          </cell>
          <cell r="T28">
            <v>1</v>
          </cell>
        </row>
        <row r="29">
          <cell r="G29">
            <v>26</v>
          </cell>
          <cell r="H29" t="str">
            <v>CP-4D</v>
          </cell>
          <cell r="S29" t="str">
            <v>Companion Crop of Oats</v>
          </cell>
          <cell r="T29">
            <v>1.5</v>
          </cell>
        </row>
        <row r="30">
          <cell r="G30">
            <v>27</v>
          </cell>
          <cell r="H30" t="str">
            <v>CP-4D</v>
          </cell>
          <cell r="S30" t="str">
            <v>Oats (Optional)</v>
          </cell>
          <cell r="T30">
            <v>1</v>
          </cell>
        </row>
        <row r="31">
          <cell r="G31">
            <v>28</v>
          </cell>
          <cell r="H31" t="str">
            <v>CP-10</v>
          </cell>
        </row>
        <row r="32">
          <cell r="G32">
            <v>29</v>
          </cell>
          <cell r="H32" t="str">
            <v>CP-10</v>
          </cell>
        </row>
        <row r="33">
          <cell r="G33">
            <v>30</v>
          </cell>
          <cell r="H33" t="str">
            <v>CP-10</v>
          </cell>
          <cell r="I33" t="str">
            <v>Brome</v>
          </cell>
          <cell r="J33">
            <v>4</v>
          </cell>
          <cell r="K33" t="str">
            <v>Redtop</v>
          </cell>
          <cell r="L33">
            <v>0.5</v>
          </cell>
          <cell r="M33" t="str">
            <v>Red Clover</v>
          </cell>
          <cell r="N33">
            <v>2</v>
          </cell>
        </row>
        <row r="34">
          <cell r="G34">
            <v>31</v>
          </cell>
          <cell r="H34" t="str">
            <v>CP-10</v>
          </cell>
          <cell r="I34" t="str">
            <v>Orchard Grass</v>
          </cell>
          <cell r="J34">
            <v>2</v>
          </cell>
          <cell r="K34" t="str">
            <v>Timothy</v>
          </cell>
          <cell r="L34">
            <v>1</v>
          </cell>
          <cell r="M34" t="str">
            <v>Sweet clover</v>
          </cell>
          <cell r="N34">
            <v>2</v>
          </cell>
        </row>
        <row r="35">
          <cell r="G35">
            <v>32</v>
          </cell>
          <cell r="H35" t="str">
            <v>CP-10</v>
          </cell>
          <cell r="I35" t="str">
            <v>Brome</v>
          </cell>
          <cell r="J35">
            <v>8</v>
          </cell>
          <cell r="K35" t="str">
            <v>Alfalfa</v>
          </cell>
          <cell r="L35">
            <v>2.5</v>
          </cell>
          <cell r="M35" t="str">
            <v>Red Clover</v>
          </cell>
          <cell r="N35">
            <v>2</v>
          </cell>
        </row>
        <row r="36">
          <cell r="G36">
            <v>33</v>
          </cell>
          <cell r="H36" t="str">
            <v>CP-10</v>
          </cell>
          <cell r="I36" t="str">
            <v>Orchard Grass</v>
          </cell>
          <cell r="J36">
            <v>2</v>
          </cell>
          <cell r="K36" t="str">
            <v>Timothy</v>
          </cell>
          <cell r="L36">
            <v>1</v>
          </cell>
          <cell r="M36" t="str">
            <v>Alsike Clover</v>
          </cell>
          <cell r="N36">
            <v>1</v>
          </cell>
        </row>
        <row r="37">
          <cell r="G37">
            <v>34</v>
          </cell>
          <cell r="H37" t="str">
            <v>CP-10</v>
          </cell>
        </row>
        <row r="38">
          <cell r="G38">
            <v>35</v>
          </cell>
          <cell r="H38" t="str">
            <v>CP-10</v>
          </cell>
          <cell r="I38" t="str">
            <v>Brome</v>
          </cell>
          <cell r="J38">
            <v>4</v>
          </cell>
          <cell r="K38" t="str">
            <v>Redtop</v>
          </cell>
          <cell r="L38">
            <v>0.5</v>
          </cell>
          <cell r="M38" t="str">
            <v>Alfalfa</v>
          </cell>
          <cell r="N38">
            <v>2</v>
          </cell>
          <cell r="O38" t="str">
            <v>Red Clover</v>
          </cell>
          <cell r="P38">
            <v>1</v>
          </cell>
        </row>
        <row r="39">
          <cell r="G39">
            <v>36</v>
          </cell>
          <cell r="H39" t="str">
            <v>CP-10</v>
          </cell>
          <cell r="I39" t="str">
            <v>Orchard Grass</v>
          </cell>
          <cell r="J39">
            <v>2</v>
          </cell>
          <cell r="K39" t="str">
            <v>Timothy</v>
          </cell>
          <cell r="L39">
            <v>1</v>
          </cell>
          <cell r="M39" t="str">
            <v>Alfalfa</v>
          </cell>
          <cell r="N39">
            <v>2</v>
          </cell>
          <cell r="O39" t="str">
            <v>Sweet Clover</v>
          </cell>
          <cell r="P39">
            <v>1</v>
          </cell>
        </row>
        <row r="40">
          <cell r="G40">
            <v>37</v>
          </cell>
          <cell r="H40" t="str">
            <v>CP-10</v>
          </cell>
          <cell r="I40" t="str">
            <v>Brome</v>
          </cell>
          <cell r="J40">
            <v>4</v>
          </cell>
          <cell r="K40" t="str">
            <v>Orchard Grass</v>
          </cell>
          <cell r="L40">
            <v>2</v>
          </cell>
          <cell r="M40" t="str">
            <v>Alfalfa</v>
          </cell>
          <cell r="N40">
            <v>2</v>
          </cell>
          <cell r="O40" t="str">
            <v>Red Clover</v>
          </cell>
          <cell r="P40">
            <v>1</v>
          </cell>
        </row>
        <row r="41">
          <cell r="G41">
            <v>38</v>
          </cell>
          <cell r="H41" t="str">
            <v>CP-10</v>
          </cell>
          <cell r="I41" t="str">
            <v>Orchard Grass</v>
          </cell>
          <cell r="J41">
            <v>3</v>
          </cell>
          <cell r="K41" t="str">
            <v>Timothy</v>
          </cell>
          <cell r="L41">
            <v>1</v>
          </cell>
          <cell r="M41" t="str">
            <v>Red Clover</v>
          </cell>
          <cell r="N41">
            <v>1</v>
          </cell>
          <cell r="O41" t="str">
            <v>Alsike Clover</v>
          </cell>
          <cell r="P41">
            <v>1</v>
          </cell>
        </row>
        <row r="42">
          <cell r="G42">
            <v>39</v>
          </cell>
          <cell r="H42" t="str">
            <v>CP-10</v>
          </cell>
          <cell r="I42" t="str">
            <v>Big Bluestem</v>
          </cell>
          <cell r="J42">
            <v>2.5</v>
          </cell>
          <cell r="K42" t="str">
            <v>Indiangrass</v>
          </cell>
          <cell r="L42">
            <v>2.5</v>
          </cell>
          <cell r="M42" t="str">
            <v>Alfalfa</v>
          </cell>
          <cell r="N42">
            <v>2.5</v>
          </cell>
          <cell r="O42" t="str">
            <v>Red Clover</v>
          </cell>
          <cell r="P42">
            <v>1.5</v>
          </cell>
        </row>
        <row r="43">
          <cell r="G43">
            <v>40</v>
          </cell>
          <cell r="H43" t="str">
            <v>CP-10</v>
          </cell>
          <cell r="I43" t="str">
            <v>Indiangrass</v>
          </cell>
          <cell r="J43">
            <v>2.5</v>
          </cell>
          <cell r="K43" t="str">
            <v>Switchgrass</v>
          </cell>
          <cell r="L43">
            <v>1.5</v>
          </cell>
          <cell r="M43" t="str">
            <v>Red Clover</v>
          </cell>
          <cell r="N43">
            <v>1.5</v>
          </cell>
          <cell r="O43" t="str">
            <v>Alsike Clover</v>
          </cell>
          <cell r="P43">
            <v>1</v>
          </cell>
        </row>
        <row r="44">
          <cell r="G44">
            <v>41</v>
          </cell>
          <cell r="H44" t="str">
            <v>CP-10</v>
          </cell>
          <cell r="I44" t="str">
            <v>Big Bluestem</v>
          </cell>
          <cell r="J44">
            <v>3</v>
          </cell>
          <cell r="K44" t="str">
            <v>Sideoats Grama</v>
          </cell>
          <cell r="L44">
            <v>3</v>
          </cell>
          <cell r="M44" t="str">
            <v>Alsike Clover</v>
          </cell>
          <cell r="N44">
            <v>1</v>
          </cell>
          <cell r="O44" t="str">
            <v>Red Clover</v>
          </cell>
          <cell r="P44">
            <v>2</v>
          </cell>
        </row>
        <row r="45">
          <cell r="G45">
            <v>42</v>
          </cell>
          <cell r="H45" t="str">
            <v>CP-10</v>
          </cell>
          <cell r="I45" t="str">
            <v>Little Blue</v>
          </cell>
          <cell r="J45">
            <v>3</v>
          </cell>
          <cell r="K45" t="str">
            <v>Sideoats Grama</v>
          </cell>
          <cell r="L45">
            <v>3</v>
          </cell>
          <cell r="M45" t="str">
            <v>Alsike Clover</v>
          </cell>
          <cell r="N45">
            <v>1</v>
          </cell>
          <cell r="O45" t="str">
            <v>Ladino Clover</v>
          </cell>
          <cell r="P45">
            <v>1</v>
          </cell>
        </row>
        <row r="46">
          <cell r="G46">
            <v>43</v>
          </cell>
          <cell r="H46" t="str">
            <v>CP-10</v>
          </cell>
        </row>
        <row r="47">
          <cell r="G47">
            <v>44</v>
          </cell>
          <cell r="H47" t="str">
            <v>CP-10</v>
          </cell>
          <cell r="I47" t="str">
            <v>Big Bluestem</v>
          </cell>
          <cell r="J47">
            <v>2</v>
          </cell>
          <cell r="K47" t="str">
            <v>Indiangrass</v>
          </cell>
          <cell r="L47">
            <v>2</v>
          </cell>
          <cell r="M47" t="str">
            <v>Switch Grass</v>
          </cell>
          <cell r="N47">
            <v>1</v>
          </cell>
          <cell r="O47" t="str">
            <v>Alfalfa</v>
          </cell>
          <cell r="P47">
            <v>2</v>
          </cell>
        </row>
        <row r="48">
          <cell r="G48">
            <v>45</v>
          </cell>
          <cell r="H48" t="str">
            <v>CP-10</v>
          </cell>
          <cell r="I48" t="str">
            <v>Indiangrass</v>
          </cell>
          <cell r="J48">
            <v>3</v>
          </cell>
          <cell r="K48" t="str">
            <v>Switchgrass</v>
          </cell>
          <cell r="L48">
            <v>1</v>
          </cell>
          <cell r="M48" t="str">
            <v>Big Bluestem</v>
          </cell>
          <cell r="N48">
            <v>1</v>
          </cell>
          <cell r="O48" t="str">
            <v>Red Clover</v>
          </cell>
          <cell r="P48">
            <v>1.5</v>
          </cell>
        </row>
        <row r="49">
          <cell r="G49">
            <v>46</v>
          </cell>
          <cell r="H49" t="str">
            <v>CP-10</v>
          </cell>
          <cell r="I49" t="str">
            <v>Big Bluestem</v>
          </cell>
          <cell r="J49">
            <v>2.5</v>
          </cell>
          <cell r="K49" t="str">
            <v>Switchgrass</v>
          </cell>
          <cell r="L49">
            <v>1.5</v>
          </cell>
          <cell r="M49" t="str">
            <v>Sweet clover</v>
          </cell>
          <cell r="N49">
            <v>1.5</v>
          </cell>
          <cell r="O49" t="str">
            <v>Red Clover</v>
          </cell>
          <cell r="P49">
            <v>2</v>
          </cell>
        </row>
        <row r="50">
          <cell r="G50">
            <v>47</v>
          </cell>
          <cell r="H50" t="str">
            <v>CP-10</v>
          </cell>
          <cell r="I50" t="str">
            <v>Little Blue</v>
          </cell>
          <cell r="J50">
            <v>3</v>
          </cell>
          <cell r="K50" t="str">
            <v>Sideoats Grama</v>
          </cell>
          <cell r="L50">
            <v>3</v>
          </cell>
          <cell r="M50" t="str">
            <v>Canada Wild Rye</v>
          </cell>
          <cell r="N50">
            <v>3</v>
          </cell>
          <cell r="O50" t="str">
            <v>Alsike Clover</v>
          </cell>
          <cell r="P50">
            <v>0.5</v>
          </cell>
        </row>
        <row r="51">
          <cell r="G51">
            <v>48</v>
          </cell>
          <cell r="H51" t="str">
            <v>CP-10</v>
          </cell>
        </row>
        <row r="52">
          <cell r="G52">
            <v>49</v>
          </cell>
          <cell r="H52" t="str">
            <v>CP-12</v>
          </cell>
        </row>
        <row r="53">
          <cell r="G53">
            <v>50</v>
          </cell>
          <cell r="H53" t="str">
            <v>CP-23</v>
          </cell>
          <cell r="S53" t="str">
            <v>Companion Crop of Oats</v>
          </cell>
          <cell r="T53">
            <v>1.5</v>
          </cell>
        </row>
        <row r="54">
          <cell r="G54">
            <v>51</v>
          </cell>
          <cell r="H54" t="str">
            <v>CP-23</v>
          </cell>
          <cell r="S54" t="str">
            <v>Companion Crop of Oats</v>
          </cell>
          <cell r="T54">
            <v>1.5</v>
          </cell>
        </row>
        <row r="55">
          <cell r="G55">
            <v>52</v>
          </cell>
          <cell r="H55" t="str">
            <v>CP-23</v>
          </cell>
        </row>
        <row r="56">
          <cell r="G56">
            <v>53</v>
          </cell>
          <cell r="H56" t="str">
            <v>CP-25</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row r="150">
          <cell r="G150">
            <v>0</v>
          </cell>
        </row>
        <row r="151">
          <cell r="G151">
            <v>0</v>
          </cell>
        </row>
        <row r="152">
          <cell r="G152">
            <v>0</v>
          </cell>
        </row>
        <row r="153">
          <cell r="G153">
            <v>0</v>
          </cell>
        </row>
        <row r="154">
          <cell r="G154">
            <v>0</v>
          </cell>
        </row>
        <row r="155">
          <cell r="G155">
            <v>0</v>
          </cell>
        </row>
        <row r="156">
          <cell r="G156">
            <v>0</v>
          </cell>
        </row>
        <row r="157">
          <cell r="G157">
            <v>0</v>
          </cell>
        </row>
        <row r="158">
          <cell r="G158">
            <v>0</v>
          </cell>
        </row>
        <row r="159">
          <cell r="G159">
            <v>0</v>
          </cell>
        </row>
        <row r="160">
          <cell r="G160">
            <v>0</v>
          </cell>
        </row>
        <row r="161">
          <cell r="G161">
            <v>0</v>
          </cell>
        </row>
        <row r="162">
          <cell r="G162">
            <v>0</v>
          </cell>
        </row>
        <row r="163">
          <cell r="G163">
            <v>0</v>
          </cell>
        </row>
        <row r="164">
          <cell r="G164">
            <v>0</v>
          </cell>
        </row>
        <row r="165">
          <cell r="G165">
            <v>0</v>
          </cell>
        </row>
        <row r="166">
          <cell r="G166">
            <v>0</v>
          </cell>
        </row>
        <row r="167">
          <cell r="G167">
            <v>0</v>
          </cell>
        </row>
        <row r="168">
          <cell r="G168">
            <v>0</v>
          </cell>
        </row>
        <row r="169">
          <cell r="G169">
            <v>0</v>
          </cell>
        </row>
        <row r="170">
          <cell r="G170">
            <v>0</v>
          </cell>
        </row>
        <row r="171">
          <cell r="G171">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Instructions"/>
  <dimension ref="A1:I15"/>
  <sheetViews>
    <sheetView tabSelected="1" workbookViewId="0" topLeftCell="A1">
      <selection activeCell="C17" sqref="C17"/>
    </sheetView>
  </sheetViews>
  <sheetFormatPr defaultColWidth="9.140625" defaultRowHeight="12.75"/>
  <cols>
    <col min="1" max="16384" width="9.140625" style="140" customWidth="1"/>
  </cols>
  <sheetData>
    <row r="1" spans="1:9" ht="18.75" thickBot="1">
      <c r="A1" s="147" t="s">
        <v>249</v>
      </c>
      <c r="B1" s="103"/>
      <c r="C1" s="103"/>
      <c r="D1" s="103"/>
      <c r="E1" s="103"/>
      <c r="F1" s="103"/>
      <c r="G1" s="103"/>
      <c r="H1" s="103"/>
      <c r="I1" s="103"/>
    </row>
    <row r="2" ht="12.75">
      <c r="A2" s="140" t="s">
        <v>576</v>
      </c>
    </row>
    <row r="3" spans="1:9" ht="71.25" customHeight="1">
      <c r="A3" s="276" t="s">
        <v>273</v>
      </c>
      <c r="B3" s="276"/>
      <c r="C3" s="276"/>
      <c r="D3" s="276"/>
      <c r="E3" s="276"/>
      <c r="F3" s="276"/>
      <c r="G3" s="276"/>
      <c r="H3" s="276"/>
      <c r="I3" s="276"/>
    </row>
    <row r="4" ht="12.75" customHeight="1"/>
    <row r="5" spans="1:9" ht="40.5" customHeight="1">
      <c r="A5" s="277" t="s">
        <v>264</v>
      </c>
      <c r="B5" s="277"/>
      <c r="C5" s="277"/>
      <c r="D5" s="277"/>
      <c r="E5" s="277"/>
      <c r="F5" s="277"/>
      <c r="G5" s="277"/>
      <c r="H5" s="277"/>
      <c r="I5" s="277"/>
    </row>
    <row r="7" spans="1:9" ht="43.5" customHeight="1">
      <c r="A7" s="276" t="s">
        <v>265</v>
      </c>
      <c r="B7" s="276"/>
      <c r="C7" s="276"/>
      <c r="D7" s="276"/>
      <c r="E7" s="276"/>
      <c r="F7" s="276"/>
      <c r="G7" s="276"/>
      <c r="H7" s="276"/>
      <c r="I7" s="276"/>
    </row>
    <row r="9" spans="1:9" ht="30.75" customHeight="1">
      <c r="A9" s="276" t="s">
        <v>266</v>
      </c>
      <c r="B9" s="276"/>
      <c r="C9" s="276"/>
      <c r="D9" s="276"/>
      <c r="E9" s="276"/>
      <c r="F9" s="276"/>
      <c r="G9" s="276"/>
      <c r="H9" s="276"/>
      <c r="I9" s="276"/>
    </row>
    <row r="11" spans="1:9" ht="57.75" customHeight="1">
      <c r="A11" s="276" t="s">
        <v>267</v>
      </c>
      <c r="B11" s="276"/>
      <c r="C11" s="276"/>
      <c r="D11" s="276"/>
      <c r="E11" s="276"/>
      <c r="F11" s="276"/>
      <c r="G11" s="276"/>
      <c r="H11" s="276"/>
      <c r="I11" s="276"/>
    </row>
    <row r="15" ht="12.75">
      <c r="A15" s="141"/>
    </row>
  </sheetData>
  <sheetProtection password="9A0B" sheet="1" objects="1" scenarios="1"/>
  <mergeCells count="5">
    <mergeCell ref="A11:I11"/>
    <mergeCell ref="A3:I3"/>
    <mergeCell ref="A5:I5"/>
    <mergeCell ref="A7:I7"/>
    <mergeCell ref="A9:I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Calculator">
    <pageSetUpPr fitToPage="1"/>
  </sheetPr>
  <dimension ref="A1:Z158"/>
  <sheetViews>
    <sheetView workbookViewId="0" topLeftCell="A1">
      <selection activeCell="E9" sqref="E9"/>
    </sheetView>
  </sheetViews>
  <sheetFormatPr defaultColWidth="9.140625" defaultRowHeight="12.75"/>
  <cols>
    <col min="1" max="1" width="5.28125" style="0" bestFit="1" customWidth="1"/>
    <col min="5" max="5" width="40.140625" style="0" customWidth="1"/>
    <col min="6" max="6" width="19.8515625" style="42" hidden="1" customWidth="1"/>
    <col min="7" max="7" width="13.28125" style="0" bestFit="1" customWidth="1"/>
    <col min="8" max="8" width="27.140625" style="0" bestFit="1" customWidth="1"/>
    <col min="9" max="9" width="26.8515625" style="0" bestFit="1" customWidth="1"/>
    <col min="10" max="10" width="33.421875" style="3" customWidth="1"/>
    <col min="11" max="11" width="22.57421875" style="3" customWidth="1"/>
    <col min="12" max="12" width="26.7109375" style="3" customWidth="1"/>
    <col min="13" max="13" width="3.421875" style="0" customWidth="1"/>
    <col min="14" max="14" width="11.8515625" style="0" customWidth="1"/>
    <col min="23" max="23" width="22.421875" style="0" bestFit="1" customWidth="1"/>
    <col min="24" max="24" width="18.00390625" style="0" bestFit="1" customWidth="1"/>
    <col min="26" max="26" width="9.140625" style="30" customWidth="1"/>
  </cols>
  <sheetData>
    <row r="1" spans="2:10" ht="15.75">
      <c r="B1" s="40" t="s">
        <v>195</v>
      </c>
      <c r="J1" s="26"/>
    </row>
    <row r="2" spans="8:10" ht="12.75">
      <c r="H2" s="31"/>
      <c r="I2" s="53" t="s">
        <v>175</v>
      </c>
      <c r="J2" s="3" t="s">
        <v>166</v>
      </c>
    </row>
    <row r="3" spans="6:10" ht="12.75">
      <c r="F3" s="43" t="s">
        <v>172</v>
      </c>
      <c r="I3" s="53" t="s">
        <v>204</v>
      </c>
      <c r="J3" s="33" t="s">
        <v>179</v>
      </c>
    </row>
    <row r="4" spans="2:10" ht="15.75">
      <c r="B4" s="39" t="s">
        <v>168</v>
      </c>
      <c r="C4" s="38"/>
      <c r="D4" s="38"/>
      <c r="J4" s="33" t="s">
        <v>178</v>
      </c>
    </row>
    <row r="5" spans="2:12" ht="14.25">
      <c r="B5" s="165" t="s">
        <v>575</v>
      </c>
      <c r="E5" t="s">
        <v>170</v>
      </c>
      <c r="F5" s="164" t="s">
        <v>171</v>
      </c>
      <c r="G5" s="2" t="s">
        <v>175</v>
      </c>
      <c r="H5" s="2" t="s">
        <v>176</v>
      </c>
      <c r="I5" s="2" t="s">
        <v>534</v>
      </c>
      <c r="J5" s="2" t="s">
        <v>184</v>
      </c>
      <c r="K5" s="2" t="s">
        <v>174</v>
      </c>
      <c r="L5" s="2" t="s">
        <v>251</v>
      </c>
    </row>
    <row r="6" spans="2:14" ht="13.5" thickBot="1">
      <c r="B6" s="22" t="s">
        <v>169</v>
      </c>
      <c r="C6" s="22"/>
      <c r="E6" s="163" t="s">
        <v>275</v>
      </c>
      <c r="F6" s="278" t="s">
        <v>272</v>
      </c>
      <c r="G6" s="278"/>
      <c r="H6" s="278"/>
      <c r="I6" s="185"/>
      <c r="J6" s="24" t="s">
        <v>185</v>
      </c>
      <c r="K6" s="27" t="s">
        <v>188</v>
      </c>
      <c r="L6" s="24" t="s">
        <v>252</v>
      </c>
      <c r="M6" s="22"/>
      <c r="N6" s="22" t="s">
        <v>173</v>
      </c>
    </row>
    <row r="7" spans="1:26" ht="13.5" thickBot="1">
      <c r="A7" s="26">
        <v>1</v>
      </c>
      <c r="B7" s="30" t="s">
        <v>200</v>
      </c>
      <c r="E7" t="str">
        <f>VLOOKUP(B7,Grasses!$A$2:$O$100,3,FALSE)</f>
        <v> </v>
      </c>
      <c r="F7" s="171"/>
      <c r="G7" s="54"/>
      <c r="H7" s="54"/>
      <c r="I7" s="184" t="str">
        <f>IF(E7=" "," ",VLOOKUP(B7,Grasses!$A$2:P$100,16,FALSE))</f>
        <v> </v>
      </c>
      <c r="J7" s="16">
        <f>IF(J8="",VLOOKUP(B7,Grasses!$A$2:$O$100,9,FALSE),J8)</f>
        <v>0</v>
      </c>
      <c r="K7" s="4">
        <f>VLOOKUP(B7,Grasses!$A$2:$O$100,12,FALSE)</f>
        <v>0</v>
      </c>
      <c r="L7" s="25">
        <f>VLOOKUP(B7,Grasses!$A$2:$O$100,5,FALSE)</f>
        <v>0</v>
      </c>
      <c r="N7" s="23">
        <f>IF(F7="",IF(G7="",IF(H7="",0,H7/K7*J7),G7*J7),G8*J7)</f>
        <v>0</v>
      </c>
      <c r="Z7" s="30" t="s">
        <v>200</v>
      </c>
    </row>
    <row r="8" spans="1:14" ht="13.5" thickBot="1">
      <c r="A8" s="26"/>
      <c r="B8" s="30"/>
      <c r="E8" s="145">
        <f>IF(VALUE(B7)&gt;1,VLOOKUP(B7,Grasses!$A$2:$O$100,15,FALSE),"")</f>
      </c>
      <c r="F8" s="44">
        <f>IF(G7="",IF(H7="","",G8/L7),G7/L7)</f>
      </c>
      <c r="G8" s="29">
        <f>IF(F7="",IF(H7="","",H7/K7),L7*F7)</f>
      </c>
      <c r="H8" s="37">
        <f>IF(F7="",IF(G7="","",G7*K7),G8*K7)</f>
      </c>
      <c r="I8" s="183" t="s">
        <v>180</v>
      </c>
      <c r="J8" s="32"/>
      <c r="K8" s="143">
        <f>IF(L7="Plugs Only","CANNOT USE CALCULATOR FOR SEEDING RATE -- USE PLUGS ONLY","")</f>
      </c>
      <c r="L8"/>
      <c r="N8" s="23"/>
    </row>
    <row r="9" spans="1:26" ht="13.5" thickBot="1">
      <c r="A9" s="26">
        <v>2</v>
      </c>
      <c r="B9" s="30" t="s">
        <v>200</v>
      </c>
      <c r="E9" t="str">
        <f>VLOOKUP(B9,Grasses!$A$2:$O$100,3,FALSE)</f>
        <v> </v>
      </c>
      <c r="F9" s="171"/>
      <c r="G9" s="54"/>
      <c r="H9" s="54"/>
      <c r="I9" s="184" t="str">
        <f>IF(E9=" "," ",VLOOKUP(B9,Grasses!$A$2:P$100,16,FALSE))</f>
        <v> </v>
      </c>
      <c r="J9" s="16">
        <f>IF(J10="",VLOOKUP(B9,Grasses!$A$2:$O$100,9,FALSE),J10)</f>
        <v>0</v>
      </c>
      <c r="K9" s="4">
        <f>VLOOKUP(B9,Grasses!$A$2:$O$100,12,FALSE)</f>
        <v>0</v>
      </c>
      <c r="L9" s="25">
        <f>VLOOKUP(B9,Grasses!$A$2:$O$100,5,FALSE)</f>
        <v>0</v>
      </c>
      <c r="N9" s="23">
        <f>IF(F9="",IF(G9="",IF(H9="",0,H9/K9*J9),G9*J9),G10*J9)</f>
        <v>0</v>
      </c>
      <c r="Z9" s="30" t="s">
        <v>200</v>
      </c>
    </row>
    <row r="10" spans="1:14" ht="13.5" thickBot="1">
      <c r="A10" s="26"/>
      <c r="B10" s="30"/>
      <c r="E10" s="145">
        <f>IF(VALUE(B9)&gt;1,VLOOKUP(B9,Grasses!$A$2:$O$100,15,FALSE),"")</f>
      </c>
      <c r="F10" s="44">
        <f>IF(G9="",IF(H9="","",G10/L9),G9/L9)</f>
      </c>
      <c r="G10" s="29">
        <f>IF(F9="",IF(H9="","",H9/K9),L9*F9)</f>
      </c>
      <c r="H10" s="37">
        <f>IF(F9="",IF(G9="","",G9*K9),G10*K9)</f>
      </c>
      <c r="I10" s="183" t="s">
        <v>180</v>
      </c>
      <c r="J10" s="32"/>
      <c r="K10" s="143">
        <f>IF(L9="Plugs Only","CANNOT USE CALCULATOR FOR SEEDING RATE -- USE PLUGS ONLY","")</f>
      </c>
      <c r="L10" s="31"/>
      <c r="N10" s="23"/>
    </row>
    <row r="11" spans="1:26" ht="13.5" thickBot="1">
      <c r="A11" s="26">
        <v>3</v>
      </c>
      <c r="B11" s="30" t="s">
        <v>200</v>
      </c>
      <c r="E11" t="str">
        <f>VLOOKUP(B11,Grasses!$A$2:$O$100,3,FALSE)</f>
        <v> </v>
      </c>
      <c r="F11" s="171"/>
      <c r="G11" s="54"/>
      <c r="H11" s="54"/>
      <c r="I11" s="184" t="str">
        <f>IF(E11=" "," ",VLOOKUP(B11,Grasses!$A$2:P$100,16,FALSE))</f>
        <v> </v>
      </c>
      <c r="J11" s="16">
        <f>IF(J12="",VLOOKUP(B11,Grasses!$A$2:$O$100,9,FALSE),J12)</f>
        <v>0</v>
      </c>
      <c r="K11" s="4">
        <f>VLOOKUP(B11,Grasses!$A$2:$O$100,12,FALSE)</f>
        <v>0</v>
      </c>
      <c r="L11" s="25">
        <f>VLOOKUP(B11,Grasses!$A$2:$O$100,5,FALSE)</f>
        <v>0</v>
      </c>
      <c r="N11" s="23">
        <f>IF(F11="",IF(G11="",IF(H11="",0,H11/K11*J11),G11*J11),G12*J11)</f>
        <v>0</v>
      </c>
      <c r="Z11" s="30" t="s">
        <v>200</v>
      </c>
    </row>
    <row r="12" spans="1:14" ht="13.5" thickBot="1">
      <c r="A12" s="26"/>
      <c r="B12" s="30"/>
      <c r="E12" s="145">
        <f>IF(VALUE(B11)&gt;1,VLOOKUP(B11,Grasses!$A$2:$O$100,15,FALSE),"")</f>
      </c>
      <c r="F12" s="44">
        <f>IF(G11="",IF(H11="","",G12/L11),G11/L11)</f>
      </c>
      <c r="G12" s="29">
        <f>IF(F11="",IF(H11="","",H11/K11),L11*F11)</f>
      </c>
      <c r="H12" s="37">
        <f>IF(F11="",IF(G11="","",G11*K11),G12*K11)</f>
      </c>
      <c r="I12" s="183" t="s">
        <v>180</v>
      </c>
      <c r="J12" s="32"/>
      <c r="K12" s="143">
        <f>IF(L11="Plugs Only","CANNOT USE CALCULATOR FOR SEEDING RATE -- USE PLUGS ONLY","")</f>
      </c>
      <c r="L12" s="31"/>
      <c r="N12" s="23"/>
    </row>
    <row r="13" spans="1:26" ht="13.5" thickBot="1">
      <c r="A13" s="26">
        <v>4</v>
      </c>
      <c r="B13" s="30" t="s">
        <v>200</v>
      </c>
      <c r="E13" t="str">
        <f>VLOOKUP(B13,Grasses!$A$2:$O$100,3,FALSE)</f>
        <v> </v>
      </c>
      <c r="F13" s="171"/>
      <c r="G13" s="54"/>
      <c r="H13" s="54"/>
      <c r="I13" s="184" t="str">
        <f>IF(E13=" "," ",VLOOKUP(B13,Grasses!$A$2:P$100,16,FALSE))</f>
        <v> </v>
      </c>
      <c r="J13" s="16">
        <f>IF(J14="",VLOOKUP(B13,Grasses!$A$2:$O$100,9,FALSE),J14)</f>
        <v>0</v>
      </c>
      <c r="K13" s="4">
        <f>VLOOKUP(B13,Grasses!$A$2:$O$100,12,FALSE)</f>
        <v>0</v>
      </c>
      <c r="L13" s="25">
        <f>VLOOKUP(B13,Grasses!$A$2:$O$100,5,FALSE)</f>
        <v>0</v>
      </c>
      <c r="N13" s="23">
        <f>IF(F13="",IF(G13="",IF(H13="",0,H13/K13*J13),G13*J13),G14*J13)</f>
        <v>0</v>
      </c>
      <c r="Z13" s="30" t="s">
        <v>200</v>
      </c>
    </row>
    <row r="14" spans="1:14" ht="13.5" thickBot="1">
      <c r="A14" s="26"/>
      <c r="B14" s="30"/>
      <c r="E14" s="145">
        <f>IF(VALUE(B13)&gt;1,VLOOKUP(B13,Grasses!$A$2:$O$100,15,FALSE),"")</f>
      </c>
      <c r="F14" s="44">
        <f>IF(G13="",IF(H13="","",G14/L13),G13/L13)</f>
      </c>
      <c r="G14" s="29">
        <f>IF(F13="",IF(H13="","",H13/K13),L13*F13)</f>
      </c>
      <c r="H14" s="37">
        <f>IF(F13="",IF(G13="","",G13*K13),G14*K13)</f>
      </c>
      <c r="I14" s="183" t="s">
        <v>180</v>
      </c>
      <c r="J14" s="32"/>
      <c r="K14" s="143">
        <f>IF(L13="Plugs Only","CANNOT USE CALCULATOR FOR SEEDING RATE -- USE PLUGS ONLY","")</f>
      </c>
      <c r="L14" s="31"/>
      <c r="N14" s="23"/>
    </row>
    <row r="15" spans="1:26" ht="13.5" thickBot="1">
      <c r="A15" s="26">
        <v>5</v>
      </c>
      <c r="B15" s="30" t="s">
        <v>200</v>
      </c>
      <c r="E15" t="str">
        <f>VLOOKUP(B15,Grasses!$A$2:$O$100,3,FALSE)</f>
        <v> </v>
      </c>
      <c r="F15" s="171"/>
      <c r="G15" s="54"/>
      <c r="H15" s="54"/>
      <c r="I15" s="184" t="str">
        <f>IF(E15=" "," ",VLOOKUP(B15,Grasses!$A$2:P$100,16,FALSE))</f>
        <v> </v>
      </c>
      <c r="J15" s="16">
        <f>IF(J16="",VLOOKUP(B15,Grasses!$A$2:$O$100,9,FALSE),J16)</f>
        <v>0</v>
      </c>
      <c r="K15" s="4">
        <f>VLOOKUP(B15,Grasses!$A$2:$O$100,12,FALSE)</f>
        <v>0</v>
      </c>
      <c r="L15" s="25">
        <f>VLOOKUP(B15,Grasses!$A$2:$O$100,5,FALSE)</f>
        <v>0</v>
      </c>
      <c r="N15" s="23">
        <f>IF(F15="",IF(G15="",IF(H15="",0,H15/K15*J15),G15*J15),G16*J15)</f>
        <v>0</v>
      </c>
      <c r="Z15" s="30" t="s">
        <v>200</v>
      </c>
    </row>
    <row r="16" spans="1:14" ht="13.5" thickBot="1">
      <c r="A16" s="26"/>
      <c r="B16" s="30"/>
      <c r="E16" s="145">
        <f>IF(VALUE(B15)&gt;1,VLOOKUP(B15,Grasses!$A$2:$O$100,15,FALSE),"")</f>
      </c>
      <c r="F16" s="44">
        <f>IF(G15="",IF(H15="","",G16/L15),G15/L15)</f>
      </c>
      <c r="G16" s="29">
        <f>IF(F15="",IF(H15="","",H15/K15),L15*F15)</f>
      </c>
      <c r="H16" s="37">
        <f>IF(F15="",IF(G15="","",G15*K15),G16*K15)</f>
      </c>
      <c r="I16" s="183" t="s">
        <v>180</v>
      </c>
      <c r="J16" s="32"/>
      <c r="K16" s="143">
        <f>IF(L15="Plugs Only","CANNOT USE CALCULATOR FOR SEEDING RATE -- USE PLUGS ONLY","")</f>
      </c>
      <c r="L16" s="31"/>
      <c r="N16" s="23"/>
    </row>
    <row r="17" spans="1:26" ht="13.5" thickBot="1">
      <c r="A17" s="26">
        <v>6</v>
      </c>
      <c r="B17" s="30" t="s">
        <v>200</v>
      </c>
      <c r="E17" t="str">
        <f>VLOOKUP(B17,Grasses!$A$2:$O$100,3,FALSE)</f>
        <v> </v>
      </c>
      <c r="F17" s="171"/>
      <c r="G17" s="54"/>
      <c r="H17" s="54"/>
      <c r="I17" s="184" t="str">
        <f>IF(E17=" "," ",VLOOKUP(B17,Grasses!$A$2:P$100,16,FALSE))</f>
        <v> </v>
      </c>
      <c r="J17" s="16">
        <f>IF(J18="",VLOOKUP(B17,Grasses!$A$2:$O$100,9,FALSE),J18)</f>
        <v>0</v>
      </c>
      <c r="K17" s="4">
        <f>VLOOKUP(B17,Grasses!$A$2:$O$100,12,FALSE)</f>
        <v>0</v>
      </c>
      <c r="L17" s="25">
        <f>VLOOKUP(B17,Grasses!$A$2:$O$100,5,FALSE)</f>
        <v>0</v>
      </c>
      <c r="N17" s="23">
        <f>IF(F17="",IF(G17="",IF(H17="",0,H17/K17*J17),G17*J17),G18*J17)</f>
        <v>0</v>
      </c>
      <c r="Z17" s="30" t="s">
        <v>200</v>
      </c>
    </row>
    <row r="18" spans="1:14" ht="13.5" thickBot="1">
      <c r="A18" s="26"/>
      <c r="B18" s="30"/>
      <c r="E18" s="145"/>
      <c r="F18" s="44">
        <f>IF(G17="",IF(H17="","",G18/L17),G17/L17)</f>
      </c>
      <c r="G18" s="29">
        <f>IF(F17="",IF(H17="","",H17/K17),L17*F17)</f>
      </c>
      <c r="H18" s="37">
        <f>IF(F17="",IF(G17="","",G17*K17),G18*K17)</f>
      </c>
      <c r="I18" s="183" t="s">
        <v>180</v>
      </c>
      <c r="J18" s="32"/>
      <c r="K18" s="143">
        <f>IF(L17="Plugs Only","CANNOT USE CALCULATOR FOR SEEDING RATE -- USE PLUGS ONLY","")</f>
      </c>
      <c r="L18" s="31"/>
      <c r="N18" s="23"/>
    </row>
    <row r="19" spans="1:26" ht="13.5" thickBot="1">
      <c r="A19" s="26">
        <v>7</v>
      </c>
      <c r="B19" s="30" t="s">
        <v>200</v>
      </c>
      <c r="E19" t="str">
        <f>VLOOKUP(B19,Grasses!$A$2:$O$100,3,FALSE)</f>
        <v> </v>
      </c>
      <c r="F19" s="171"/>
      <c r="G19" s="54"/>
      <c r="H19" s="54"/>
      <c r="I19" s="184" t="str">
        <f>IF(E19=" "," ",VLOOKUP(B19,Grasses!$A$2:P$100,16,FALSE))</f>
        <v> </v>
      </c>
      <c r="J19" s="16">
        <f>IF(J20="",VLOOKUP(B19,Grasses!$A$2:$O$100,9,FALSE),J20)</f>
        <v>0</v>
      </c>
      <c r="K19" s="4">
        <f>VLOOKUP(B19,Grasses!$A$2:$O$100,12,FALSE)</f>
        <v>0</v>
      </c>
      <c r="L19" s="25">
        <f>VLOOKUP(B19,Grasses!$A$2:$O$100,5,FALSE)</f>
        <v>0</v>
      </c>
      <c r="N19" s="23">
        <f>IF(F19="",IF(G19="",IF(H19="",0,H19/K19*J19),G19*J19),G20*J19)</f>
        <v>0</v>
      </c>
      <c r="Z19" s="30" t="s">
        <v>200</v>
      </c>
    </row>
    <row r="20" spans="1:14" ht="13.5" thickBot="1">
      <c r="A20" s="26"/>
      <c r="B20" s="30"/>
      <c r="E20" s="145">
        <f>IF(VALUE(B19)&gt;1,VLOOKUP(B19,Grasses!$A$2:$O$100,15,FALSE),"")</f>
      </c>
      <c r="F20" s="44">
        <f>IF(G19="",IF(H19="","",G20/L19),G19/L19)</f>
      </c>
      <c r="G20" s="29">
        <f>IF(F19="",IF(H19="","",H19/K19),L19*F19)</f>
      </c>
      <c r="H20" s="37">
        <f>IF(F19="",IF(G19="","",G19*K19),G20*K19)</f>
      </c>
      <c r="I20" s="183" t="s">
        <v>180</v>
      </c>
      <c r="J20" s="32"/>
      <c r="K20" s="143">
        <f>IF(L19="Plugs Only","CANNOT USE CALCULATOR FOR SEEDING RATE -- USE PLUGS ONLY","")</f>
      </c>
      <c r="L20" s="31"/>
      <c r="N20" s="23"/>
    </row>
    <row r="21" spans="1:26" ht="13.5" thickBot="1">
      <c r="A21" s="26">
        <v>8</v>
      </c>
      <c r="B21" s="30" t="s">
        <v>200</v>
      </c>
      <c r="E21" t="str">
        <f>VLOOKUP(B21,Grasses!$A$2:$O$100,3,FALSE)</f>
        <v> </v>
      </c>
      <c r="F21" s="171"/>
      <c r="G21" s="54"/>
      <c r="H21" s="54"/>
      <c r="I21" s="184" t="str">
        <f>IF(E21=" "," ",VLOOKUP(B21,Grasses!$A$2:P$100,16,FALSE))</f>
        <v> </v>
      </c>
      <c r="J21" s="16">
        <f>IF(J22="",VLOOKUP(B21,Grasses!$A$2:$O$100,9,FALSE),J22)</f>
        <v>0</v>
      </c>
      <c r="K21" s="4">
        <f>VLOOKUP(B21,Grasses!$A$2:$O$100,12,FALSE)</f>
        <v>0</v>
      </c>
      <c r="L21" s="25">
        <f>VLOOKUP(B21,Grasses!$A$2:$O$100,5,FALSE)</f>
        <v>0</v>
      </c>
      <c r="N21" s="23">
        <f>IF(F21="",IF(G21="",IF(H21="",0,H21/K21*J21),G21*J21),G22*J21)</f>
        <v>0</v>
      </c>
      <c r="Z21" s="30" t="s">
        <v>200</v>
      </c>
    </row>
    <row r="22" spans="1:14" ht="13.5" thickBot="1">
      <c r="A22" s="26"/>
      <c r="B22" s="30"/>
      <c r="E22" s="145">
        <f>IF(VALUE(B21)&gt;1,VLOOKUP(B21,Grasses!$A$2:$O$100,15,FALSE),"")</f>
      </c>
      <c r="F22" s="44">
        <f>IF(G21="",IF(H21="","",G22/L21),G21/L21)</f>
      </c>
      <c r="G22" s="29">
        <f>IF(F21="",IF(H21="","",H21/K21),L21*F21)</f>
      </c>
      <c r="H22" s="37">
        <f>IF(F21="",IF(G21="","",G21*K21),G22*K21)</f>
      </c>
      <c r="I22" s="183" t="s">
        <v>180</v>
      </c>
      <c r="J22" s="32"/>
      <c r="K22" s="143">
        <f>IF(L21="Plugs Only","CANNOT USE CALCULATOR FOR SEEDING RATE -- USE PLUGS ONLY","")</f>
      </c>
      <c r="L22" s="31"/>
      <c r="N22" s="23"/>
    </row>
    <row r="23" spans="1:26" ht="13.5" thickBot="1">
      <c r="A23" s="26">
        <v>9</v>
      </c>
      <c r="B23" s="30" t="s">
        <v>200</v>
      </c>
      <c r="E23" t="str">
        <f>VLOOKUP(B23,Grasses!$A$2:$O$100,3,FALSE)</f>
        <v> </v>
      </c>
      <c r="F23" s="171"/>
      <c r="G23" s="54"/>
      <c r="H23" s="54"/>
      <c r="I23" s="184" t="str">
        <f>IF(E23=" "," ",VLOOKUP(B23,Grasses!$A$2:P$100,16,FALSE))</f>
        <v> </v>
      </c>
      <c r="J23" s="16">
        <f>IF(J24="",VLOOKUP(B23,Grasses!$A$2:$O$100,9,FALSE),J24)</f>
        <v>0</v>
      </c>
      <c r="K23" s="4">
        <f>VLOOKUP(B23,Grasses!$A$2:$O$100,12,FALSE)</f>
        <v>0</v>
      </c>
      <c r="L23" s="25">
        <f>VLOOKUP(B23,Grasses!$A$2:$O$100,5,FALSE)</f>
        <v>0</v>
      </c>
      <c r="N23" s="23">
        <f>IF(F23="",IF(G23="",IF(H23="",0,H23/K23*J23),G23*J23),G24*J23)</f>
        <v>0</v>
      </c>
      <c r="Z23" s="30" t="s">
        <v>200</v>
      </c>
    </row>
    <row r="24" spans="1:14" ht="13.5" thickBot="1">
      <c r="A24" s="26"/>
      <c r="B24" s="30"/>
      <c r="E24" s="145">
        <f>IF(VALUE(B23)&gt;1,VLOOKUP(B23,Grasses!$A$2:$O$100,15,FALSE),"")</f>
      </c>
      <c r="F24" s="44">
        <f>IF(G23="",IF(H23="","",G24/L23),G23/L23)</f>
      </c>
      <c r="G24" s="29">
        <f>IF(F23="",IF(H23="","",H23/K23),L23*F23)</f>
      </c>
      <c r="H24" s="37">
        <f>IF(F23="",IF(G23="","",G23*K23),G24*K23)</f>
      </c>
      <c r="I24" s="183" t="s">
        <v>180</v>
      </c>
      <c r="J24" s="32"/>
      <c r="K24" s="143">
        <f>IF(L23="Plugs Only","CANNOT USE CALCULATOR FOR SEEDING RATE -- USE PLUGS ONLY","")</f>
      </c>
      <c r="L24" s="31"/>
      <c r="N24" s="23"/>
    </row>
    <row r="25" spans="1:26" ht="13.5" thickBot="1">
      <c r="A25" s="26">
        <v>10</v>
      </c>
      <c r="B25" s="30" t="s">
        <v>200</v>
      </c>
      <c r="E25" t="str">
        <f>VLOOKUP(B25,Grasses!$A$2:$O$100,3,FALSE)</f>
        <v> </v>
      </c>
      <c r="F25" s="171"/>
      <c r="G25" s="54"/>
      <c r="H25" s="54"/>
      <c r="I25" s="184" t="str">
        <f>IF(E25=" "," ",VLOOKUP(B25,Grasses!$A$2:P$100,16,FALSE))</f>
        <v> </v>
      </c>
      <c r="J25" s="16">
        <f>IF(J26="",VLOOKUP(B25,Grasses!$A$2:$O$100,9,FALSE),J26)</f>
        <v>0</v>
      </c>
      <c r="K25" s="4">
        <f>VLOOKUP(B25,Grasses!$A$2:$O$100,12,FALSE)</f>
        <v>0</v>
      </c>
      <c r="L25" s="25">
        <f>VLOOKUP(B25,Grasses!$A$2:$O$100,5,FALSE)</f>
        <v>0</v>
      </c>
      <c r="N25" s="23">
        <f>IF(F25="",IF(G25="",IF(H25="",0,H25/K25*J25),G25*J25),G26*J25)</f>
        <v>0</v>
      </c>
      <c r="Z25" s="30" t="s">
        <v>200</v>
      </c>
    </row>
    <row r="26" spans="1:14" ht="13.5" thickBot="1">
      <c r="A26" s="26"/>
      <c r="B26" s="30"/>
      <c r="E26" s="145">
        <f>IF(VALUE(B25)&gt;1,VLOOKUP(B25,Grasses!$A$2:$O$100,15,FALSE),"")</f>
      </c>
      <c r="F26" s="44">
        <f>IF(G25="",IF(H25="","",G26/L25),G25/L25)</f>
      </c>
      <c r="G26" s="29">
        <f>IF(F25="",IF(H25="","",H25/K25),L25*F25)</f>
      </c>
      <c r="H26" s="37">
        <f>IF(F25="",IF(G25="","",G25*K25),G26*K25)</f>
      </c>
      <c r="I26" s="183" t="s">
        <v>180</v>
      </c>
      <c r="J26" s="32"/>
      <c r="K26" s="143">
        <f>IF(L25="Plugs Only","CANNOT USE CALCULATOR FOR SEEDING RATE -- USE PLUGS ONLY","")</f>
      </c>
      <c r="L26" s="31"/>
      <c r="N26" s="23"/>
    </row>
    <row r="27" spans="1:26" ht="13.5" thickBot="1">
      <c r="A27" s="26">
        <v>11</v>
      </c>
      <c r="B27" s="30" t="s">
        <v>200</v>
      </c>
      <c r="E27" t="str">
        <f>VLOOKUP(B27,Grasses!$A$2:$O$100,3,FALSE)</f>
        <v> </v>
      </c>
      <c r="F27" s="171"/>
      <c r="G27" s="54"/>
      <c r="H27" s="54"/>
      <c r="I27" s="184" t="str">
        <f>IF(E27=" "," ",VLOOKUP(B27,Grasses!$A$2:P$100,16,FALSE))</f>
        <v> </v>
      </c>
      <c r="J27" s="271">
        <f>IF(J28="",VLOOKUP(B27,Grasses!$A$2:$O$100,9,FALSE),J28)</f>
        <v>0</v>
      </c>
      <c r="K27" s="4">
        <f>VLOOKUP(B27,Grasses!$A$2:$O$100,12,FALSE)</f>
        <v>0</v>
      </c>
      <c r="L27" s="25">
        <f>VLOOKUP(B27,Grasses!$A$2:$O$100,5,FALSE)</f>
        <v>0</v>
      </c>
      <c r="N27" s="23">
        <f>IF(F27="",IF(G27="",IF(H27="",0,H27/K27*J27),G27*J27),G28*J27)</f>
        <v>0</v>
      </c>
      <c r="Z27" s="30" t="s">
        <v>200</v>
      </c>
    </row>
    <row r="28" spans="1:14" ht="13.5" thickBot="1">
      <c r="A28" s="26"/>
      <c r="B28" s="30"/>
      <c r="E28" s="145">
        <f>IF(VALUE(B27)&gt;1,VLOOKUP(B27,Grasses!$A$2:$O$100,15,FALSE),"")</f>
      </c>
      <c r="F28" s="44">
        <f>IF(G27="",IF(H27="","",G28/L27),G27/L27)</f>
      </c>
      <c r="G28" s="29">
        <f>IF(F27="",IF(H27="","",H27/K27),L27*F27)</f>
      </c>
      <c r="H28" s="37">
        <f>IF(F27="",IF(G27="","",G27*K27),G28*K27)</f>
      </c>
      <c r="I28" s="183" t="s">
        <v>180</v>
      </c>
      <c r="J28" s="32"/>
      <c r="K28" s="143">
        <f>IF(L27="Plugs Only","CANNOT USE CALCULATOR FOR SEEDING RATE -- USE PLUGS ONLY","")</f>
      </c>
      <c r="L28" s="31"/>
      <c r="N28" s="23"/>
    </row>
    <row r="29" spans="1:26" ht="13.5" thickBot="1">
      <c r="A29" s="26">
        <v>12</v>
      </c>
      <c r="B29" s="30" t="s">
        <v>200</v>
      </c>
      <c r="E29" t="str">
        <f>VLOOKUP(B29,Grasses!$A$2:$O$100,3,FALSE)</f>
        <v> </v>
      </c>
      <c r="F29" s="171"/>
      <c r="G29" s="54"/>
      <c r="H29" s="54"/>
      <c r="I29" s="184" t="str">
        <f>IF(E29=" "," ",VLOOKUP(B29,Grasses!$A$2:P$100,16,FALSE))</f>
        <v> </v>
      </c>
      <c r="J29" s="271">
        <f>IF(J30="",VLOOKUP(B29,Grasses!$A$2:$O$100,9,FALSE),J30)</f>
        <v>0</v>
      </c>
      <c r="K29" s="4">
        <f>VLOOKUP(B29,Grasses!$A$2:$O$100,12,FALSE)</f>
        <v>0</v>
      </c>
      <c r="L29" s="25">
        <f>VLOOKUP(B29,Grasses!$A$2:$O$100,5,FALSE)</f>
        <v>0</v>
      </c>
      <c r="N29" s="23">
        <f>IF(F29="",IF(G29="",IF(H29="",0,H29/K29*J29),G29*J29),G30*J29)</f>
        <v>0</v>
      </c>
      <c r="Z29" s="30" t="s">
        <v>200</v>
      </c>
    </row>
    <row r="30" spans="1:14" ht="13.5" thickBot="1">
      <c r="A30" s="26"/>
      <c r="B30" s="30"/>
      <c r="E30" s="145">
        <f>IF(VALUE(B29)&gt;1,VLOOKUP(B29,Grasses!$A$2:$O$100,15,FALSE),"")</f>
      </c>
      <c r="F30" s="44">
        <f>IF(G29="",IF(H29="","",G30/L29),G29/L29)</f>
      </c>
      <c r="G30" s="29">
        <f>IF(F29="",IF(H29="","",H29/K29),L29*F29)</f>
      </c>
      <c r="H30" s="37">
        <f>IF(F29="",IF(G29="","",G29*K29),G30*K29)</f>
      </c>
      <c r="I30" s="183" t="s">
        <v>180</v>
      </c>
      <c r="J30" s="32"/>
      <c r="K30" s="143">
        <f>IF(L29="Plugs Only","CANNOT USE CALCULATOR FOR SEEDING RATE -- USE PLUGS ONLY","")</f>
      </c>
      <c r="L30" s="31"/>
      <c r="N30" s="23"/>
    </row>
    <row r="31" spans="1:26" ht="13.5" thickBot="1">
      <c r="A31" s="26">
        <v>13</v>
      </c>
      <c r="B31" s="30" t="s">
        <v>200</v>
      </c>
      <c r="E31" t="str">
        <f>VLOOKUP(B31,Grasses!$A$2:$O$100,3,FALSE)</f>
        <v> </v>
      </c>
      <c r="F31" s="171"/>
      <c r="G31" s="54"/>
      <c r="H31" s="54"/>
      <c r="I31" s="184" t="str">
        <f>IF(E31=" "," ",VLOOKUP(B31,Grasses!$A$2:P$100,16,FALSE))</f>
        <v> </v>
      </c>
      <c r="J31" s="271">
        <f>IF(J32="",VLOOKUP(B31,Grasses!$A$2:$O$100,9,FALSE),J32)</f>
        <v>0</v>
      </c>
      <c r="K31" s="4">
        <f>VLOOKUP(B31,Grasses!$A$2:$O$100,12,FALSE)</f>
        <v>0</v>
      </c>
      <c r="L31" s="25">
        <f>VLOOKUP(B31,Grasses!$A$2:$O$100,5,FALSE)</f>
        <v>0</v>
      </c>
      <c r="N31" s="23">
        <f>IF(F31="",IF(G31="",IF(H31="",0,H31/K31*J31),G31*J31),G32*J31)</f>
        <v>0</v>
      </c>
      <c r="Z31" s="30" t="s">
        <v>200</v>
      </c>
    </row>
    <row r="32" spans="1:14" ht="13.5" thickBot="1">
      <c r="A32" s="26"/>
      <c r="B32" s="30"/>
      <c r="E32" s="145">
        <f>IF(VALUE(B31)&gt;1,VLOOKUP(B31,Grasses!$A$2:$O$100,15,FALSE),"")</f>
      </c>
      <c r="F32" s="44">
        <f>IF(G31="",IF(H31="","",G32/L31),G31/L31)</f>
      </c>
      <c r="G32" s="29">
        <f>IF(F31="",IF(H31="","",H31/K31),L31*F31)</f>
      </c>
      <c r="H32" s="37">
        <f>IF(F31="",IF(G31="","",G31*K31),G32*K31)</f>
      </c>
      <c r="I32" s="183" t="s">
        <v>180</v>
      </c>
      <c r="J32" s="32"/>
      <c r="K32" s="143">
        <f>IF(L31="Plugs Only","CANNOT USE CALCULATOR FOR SEEDING RATE -- USE PLUGS ONLY","")</f>
      </c>
      <c r="L32" s="31"/>
      <c r="N32" s="23"/>
    </row>
    <row r="33" spans="1:26" ht="13.5" thickBot="1">
      <c r="A33" s="26">
        <v>14</v>
      </c>
      <c r="B33" s="30" t="s">
        <v>200</v>
      </c>
      <c r="E33" t="str">
        <f>VLOOKUP(B33,Grasses!$A$2:$O$100,3,FALSE)</f>
        <v> </v>
      </c>
      <c r="F33" s="171"/>
      <c r="G33" s="54"/>
      <c r="H33" s="54"/>
      <c r="I33" s="184" t="str">
        <f>IF(E33=" "," ",VLOOKUP(B33,Grasses!$A$2:P$100,16,FALSE))</f>
        <v> </v>
      </c>
      <c r="J33" s="271">
        <f>IF(J34="",VLOOKUP(B33,Grasses!$A$2:$O$100,9,FALSE),J34)</f>
        <v>0</v>
      </c>
      <c r="K33" s="4">
        <f>VLOOKUP(B33,Grasses!$A$2:$O$100,12,FALSE)</f>
        <v>0</v>
      </c>
      <c r="L33" s="25">
        <f>VLOOKUP(B33,Grasses!$A$2:$O$100,5,FALSE)</f>
        <v>0</v>
      </c>
      <c r="N33" s="23">
        <f aca="true" t="shared" si="0" ref="N33:N45">IF(F33="",IF(G33="",IF(H33="",0,H33/K33*J33),G33*J33),G34*J33)</f>
        <v>0</v>
      </c>
      <c r="Z33" s="30" t="s">
        <v>200</v>
      </c>
    </row>
    <row r="34" spans="1:14" ht="13.5" thickBot="1">
      <c r="A34" s="26"/>
      <c r="B34" s="30"/>
      <c r="E34" s="145">
        <f>IF(VALUE(B33)&gt;1,VLOOKUP(B33,Grasses!$A$2:$O$100,15,FALSE),"")</f>
      </c>
      <c r="F34" s="44">
        <f>IF(G33="",IF(H33="","",G34/L33),G33/L33)</f>
      </c>
      <c r="G34" s="29">
        <f>IF(F33="",IF(H33="","",H33/K33),L33*F33)</f>
      </c>
      <c r="H34" s="37">
        <f>IF(F33="",IF(G33="","",G33*K33),G34*K33)</f>
      </c>
      <c r="I34" s="183" t="s">
        <v>180</v>
      </c>
      <c r="J34" s="32"/>
      <c r="K34" s="143">
        <f aca="true" t="shared" si="1" ref="K34:K46">IF(L33="Plugs Only","CANNOT USE CALCULATOR FOR SEEDING RATE -- USE PLUGS ONLY","")</f>
      </c>
      <c r="L34" s="31"/>
      <c r="N34" s="23"/>
    </row>
    <row r="35" spans="1:26" ht="13.5" thickBot="1">
      <c r="A35" s="26">
        <v>15</v>
      </c>
      <c r="B35" s="30" t="s">
        <v>200</v>
      </c>
      <c r="E35" t="str">
        <f>VLOOKUP(B35,Grasses!$A$2:$O$100,3,FALSE)</f>
        <v> </v>
      </c>
      <c r="F35" s="171"/>
      <c r="G35" s="54"/>
      <c r="H35" s="54"/>
      <c r="I35" s="184" t="str">
        <f>IF(E35=" "," ",VLOOKUP(B35,Grasses!$A$2:P$100,16,FALSE))</f>
        <v> </v>
      </c>
      <c r="J35" s="271">
        <f>IF(J36="",VLOOKUP(B35,Grasses!$A$2:$O$100,9,FALSE),J36)</f>
        <v>0</v>
      </c>
      <c r="K35" s="4">
        <f>VLOOKUP(B35,Grasses!$A$2:$O$100,12,FALSE)</f>
        <v>0</v>
      </c>
      <c r="L35" s="25">
        <f>VLOOKUP(B35,Grasses!$A$2:$O$100,5,FALSE)</f>
        <v>0</v>
      </c>
      <c r="N35" s="23">
        <f t="shared" si="0"/>
        <v>0</v>
      </c>
      <c r="Z35" s="30" t="s">
        <v>200</v>
      </c>
    </row>
    <row r="36" spans="1:14" ht="13.5" thickBot="1">
      <c r="A36" s="26"/>
      <c r="B36" s="30"/>
      <c r="E36" s="145">
        <f>IF(VALUE(B35)&gt;1,VLOOKUP(B35,Grasses!$A$2:$O$100,15,FALSE),"")</f>
      </c>
      <c r="F36" s="44">
        <f>IF(G35="",IF(H35="","",G36/L35),G35/L35)</f>
      </c>
      <c r="G36" s="29">
        <f>IF(F35="",IF(H35="","",H35/K35),L35*F35)</f>
      </c>
      <c r="H36" s="37">
        <f>IF(F35="",IF(G35="","",G35*K35),G36*K35)</f>
      </c>
      <c r="I36" s="183" t="s">
        <v>180</v>
      </c>
      <c r="J36" s="32"/>
      <c r="K36" s="143">
        <f t="shared" si="1"/>
      </c>
      <c r="L36" s="31"/>
      <c r="N36" s="23"/>
    </row>
    <row r="37" spans="1:26" ht="13.5" thickBot="1">
      <c r="A37" s="26">
        <v>16</v>
      </c>
      <c r="B37" s="30" t="s">
        <v>200</v>
      </c>
      <c r="E37" t="str">
        <f>VLOOKUP(B37,Grasses!$A$2:$O$100,3,FALSE)</f>
        <v> </v>
      </c>
      <c r="F37" s="171"/>
      <c r="G37" s="54"/>
      <c r="H37" s="54"/>
      <c r="I37" s="184" t="str">
        <f>IF(E37=" "," ",VLOOKUP(B37,Grasses!$A$2:P$100,16,FALSE))</f>
        <v> </v>
      </c>
      <c r="J37" s="271">
        <f>IF(J38="",VLOOKUP(B37,Grasses!$A$2:$O$100,9,FALSE),J38)</f>
        <v>0</v>
      </c>
      <c r="K37" s="4">
        <f>VLOOKUP(B37,Grasses!$A$2:$O$100,12,FALSE)</f>
        <v>0</v>
      </c>
      <c r="L37" s="25">
        <f>VLOOKUP(B37,Grasses!$A$2:$O$100,5,FALSE)</f>
        <v>0</v>
      </c>
      <c r="N37" s="23">
        <f t="shared" si="0"/>
        <v>0</v>
      </c>
      <c r="Z37" s="30" t="s">
        <v>200</v>
      </c>
    </row>
    <row r="38" spans="1:14" ht="13.5" thickBot="1">
      <c r="A38" s="26"/>
      <c r="B38" s="30"/>
      <c r="E38" s="145">
        <f>IF(VALUE(B37)&gt;1,VLOOKUP(B37,Grasses!$A$2:$O$100,15,FALSE),"")</f>
      </c>
      <c r="F38" s="44">
        <f>IF(G37="",IF(H37="","",G38/L37),G37/L37)</f>
      </c>
      <c r="G38" s="29">
        <f>IF(F37="",IF(H37="","",H37/K37),L37*F37)</f>
      </c>
      <c r="H38" s="37">
        <f>IF(F37="",IF(G37="","",G37*K37),G38*K37)</f>
      </c>
      <c r="I38" s="183" t="s">
        <v>180</v>
      </c>
      <c r="J38" s="32"/>
      <c r="K38" s="143">
        <f t="shared" si="1"/>
      </c>
      <c r="L38" s="31"/>
      <c r="N38" s="23"/>
    </row>
    <row r="39" spans="1:26" ht="13.5" thickBot="1">
      <c r="A39" s="26">
        <v>17</v>
      </c>
      <c r="B39" s="30" t="s">
        <v>200</v>
      </c>
      <c r="E39" t="str">
        <f>VLOOKUP(B39,Grasses!$A$2:$O$100,3,FALSE)</f>
        <v> </v>
      </c>
      <c r="F39" s="171"/>
      <c r="G39" s="54"/>
      <c r="H39" s="54"/>
      <c r="I39" s="184" t="str">
        <f>IF(E39=" "," ",VLOOKUP(B39,Grasses!$A$2:P$100,16,FALSE))</f>
        <v> </v>
      </c>
      <c r="J39" s="271">
        <f>IF(J40="",VLOOKUP(B39,Grasses!$A$2:$O$100,9,FALSE),J40)</f>
        <v>0</v>
      </c>
      <c r="K39" s="4">
        <f>VLOOKUP(B39,Grasses!$A$2:$O$100,12,FALSE)</f>
        <v>0</v>
      </c>
      <c r="L39" s="25">
        <f>VLOOKUP(B39,Grasses!$A$2:$O$100,5,FALSE)</f>
        <v>0</v>
      </c>
      <c r="N39" s="23">
        <f t="shared" si="0"/>
        <v>0</v>
      </c>
      <c r="Z39" s="30" t="s">
        <v>200</v>
      </c>
    </row>
    <row r="40" spans="1:14" ht="13.5" thickBot="1">
      <c r="A40" s="26"/>
      <c r="B40" s="30"/>
      <c r="E40" s="145">
        <f>IF(VALUE(B39)&gt;1,VLOOKUP(B39,Grasses!$A$2:$O$100,15,FALSE),"")</f>
      </c>
      <c r="F40" s="44">
        <f>IF(G39="",IF(H39="","",G40/L39),G39/L39)</f>
      </c>
      <c r="G40" s="29">
        <f>IF(F39="",IF(H39="","",H39/K39),L39*F39)</f>
      </c>
      <c r="H40" s="37">
        <f>IF(F39="",IF(G39="","",G39*K39),G40*K39)</f>
      </c>
      <c r="I40" s="183" t="s">
        <v>180</v>
      </c>
      <c r="J40" s="32"/>
      <c r="K40" s="143">
        <f t="shared" si="1"/>
      </c>
      <c r="L40" s="31"/>
      <c r="N40" s="23"/>
    </row>
    <row r="41" spans="1:26" ht="13.5" thickBot="1">
      <c r="A41" s="26">
        <v>18</v>
      </c>
      <c r="B41" s="30" t="s">
        <v>200</v>
      </c>
      <c r="E41" t="str">
        <f>VLOOKUP(B41,Grasses!$A$2:$O$100,3,FALSE)</f>
        <v> </v>
      </c>
      <c r="F41" s="171"/>
      <c r="G41" s="54"/>
      <c r="H41" s="54"/>
      <c r="I41" s="184" t="str">
        <f>IF(E41=" "," ",VLOOKUP(B41,Grasses!$A$2:P$100,16,FALSE))</f>
        <v> </v>
      </c>
      <c r="J41" s="271">
        <f>IF(J42="",VLOOKUP(B41,Grasses!$A$2:$O$100,9,FALSE),J42)</f>
        <v>0</v>
      </c>
      <c r="K41" s="4">
        <f>VLOOKUP(B41,Grasses!$A$2:$O$100,12,FALSE)</f>
        <v>0</v>
      </c>
      <c r="L41" s="25">
        <f>VLOOKUP(B41,Grasses!$A$2:$O$100,5,FALSE)</f>
        <v>0</v>
      </c>
      <c r="N41" s="23">
        <f t="shared" si="0"/>
        <v>0</v>
      </c>
      <c r="Z41" s="30" t="s">
        <v>200</v>
      </c>
    </row>
    <row r="42" spans="1:14" ht="13.5" thickBot="1">
      <c r="A42" s="26"/>
      <c r="B42" s="30"/>
      <c r="E42" s="145">
        <f>IF(VALUE(B41)&gt;1,VLOOKUP(B41,Grasses!$A$2:$O$100,15,FALSE),"")</f>
      </c>
      <c r="F42" s="44">
        <f>IF(G41="",IF(H41="","",G42/L41),G41/L41)</f>
      </c>
      <c r="G42" s="29">
        <f>IF(F41="",IF(H41="","",H41/K41),L41*F41)</f>
      </c>
      <c r="H42" s="37">
        <f>IF(F41="",IF(G41="","",G41*K41),G42*K41)</f>
      </c>
      <c r="I42" s="183" t="s">
        <v>180</v>
      </c>
      <c r="J42" s="32"/>
      <c r="K42" s="143">
        <f t="shared" si="1"/>
      </c>
      <c r="L42" s="31"/>
      <c r="N42" s="23"/>
    </row>
    <row r="43" spans="1:26" ht="13.5" thickBot="1">
      <c r="A43" s="26">
        <v>19</v>
      </c>
      <c r="B43" s="30" t="s">
        <v>200</v>
      </c>
      <c r="E43" t="str">
        <f>VLOOKUP(B43,Grasses!$A$2:$O$100,3,FALSE)</f>
        <v> </v>
      </c>
      <c r="F43" s="171"/>
      <c r="G43" s="54"/>
      <c r="H43" s="54"/>
      <c r="I43" s="184" t="str">
        <f>IF(E43=" "," ",VLOOKUP(B43,Grasses!$A$2:P$100,16,FALSE))</f>
        <v> </v>
      </c>
      <c r="J43" s="271">
        <f>IF(J44="",VLOOKUP(B43,Grasses!$A$2:$O$100,9,FALSE),J44)</f>
        <v>0</v>
      </c>
      <c r="K43" s="4">
        <f>VLOOKUP(B43,Grasses!$A$2:$O$100,12,FALSE)</f>
        <v>0</v>
      </c>
      <c r="L43" s="25">
        <f>VLOOKUP(B43,Grasses!$A$2:$O$100,5,FALSE)</f>
        <v>0</v>
      </c>
      <c r="N43" s="23">
        <f t="shared" si="0"/>
        <v>0</v>
      </c>
      <c r="Z43" s="30" t="s">
        <v>200</v>
      </c>
    </row>
    <row r="44" spans="1:14" ht="13.5" thickBot="1">
      <c r="A44" s="26"/>
      <c r="B44" s="30"/>
      <c r="E44" s="145">
        <f>IF(VALUE(B43)&gt;1,VLOOKUP(B43,Grasses!$A$2:$O$100,15,FALSE),"")</f>
      </c>
      <c r="F44" s="44">
        <f>IF(G43="",IF(H43="","",G44/L43),G43/L43)</f>
      </c>
      <c r="G44" s="29">
        <f>IF(F43="",IF(H43="","",H43/K43),L43*F43)</f>
      </c>
      <c r="H44" s="37">
        <f>IF(F43="",IF(G43="","",G43*K43),G44*K43)</f>
      </c>
      <c r="I44" s="183" t="s">
        <v>180</v>
      </c>
      <c r="J44" s="32"/>
      <c r="K44" s="143">
        <f t="shared" si="1"/>
      </c>
      <c r="L44" s="31"/>
      <c r="N44" s="23"/>
    </row>
    <row r="45" spans="1:26" ht="13.5" thickBot="1">
      <c r="A45" s="26">
        <v>20</v>
      </c>
      <c r="B45" s="30" t="s">
        <v>200</v>
      </c>
      <c r="E45" t="str">
        <f>VLOOKUP(B45,Grasses!$A$2:$O$100,3,FALSE)</f>
        <v> </v>
      </c>
      <c r="F45" s="171"/>
      <c r="G45" s="54"/>
      <c r="H45" s="54"/>
      <c r="I45" s="184" t="str">
        <f>IF(E45=" "," ",VLOOKUP(B45,Grasses!$A$2:P$100,16,FALSE))</f>
        <v> </v>
      </c>
      <c r="J45" s="271">
        <f>IF(J46="",VLOOKUP(B45,Grasses!$A$2:$O$100,9,FALSE),J46)</f>
        <v>0</v>
      </c>
      <c r="K45" s="4">
        <f>VLOOKUP(B45,Grasses!$A$2:$O$100,12,FALSE)</f>
        <v>0</v>
      </c>
      <c r="L45" s="25">
        <f>VLOOKUP(B45,Grasses!$A$2:$O$100,5,FALSE)</f>
        <v>0</v>
      </c>
      <c r="N45" s="23">
        <f t="shared" si="0"/>
        <v>0</v>
      </c>
      <c r="Z45" s="30" t="s">
        <v>200</v>
      </c>
    </row>
    <row r="46" spans="1:14" ht="13.5" thickBot="1">
      <c r="A46" s="26"/>
      <c r="B46" s="30"/>
      <c r="E46" s="145">
        <f>IF(VALUE(B45)&gt;1,VLOOKUP(B45,Grasses!$A$2:$O$100,15,FALSE),"")</f>
      </c>
      <c r="F46" s="44"/>
      <c r="G46" s="29">
        <f>IF(F45="",IF(H45="","",H45/K45),L45*F45)</f>
      </c>
      <c r="H46" s="37">
        <f>IF(F45="",IF(G45="","",G45*K45),G46*K45)</f>
      </c>
      <c r="I46" s="183" t="s">
        <v>180</v>
      </c>
      <c r="J46" s="32"/>
      <c r="K46" s="143">
        <f t="shared" si="1"/>
      </c>
      <c r="L46" s="31"/>
      <c r="N46" s="23"/>
    </row>
    <row r="47" spans="1:14" ht="12.75">
      <c r="A47" s="26"/>
      <c r="B47" s="30"/>
      <c r="E47" s="145"/>
      <c r="F47" s="44"/>
      <c r="G47" s="272"/>
      <c r="H47" s="269"/>
      <c r="I47" s="34"/>
      <c r="J47" s="41"/>
      <c r="K47" s="31"/>
      <c r="L47" s="31"/>
      <c r="N47" s="23"/>
    </row>
    <row r="48" spans="1:10" ht="15" thickBot="1">
      <c r="A48" s="26"/>
      <c r="B48" s="48" t="s">
        <v>246</v>
      </c>
      <c r="F48" s="139" t="s">
        <v>171</v>
      </c>
      <c r="G48" s="24" t="s">
        <v>175</v>
      </c>
      <c r="H48" s="24" t="s">
        <v>176</v>
      </c>
      <c r="I48" s="58" t="s">
        <v>538</v>
      </c>
      <c r="J48" s="3" t="s">
        <v>548</v>
      </c>
    </row>
    <row r="49" spans="2:26" ht="13.5" thickBot="1">
      <c r="B49" s="48" t="s">
        <v>247</v>
      </c>
      <c r="E49" s="35" t="s">
        <v>245</v>
      </c>
      <c r="F49" s="124">
        <f>IF(SUM(F7:F46)&gt;1,"&gt; 100%",SUM(F7:F26))</f>
        <v>0</v>
      </c>
      <c r="G49" s="273">
        <f>SUM(G7:G46)</f>
        <v>0</v>
      </c>
      <c r="H49" s="273">
        <f>SUM(H7:H46)</f>
        <v>0</v>
      </c>
      <c r="I49" s="182" t="e">
        <f>AVERAGE(I7:I46)</f>
        <v>#DIV/0!</v>
      </c>
      <c r="J49" s="186">
        <f>COUNT(I7:I47)</f>
        <v>0</v>
      </c>
      <c r="L49" s="26"/>
      <c r="M49" s="35" t="s">
        <v>254</v>
      </c>
      <c r="N49" s="28">
        <f>SUM(N7:N48)</f>
        <v>0</v>
      </c>
      <c r="Z49" s="30" t="s">
        <v>247</v>
      </c>
    </row>
    <row r="50" spans="2:8" ht="12.75">
      <c r="B50" s="48" t="s">
        <v>248</v>
      </c>
      <c r="F50" s="46"/>
      <c r="G50" s="267"/>
      <c r="H50" s="270"/>
    </row>
    <row r="51" spans="7:10" ht="12.75">
      <c r="G51" s="42"/>
      <c r="H51" s="42"/>
      <c r="J51" s="33" t="s">
        <v>179</v>
      </c>
    </row>
    <row r="52" spans="2:10" ht="15.75">
      <c r="B52" s="40" t="s">
        <v>181</v>
      </c>
      <c r="G52" s="30"/>
      <c r="H52" s="42"/>
      <c r="J52" s="33"/>
    </row>
    <row r="53" spans="2:12" ht="14.25">
      <c r="B53" s="15"/>
      <c r="E53" t="s">
        <v>170</v>
      </c>
      <c r="F53" s="164"/>
      <c r="G53" s="164"/>
      <c r="H53" s="164"/>
      <c r="I53" s="58" t="s">
        <v>534</v>
      </c>
      <c r="J53" s="2" t="s">
        <v>184</v>
      </c>
      <c r="K53" s="2" t="s">
        <v>174</v>
      </c>
      <c r="L53" s="2" t="s">
        <v>251</v>
      </c>
    </row>
    <row r="54" spans="2:14" ht="13.5" thickBot="1">
      <c r="B54" s="22" t="s">
        <v>169</v>
      </c>
      <c r="C54" s="22"/>
      <c r="D54" s="22"/>
      <c r="E54" s="163" t="s">
        <v>275</v>
      </c>
      <c r="F54" s="279"/>
      <c r="G54" s="279"/>
      <c r="H54" s="279"/>
      <c r="I54" s="22"/>
      <c r="J54" s="24"/>
      <c r="K54" s="27" t="s">
        <v>187</v>
      </c>
      <c r="L54" s="24" t="s">
        <v>253</v>
      </c>
      <c r="M54" s="22"/>
      <c r="N54" s="22" t="s">
        <v>173</v>
      </c>
    </row>
    <row r="55" spans="1:26" ht="13.5" thickBot="1">
      <c r="A55" s="26">
        <v>1</v>
      </c>
      <c r="B55" s="30" t="s">
        <v>200</v>
      </c>
      <c r="E55" t="str">
        <f>VLOOKUP(B55,ForbsLegumes!$A$2:$O$195,3,FALSE)</f>
        <v> </v>
      </c>
      <c r="F55" s="171"/>
      <c r="G55" s="54"/>
      <c r="H55" s="54"/>
      <c r="I55" s="184" t="str">
        <f>IF(E55=" "," ",VLOOKUP(B55,ForbsLegumes!$A$2:P$195,16,FALSE))</f>
        <v> </v>
      </c>
      <c r="J55" s="16">
        <f>IF(J56="",VLOOKUP(B55,ForbsLegumes!$A$2:$O$195,8,FALSE),J56)</f>
        <v>0</v>
      </c>
      <c r="K55" s="4">
        <f>VLOOKUP(B55,ForbsLegumes!$A$2:$O$195,11,FALSE)</f>
        <v>0</v>
      </c>
      <c r="L55" s="25">
        <f>VLOOKUP(B55,ForbsLegumes!$A$2:$O$195,5,FALSE)*16</f>
        <v>0</v>
      </c>
      <c r="N55" s="23">
        <f>IF(F55="",IF(G55="",IF(H55="",0,H55/K55*J55),G55*J55),G56*J55)</f>
        <v>0</v>
      </c>
      <c r="Z55" s="30" t="s">
        <v>200</v>
      </c>
    </row>
    <row r="56" spans="1:14" ht="13.5" thickBot="1">
      <c r="A56" s="26"/>
      <c r="B56" s="30"/>
      <c r="E56" s="146">
        <f>IF(VALUE(B55)&gt;1,VLOOKUP(B55,ForbsLegumes!$A$2:$O$195,15,FALSE),"")</f>
      </c>
      <c r="F56" s="44">
        <f>IF(G55="",IF(H55="","",G56/L55),G55/L55)</f>
      </c>
      <c r="G56" s="29">
        <f>IF(F55="",IF(H55="","",H55/K55),L55*F55)</f>
      </c>
      <c r="H56" s="37">
        <f>IF(F55="",IF(G55="","",G55*K55),G56*K55)</f>
      </c>
      <c r="I56" s="183" t="s">
        <v>180</v>
      </c>
      <c r="J56" s="32"/>
      <c r="K56" s="135"/>
      <c r="L56" s="136"/>
      <c r="N56" s="23"/>
    </row>
    <row r="57" spans="1:26" ht="13.5" thickBot="1">
      <c r="A57" s="26">
        <v>2</v>
      </c>
      <c r="B57" s="30" t="s">
        <v>200</v>
      </c>
      <c r="E57" t="str">
        <f>VLOOKUP(B57,ForbsLegumes!$A$2:$O$195,3,FALSE)</f>
        <v> </v>
      </c>
      <c r="F57" s="171"/>
      <c r="G57" s="54"/>
      <c r="H57" s="54"/>
      <c r="I57" s="184" t="str">
        <f>IF(E57=" "," ",VLOOKUP(B57,ForbsLegumes!$A$2:P$195,16,FALSE))</f>
        <v> </v>
      </c>
      <c r="J57" s="16">
        <f>IF(J58="",VLOOKUP(B57,ForbsLegumes!$A$2:$O$195,8,FALSE),J58)</f>
        <v>0</v>
      </c>
      <c r="K57" s="4">
        <f>VLOOKUP(B57,ForbsLegumes!$A$2:$O$195,11,FALSE)</f>
        <v>0</v>
      </c>
      <c r="L57" s="25">
        <f>VLOOKUP(B57,ForbsLegumes!$A$2:$O$195,5,FALSE)*16</f>
        <v>0</v>
      </c>
      <c r="N57" s="23">
        <f>IF(F57="",IF(G57="",IF(H57="",0,H57/K57*J57),G57*J57),G58*J57)</f>
        <v>0</v>
      </c>
      <c r="Z57" s="30" t="s">
        <v>200</v>
      </c>
    </row>
    <row r="58" spans="1:14" ht="13.5" thickBot="1">
      <c r="A58" s="26"/>
      <c r="B58" s="30"/>
      <c r="E58" s="146">
        <f>IF(VALUE(B57)&gt;1,VLOOKUP(B57,ForbsLegumes!$A$2:$O$195,15,FALSE),"")</f>
      </c>
      <c r="F58" s="44">
        <f>IF(G57="",IF(H57="","",G58/L57),G57/L57)</f>
      </c>
      <c r="G58" s="29">
        <f>IF(F57="",IF(H57="","",H57/K57),L57*F57)</f>
      </c>
      <c r="H58" s="37">
        <f>IF(F57="",IF(G57="","",G57*K57),G58*K57)</f>
      </c>
      <c r="I58" s="183" t="s">
        <v>180</v>
      </c>
      <c r="J58" s="32"/>
      <c r="K58" s="135"/>
      <c r="L58" s="136"/>
      <c r="N58" s="23"/>
    </row>
    <row r="59" spans="1:26" ht="13.5" thickBot="1">
      <c r="A59" s="26">
        <v>3</v>
      </c>
      <c r="B59" s="30" t="s">
        <v>200</v>
      </c>
      <c r="E59" t="str">
        <f>VLOOKUP(B59,ForbsLegumes!$A$2:$O$195,3,FALSE)</f>
        <v> </v>
      </c>
      <c r="F59" s="171"/>
      <c r="G59" s="54"/>
      <c r="H59" s="54"/>
      <c r="I59" s="184" t="str">
        <f>IF(E59=" "," ",VLOOKUP(B59,ForbsLegumes!$A$2:P$195,16,FALSE))</f>
        <v> </v>
      </c>
      <c r="J59" s="16">
        <f>IF(J60="",VLOOKUP(B59,ForbsLegumes!$A$2:$O$195,8,FALSE),J60)</f>
        <v>0</v>
      </c>
      <c r="K59" s="4">
        <f>VLOOKUP(B59,ForbsLegumes!$A$2:$O$195,11,FALSE)</f>
        <v>0</v>
      </c>
      <c r="L59" s="25">
        <f>VLOOKUP(B59,ForbsLegumes!$A$2:$O$195,5,FALSE)*16</f>
        <v>0</v>
      </c>
      <c r="N59" s="23">
        <f>IF(F59="",IF(G59="",IF(H59="",0,H59/K59*J59),G59*J59),G60*J59)</f>
        <v>0</v>
      </c>
      <c r="Z59" s="30" t="s">
        <v>200</v>
      </c>
    </row>
    <row r="60" spans="1:14" ht="13.5" thickBot="1">
      <c r="A60" s="26"/>
      <c r="B60" s="30"/>
      <c r="E60" s="146">
        <f>IF(VALUE(B59)&gt;1,VLOOKUP(B59,ForbsLegumes!$A$2:$O$195,15,FALSE),"")</f>
      </c>
      <c r="F60" s="44">
        <f>IF(G59="",IF(H59="","",G60/L59),G59/L59)</f>
      </c>
      <c r="G60" s="29">
        <f>IF(F59="",IF(H59="","",H59/K59),L59*F59)</f>
      </c>
      <c r="H60" s="37">
        <f>IF(F59="",IF(G59="","",G59*K59),G60*K59)</f>
      </c>
      <c r="I60" s="183" t="s">
        <v>180</v>
      </c>
      <c r="J60" s="32"/>
      <c r="K60" s="135"/>
      <c r="L60" s="136"/>
      <c r="N60" s="23"/>
    </row>
    <row r="61" spans="1:26" ht="13.5" thickBot="1">
      <c r="A61" s="26">
        <v>4</v>
      </c>
      <c r="B61" s="30" t="s">
        <v>200</v>
      </c>
      <c r="E61" t="str">
        <f>VLOOKUP(B61,ForbsLegumes!$A$2:$O$195,3,FALSE)</f>
        <v> </v>
      </c>
      <c r="F61" s="171"/>
      <c r="G61" s="54"/>
      <c r="H61" s="54"/>
      <c r="I61" s="184" t="str">
        <f>IF(E61=" "," ",VLOOKUP(B61,ForbsLegumes!$A$2:P$195,16,FALSE))</f>
        <v> </v>
      </c>
      <c r="J61" s="16">
        <f>IF(J62="",VLOOKUP(B61,ForbsLegumes!$A$2:$O$195,8,FALSE),J62)</f>
        <v>0</v>
      </c>
      <c r="K61" s="4">
        <f>VLOOKUP(B61,ForbsLegumes!$A$2:$O$195,11,FALSE)</f>
        <v>0</v>
      </c>
      <c r="L61" s="25">
        <f>VLOOKUP(B61,ForbsLegumes!$A$2:$O$195,5,FALSE)*16</f>
        <v>0</v>
      </c>
      <c r="N61" s="23">
        <f>IF(F61="",IF(G61="",IF(H61="",0,H61/K61*J61),G61*J61),G62*J61)</f>
        <v>0</v>
      </c>
      <c r="Z61" s="30" t="s">
        <v>200</v>
      </c>
    </row>
    <row r="62" spans="1:14" ht="13.5" thickBot="1">
      <c r="A62" s="26"/>
      <c r="B62" s="30"/>
      <c r="E62" s="146">
        <f>IF(VALUE(B61)&gt;1,VLOOKUP(B61,ForbsLegumes!$A$2:$O$195,15,FALSE),"")</f>
      </c>
      <c r="F62" s="44">
        <f>IF(G61="",IF(H61="","",G62/L61),G61/L61)</f>
      </c>
      <c r="G62" s="29">
        <f>IF(F61="",IF(H61="","",H61/K61),L61*F61)</f>
      </c>
      <c r="H62" s="37">
        <f>IF(F61="",IF(G61="","",G61*K61),G62*K61)</f>
      </c>
      <c r="I62" s="183" t="s">
        <v>180</v>
      </c>
      <c r="J62" s="32"/>
      <c r="K62" s="135"/>
      <c r="L62" s="136"/>
      <c r="N62" s="23"/>
    </row>
    <row r="63" spans="1:26" ht="13.5" thickBot="1">
      <c r="A63" s="26">
        <v>5</v>
      </c>
      <c r="B63" s="30" t="s">
        <v>200</v>
      </c>
      <c r="E63" t="str">
        <f>VLOOKUP(B63,ForbsLegumes!$A$2:$O$195,3,FALSE)</f>
        <v> </v>
      </c>
      <c r="F63" s="171"/>
      <c r="G63" s="54"/>
      <c r="H63" s="54"/>
      <c r="I63" s="184" t="str">
        <f>IF(E63=" "," ",VLOOKUP(B63,ForbsLegumes!$A$2:P$195,16,FALSE))</f>
        <v> </v>
      </c>
      <c r="J63" s="16">
        <f>IF(J64="",VLOOKUP(B63,ForbsLegumes!$A$2:$O$195,8,FALSE),J64)</f>
        <v>0</v>
      </c>
      <c r="K63" s="4">
        <f>VLOOKUP(B63,ForbsLegumes!$A$2:$O$195,11,FALSE)</f>
        <v>0</v>
      </c>
      <c r="L63" s="25">
        <f>VLOOKUP(B63,ForbsLegumes!$A$2:$O$195,5,FALSE)*16</f>
        <v>0</v>
      </c>
      <c r="N63" s="23">
        <f>IF(F63="",IF(G63="",IF(H63="",0,H63/K63*J63),G63*J63),G64*J63)</f>
        <v>0</v>
      </c>
      <c r="Z63" s="30" t="s">
        <v>200</v>
      </c>
    </row>
    <row r="64" spans="1:14" ht="13.5" thickBot="1">
      <c r="A64" s="26"/>
      <c r="B64" s="30"/>
      <c r="E64" s="146">
        <f>IF(VALUE(B63)&gt;1,VLOOKUP(B63,ForbsLegumes!$A$2:$O$195,15,FALSE),"")</f>
      </c>
      <c r="F64" s="44">
        <f>IF(G63="",IF(H63="","",G64/L63),G63/L63)</f>
      </c>
      <c r="G64" s="29">
        <f>IF(F63="",IF(H63="","",H63/K63),L63*F63)</f>
      </c>
      <c r="H64" s="37">
        <f>IF(F63="",IF(G63="","",G63*K63),G64*K63)</f>
      </c>
      <c r="I64" s="183" t="s">
        <v>180</v>
      </c>
      <c r="J64" s="32"/>
      <c r="K64" s="135"/>
      <c r="L64" s="136"/>
      <c r="N64" s="23"/>
    </row>
    <row r="65" spans="1:26" ht="13.5" thickBot="1">
      <c r="A65" s="26">
        <v>6</v>
      </c>
      <c r="B65" s="30" t="s">
        <v>200</v>
      </c>
      <c r="E65" t="str">
        <f>VLOOKUP(B65,ForbsLegumes!$A$2:$O$195,3,FALSE)</f>
        <v> </v>
      </c>
      <c r="F65" s="171"/>
      <c r="G65" s="54"/>
      <c r="H65" s="54"/>
      <c r="I65" s="184" t="str">
        <f>IF(E65=" "," ",VLOOKUP(B65,ForbsLegumes!$A$2:P$195,16,FALSE))</f>
        <v> </v>
      </c>
      <c r="J65" s="16">
        <f>IF(J66="",VLOOKUP(B65,ForbsLegumes!$A$2:$O$195,8,FALSE),J66)</f>
        <v>0</v>
      </c>
      <c r="K65" s="4">
        <f>VLOOKUP(B65,ForbsLegumes!$A$2:$O$195,11,FALSE)</f>
        <v>0</v>
      </c>
      <c r="L65" s="25">
        <f>VLOOKUP(B65,ForbsLegumes!$A$2:$O$195,5,FALSE)*16</f>
        <v>0</v>
      </c>
      <c r="N65" s="23">
        <f>IF(F65="",IF(G65="",IF(H65="",0,H65/K65*J65),G65*J65),G66*J65)</f>
        <v>0</v>
      </c>
      <c r="Z65" s="30" t="s">
        <v>200</v>
      </c>
    </row>
    <row r="66" spans="1:14" ht="13.5" thickBot="1">
      <c r="A66" s="26"/>
      <c r="B66" s="30"/>
      <c r="E66" s="146">
        <f>IF(VALUE(B65)&gt;1,VLOOKUP(B65,ForbsLegumes!$A$2:$O$195,15,FALSE),"")</f>
      </c>
      <c r="F66" s="44">
        <f>IF(G65="",IF(H65="","",G66/L65),G65/L65)</f>
      </c>
      <c r="G66" s="29">
        <f>IF(F65="",IF(H65="","",H65/K65),L65*F65)</f>
      </c>
      <c r="H66" s="37">
        <f>IF(F65="",IF(G65="","",G65*K65),G66*K65)</f>
      </c>
      <c r="I66" s="183" t="s">
        <v>180</v>
      </c>
      <c r="J66" s="32"/>
      <c r="K66" s="135"/>
      <c r="L66" s="136"/>
      <c r="N66" s="23"/>
    </row>
    <row r="67" spans="1:26" ht="13.5" thickBot="1">
      <c r="A67" s="26">
        <v>7</v>
      </c>
      <c r="B67" s="30" t="s">
        <v>200</v>
      </c>
      <c r="E67" t="str">
        <f>VLOOKUP(B67,ForbsLegumes!$A$2:$O$195,3,FALSE)</f>
        <v> </v>
      </c>
      <c r="F67" s="171"/>
      <c r="G67" s="54"/>
      <c r="H67" s="54"/>
      <c r="I67" s="184" t="str">
        <f>IF(E67=" "," ",VLOOKUP(B67,ForbsLegumes!$A$2:P$195,16,FALSE))</f>
        <v> </v>
      </c>
      <c r="J67" s="16">
        <f>IF(J68="",VLOOKUP(B67,ForbsLegumes!$A$2:$O$195,8,FALSE),J68)</f>
        <v>0</v>
      </c>
      <c r="K67" s="4">
        <f>VLOOKUP(B67,ForbsLegumes!$A$2:$O$195,11,FALSE)</f>
        <v>0</v>
      </c>
      <c r="L67" s="25">
        <f>VLOOKUP(B67,ForbsLegumes!$A$2:$O$195,5,FALSE)*16</f>
        <v>0</v>
      </c>
      <c r="N67" s="23">
        <f>IF(F67="",IF(G67="",IF(H67="",0,H67/K67*J67),G67*J67),G68*J67)</f>
        <v>0</v>
      </c>
      <c r="Z67" s="30" t="s">
        <v>200</v>
      </c>
    </row>
    <row r="68" spans="1:14" ht="13.5" thickBot="1">
      <c r="A68" s="26"/>
      <c r="B68" s="30"/>
      <c r="E68" s="146">
        <f>IF(VALUE(B67)&gt;1,VLOOKUP(B67,ForbsLegumes!$A$2:$O$195,15,FALSE),"")</f>
      </c>
      <c r="F68" s="44">
        <f>IF(G67="",IF(H67="","",G68/L67),G67/L67)</f>
      </c>
      <c r="G68" s="29">
        <f>IF(F67="",IF(H67="","",H67/K67),L67*F67)</f>
      </c>
      <c r="H68" s="37">
        <f>IF(F67="",IF(G67="","",G67*K67),G68*K67)</f>
      </c>
      <c r="I68" s="183" t="s">
        <v>180</v>
      </c>
      <c r="J68" s="32"/>
      <c r="K68" s="135"/>
      <c r="L68" s="136"/>
      <c r="N68" s="23"/>
    </row>
    <row r="69" spans="1:26" ht="13.5" thickBot="1">
      <c r="A69" s="26">
        <v>8</v>
      </c>
      <c r="B69" s="30" t="s">
        <v>200</v>
      </c>
      <c r="E69" t="str">
        <f>VLOOKUP(B69,ForbsLegumes!$A$2:$O$195,3,FALSE)</f>
        <v> </v>
      </c>
      <c r="F69" s="171"/>
      <c r="G69" s="54"/>
      <c r="H69" s="54"/>
      <c r="I69" s="184" t="str">
        <f>IF(E69=" "," ",VLOOKUP(B69,ForbsLegumes!$A$2:P$195,16,FALSE))</f>
        <v> </v>
      </c>
      <c r="J69" s="16">
        <f>IF(J70="",VLOOKUP(B69,ForbsLegumes!$A$2:$O$195,8,FALSE),J70)</f>
        <v>0</v>
      </c>
      <c r="K69" s="4">
        <f>VLOOKUP(B69,ForbsLegumes!$A$2:$O$195,11,FALSE)</f>
        <v>0</v>
      </c>
      <c r="L69" s="25">
        <f>VLOOKUP(B69,ForbsLegumes!$A$2:$O$195,5,FALSE)*16</f>
        <v>0</v>
      </c>
      <c r="N69" s="23">
        <f>IF(F69="",IF(G69="",IF(H69="",0,H69/K69*J69),G69*J69),G70*J69)</f>
        <v>0</v>
      </c>
      <c r="Z69" s="30" t="s">
        <v>200</v>
      </c>
    </row>
    <row r="70" spans="1:14" ht="13.5" thickBot="1">
      <c r="A70" s="26"/>
      <c r="B70" s="30"/>
      <c r="E70" s="146">
        <f>IF(VALUE(B69)&gt;1,VLOOKUP(B69,ForbsLegumes!$A$2:$O$195,15,FALSE),"")</f>
      </c>
      <c r="F70" s="44">
        <f>IF(G69="",IF(H69="","",G70/L69),G69/L69)</f>
      </c>
      <c r="G70" s="29">
        <f>IF(F69="",IF(H69="","",H69/K69),L69*F69)</f>
      </c>
      <c r="H70" s="37">
        <f>IF(F69="",IF(G69="","",G69*K69),G70*K69)</f>
      </c>
      <c r="I70" s="183" t="s">
        <v>180</v>
      </c>
      <c r="J70" s="32"/>
      <c r="K70" s="135"/>
      <c r="L70" s="136"/>
      <c r="N70" s="23"/>
    </row>
    <row r="71" spans="1:26" ht="13.5" thickBot="1">
      <c r="A71" s="26">
        <v>9</v>
      </c>
      <c r="B71" s="30" t="s">
        <v>200</v>
      </c>
      <c r="E71" t="str">
        <f>VLOOKUP(B71,ForbsLegumes!$A$2:$O$195,3,FALSE)</f>
        <v> </v>
      </c>
      <c r="F71" s="171"/>
      <c r="G71" s="54"/>
      <c r="H71" s="54"/>
      <c r="I71" s="184" t="str">
        <f>IF(E71=" "," ",VLOOKUP(B71,ForbsLegumes!$A$2:P$195,16,FALSE))</f>
        <v> </v>
      </c>
      <c r="J71" s="16">
        <f>IF(J72="",VLOOKUP(B71,ForbsLegumes!$A$2:$O$195,8,FALSE),J72)</f>
        <v>0</v>
      </c>
      <c r="K71" s="4">
        <f>VLOOKUP(B71,ForbsLegumes!$A$2:$O$195,11,FALSE)</f>
        <v>0</v>
      </c>
      <c r="L71" s="25">
        <f>VLOOKUP(B71,ForbsLegumes!$A$2:$O$195,5,FALSE)*16</f>
        <v>0</v>
      </c>
      <c r="N71" s="23">
        <f>IF(F71="",IF(G71="",IF(H71="",0,H71/K71*J71),G71*J71),G72*J71)</f>
        <v>0</v>
      </c>
      <c r="Z71" s="30" t="s">
        <v>200</v>
      </c>
    </row>
    <row r="72" spans="1:14" ht="13.5" thickBot="1">
      <c r="A72" s="26"/>
      <c r="B72" s="30"/>
      <c r="E72" s="146">
        <f>IF(VALUE(B71)&gt;1,VLOOKUP(B71,ForbsLegumes!$A$2:$O$195,15,FALSE),"")</f>
      </c>
      <c r="F72" s="44">
        <f>IF(G71="",IF(H71="","",G72/L71),G71/L71)</f>
      </c>
      <c r="G72" s="29">
        <f>IF(F71="",IF(H71="","",H71/K71),L71*F71)</f>
      </c>
      <c r="H72" s="37">
        <f>IF(F71="",IF(G71="","",G71*K71),G72*K71)</f>
      </c>
      <c r="I72" s="183" t="s">
        <v>180</v>
      </c>
      <c r="J72" s="32"/>
      <c r="K72" s="135"/>
      <c r="L72" s="136"/>
      <c r="N72" s="23"/>
    </row>
    <row r="73" spans="1:26" ht="13.5" thickBot="1">
      <c r="A73" s="26">
        <v>10</v>
      </c>
      <c r="B73" s="30" t="s">
        <v>200</v>
      </c>
      <c r="E73" t="str">
        <f>VLOOKUP(B73,ForbsLegumes!$A$2:$O$195,3,FALSE)</f>
        <v> </v>
      </c>
      <c r="F73" s="171"/>
      <c r="G73" s="54"/>
      <c r="H73" s="54"/>
      <c r="I73" s="184" t="str">
        <f>IF(E73=" "," ",VLOOKUP(B73,ForbsLegumes!$A$2:P$195,16,FALSE))</f>
        <v> </v>
      </c>
      <c r="J73" s="16">
        <f>IF(J74="",VLOOKUP(B73,ForbsLegumes!$A$2:$O$195,8,FALSE),J74)</f>
        <v>0</v>
      </c>
      <c r="K73" s="4">
        <f>VLOOKUP(B73,ForbsLegumes!$A$2:$O$195,11,FALSE)</f>
        <v>0</v>
      </c>
      <c r="L73" s="25">
        <f>VLOOKUP(B73,ForbsLegumes!$A$2:$O$195,5,FALSE)*16</f>
        <v>0</v>
      </c>
      <c r="N73" s="23">
        <f>IF(F73="",IF(G73="",IF(H73="",0,H73/K73*J73),G73*J73),G74*J73)</f>
        <v>0</v>
      </c>
      <c r="Z73" s="30" t="s">
        <v>200</v>
      </c>
    </row>
    <row r="74" spans="2:14" ht="13.5" thickBot="1">
      <c r="B74" s="30"/>
      <c r="E74" s="146">
        <f>IF(VALUE(B73)&gt;1,VLOOKUP(B73,ForbsLegumes!$A$2:$O$195,15,FALSE),"")</f>
      </c>
      <c r="F74" s="44">
        <f>IF(G73="",IF(H73="","",G74/L73),G73/L73)</f>
      </c>
      <c r="G74" s="29">
        <f>IF(F73="",IF(H73="","",H73/K73),L73*F73)</f>
      </c>
      <c r="H74" s="37">
        <f>IF(F73="",IF(G73="","",G73*K73),G74*K73)</f>
      </c>
      <c r="I74" s="183" t="s">
        <v>180</v>
      </c>
      <c r="J74" s="32"/>
      <c r="K74" s="135"/>
      <c r="L74" s="136"/>
      <c r="N74" s="23"/>
    </row>
    <row r="75" spans="1:26" ht="13.5" thickBot="1">
      <c r="A75" s="26">
        <v>11</v>
      </c>
      <c r="B75" s="30" t="s">
        <v>200</v>
      </c>
      <c r="E75" t="str">
        <f>VLOOKUP(B75,ForbsLegumes!$A$2:$O$195,3,FALSE)</f>
        <v> </v>
      </c>
      <c r="F75" s="171"/>
      <c r="G75" s="54"/>
      <c r="H75" s="54"/>
      <c r="I75" s="184" t="str">
        <f>IF(E75=" "," ",VLOOKUP(B75,ForbsLegumes!$A$2:P$195,16,FALSE))</f>
        <v> </v>
      </c>
      <c r="J75" s="16">
        <f>IF(J76="",VLOOKUP(B75,ForbsLegumes!$A$2:$O$195,8,FALSE),J76)</f>
        <v>0</v>
      </c>
      <c r="K75" s="4">
        <f>VLOOKUP(B75,ForbsLegumes!$A$2:$O$195,11,FALSE)</f>
        <v>0</v>
      </c>
      <c r="L75" s="25">
        <f>VLOOKUP(B75,ForbsLegumes!$A$2:$O$195,5,FALSE)*16</f>
        <v>0</v>
      </c>
      <c r="N75" s="23">
        <f>IF(F75="",IF(G75="",IF(H75="",0,H75/K75*J75),G75*J75),G76*J75)</f>
        <v>0</v>
      </c>
      <c r="Z75" s="30" t="s">
        <v>200</v>
      </c>
    </row>
    <row r="76" spans="1:14" ht="13.5" thickBot="1">
      <c r="A76" s="26"/>
      <c r="B76" s="30"/>
      <c r="E76" s="146">
        <f>IF(VALUE(B75)&gt;1,VLOOKUP(B75,ForbsLegumes!$A$2:$O$195,15,FALSE),"")</f>
      </c>
      <c r="F76" s="44">
        <f>IF(G75="",IF(H75="","",G76/L75),G75/L75)</f>
      </c>
      <c r="G76" s="29">
        <f>IF(F75="",IF(H75="","",H75/K75),L75*F75)</f>
      </c>
      <c r="H76" s="37">
        <f>IF(F75="",IF(G75="","",G75*K75),G76*K75)</f>
      </c>
      <c r="I76" s="183" t="s">
        <v>180</v>
      </c>
      <c r="J76" s="32"/>
      <c r="K76" s="135"/>
      <c r="L76" s="136"/>
      <c r="N76" s="23"/>
    </row>
    <row r="77" spans="1:26" ht="13.5" thickBot="1">
      <c r="A77" s="26">
        <v>12</v>
      </c>
      <c r="B77" s="30" t="s">
        <v>200</v>
      </c>
      <c r="E77" t="str">
        <f>VLOOKUP(B77,ForbsLegumes!$A$2:$O$195,3,FALSE)</f>
        <v> </v>
      </c>
      <c r="F77" s="171"/>
      <c r="G77" s="54"/>
      <c r="H77" s="54"/>
      <c r="I77" s="184" t="str">
        <f>IF(E77=" "," ",VLOOKUP(B77,ForbsLegumes!$A$2:P$195,16,FALSE))</f>
        <v> </v>
      </c>
      <c r="J77" s="16">
        <f>IF(J78="",VLOOKUP(B77,ForbsLegumes!$A$2:$O$195,8,FALSE),J78)</f>
        <v>0</v>
      </c>
      <c r="K77" s="4">
        <f>VLOOKUP(B77,ForbsLegumes!$A$2:$O$195,11,FALSE)</f>
        <v>0</v>
      </c>
      <c r="L77" s="25">
        <f>VLOOKUP(B77,ForbsLegumes!$A$2:$O$195,5,FALSE)*16</f>
        <v>0</v>
      </c>
      <c r="N77" s="23">
        <f>IF(F77="",IF(G77="",IF(H77="",0,H77/K77*J77),G77*J77),G78*J77)</f>
        <v>0</v>
      </c>
      <c r="Z77" s="30" t="s">
        <v>200</v>
      </c>
    </row>
    <row r="78" spans="1:14" ht="13.5" thickBot="1">
      <c r="A78" s="26"/>
      <c r="B78" s="30"/>
      <c r="E78" s="146">
        <f>IF(VALUE(B77)&gt;1,VLOOKUP(B77,ForbsLegumes!$A$2:$O$195,15,FALSE),"")</f>
      </c>
      <c r="F78" s="44">
        <f>IF(G77="",IF(H77="","",G78/L77),G77/L77)</f>
      </c>
      <c r="G78" s="29">
        <f>IF(F77="",IF(H77="","",H77/K77),L77*F77)</f>
      </c>
      <c r="H78" s="37">
        <f>IF(F77="",IF(G77="","",G77*K77),G78*K77)</f>
      </c>
      <c r="I78" s="183" t="s">
        <v>180</v>
      </c>
      <c r="J78" s="32"/>
      <c r="K78" s="135"/>
      <c r="L78" s="136"/>
      <c r="N78" s="23"/>
    </row>
    <row r="79" spans="1:26" ht="13.5" thickBot="1">
      <c r="A79" s="26">
        <v>13</v>
      </c>
      <c r="B79" s="30" t="s">
        <v>200</v>
      </c>
      <c r="E79" t="str">
        <f>VLOOKUP(B79,ForbsLegumes!$A$2:$O$195,3,FALSE)</f>
        <v> </v>
      </c>
      <c r="F79" s="171"/>
      <c r="G79" s="54"/>
      <c r="H79" s="54"/>
      <c r="I79" s="184" t="str">
        <f>IF(E79=" "," ",VLOOKUP(B79,ForbsLegumes!$A$2:P$195,16,FALSE))</f>
        <v> </v>
      </c>
      <c r="J79" s="16">
        <f>IF(J80="",VLOOKUP(B79,ForbsLegumes!$A$2:$O$195,8,FALSE),J80)</f>
        <v>0</v>
      </c>
      <c r="K79" s="4">
        <f>VLOOKUP(B79,ForbsLegumes!$A$2:$O$195,11,FALSE)</f>
        <v>0</v>
      </c>
      <c r="L79" s="25">
        <f>VLOOKUP(B79,ForbsLegumes!$A$2:$O$195,5,FALSE)*16</f>
        <v>0</v>
      </c>
      <c r="N79" s="23">
        <f>IF(F79="",IF(G79="",IF(H79="",0,H79/K79*J79),G79*J79),G80*J79)</f>
        <v>0</v>
      </c>
      <c r="Z79" s="30" t="s">
        <v>200</v>
      </c>
    </row>
    <row r="80" spans="1:14" ht="13.5" thickBot="1">
      <c r="A80" s="26"/>
      <c r="B80" s="30"/>
      <c r="E80" s="146">
        <f>IF(VALUE(B79)&gt;1,VLOOKUP(B79,ForbsLegumes!$A$2:$O$195,15,FALSE),"")</f>
      </c>
      <c r="F80" s="44">
        <f>IF(G79="",IF(H79="","",G80/L79),G79/L79)</f>
      </c>
      <c r="G80" s="29">
        <f>IF(F79="",IF(H79="","",H79/K79),L79*F79)</f>
      </c>
      <c r="H80" s="37">
        <f>IF(F79="",IF(G79="","",G79*K79),G80*K79)</f>
      </c>
      <c r="I80" s="183" t="s">
        <v>180</v>
      </c>
      <c r="J80" s="32"/>
      <c r="K80" s="135"/>
      <c r="L80" s="136"/>
      <c r="N80" s="23"/>
    </row>
    <row r="81" spans="1:26" ht="13.5" thickBot="1">
      <c r="A81" s="26">
        <v>14</v>
      </c>
      <c r="B81" s="30" t="s">
        <v>200</v>
      </c>
      <c r="E81" t="str">
        <f>VLOOKUP(B81,ForbsLegumes!$A$2:$O$195,3,FALSE)</f>
        <v> </v>
      </c>
      <c r="F81" s="171"/>
      <c r="G81" s="54"/>
      <c r="H81" s="54"/>
      <c r="I81" s="184" t="str">
        <f>IF(E81=" "," ",VLOOKUP(B81,ForbsLegumes!$A$2:P$195,16,FALSE))</f>
        <v> </v>
      </c>
      <c r="J81" s="16">
        <f>IF(J82="",VLOOKUP(B81,ForbsLegumes!$A$2:$O$195,8,FALSE),J82)</f>
        <v>0</v>
      </c>
      <c r="K81" s="4">
        <f>VLOOKUP(B81,ForbsLegumes!$A$2:$O$195,11,FALSE)</f>
        <v>0</v>
      </c>
      <c r="L81" s="25">
        <f>VLOOKUP(B81,ForbsLegumes!$A$2:$O$195,5,FALSE)*16</f>
        <v>0</v>
      </c>
      <c r="N81" s="23">
        <f>IF(F81="",IF(G81="",IF(H81="",0,H81/K81*J81),G81*J81),G82*J81)</f>
        <v>0</v>
      </c>
      <c r="Z81" s="30" t="s">
        <v>200</v>
      </c>
    </row>
    <row r="82" spans="1:14" ht="13.5" thickBot="1">
      <c r="A82" s="26"/>
      <c r="B82" s="30"/>
      <c r="E82" s="146">
        <f>IF(VALUE(B81)&gt;1,VLOOKUP(B81,ForbsLegumes!$A$2:$O$195,15,FALSE),"")</f>
      </c>
      <c r="F82" s="44">
        <f>IF(G81="",IF(H81="","",G82/L81),G81/L81)</f>
      </c>
      <c r="G82" s="29">
        <f>IF(F81="",IF(H81="","",H81/K81),L81*F81)</f>
      </c>
      <c r="H82" s="37">
        <f>IF(F81="",IF(G81="","",G81*K81),G82*K81)</f>
      </c>
      <c r="I82" s="183" t="s">
        <v>180</v>
      </c>
      <c r="J82" s="32"/>
      <c r="K82" s="135"/>
      <c r="L82" s="136"/>
      <c r="N82" s="23"/>
    </row>
    <row r="83" spans="1:26" ht="13.5" thickBot="1">
      <c r="A83" s="26">
        <v>15</v>
      </c>
      <c r="B83" s="30" t="s">
        <v>200</v>
      </c>
      <c r="E83" t="str">
        <f>VLOOKUP(B83,ForbsLegumes!$A$2:$O$195,3,FALSE)</f>
        <v> </v>
      </c>
      <c r="F83" s="171"/>
      <c r="G83" s="54"/>
      <c r="H83" s="54"/>
      <c r="I83" s="184" t="str">
        <f>IF(E83=" "," ",VLOOKUP(B83,ForbsLegumes!$A$2:P$195,16,FALSE))</f>
        <v> </v>
      </c>
      <c r="J83" s="16">
        <f>IF(J84="",VLOOKUP(B83,ForbsLegumes!$A$2:$O$195,8,FALSE),J84)</f>
        <v>0</v>
      </c>
      <c r="K83" s="4">
        <f>VLOOKUP(B83,ForbsLegumes!$A$2:$O$195,11,FALSE)</f>
        <v>0</v>
      </c>
      <c r="L83" s="25">
        <f>VLOOKUP(B83,ForbsLegumes!$A$2:$O$195,5,FALSE)*16</f>
        <v>0</v>
      </c>
      <c r="N83" s="23">
        <f>IF(F83="",IF(G83="",IF(H83="",0,H83/K83*J83),G83*J83),G84*J83)</f>
        <v>0</v>
      </c>
      <c r="Z83" s="30" t="s">
        <v>200</v>
      </c>
    </row>
    <row r="84" spans="2:14" ht="13.5" thickBot="1">
      <c r="B84" s="30"/>
      <c r="E84" s="146">
        <f>IF(VALUE(B83)&gt;1,VLOOKUP(B83,ForbsLegumes!$A$2:$O$195,15,FALSE),"")</f>
      </c>
      <c r="F84" s="44">
        <f>IF(G83="",IF(H83="","",G84/L83),G83/L83)</f>
      </c>
      <c r="G84" s="29">
        <f>IF(F83="",IF(H83="","",H83/K83),L83*F83)</f>
      </c>
      <c r="H84" s="37">
        <f>IF(F83="",IF(G83="","",G83*K83),G84*K83)</f>
      </c>
      <c r="I84" s="183" t="s">
        <v>180</v>
      </c>
      <c r="J84" s="32"/>
      <c r="K84" s="135"/>
      <c r="L84" s="136"/>
      <c r="N84" s="23"/>
    </row>
    <row r="85" spans="1:26" ht="13.5" thickBot="1">
      <c r="A85" s="26">
        <v>16</v>
      </c>
      <c r="B85" s="30" t="s">
        <v>200</v>
      </c>
      <c r="E85" t="str">
        <f>VLOOKUP(B85,ForbsLegumes!$A$2:$O$195,3,FALSE)</f>
        <v> </v>
      </c>
      <c r="F85" s="171"/>
      <c r="G85" s="54"/>
      <c r="H85" s="54"/>
      <c r="I85" s="184" t="str">
        <f>IF(E85=" "," ",VLOOKUP(B85,ForbsLegumes!$A$2:P$195,16,FALSE))</f>
        <v> </v>
      </c>
      <c r="J85" s="16">
        <f>IF(J86="",VLOOKUP(B85,ForbsLegumes!$A$2:$O$195,8,FALSE),J86)</f>
        <v>0</v>
      </c>
      <c r="K85" s="4">
        <f>VLOOKUP(B85,ForbsLegumes!$A$2:$O$195,11,FALSE)</f>
        <v>0</v>
      </c>
      <c r="L85" s="25">
        <f>VLOOKUP(B85,ForbsLegumes!$A$2:$O$195,5,FALSE)*16</f>
        <v>0</v>
      </c>
      <c r="N85" s="23">
        <f>IF(F85="",IF(G85="",IF(H85="",0,H85/K85*J85),G85*J85),G86*J85)</f>
        <v>0</v>
      </c>
      <c r="Z85" s="30" t="s">
        <v>200</v>
      </c>
    </row>
    <row r="86" spans="1:14" ht="13.5" thickBot="1">
      <c r="A86" s="26"/>
      <c r="B86" s="30"/>
      <c r="E86" s="146">
        <f>IF(VALUE(B85)&gt;1,VLOOKUP(B85,ForbsLegumes!$A$2:$O$195,15,FALSE),"")</f>
      </c>
      <c r="F86" s="44">
        <f>IF(G85="",IF(H85="","",G86/L85),G85/L85)</f>
      </c>
      <c r="G86" s="29">
        <f>IF(F85="",IF(H85="","",H85/K85),L85*F85)</f>
      </c>
      <c r="H86" s="37">
        <f>IF(F85="",IF(G85="","",G85*K85),G86*K85)</f>
      </c>
      <c r="I86" s="183" t="s">
        <v>180</v>
      </c>
      <c r="J86" s="32"/>
      <c r="K86" s="135"/>
      <c r="L86" s="136"/>
      <c r="N86" s="23"/>
    </row>
    <row r="87" spans="1:26" ht="13.5" thickBot="1">
      <c r="A87" s="26">
        <v>17</v>
      </c>
      <c r="B87" s="30" t="s">
        <v>200</v>
      </c>
      <c r="E87" t="str">
        <f>VLOOKUP(B87,ForbsLegumes!$A$2:$O$195,3,FALSE)</f>
        <v> </v>
      </c>
      <c r="F87" s="171"/>
      <c r="G87" s="54"/>
      <c r="H87" s="54"/>
      <c r="I87" s="184" t="str">
        <f>IF(E87=" "," ",VLOOKUP(B87,ForbsLegumes!$A$2:P$195,16,FALSE))</f>
        <v> </v>
      </c>
      <c r="J87" s="16">
        <f>IF(J88="",VLOOKUP(B87,ForbsLegumes!$A$2:$O$195,8,FALSE),J88)</f>
        <v>0</v>
      </c>
      <c r="K87" s="4">
        <f>VLOOKUP(B87,ForbsLegumes!$A$2:$O$195,11,FALSE)</f>
        <v>0</v>
      </c>
      <c r="L87" s="25">
        <f>VLOOKUP(B87,ForbsLegumes!$A$2:$O$195,5,FALSE)*16</f>
        <v>0</v>
      </c>
      <c r="N87" s="23">
        <f>IF(F87="",IF(G87="",IF(H87="",0,H87/K87*J87),G87*J87),G88*J87)</f>
        <v>0</v>
      </c>
      <c r="Z87" s="30" t="s">
        <v>200</v>
      </c>
    </row>
    <row r="88" spans="2:14" ht="13.5" thickBot="1">
      <c r="B88" s="30"/>
      <c r="E88" s="146">
        <f>IF(VALUE(B87)&gt;1,VLOOKUP(B87,ForbsLegumes!$A$2:$O$195,15,FALSE),"")</f>
      </c>
      <c r="F88" s="44">
        <f>IF(G87="",IF(H87="","",G88/L87),G87/L87)</f>
      </c>
      <c r="G88" s="29">
        <f>IF(F87="",IF(H87="","",H87/K87),L87*F87)</f>
      </c>
      <c r="H88" s="37">
        <f>IF(F87="",IF(G87="","",G87*K87),G88*K87)</f>
      </c>
      <c r="I88" s="183" t="s">
        <v>180</v>
      </c>
      <c r="J88" s="32"/>
      <c r="K88" s="135"/>
      <c r="L88" s="136"/>
      <c r="N88" s="23"/>
    </row>
    <row r="89" spans="1:26" ht="13.5" thickBot="1">
      <c r="A89" s="26">
        <v>18</v>
      </c>
      <c r="B89" s="30" t="s">
        <v>200</v>
      </c>
      <c r="E89" t="str">
        <f>VLOOKUP(B89,ForbsLegumes!$A$2:$O$195,3,FALSE)</f>
        <v> </v>
      </c>
      <c r="F89" s="171"/>
      <c r="G89" s="54"/>
      <c r="H89" s="54"/>
      <c r="I89" s="184" t="str">
        <f>IF(E89=" "," ",VLOOKUP(B89,ForbsLegumes!$A$2:P$195,16,FALSE))</f>
        <v> </v>
      </c>
      <c r="J89" s="16">
        <f>IF(J90="",VLOOKUP(B89,ForbsLegumes!$A$2:$O$195,8,FALSE),J90)</f>
        <v>0</v>
      </c>
      <c r="K89" s="4">
        <f>VLOOKUP(B89,ForbsLegumes!$A$2:$O$195,11,FALSE)</f>
        <v>0</v>
      </c>
      <c r="L89" s="25">
        <f>VLOOKUP(B89,ForbsLegumes!$A$2:$O$195,5,FALSE)*16</f>
        <v>0</v>
      </c>
      <c r="N89" s="23">
        <f>IF(F89="",IF(G89="",IF(H89="",0,H89/K89*J89),G89*J89),G90*J89)</f>
        <v>0</v>
      </c>
      <c r="Z89" s="30" t="s">
        <v>200</v>
      </c>
    </row>
    <row r="90" spans="1:14" ht="13.5" thickBot="1">
      <c r="A90" s="26"/>
      <c r="B90" s="30"/>
      <c r="E90" s="146">
        <f>IF(VALUE(B89)&gt;1,VLOOKUP(B89,ForbsLegumes!$A$2:$O$195,15,FALSE),"")</f>
      </c>
      <c r="F90" s="44">
        <f>IF(G89="",IF(H89="","",G90/L89),G89/L89)</f>
      </c>
      <c r="G90" s="29">
        <f>IF(F89="",IF(H89="","",H89/K89),L89*F89)</f>
      </c>
      <c r="H90" s="37">
        <f>IF(F89="",IF(G89="","",G89*K89),G90*K89)</f>
      </c>
      <c r="I90" s="183" t="s">
        <v>180</v>
      </c>
      <c r="J90" s="32"/>
      <c r="K90" s="135"/>
      <c r="L90" s="136"/>
      <c r="N90" s="23"/>
    </row>
    <row r="91" spans="1:26" ht="13.5" thickBot="1">
      <c r="A91" s="26">
        <v>19</v>
      </c>
      <c r="B91" s="30" t="s">
        <v>200</v>
      </c>
      <c r="E91" t="str">
        <f>VLOOKUP(B91,ForbsLegumes!$A$2:$O$195,3,FALSE)</f>
        <v> </v>
      </c>
      <c r="F91" s="171"/>
      <c r="G91" s="54"/>
      <c r="H91" s="54"/>
      <c r="I91" s="184" t="str">
        <f>IF(E91=" "," ",VLOOKUP(B91,ForbsLegumes!$A$2:P$195,16,FALSE))</f>
        <v> </v>
      </c>
      <c r="J91" s="16">
        <f>IF(J92="",VLOOKUP(B91,ForbsLegumes!$A$2:$O$195,8,FALSE),J92)</f>
        <v>0</v>
      </c>
      <c r="K91" s="4">
        <f>VLOOKUP(B91,ForbsLegumes!$A$2:$O$195,11,FALSE)</f>
        <v>0</v>
      </c>
      <c r="L91" s="25">
        <f>VLOOKUP(B91,ForbsLegumes!$A$2:$O$195,5,FALSE)*16</f>
        <v>0</v>
      </c>
      <c r="N91" s="23">
        <f>IF(F91="",IF(G91="",IF(H91="",0,H91/K91*J91),G91*J91),G92*J91)</f>
        <v>0</v>
      </c>
      <c r="Z91" s="30" t="s">
        <v>200</v>
      </c>
    </row>
    <row r="92" spans="2:14" ht="13.5" thickBot="1">
      <c r="B92" s="30"/>
      <c r="E92" s="146">
        <f>IF(VALUE(B91)&gt;1,VLOOKUP(B91,ForbsLegumes!$A$2:$O$195,15,FALSE),"")</f>
      </c>
      <c r="F92" s="44">
        <f>IF(G91="",IF(H91="","",G92/L91),G91/L91)</f>
      </c>
      <c r="G92" s="29">
        <f>IF(F91="",IF(H91="","",H91/K91),L91*F91)</f>
      </c>
      <c r="H92" s="37">
        <f>IF(F91="",IF(G91="","",G91*K91),G92*K91)</f>
      </c>
      <c r="I92" s="183" t="s">
        <v>180</v>
      </c>
      <c r="J92" s="32"/>
      <c r="K92" s="135"/>
      <c r="L92" s="136"/>
      <c r="N92" s="23"/>
    </row>
    <row r="93" spans="1:26" ht="13.5" thickBot="1">
      <c r="A93" s="26">
        <v>20</v>
      </c>
      <c r="B93" s="30" t="s">
        <v>200</v>
      </c>
      <c r="E93" t="str">
        <f>VLOOKUP(B93,ForbsLegumes!$A$2:$O$195,3,FALSE)</f>
        <v> </v>
      </c>
      <c r="F93" s="171"/>
      <c r="G93" s="54"/>
      <c r="H93" s="54"/>
      <c r="I93" s="184" t="str">
        <f>IF(E93=" "," ",VLOOKUP(B93,ForbsLegumes!$A$2:P$195,16,FALSE))</f>
        <v> </v>
      </c>
      <c r="J93" s="16">
        <f>IF(J94="",VLOOKUP(B93,ForbsLegumes!$A$2:$O$195,8,FALSE),J94)</f>
        <v>0</v>
      </c>
      <c r="K93" s="4">
        <f>VLOOKUP(B93,ForbsLegumes!$A$2:$O$195,11,FALSE)</f>
        <v>0</v>
      </c>
      <c r="L93" s="25">
        <f>VLOOKUP(B93,ForbsLegumes!$A$2:$O$195,5,FALSE)*16</f>
        <v>0</v>
      </c>
      <c r="N93" s="23">
        <f>IF(F93="",IF(G93="",IF(H93="",0,H93/K93*J93),G93*J93),G94*J93)</f>
        <v>0</v>
      </c>
      <c r="Z93" s="30" t="s">
        <v>200</v>
      </c>
    </row>
    <row r="94" spans="1:14" ht="13.5" thickBot="1">
      <c r="A94" s="26"/>
      <c r="B94" s="30"/>
      <c r="E94" s="146">
        <f>IF(VALUE(B93)&gt;1,VLOOKUP(B93,ForbsLegumes!$A$2:$O$195,15,FALSE),"")</f>
      </c>
      <c r="F94" s="44">
        <f>IF(G93="",IF(H93="","",G94/L93),G93/L93)</f>
      </c>
      <c r="G94" s="29">
        <f>IF(F93="",IF(H93="","",H93/K93),L93*F93)</f>
      </c>
      <c r="H94" s="37">
        <f>IF(F93="",IF(G93="","",G93*K93),G94*K93)</f>
      </c>
      <c r="I94" s="34" t="s">
        <v>180</v>
      </c>
      <c r="J94" s="32"/>
      <c r="K94" s="135"/>
      <c r="L94" s="136"/>
      <c r="N94" s="23"/>
    </row>
    <row r="95" spans="1:26" ht="13.5" thickBot="1">
      <c r="A95" s="26">
        <v>21</v>
      </c>
      <c r="B95" s="30" t="s">
        <v>200</v>
      </c>
      <c r="E95" t="str">
        <f>VLOOKUP(B95,ForbsLegumes!$A$2:$O$195,3,FALSE)</f>
        <v> </v>
      </c>
      <c r="F95" s="171"/>
      <c r="G95" s="54"/>
      <c r="H95" s="54"/>
      <c r="I95" s="184" t="str">
        <f>IF(E95=" "," ",VLOOKUP(B95,ForbsLegumes!$A$2:P$195,16,FALSE))</f>
        <v> </v>
      </c>
      <c r="J95" s="16">
        <f>IF(J96="",VLOOKUP(B95,ForbsLegumes!$A$2:$O$195,8,FALSE),J96)</f>
        <v>0</v>
      </c>
      <c r="K95" s="4">
        <f>VLOOKUP(B95,ForbsLegumes!$A$2:$O$195,11,FALSE)</f>
        <v>0</v>
      </c>
      <c r="L95" s="25">
        <f>VLOOKUP(B95,ForbsLegumes!$A$2:$O$195,5,FALSE)*16</f>
        <v>0</v>
      </c>
      <c r="N95" s="23">
        <f>IF(F95="",IF(G95="",IF(H95="",0,H95/K95*J95),G95*J95),G96*J95)</f>
        <v>0</v>
      </c>
      <c r="Z95" s="30" t="s">
        <v>200</v>
      </c>
    </row>
    <row r="96" spans="2:14" ht="13.5" thickBot="1">
      <c r="B96" s="30"/>
      <c r="E96" s="146">
        <f>IF(VALUE(B95)&gt;1,VLOOKUP(B95,ForbsLegumes!$A$2:$O$195,15,FALSE),"")</f>
      </c>
      <c r="F96" s="44">
        <f>IF(G95="",IF(H95="","",G96/L95),G95/L95)</f>
      </c>
      <c r="G96" s="29">
        <f>IF(F95="",IF(H95="","",H95/K95),L95*F95)</f>
      </c>
      <c r="H96" s="37">
        <f>IF(F95="",IF(G95="","",G95*K95),G96*K95)</f>
      </c>
      <c r="I96" s="34" t="s">
        <v>180</v>
      </c>
      <c r="J96" s="32"/>
      <c r="K96" s="135"/>
      <c r="L96" s="136"/>
      <c r="N96" s="23"/>
    </row>
    <row r="97" spans="1:26" ht="13.5" thickBot="1">
      <c r="A97" s="26">
        <v>22</v>
      </c>
      <c r="B97" s="30" t="s">
        <v>200</v>
      </c>
      <c r="E97" t="str">
        <f>VLOOKUP(B97,ForbsLegumes!$A$2:$O$195,3,FALSE)</f>
        <v> </v>
      </c>
      <c r="F97" s="171"/>
      <c r="G97" s="54"/>
      <c r="H97" s="54"/>
      <c r="I97" s="184" t="str">
        <f>IF(E97=" "," ",VLOOKUP(B97,ForbsLegumes!$A$2:P$195,16,FALSE))</f>
        <v> </v>
      </c>
      <c r="J97" s="16">
        <f>IF(J98="",VLOOKUP(B97,ForbsLegumes!$A$2:$O$195,8,FALSE),J98)</f>
        <v>0</v>
      </c>
      <c r="K97" s="4">
        <f>VLOOKUP(B97,ForbsLegumes!$A$2:$O$195,11,FALSE)</f>
        <v>0</v>
      </c>
      <c r="L97" s="25">
        <f>VLOOKUP(B97,ForbsLegumes!$A$2:$O$195,5,FALSE)*16</f>
        <v>0</v>
      </c>
      <c r="N97" s="23">
        <f>IF(F97="",IF(G97="",IF(H97="",0,H97/K97*J97),G97*J97),G98*J97)</f>
        <v>0</v>
      </c>
      <c r="Z97" s="30" t="s">
        <v>200</v>
      </c>
    </row>
    <row r="98" spans="1:14" ht="13.5" thickBot="1">
      <c r="A98" s="26"/>
      <c r="B98" s="30"/>
      <c r="E98" s="146">
        <f>IF(VALUE(B97)&gt;1,VLOOKUP(B97,ForbsLegumes!$A$2:$O$195,15,FALSE),"")</f>
      </c>
      <c r="F98" s="44">
        <f>IF(G97="",IF(H97="","",G98/L97),G97/L97)</f>
      </c>
      <c r="G98" s="29">
        <f>IF(F97="",IF(H97="","",H97/K97),L97*F97)</f>
      </c>
      <c r="H98" s="37">
        <f>IF(F97="",IF(G97="","",G97*K97),G98*K97)</f>
      </c>
      <c r="I98" s="34" t="s">
        <v>180</v>
      </c>
      <c r="J98" s="32"/>
      <c r="K98" s="135"/>
      <c r="L98" s="136"/>
      <c r="N98" s="23"/>
    </row>
    <row r="99" spans="1:26" ht="13.5" thickBot="1">
      <c r="A99" s="26">
        <v>23</v>
      </c>
      <c r="B99" s="30" t="s">
        <v>200</v>
      </c>
      <c r="E99" t="str">
        <f>VLOOKUP(B99,ForbsLegumes!$A$2:$O$195,3,FALSE)</f>
        <v> </v>
      </c>
      <c r="F99" s="171"/>
      <c r="G99" s="54"/>
      <c r="H99" s="54"/>
      <c r="I99" s="184" t="str">
        <f>IF(E99=" "," ",VLOOKUP(B99,ForbsLegumes!$A$2:P$195,16,FALSE))</f>
        <v> </v>
      </c>
      <c r="J99" s="16">
        <f>IF(J100="",VLOOKUP(B99,ForbsLegumes!$A$2:$O$195,8,FALSE),J100)</f>
        <v>0</v>
      </c>
      <c r="K99" s="4">
        <f>VLOOKUP(B99,ForbsLegumes!$A$2:$O$195,11,FALSE)</f>
        <v>0</v>
      </c>
      <c r="L99" s="25">
        <f>VLOOKUP(B99,ForbsLegumes!$A$2:$O$195,5,FALSE)*16</f>
        <v>0</v>
      </c>
      <c r="N99" s="23">
        <f>IF(F99="",IF(G99="",IF(H99="",0,H99/K99*J99),G99*J99),G100*J99)</f>
        <v>0</v>
      </c>
      <c r="Z99" s="30" t="s">
        <v>200</v>
      </c>
    </row>
    <row r="100" spans="2:14" ht="13.5" thickBot="1">
      <c r="B100" s="30"/>
      <c r="E100" s="146">
        <f>IF(VALUE(B99)&gt;1,VLOOKUP(B99,ForbsLegumes!$A$2:$O$195,15,FALSE),"")</f>
      </c>
      <c r="F100" s="44">
        <f>IF(G99="",IF(H99="","",G100/L99),G99/L99)</f>
      </c>
      <c r="G100" s="29">
        <f>IF(F99="",IF(H99="","",H99/K99),L99*F99)</f>
      </c>
      <c r="H100" s="37">
        <f>IF(F99="",IF(G99="","",G99*K99),G100*K99)</f>
      </c>
      <c r="I100" s="34" t="s">
        <v>180</v>
      </c>
      <c r="J100" s="32"/>
      <c r="K100" s="135"/>
      <c r="L100" s="136"/>
      <c r="N100" s="23"/>
    </row>
    <row r="101" spans="1:26" ht="13.5" thickBot="1">
      <c r="A101" s="26">
        <v>24</v>
      </c>
      <c r="B101" s="30" t="s">
        <v>200</v>
      </c>
      <c r="E101" t="str">
        <f>VLOOKUP(B101,ForbsLegumes!$A$2:$O$195,3,FALSE)</f>
        <v> </v>
      </c>
      <c r="F101" s="171"/>
      <c r="G101" s="54"/>
      <c r="H101" s="54"/>
      <c r="I101" s="184" t="str">
        <f>IF(E101=" "," ",VLOOKUP(B101,ForbsLegumes!$A$2:P$195,16,FALSE))</f>
        <v> </v>
      </c>
      <c r="J101" s="16">
        <f>IF(J102="",VLOOKUP(B101,ForbsLegumes!$A$2:$O$195,8,FALSE),J102)</f>
        <v>0</v>
      </c>
      <c r="K101" s="4">
        <f>VLOOKUP(B101,ForbsLegumes!$A$2:$O$195,11,FALSE)</f>
        <v>0</v>
      </c>
      <c r="L101" s="25">
        <f>VLOOKUP(B101,ForbsLegumes!$A$2:$O$195,5,FALSE)*16</f>
        <v>0</v>
      </c>
      <c r="N101" s="23">
        <f>IF(F101="",IF(G101="",IF(H101="",0,H101/K101*J101),G101*J101),G102*J101)</f>
        <v>0</v>
      </c>
      <c r="Z101" s="30" t="s">
        <v>200</v>
      </c>
    </row>
    <row r="102" spans="1:14" ht="13.5" thickBot="1">
      <c r="A102" s="26"/>
      <c r="B102" s="30"/>
      <c r="E102" s="146">
        <f>IF(VALUE(B101)&gt;1,VLOOKUP(B101,ForbsLegumes!$A$2:$O$195,15,FALSE),"")</f>
      </c>
      <c r="F102" s="44">
        <f>IF(G101="",IF(H101="","",G102/L101),G101/L101)</f>
      </c>
      <c r="G102" s="29">
        <f>IF(F101="",IF(H101="","",H101/K101),L101*F101)</f>
      </c>
      <c r="H102" s="37">
        <f>IF(F101="",IF(G101="","",G101*K101),G102*K101)</f>
      </c>
      <c r="I102" s="34" t="s">
        <v>180</v>
      </c>
      <c r="J102" s="32"/>
      <c r="K102" s="135"/>
      <c r="L102" s="136"/>
      <c r="N102" s="23"/>
    </row>
    <row r="103" spans="1:26" ht="13.5" thickBot="1">
      <c r="A103" s="26">
        <v>25</v>
      </c>
      <c r="B103" s="30" t="s">
        <v>200</v>
      </c>
      <c r="E103" t="str">
        <f>VLOOKUP(B103,ForbsLegumes!$A$2:$O$195,3,FALSE)</f>
        <v> </v>
      </c>
      <c r="F103" s="171"/>
      <c r="G103" s="54"/>
      <c r="H103" s="54"/>
      <c r="I103" s="184" t="str">
        <f>IF(E103=" "," ",VLOOKUP(B103,ForbsLegumes!$A$2:P$195,16,FALSE))</f>
        <v> </v>
      </c>
      <c r="J103" s="16">
        <f>IF(J104="",VLOOKUP(B103,ForbsLegumes!$A$2:$O$195,8,FALSE),J104)</f>
        <v>0</v>
      </c>
      <c r="K103" s="4">
        <f>VLOOKUP(B103,ForbsLegumes!$A$2:$O$195,11,FALSE)</f>
        <v>0</v>
      </c>
      <c r="L103" s="25">
        <f>VLOOKUP(B103,ForbsLegumes!$A$2:$O$195,5,FALSE)*16</f>
        <v>0</v>
      </c>
      <c r="N103" s="23">
        <f>IF(F103="",IF(G103="",IF(H103="",0,H103/K103*J103),G103*J103),G104*J103)</f>
        <v>0</v>
      </c>
      <c r="Z103" s="30" t="s">
        <v>200</v>
      </c>
    </row>
    <row r="104" spans="2:14" ht="13.5" thickBot="1">
      <c r="B104" s="30"/>
      <c r="E104" s="146">
        <f>IF(VALUE(B103)&gt;1,VLOOKUP(B103,ForbsLegumes!$A$2:$O$195,15,FALSE),"")</f>
      </c>
      <c r="F104" s="44">
        <f>IF(G103="",IF(H103="","",G104/L103),G103/L103)</f>
      </c>
      <c r="G104" s="29">
        <f>IF(F103="",IF(H103="","",H103/K103),L103*F103)</f>
      </c>
      <c r="H104" s="37">
        <f>IF(F103="",IF(G103="","",G103*K103),G104*K103)</f>
      </c>
      <c r="I104" s="34" t="s">
        <v>180</v>
      </c>
      <c r="J104" s="32"/>
      <c r="K104" s="135"/>
      <c r="L104" s="136"/>
      <c r="N104" s="23"/>
    </row>
    <row r="105" spans="1:26" ht="13.5" thickBot="1">
      <c r="A105" s="26">
        <v>26</v>
      </c>
      <c r="B105" s="30" t="s">
        <v>200</v>
      </c>
      <c r="E105" t="str">
        <f>VLOOKUP(B105,ForbsLegumes!$A$2:$O$195,3,FALSE)</f>
        <v> </v>
      </c>
      <c r="F105" s="171"/>
      <c r="G105" s="54"/>
      <c r="H105" s="54"/>
      <c r="I105" s="184" t="str">
        <f>IF(E105=" "," ",VLOOKUP(B105,ForbsLegumes!$A$2:P$195,16,FALSE))</f>
        <v> </v>
      </c>
      <c r="J105" s="16">
        <f>IF(J106="",VLOOKUP(B105,ForbsLegumes!$A$2:$O$195,8,FALSE),J106)</f>
        <v>0</v>
      </c>
      <c r="K105" s="4">
        <f>VLOOKUP(B105,ForbsLegumes!$A$2:$O$195,11,FALSE)</f>
        <v>0</v>
      </c>
      <c r="L105" s="25">
        <f>VLOOKUP(B105,ForbsLegumes!$A$2:$O$195,5,FALSE)*16</f>
        <v>0</v>
      </c>
      <c r="N105" s="23">
        <f>IF(F105="",IF(G105="",IF(H105="",0,H105/K105*J105),G105*J105),G106*J105)</f>
        <v>0</v>
      </c>
      <c r="Z105" s="30" t="s">
        <v>200</v>
      </c>
    </row>
    <row r="106" spans="1:14" ht="13.5" thickBot="1">
      <c r="A106" s="26"/>
      <c r="B106" s="30"/>
      <c r="E106" s="146">
        <f>IF(VALUE(B105)&gt;1,VLOOKUP(B105,ForbsLegumes!$A$2:$O$195,15,FALSE),"")</f>
      </c>
      <c r="F106" s="44">
        <f>IF(G105="",IF(H105="","",G106/L105),G105/L105)</f>
      </c>
      <c r="G106" s="29">
        <f>IF(F105="",IF(H105="","",H105/K105),L105*F105)</f>
      </c>
      <c r="H106" s="37">
        <f>IF(F105="",IF(G105="","",G105*K105),G106*K105)</f>
      </c>
      <c r="I106" s="34" t="s">
        <v>180</v>
      </c>
      <c r="J106" s="32"/>
      <c r="K106" s="135"/>
      <c r="L106" s="136"/>
      <c r="N106" s="23"/>
    </row>
    <row r="107" spans="1:26" ht="13.5" thickBot="1">
      <c r="A107" s="26">
        <v>27</v>
      </c>
      <c r="B107" s="30" t="s">
        <v>200</v>
      </c>
      <c r="E107" t="str">
        <f>VLOOKUP(B107,ForbsLegumes!$A$2:$O$195,3,FALSE)</f>
        <v> </v>
      </c>
      <c r="F107" s="171"/>
      <c r="G107" s="54"/>
      <c r="H107" s="54"/>
      <c r="I107" s="184" t="str">
        <f>IF(E107=" "," ",VLOOKUP(B107,ForbsLegumes!$A$2:P$195,16,FALSE))</f>
        <v> </v>
      </c>
      <c r="J107" s="16">
        <f>IF(J108="",VLOOKUP(B107,ForbsLegumes!$A$2:$O$195,8,FALSE),J108)</f>
        <v>0</v>
      </c>
      <c r="K107" s="4">
        <f>VLOOKUP(B107,ForbsLegumes!$A$2:$O$195,11,FALSE)</f>
        <v>0</v>
      </c>
      <c r="L107" s="25">
        <f>VLOOKUP(B107,ForbsLegumes!$A$2:$O$195,5,FALSE)*16</f>
        <v>0</v>
      </c>
      <c r="N107" s="23">
        <f>IF(F107="",IF(G107="",IF(H107="",0,H107/K107*J107),G107*J107),G108*J107)</f>
        <v>0</v>
      </c>
      <c r="Z107" s="30" t="s">
        <v>200</v>
      </c>
    </row>
    <row r="108" spans="2:14" ht="13.5" thickBot="1">
      <c r="B108" s="30"/>
      <c r="E108" s="146">
        <f>IF(VALUE(B107)&gt;1,VLOOKUP(B107,ForbsLegumes!$A$2:$O$195,15,FALSE),"")</f>
      </c>
      <c r="F108" s="44">
        <f>IF(G107="",IF(H107="","",G108/L107),G107/L107)</f>
      </c>
      <c r="G108" s="29">
        <f>IF(F107="",IF(H107="","",H107/K107),L107*F107)</f>
      </c>
      <c r="H108" s="37">
        <f>IF(F107="",IF(G107="","",G107*K107),G108*K107)</f>
      </c>
      <c r="I108" s="34" t="s">
        <v>180</v>
      </c>
      <c r="J108" s="32"/>
      <c r="K108" s="135"/>
      <c r="L108" s="136"/>
      <c r="N108" s="23"/>
    </row>
    <row r="109" spans="1:26" ht="13.5" thickBot="1">
      <c r="A109" s="26">
        <v>28</v>
      </c>
      <c r="B109" s="30" t="s">
        <v>200</v>
      </c>
      <c r="E109" t="str">
        <f>VLOOKUP(B109,ForbsLegumes!$A$2:$O$195,3,FALSE)</f>
        <v> </v>
      </c>
      <c r="F109" s="171"/>
      <c r="G109" s="54"/>
      <c r="H109" s="54"/>
      <c r="I109" s="184" t="str">
        <f>IF(E109=" "," ",VLOOKUP(B109,ForbsLegumes!$A$2:P$195,16,FALSE))</f>
        <v> </v>
      </c>
      <c r="J109" s="16">
        <f>IF(J110="",VLOOKUP(B109,ForbsLegumes!$A$2:$O$195,8,FALSE),J110)</f>
        <v>0</v>
      </c>
      <c r="K109" s="4">
        <f>VLOOKUP(B109,ForbsLegumes!$A$2:$O$195,11,FALSE)</f>
        <v>0</v>
      </c>
      <c r="L109" s="25">
        <f>VLOOKUP(B109,ForbsLegumes!$A$2:$O$195,5,FALSE)*16</f>
        <v>0</v>
      </c>
      <c r="N109" s="23">
        <f>IF(F109="",IF(G109="",IF(H109="",0,H109/K109*J109),G109*J109),G110*J109)</f>
        <v>0</v>
      </c>
      <c r="Z109" s="30" t="s">
        <v>200</v>
      </c>
    </row>
    <row r="110" spans="1:14" ht="13.5" thickBot="1">
      <c r="A110" s="26"/>
      <c r="B110" s="30"/>
      <c r="E110" s="146">
        <f>IF(VALUE(B109)&gt;1,VLOOKUP(B109,ForbsLegumes!$A$2:$O$195,15,FALSE),"")</f>
      </c>
      <c r="F110" s="44">
        <f>IF(G109="",IF(H109="","",G110/L109),G109/L109)</f>
      </c>
      <c r="G110" s="29">
        <f>IF(F109="",IF(H109="","",H109/K109),L109*F109)</f>
      </c>
      <c r="H110" s="37">
        <f>IF(F109="",IF(G109="","",G109*K109),G110*K109)</f>
      </c>
      <c r="I110" s="34" t="s">
        <v>180</v>
      </c>
      <c r="J110" s="32"/>
      <c r="K110" s="135"/>
      <c r="L110" s="136"/>
      <c r="N110" s="23"/>
    </row>
    <row r="111" spans="1:26" ht="13.5" thickBot="1">
      <c r="A111" s="26">
        <v>29</v>
      </c>
      <c r="B111" s="30" t="s">
        <v>200</v>
      </c>
      <c r="E111" t="str">
        <f>VLOOKUP(B111,ForbsLegumes!$A$2:$O$195,3,FALSE)</f>
        <v> </v>
      </c>
      <c r="F111" s="171"/>
      <c r="G111" s="54"/>
      <c r="H111" s="54"/>
      <c r="I111" s="184" t="str">
        <f>IF(E111=" "," ",VLOOKUP(B111,ForbsLegumes!$A$2:P$195,16,FALSE))</f>
        <v> </v>
      </c>
      <c r="J111" s="16">
        <f>IF(J112="",VLOOKUP(B111,ForbsLegumes!$A$2:$O$195,8,FALSE),J112)</f>
        <v>0</v>
      </c>
      <c r="K111" s="4">
        <f>VLOOKUP(B111,ForbsLegumes!$A$2:$O$195,11,FALSE)</f>
        <v>0</v>
      </c>
      <c r="L111" s="25">
        <f>VLOOKUP(B111,ForbsLegumes!$A$2:$O$195,5,FALSE)*16</f>
        <v>0</v>
      </c>
      <c r="N111" s="23">
        <f>IF(F111="",IF(G111="",IF(H111="",0,H111/K111*J111),G111*J111),G112*J111)</f>
        <v>0</v>
      </c>
      <c r="Z111" s="30" t="s">
        <v>200</v>
      </c>
    </row>
    <row r="112" spans="2:14" ht="13.5" thickBot="1">
      <c r="B112" s="30"/>
      <c r="E112" s="146">
        <f>IF(VALUE(B111)&gt;1,VLOOKUP(B111,ForbsLegumes!$A$2:$O$195,15,FALSE),"")</f>
      </c>
      <c r="F112" s="44">
        <f>IF(G111="",IF(H111="","",G112/L111),G111/L111)</f>
      </c>
      <c r="G112" s="29">
        <f>IF(F111="",IF(H111="","",H111/K111),L111*F111)</f>
      </c>
      <c r="H112" s="37">
        <f>IF(F111="",IF(G111="","",G111*K111),G112*K111)</f>
      </c>
      <c r="I112" s="34" t="s">
        <v>180</v>
      </c>
      <c r="J112" s="32"/>
      <c r="K112" s="135"/>
      <c r="L112" s="136"/>
      <c r="N112" s="23"/>
    </row>
    <row r="113" spans="1:26" ht="13.5" thickBot="1">
      <c r="A113" s="26">
        <v>30</v>
      </c>
      <c r="B113" s="30" t="s">
        <v>200</v>
      </c>
      <c r="E113" t="str">
        <f>VLOOKUP(B113,ForbsLegumes!$A$2:$O$195,3,FALSE)</f>
        <v> </v>
      </c>
      <c r="F113" s="171"/>
      <c r="G113" s="54"/>
      <c r="H113" s="54"/>
      <c r="I113" s="184" t="str">
        <f>IF(E113=" "," ",VLOOKUP(B113,ForbsLegumes!$A$2:P$195,16,FALSE))</f>
        <v> </v>
      </c>
      <c r="J113" s="16">
        <f>IF(J114="",VLOOKUP(B113,ForbsLegumes!$A$2:$O$195,8,FALSE),J114)</f>
        <v>0</v>
      </c>
      <c r="K113" s="4">
        <f>VLOOKUP(B113,ForbsLegumes!$A$2:$O$195,11,FALSE)</f>
        <v>0</v>
      </c>
      <c r="L113" s="25">
        <f>VLOOKUP(B113,ForbsLegumes!$A$2:$O$195,5,FALSE)*16</f>
        <v>0</v>
      </c>
      <c r="N113" s="23">
        <f>IF(F113="",IF(G113="",IF(H113="",0,H113/K113*J113),G113*J113),G114*J113)</f>
        <v>0</v>
      </c>
      <c r="Z113" s="30" t="s">
        <v>200</v>
      </c>
    </row>
    <row r="114" spans="1:14" ht="13.5" thickBot="1">
      <c r="A114" s="26"/>
      <c r="B114" s="30"/>
      <c r="E114" s="146">
        <f>IF(VALUE(B113)&gt;1,VLOOKUP(B113,ForbsLegumes!$A$2:$O$195,15,FALSE),"")</f>
      </c>
      <c r="F114" s="44">
        <f>IF(G113="",IF(H113="","",G114/L113),G113/L113)</f>
      </c>
      <c r="G114" s="29">
        <f>IF(F113="",IF(H113="","",H113/K113),L113*F113)</f>
      </c>
      <c r="H114" s="37">
        <f>IF(F113="",IF(G113="","",G113*K113),G114*K113)</f>
      </c>
      <c r="I114" s="34" t="s">
        <v>180</v>
      </c>
      <c r="J114" s="32"/>
      <c r="K114" s="135"/>
      <c r="L114" s="136"/>
      <c r="N114" s="23"/>
    </row>
    <row r="115" spans="1:26" ht="13.5" thickBot="1">
      <c r="A115" s="26">
        <v>31</v>
      </c>
      <c r="B115" s="30" t="s">
        <v>200</v>
      </c>
      <c r="E115" t="str">
        <f>VLOOKUP(B115,ForbsLegumes!$A$2:$O$195,3,FALSE)</f>
        <v> </v>
      </c>
      <c r="F115" s="171"/>
      <c r="G115" s="54"/>
      <c r="H115" s="54"/>
      <c r="I115" s="184" t="str">
        <f>IF(E115=" "," ",VLOOKUP(B115,ForbsLegumes!$A$2:P$195,16,FALSE))</f>
        <v> </v>
      </c>
      <c r="J115" s="16">
        <f>IF(J116="",VLOOKUP(B115,ForbsLegumes!$A$2:$O$195,8,FALSE),J116)</f>
        <v>0</v>
      </c>
      <c r="K115" s="4">
        <f>VLOOKUP(B115,ForbsLegumes!$A$2:$O$195,11,FALSE)</f>
        <v>0</v>
      </c>
      <c r="L115" s="25">
        <f>VLOOKUP(B115,ForbsLegumes!$A$2:$O$195,5,FALSE)*16</f>
        <v>0</v>
      </c>
      <c r="N115" s="23">
        <f>IF(F115="",IF(G115="",IF(H115="",0,H115/K115*J115),G115*J115),G116*J115)</f>
        <v>0</v>
      </c>
      <c r="Z115" s="30" t="s">
        <v>200</v>
      </c>
    </row>
    <row r="116" spans="2:14" ht="13.5" thickBot="1">
      <c r="B116" s="30"/>
      <c r="E116" s="146">
        <f>IF(VALUE(B115)&gt;1,VLOOKUP(B115,ForbsLegumes!$A$2:$O$195,15,FALSE),"")</f>
      </c>
      <c r="F116" s="44">
        <f>IF(G115="",IF(H115="","",G116/L115),G115/L115)</f>
      </c>
      <c r="G116" s="29">
        <f>IF(F115="",IF(H115="","",H115/K115),L115*F115)</f>
      </c>
      <c r="H116" s="37">
        <f>IF(F115="",IF(G115="","",G115*K115),G116*K115)</f>
      </c>
      <c r="I116" s="34" t="s">
        <v>180</v>
      </c>
      <c r="J116" s="32"/>
      <c r="K116" s="135"/>
      <c r="L116" s="136"/>
      <c r="N116" s="23"/>
    </row>
    <row r="117" spans="1:26" ht="13.5" thickBot="1">
      <c r="A117" s="26">
        <v>32</v>
      </c>
      <c r="B117" s="30" t="s">
        <v>200</v>
      </c>
      <c r="E117" t="str">
        <f>VLOOKUP(B117,ForbsLegumes!$A$2:$O$195,3,FALSE)</f>
        <v> </v>
      </c>
      <c r="F117" s="171"/>
      <c r="G117" s="54"/>
      <c r="H117" s="54"/>
      <c r="I117" s="184" t="str">
        <f>IF(E117=" "," ",VLOOKUP(B117,ForbsLegumes!$A$2:P$195,16,FALSE))</f>
        <v> </v>
      </c>
      <c r="J117" s="16">
        <f>IF(J118="",VLOOKUP(B117,ForbsLegumes!$A$2:$O$195,8,FALSE),J118)</f>
        <v>0</v>
      </c>
      <c r="K117" s="4">
        <f>VLOOKUP(B117,ForbsLegumes!$A$2:$O$195,11,FALSE)</f>
        <v>0</v>
      </c>
      <c r="L117" s="25">
        <f>VLOOKUP(B117,ForbsLegumes!$A$2:$O$195,5,FALSE)*16</f>
        <v>0</v>
      </c>
      <c r="N117" s="23">
        <f>IF(F117="",IF(G117="",IF(H117="",0,H117/K117*J117),G117*J117),G118*J117)</f>
        <v>0</v>
      </c>
      <c r="Z117" s="30" t="s">
        <v>200</v>
      </c>
    </row>
    <row r="118" spans="1:14" ht="13.5" thickBot="1">
      <c r="A118" s="26"/>
      <c r="B118" s="30"/>
      <c r="E118" s="146">
        <f>IF(VALUE(B117)&gt;1,VLOOKUP(B117,ForbsLegumes!$A$2:$O$195,15,FALSE),"")</f>
      </c>
      <c r="F118" s="44">
        <f>IF(G117="",IF(H117="","",G118/L117),G117/L117)</f>
      </c>
      <c r="G118" s="29">
        <f>IF(F117="",IF(H117="","",H117/K117),L117*F117)</f>
      </c>
      <c r="H118" s="37">
        <f>IF(F117="",IF(G117="","",G117*K117),G118*K117)</f>
      </c>
      <c r="I118" s="34" t="s">
        <v>180</v>
      </c>
      <c r="J118" s="32"/>
      <c r="K118" s="135"/>
      <c r="L118" s="136"/>
      <c r="N118" s="23"/>
    </row>
    <row r="119" spans="1:26" ht="13.5" thickBot="1">
      <c r="A119" s="26">
        <v>33</v>
      </c>
      <c r="B119" s="30" t="s">
        <v>200</v>
      </c>
      <c r="E119" t="str">
        <f>VLOOKUP(B119,ForbsLegumes!$A$2:$O$195,3,FALSE)</f>
        <v> </v>
      </c>
      <c r="F119" s="171"/>
      <c r="G119" s="54"/>
      <c r="H119" s="54"/>
      <c r="I119" s="184" t="str">
        <f>IF(E119=" "," ",VLOOKUP(B119,ForbsLegumes!$A$2:P$195,16,FALSE))</f>
        <v> </v>
      </c>
      <c r="J119" s="16">
        <f>IF(J120="",VLOOKUP(B119,ForbsLegumes!$A$2:$O$195,8,FALSE),J120)</f>
        <v>0</v>
      </c>
      <c r="K119" s="4">
        <f>VLOOKUP(B119,ForbsLegumes!$A$2:$O$195,11,FALSE)</f>
        <v>0</v>
      </c>
      <c r="L119" s="25">
        <f>VLOOKUP(B119,ForbsLegumes!$A$2:$O$195,5,FALSE)*16</f>
        <v>0</v>
      </c>
      <c r="N119" s="23">
        <f>IF(F119="",IF(G119="",IF(H119="",0,H119/K119*J119),G119*J119),G120*J119)</f>
        <v>0</v>
      </c>
      <c r="Z119" s="30" t="s">
        <v>200</v>
      </c>
    </row>
    <row r="120" spans="2:14" ht="13.5" thickBot="1">
      <c r="B120" s="30"/>
      <c r="E120" s="146">
        <f>IF(VALUE(B119)&gt;1,VLOOKUP(B119,ForbsLegumes!$A$2:$O$195,15,FALSE),"")</f>
      </c>
      <c r="F120" s="44">
        <f>IF(G119="",IF(H119="","",G120/L119),G119/L119)</f>
      </c>
      <c r="G120" s="29">
        <f>IF(F119="",IF(H119="","",H119/K119),L119*F119)</f>
      </c>
      <c r="H120" s="37">
        <f>IF(F119="",IF(G119="","",G119*K119),G120*K119)</f>
      </c>
      <c r="I120" s="34" t="s">
        <v>180</v>
      </c>
      <c r="J120" s="32"/>
      <c r="K120" s="135"/>
      <c r="L120" s="136"/>
      <c r="N120" s="23"/>
    </row>
    <row r="121" spans="1:26" ht="13.5" thickBot="1">
      <c r="A121" s="26">
        <v>34</v>
      </c>
      <c r="B121" s="30" t="s">
        <v>200</v>
      </c>
      <c r="E121" t="str">
        <f>VLOOKUP(B121,ForbsLegumes!$A$2:$O$195,3,FALSE)</f>
        <v> </v>
      </c>
      <c r="F121" s="171"/>
      <c r="G121" s="54"/>
      <c r="H121" s="54"/>
      <c r="I121" s="184" t="str">
        <f>IF(E121=" "," ",VLOOKUP(B121,ForbsLegumes!$A$2:P$195,16,FALSE))</f>
        <v> </v>
      </c>
      <c r="J121" s="16">
        <f>IF(J122="",VLOOKUP(B121,ForbsLegumes!$A$2:$O$195,8,FALSE),J122)</f>
        <v>0</v>
      </c>
      <c r="K121" s="4">
        <f>VLOOKUP(B121,ForbsLegumes!$A$2:$O$195,11,FALSE)</f>
        <v>0</v>
      </c>
      <c r="L121" s="25">
        <f>VLOOKUP(B121,ForbsLegumes!$A$2:$O$195,5,FALSE)*16</f>
        <v>0</v>
      </c>
      <c r="N121" s="23">
        <f>IF(F121="",IF(G121="",IF(H121="",0,H121/K121*J121),G121*J121),G122*J121)</f>
        <v>0</v>
      </c>
      <c r="Z121" s="30" t="s">
        <v>200</v>
      </c>
    </row>
    <row r="122" spans="1:14" ht="13.5" thickBot="1">
      <c r="A122" s="26"/>
      <c r="B122" s="30"/>
      <c r="E122" s="146">
        <f>IF(VALUE(B121)&gt;1,VLOOKUP(B121,ForbsLegumes!$A$2:$O$195,15,FALSE),"")</f>
      </c>
      <c r="F122" s="44">
        <f>IF(G121="",IF(H121="","",G122/L121),G121/L121)</f>
      </c>
      <c r="G122" s="29">
        <f>IF(F121="",IF(H121="","",H121/K121),L121*F121)</f>
      </c>
      <c r="H122" s="37">
        <f>IF(F121="",IF(G121="","",G121*K121),G122*K121)</f>
      </c>
      <c r="I122" s="34" t="s">
        <v>180</v>
      </c>
      <c r="J122" s="32"/>
      <c r="K122" s="135"/>
      <c r="L122" s="136"/>
      <c r="N122" s="23"/>
    </row>
    <row r="123" spans="1:26" ht="13.5" thickBot="1">
      <c r="A123" s="26">
        <v>35</v>
      </c>
      <c r="B123" s="30" t="s">
        <v>200</v>
      </c>
      <c r="E123" t="str">
        <f>VLOOKUP(B123,ForbsLegumes!$A$2:$O$195,3,FALSE)</f>
        <v> </v>
      </c>
      <c r="F123" s="171"/>
      <c r="G123" s="54"/>
      <c r="H123" s="54"/>
      <c r="I123" s="184" t="str">
        <f>IF(E123=" "," ",VLOOKUP(B123,ForbsLegumes!$A$2:P$195,16,FALSE))</f>
        <v> </v>
      </c>
      <c r="J123" s="16">
        <f>IF(J124="",VLOOKUP(B123,ForbsLegumes!$A$2:$O$195,8,FALSE),J124)</f>
        <v>0</v>
      </c>
      <c r="K123" s="4">
        <f>VLOOKUP(B123,ForbsLegumes!$A$2:$O$195,11,FALSE)</f>
        <v>0</v>
      </c>
      <c r="L123" s="25">
        <f>VLOOKUP(B123,ForbsLegumes!$A$2:$O$195,5,FALSE)*16</f>
        <v>0</v>
      </c>
      <c r="N123" s="23">
        <f>IF(F123="",IF(G123="",IF(H123="",0,H123/K123*J123),G123*J123),G124*J123)</f>
        <v>0</v>
      </c>
      <c r="Z123" s="30" t="s">
        <v>200</v>
      </c>
    </row>
    <row r="124" spans="2:14" ht="13.5" thickBot="1">
      <c r="B124" s="30"/>
      <c r="E124" s="146">
        <f>IF(VALUE(B123)&gt;1,VLOOKUP(B123,ForbsLegumes!$A$2:$O$195,15,FALSE),"")</f>
      </c>
      <c r="F124" s="44">
        <f>IF(G123="",IF(H123="","",G124/L123),G123/L123)</f>
      </c>
      <c r="G124" s="29">
        <f>IF(F123="",IF(H123="","",H123/K123),L123*F123)</f>
      </c>
      <c r="H124" s="37">
        <f>IF(F123="",IF(G123="","",G123*K123),G124*K123)</f>
      </c>
      <c r="I124" s="34" t="s">
        <v>180</v>
      </c>
      <c r="J124" s="32"/>
      <c r="K124" s="135"/>
      <c r="L124" s="136"/>
      <c r="N124" s="23"/>
    </row>
    <row r="125" spans="1:26" ht="13.5" thickBot="1">
      <c r="A125" s="26">
        <v>36</v>
      </c>
      <c r="B125" s="30" t="s">
        <v>200</v>
      </c>
      <c r="E125" t="str">
        <f>VLOOKUP(B125,ForbsLegumes!$A$2:$O$195,3,FALSE)</f>
        <v> </v>
      </c>
      <c r="F125" s="171"/>
      <c r="G125" s="54"/>
      <c r="H125" s="54"/>
      <c r="I125" s="184" t="str">
        <f>IF(E125=" "," ",VLOOKUP(B125,ForbsLegumes!$A$2:P$195,16,FALSE))</f>
        <v> </v>
      </c>
      <c r="J125" s="16">
        <f>IF(J126="",VLOOKUP(B125,ForbsLegumes!$A$2:$O$195,8,FALSE),J126)</f>
        <v>0</v>
      </c>
      <c r="K125" s="4">
        <f>VLOOKUP(B125,ForbsLegumes!$A$2:$O$195,11,FALSE)</f>
        <v>0</v>
      </c>
      <c r="L125" s="25">
        <f>VLOOKUP(B125,ForbsLegumes!$A$2:$O$195,5,FALSE)*16</f>
        <v>0</v>
      </c>
      <c r="N125" s="23">
        <f>IF(F125="",IF(G125="",IF(H125="",0,H125/K125*J125),G125*J125),G126*J125)</f>
        <v>0</v>
      </c>
      <c r="Z125" s="30" t="s">
        <v>200</v>
      </c>
    </row>
    <row r="126" spans="1:14" ht="13.5" thickBot="1">
      <c r="A126" s="26"/>
      <c r="B126" s="30"/>
      <c r="E126" s="146">
        <f>IF(VALUE(B125)&gt;1,VLOOKUP(B125,ForbsLegumes!$A$2:$O$195,15,FALSE),"")</f>
      </c>
      <c r="F126" s="44">
        <f>IF(G125="",IF(H125="","",G126/L125),G125/L125)</f>
      </c>
      <c r="G126" s="29">
        <f>IF(F125="",IF(H125="","",H125/K125),L125*F125)</f>
      </c>
      <c r="H126" s="37">
        <f>IF(F125="",IF(G125="","",G125*K125),G126*K125)</f>
      </c>
      <c r="I126" s="34" t="s">
        <v>180</v>
      </c>
      <c r="J126" s="32"/>
      <c r="K126" s="135"/>
      <c r="L126" s="136"/>
      <c r="N126" s="23"/>
    </row>
    <row r="127" spans="1:26" ht="13.5" thickBot="1">
      <c r="A127" s="26">
        <v>37</v>
      </c>
      <c r="B127" s="30" t="s">
        <v>200</v>
      </c>
      <c r="E127" t="str">
        <f>VLOOKUP(B127,ForbsLegumes!$A$2:$O$195,3,FALSE)</f>
        <v> </v>
      </c>
      <c r="F127" s="171"/>
      <c r="G127" s="54"/>
      <c r="H127" s="54"/>
      <c r="I127" s="184" t="str">
        <f>IF(E127=" "," ",VLOOKUP(B127,ForbsLegumes!$A$2:P$195,16,FALSE))</f>
        <v> </v>
      </c>
      <c r="J127" s="16">
        <f>IF(J128="",VLOOKUP(B127,ForbsLegumes!$A$2:$O$195,8,FALSE),J128)</f>
        <v>0</v>
      </c>
      <c r="K127" s="4">
        <f>VLOOKUP(B127,ForbsLegumes!$A$2:$O$195,11,FALSE)</f>
        <v>0</v>
      </c>
      <c r="L127" s="25">
        <f>VLOOKUP(B127,ForbsLegumes!$A$2:$O$195,5,FALSE)*16</f>
        <v>0</v>
      </c>
      <c r="N127" s="23">
        <f>IF(F127="",IF(G127="",IF(H127="",0,H127/K127*J127),G127*J127),G128*J127)</f>
        <v>0</v>
      </c>
      <c r="Z127" s="30" t="s">
        <v>200</v>
      </c>
    </row>
    <row r="128" spans="2:14" ht="13.5" thickBot="1">
      <c r="B128" s="30"/>
      <c r="E128" s="146">
        <f>IF(VALUE(B127)&gt;1,VLOOKUP(B127,ForbsLegumes!$A$2:$O$195,15,FALSE),"")</f>
      </c>
      <c r="F128" s="44">
        <f>IF(G127="",IF(H127="","",G128/L127),G127/L127)</f>
      </c>
      <c r="G128" s="29">
        <f>IF(F127="",IF(H127="","",H127/K127),L127*F127)</f>
      </c>
      <c r="H128" s="37">
        <f>IF(F127="",IF(G127="","",G127*K127),G128*K127)</f>
      </c>
      <c r="I128" s="34" t="s">
        <v>180</v>
      </c>
      <c r="J128" s="32"/>
      <c r="K128" s="135"/>
      <c r="L128" s="136"/>
      <c r="N128" s="23"/>
    </row>
    <row r="129" spans="1:26" ht="13.5" thickBot="1">
      <c r="A129" s="26">
        <v>38</v>
      </c>
      <c r="B129" s="30" t="s">
        <v>200</v>
      </c>
      <c r="E129" t="str">
        <f>VLOOKUP(B129,ForbsLegumes!$A$2:$O$195,3,FALSE)</f>
        <v> </v>
      </c>
      <c r="F129" s="171"/>
      <c r="G129" s="54"/>
      <c r="H129" s="54"/>
      <c r="I129" s="184" t="str">
        <f>IF(E129=" "," ",VLOOKUP(B129,ForbsLegumes!$A$2:P$195,16,FALSE))</f>
        <v> </v>
      </c>
      <c r="J129" s="16">
        <f>IF(J130="",VLOOKUP(B129,ForbsLegumes!$A$2:$O$195,8,FALSE),J130)</f>
        <v>0</v>
      </c>
      <c r="K129" s="4">
        <f>VLOOKUP(B129,ForbsLegumes!$A$2:$O$195,11,FALSE)</f>
        <v>0</v>
      </c>
      <c r="L129" s="25">
        <f>VLOOKUP(B129,ForbsLegumes!$A$2:$O$195,5,FALSE)*16</f>
        <v>0</v>
      </c>
      <c r="N129" s="23">
        <f>IF(F129="",IF(G129="",IF(H129="",0,H129/K129*J129),G129*J129),G130*J129)</f>
        <v>0</v>
      </c>
      <c r="Z129" s="30" t="s">
        <v>200</v>
      </c>
    </row>
    <row r="130" spans="1:14" ht="13.5" thickBot="1">
      <c r="A130" s="26"/>
      <c r="B130" s="30"/>
      <c r="E130" s="146">
        <f>IF(VALUE(B129)&gt;1,VLOOKUP(B129,ForbsLegumes!$A$2:$O$195,15,FALSE),"")</f>
      </c>
      <c r="F130" s="44">
        <f>IF(G129="",IF(H129="","",G130/L129),G129/L129)</f>
      </c>
      <c r="G130" s="29">
        <f>IF(F129="",IF(H129="","",H129/K129),L129*F129)</f>
      </c>
      <c r="H130" s="37">
        <f>IF(F129="",IF(G129="","",G129*K129),G130*K129)</f>
      </c>
      <c r="I130" s="34" t="s">
        <v>180</v>
      </c>
      <c r="J130" s="32"/>
      <c r="K130" s="135"/>
      <c r="L130" s="136"/>
      <c r="N130" s="23"/>
    </row>
    <row r="131" spans="1:26" ht="13.5" thickBot="1">
      <c r="A131" s="26">
        <v>39</v>
      </c>
      <c r="B131" s="30" t="s">
        <v>200</v>
      </c>
      <c r="E131" t="str">
        <f>VLOOKUP(B131,ForbsLegumes!$A$2:$O$195,3,FALSE)</f>
        <v> </v>
      </c>
      <c r="F131" s="171"/>
      <c r="G131" s="54"/>
      <c r="H131" s="54"/>
      <c r="I131" s="184" t="str">
        <f>IF(E131=" "," ",VLOOKUP(B131,ForbsLegumes!$A$2:P$195,16,FALSE))</f>
        <v> </v>
      </c>
      <c r="J131" s="16">
        <f>IF(J132="",VLOOKUP(B131,ForbsLegumes!$A$2:$O$195,8,FALSE),J132)</f>
        <v>0</v>
      </c>
      <c r="K131" s="4">
        <f>VLOOKUP(B131,ForbsLegumes!$A$2:$O$195,11,FALSE)</f>
        <v>0</v>
      </c>
      <c r="L131" s="25">
        <f>VLOOKUP(B131,ForbsLegumes!$A$2:$O$195,5,FALSE)*16</f>
        <v>0</v>
      </c>
      <c r="N131" s="23">
        <f>IF(F131="",IF(G131="",IF(H131="",0,H131/K131*J131),G131*J131),G132*J131)</f>
        <v>0</v>
      </c>
      <c r="Z131" s="30" t="s">
        <v>200</v>
      </c>
    </row>
    <row r="132" spans="2:14" ht="13.5" thickBot="1">
      <c r="B132" s="30"/>
      <c r="E132" s="146">
        <f>IF(VALUE(B131)&gt;1,VLOOKUP(B131,ForbsLegumes!$A$2:$O$195,15,FALSE),"")</f>
      </c>
      <c r="F132" s="44">
        <f>IF(G131="",IF(H131="","",G132/L131),G131/L131)</f>
      </c>
      <c r="G132" s="29">
        <f>IF(F131="",IF(H131="","",H131/K131),L131*F131)</f>
      </c>
      <c r="H132" s="37">
        <f>IF(F131="",IF(G131="","",G131*K131),G132*K131)</f>
      </c>
      <c r="I132" s="34" t="s">
        <v>180</v>
      </c>
      <c r="J132" s="32"/>
      <c r="K132" s="135"/>
      <c r="L132" s="136"/>
      <c r="N132" s="23"/>
    </row>
    <row r="133" spans="1:26" ht="13.5" thickBot="1">
      <c r="A133" s="26">
        <v>40</v>
      </c>
      <c r="B133" s="30" t="s">
        <v>200</v>
      </c>
      <c r="E133" t="str">
        <f>VLOOKUP(B133,ForbsLegumes!$A$2:$O$195,3,FALSE)</f>
        <v> </v>
      </c>
      <c r="F133" s="171"/>
      <c r="G133" s="54"/>
      <c r="H133" s="54"/>
      <c r="I133" s="184" t="str">
        <f>IF(E133=" "," ",VLOOKUP(B133,ForbsLegumes!$A$2:P$195,16,FALSE))</f>
        <v> </v>
      </c>
      <c r="J133" s="16">
        <f>IF(J134="",VLOOKUP(B133,ForbsLegumes!$A$2:$O$195,8,FALSE),J134)</f>
        <v>0</v>
      </c>
      <c r="K133" s="4">
        <f>VLOOKUP(B133,ForbsLegumes!$A$2:$O$195,11,FALSE)</f>
        <v>0</v>
      </c>
      <c r="L133" s="25">
        <f>VLOOKUP(B133,ForbsLegumes!$A$2:$O$195,5,FALSE)*16</f>
        <v>0</v>
      </c>
      <c r="N133" s="23">
        <f>IF(F133="",IF(G133="",IF(H133="",0,H133/K133*J133),G133*J133),G134*J133)</f>
        <v>0</v>
      </c>
      <c r="Z133" s="30" t="s">
        <v>200</v>
      </c>
    </row>
    <row r="134" spans="2:14" ht="13.5" thickBot="1">
      <c r="B134" s="30"/>
      <c r="E134" s="146">
        <f>IF(VALUE(B133)&gt;1,VLOOKUP(B133,ForbsLegumes!$A$2:$O$195,15,FALSE),"")</f>
      </c>
      <c r="F134" s="44">
        <f>IF(G133="",IF(H133="","",G134/L133),G133/L133)</f>
      </c>
      <c r="G134" s="29">
        <f>IF(F133="",IF(H133="","",H133/K133),L133*F133)</f>
      </c>
      <c r="H134" s="37">
        <f>IF(F133="",IF(G133="","",G133*K133),G134*K133)</f>
      </c>
      <c r="I134" s="34" t="s">
        <v>180</v>
      </c>
      <c r="J134" s="32"/>
      <c r="K134" s="135"/>
      <c r="L134" s="136"/>
      <c r="N134" s="23"/>
    </row>
    <row r="135" spans="2:14" ht="12.75">
      <c r="B135" s="30"/>
      <c r="F135" s="44"/>
      <c r="G135" s="29"/>
      <c r="H135" s="37"/>
      <c r="I135" s="34"/>
      <c r="J135" s="41"/>
      <c r="K135" s="31"/>
      <c r="L135" s="31"/>
      <c r="N135" s="23"/>
    </row>
    <row r="136" spans="2:10" ht="13.5" thickBot="1">
      <c r="B136" s="30"/>
      <c r="F136" s="139"/>
      <c r="G136" s="266"/>
      <c r="H136" s="139"/>
      <c r="I136" s="58" t="s">
        <v>538</v>
      </c>
      <c r="J136" s="3" t="s">
        <v>548</v>
      </c>
    </row>
    <row r="137" spans="5:14" ht="13.5" thickBot="1">
      <c r="E137" s="35" t="s">
        <v>244</v>
      </c>
      <c r="F137" s="45">
        <f>IF(SUM(F55:F94)&gt;1,"&gt; 100%",SUM(F55:F94))</f>
        <v>0</v>
      </c>
      <c r="G137" s="51">
        <f>SUM(G55:G134)</f>
        <v>0</v>
      </c>
      <c r="H137" s="51">
        <f>SUM(H55:H134)</f>
        <v>0</v>
      </c>
      <c r="I137" s="182" t="e">
        <f>AVERAGE(I55:I134)</f>
        <v>#DIV/0!</v>
      </c>
      <c r="J137" s="186">
        <f>COUNT(I55:I134)</f>
        <v>0</v>
      </c>
      <c r="M137" s="35" t="s">
        <v>255</v>
      </c>
      <c r="N137" s="28">
        <f>SUM(N55:N134)</f>
        <v>0</v>
      </c>
    </row>
    <row r="138" spans="5:18" ht="12.75">
      <c r="E138" s="35"/>
      <c r="F138" s="265"/>
      <c r="G138" s="268"/>
      <c r="H138" s="265"/>
      <c r="M138" s="3"/>
      <c r="N138" s="3"/>
      <c r="O138" s="3"/>
      <c r="P138" s="3"/>
      <c r="Q138" s="3"/>
      <c r="R138" s="3"/>
    </row>
    <row r="139" spans="10:26" ht="12.75">
      <c r="J139" s="33" t="s">
        <v>179</v>
      </c>
      <c r="Z139" s="30">
        <v>0</v>
      </c>
    </row>
    <row r="140" spans="2:10" ht="15.75">
      <c r="B140" s="40" t="s">
        <v>515</v>
      </c>
      <c r="G140" s="30"/>
      <c r="H140" s="42"/>
      <c r="J140" s="33" t="s">
        <v>178</v>
      </c>
    </row>
    <row r="141" spans="2:26" ht="14.25">
      <c r="B141" s="15"/>
      <c r="E141" t="s">
        <v>170</v>
      </c>
      <c r="F141" s="164" t="s">
        <v>171</v>
      </c>
      <c r="G141" s="2" t="s">
        <v>186</v>
      </c>
      <c r="H141" s="2" t="s">
        <v>176</v>
      </c>
      <c r="I141" s="1" t="s">
        <v>534</v>
      </c>
      <c r="J141" s="2" t="s">
        <v>184</v>
      </c>
      <c r="K141" s="2" t="s">
        <v>174</v>
      </c>
      <c r="L141" s="2" t="s">
        <v>251</v>
      </c>
      <c r="Z141" s="30">
        <v>0</v>
      </c>
    </row>
    <row r="142" spans="2:14" ht="13.5" thickBot="1">
      <c r="B142" s="22" t="s">
        <v>169</v>
      </c>
      <c r="C142" s="22"/>
      <c r="D142" s="22"/>
      <c r="E142" s="163" t="s">
        <v>275</v>
      </c>
      <c r="F142" s="279"/>
      <c r="G142" s="279"/>
      <c r="H142" s="279"/>
      <c r="I142" s="22"/>
      <c r="J142" s="24" t="s">
        <v>189</v>
      </c>
      <c r="K142" s="27" t="s">
        <v>187</v>
      </c>
      <c r="L142" s="24" t="s">
        <v>253</v>
      </c>
      <c r="M142" s="22"/>
      <c r="N142" s="22" t="s">
        <v>173</v>
      </c>
    </row>
    <row r="143" spans="1:26" ht="13.5" thickBot="1">
      <c r="A143" s="26">
        <v>1</v>
      </c>
      <c r="B143" s="30" t="s">
        <v>200</v>
      </c>
      <c r="E143" t="str">
        <f>VLOOKUP(B143,Woody!$A$2:$O$50,3,FALSE)</f>
        <v> </v>
      </c>
      <c r="F143" s="171"/>
      <c r="G143" s="54"/>
      <c r="H143" s="54"/>
      <c r="I143" s="3" t="str">
        <f>IF(E143=" "," ",VLOOKUP(B143,Woody!$A$2:$P$50,16,FALSE))</f>
        <v> </v>
      </c>
      <c r="J143" s="16">
        <f>IF(J144="",VLOOKUP(B143,Woody!$A$2:$O$50,8,FALSE),J144)</f>
        <v>0</v>
      </c>
      <c r="K143" s="4">
        <f>VLOOKUP(B143,Woody!$A$2:$O$50,11,FALSE)</f>
        <v>0</v>
      </c>
      <c r="L143" s="25">
        <f>VLOOKUP(B143,Woody!$A$2:$O$50,5,FALSE)*16</f>
        <v>0</v>
      </c>
      <c r="N143" s="23">
        <f>IF(F143="",IF(G143="",IF(H143="",0,H143/K143*J143),G143*J143),G144*J143)</f>
        <v>0</v>
      </c>
      <c r="Z143" s="30" t="s">
        <v>200</v>
      </c>
    </row>
    <row r="144" spans="1:14" ht="13.5" thickBot="1">
      <c r="A144" s="26"/>
      <c r="B144" s="30"/>
      <c r="E144" s="146">
        <f>IF(VALUE(B143)&gt;1,VLOOKUP(B143,Woody!$A$2:$O$50,15,FALSE),"")</f>
      </c>
      <c r="F144" s="44">
        <f>IF(G143="",IF(H143="","",G144/L143),G143/L143)</f>
      </c>
      <c r="G144" s="29">
        <f>IF(F143="",IF(H143="","",H143/K143),L143*F143)</f>
      </c>
      <c r="H144" s="37">
        <f>IF(F143="",IF(G143="","",G143*K143),G144*K143)</f>
      </c>
      <c r="I144" s="34" t="s">
        <v>180</v>
      </c>
      <c r="J144" s="32"/>
      <c r="K144" s="135"/>
      <c r="L144" s="136"/>
      <c r="N144" s="23"/>
    </row>
    <row r="145" spans="1:26" ht="13.5" thickBot="1">
      <c r="A145" s="26">
        <v>2</v>
      </c>
      <c r="B145" s="30" t="s">
        <v>200</v>
      </c>
      <c r="E145" t="str">
        <f>VLOOKUP(B145,Woody!$A$2:$O$50,3,FALSE)</f>
        <v> </v>
      </c>
      <c r="F145" s="171"/>
      <c r="G145" s="54"/>
      <c r="H145" s="54"/>
      <c r="I145" s="3" t="str">
        <f>IF(E145=" "," ",VLOOKUP(B145,Woody!$A$2:$P$50,16,FALSE))</f>
        <v> </v>
      </c>
      <c r="J145" s="16">
        <f>IF(J146="",VLOOKUP(B145,Woody!$A$2:$O$50,8,FALSE),J146)</f>
        <v>0</v>
      </c>
      <c r="K145" s="4">
        <f>VLOOKUP(B145,Woody!$A$2:$O$50,11,FALSE)</f>
        <v>0</v>
      </c>
      <c r="L145" s="25">
        <f>VLOOKUP(B145,Woody!$A$2:$O$50,5,FALSE)*16</f>
        <v>0</v>
      </c>
      <c r="N145" s="23">
        <f>IF(F145="",IF(G145="",IF(H145="",0,H145/K145*J145),G145*J145),G146*J145)</f>
        <v>0</v>
      </c>
      <c r="Z145" s="30" t="s">
        <v>200</v>
      </c>
    </row>
    <row r="146" spans="1:14" ht="13.5" thickBot="1">
      <c r="A146" s="26"/>
      <c r="B146" s="30"/>
      <c r="E146" s="146">
        <f>IF(VALUE(B145)&gt;1,VLOOKUP(B145,Woody!$A$2:$O$50,15,FALSE),"")</f>
      </c>
      <c r="F146" s="44">
        <f>IF(G145="",IF(H145="","",G146/L145),G145/L145)</f>
      </c>
      <c r="G146" s="29">
        <f>IF(F145="",IF(H145="","",H145/K145),L145*F145)</f>
      </c>
      <c r="H146" s="37">
        <f>IF(F145="",IF(G145="","",G145*K145),G146*K145)</f>
      </c>
      <c r="I146" s="34" t="s">
        <v>180</v>
      </c>
      <c r="J146" s="32"/>
      <c r="K146" s="135"/>
      <c r="L146" s="136"/>
      <c r="N146" s="23"/>
    </row>
    <row r="147" spans="1:26" ht="13.5" thickBot="1">
      <c r="A147" s="26">
        <v>3</v>
      </c>
      <c r="B147" s="30" t="s">
        <v>200</v>
      </c>
      <c r="E147" t="str">
        <f>VLOOKUP(B147,Woody!$A$2:$O$50,3,FALSE)</f>
        <v> </v>
      </c>
      <c r="F147" s="171"/>
      <c r="G147" s="54"/>
      <c r="H147" s="54"/>
      <c r="I147" s="3" t="str">
        <f>IF(E147=" "," ",VLOOKUP(B147,Woody!$A$2:$P$50,16,FALSE))</f>
        <v> </v>
      </c>
      <c r="J147" s="16">
        <f>IF(J148="",VLOOKUP(B147,Woody!$A$2:$O$50,8,FALSE),J148)</f>
        <v>0</v>
      </c>
      <c r="K147" s="4">
        <f>VLOOKUP(B147,Woody!$A$2:$O$50,11,FALSE)</f>
        <v>0</v>
      </c>
      <c r="L147" s="25">
        <f>VLOOKUP(B147,Woody!$A$2:$O$50,5,FALSE)*16</f>
        <v>0</v>
      </c>
      <c r="N147" s="23">
        <f>IF(F147="",IF(G147="",IF(H147="",0,H147/K147*J147),G147*J147),G148*J147)</f>
        <v>0</v>
      </c>
      <c r="Z147" s="30" t="s">
        <v>200</v>
      </c>
    </row>
    <row r="148" spans="1:14" ht="13.5" thickBot="1">
      <c r="A148" s="26"/>
      <c r="B148" s="30"/>
      <c r="E148" s="146">
        <f>IF(VALUE(B147)&gt;1,VLOOKUP(B147,Woody!$A$2:$O$50,15,FALSE),"")</f>
      </c>
      <c r="F148" s="44">
        <f>IF(G147="",IF(H147="","",G148/L147),G147/L147)</f>
      </c>
      <c r="G148" s="29">
        <f>IF(F147="",IF(H147="","",H147/K147),L147*F147)</f>
      </c>
      <c r="H148" s="37">
        <f>IF(F147="",IF(G147="","",G147*K147),G148*K147)</f>
      </c>
      <c r="I148" s="34" t="s">
        <v>180</v>
      </c>
      <c r="J148" s="32"/>
      <c r="K148" s="135"/>
      <c r="L148" s="136"/>
      <c r="N148" s="23"/>
    </row>
    <row r="149" spans="1:26" ht="13.5" thickBot="1">
      <c r="A149" s="26">
        <v>4</v>
      </c>
      <c r="B149" s="30" t="s">
        <v>200</v>
      </c>
      <c r="E149" t="str">
        <f>VLOOKUP(B149,Woody!$A$2:$O$50,3,FALSE)</f>
        <v> </v>
      </c>
      <c r="F149" s="171"/>
      <c r="G149" s="54"/>
      <c r="H149" s="54"/>
      <c r="I149" s="3" t="str">
        <f>IF(E149=" "," ",VLOOKUP(B149,Woody!$A$2:$P$50,16,FALSE))</f>
        <v> </v>
      </c>
      <c r="J149" s="16">
        <f>IF(J150="",VLOOKUP(B149,Woody!$A$2:$O$50,8,FALSE),J150)</f>
        <v>0</v>
      </c>
      <c r="K149" s="4">
        <f>VLOOKUP(B149,Woody!$A$2:$O$50,11,FALSE)</f>
        <v>0</v>
      </c>
      <c r="L149" s="25">
        <f>VLOOKUP(B149,Woody!$A$2:$O$50,5,FALSE)*16</f>
        <v>0</v>
      </c>
      <c r="N149" s="23">
        <f>IF(F149="",IF(G149="",IF(H149="",0,H149/K149*J149),G149*J149),G150*J149)</f>
        <v>0</v>
      </c>
      <c r="Z149" s="30" t="s">
        <v>200</v>
      </c>
    </row>
    <row r="150" spans="1:14" ht="13.5" thickBot="1">
      <c r="A150" s="26"/>
      <c r="B150" s="30"/>
      <c r="E150" s="146">
        <f>IF(VALUE(B149)&gt;1,VLOOKUP(B149,Woody!$A$2:$O$50,15,FALSE),"")</f>
      </c>
      <c r="F150" s="44">
        <f>IF(G149="",IF(H149="","",G150/L149),G149/L149)</f>
      </c>
      <c r="G150" s="29">
        <f>IF(F149="",IF(H149="","",H149/K149),L149*F149)</f>
      </c>
      <c r="H150" s="37">
        <f>IF(F149="",IF(G149="","",G149*K149),G150*K149)</f>
      </c>
      <c r="I150" s="34" t="s">
        <v>180</v>
      </c>
      <c r="J150" s="32"/>
      <c r="K150" s="135"/>
      <c r="L150" s="136"/>
      <c r="N150" s="23"/>
    </row>
    <row r="151" spans="1:26" ht="13.5" thickBot="1">
      <c r="A151" s="26">
        <v>5</v>
      </c>
      <c r="B151" s="30" t="s">
        <v>200</v>
      </c>
      <c r="E151" t="str">
        <f>VLOOKUP(B151,Woody!$A$2:$O$50,3,FALSE)</f>
        <v> </v>
      </c>
      <c r="F151" s="171"/>
      <c r="G151" s="54"/>
      <c r="H151" s="54"/>
      <c r="I151" s="3" t="str">
        <f>IF(E151=" "," ",VLOOKUP(B151,Woody!$A$2:$P$50,16,FALSE))</f>
        <v> </v>
      </c>
      <c r="J151" s="16">
        <f>IF(J152="",VLOOKUP(B151,Woody!$A$2:$O$50,8,FALSE),J152)</f>
        <v>0</v>
      </c>
      <c r="K151" s="4">
        <f>VLOOKUP(B151,Woody!$A$2:$O$50,11,FALSE)</f>
        <v>0</v>
      </c>
      <c r="L151" s="25">
        <f>VLOOKUP(B151,Woody!$A$2:$O$50,5,FALSE)*16</f>
        <v>0</v>
      </c>
      <c r="N151" s="23">
        <f>IF(F151="",IF(G151="",IF(H151="",0,H151/K151*J151),G151*J151),G152*J151)</f>
        <v>0</v>
      </c>
      <c r="Z151" s="30" t="s">
        <v>200</v>
      </c>
    </row>
    <row r="152" spans="1:14" ht="13.5" thickBot="1">
      <c r="A152" s="26"/>
      <c r="B152" s="30"/>
      <c r="E152" s="146">
        <f>IF(VALUE(B151)&gt;1,VLOOKUP(B151,Woody!$A$2:$O$50,15,FALSE),"")</f>
      </c>
      <c r="F152" s="44">
        <f>IF(G151="",IF(H151="","",G152/L151),G151/L151)</f>
      </c>
      <c r="G152" s="29">
        <f>IF(F151="",IF(H151="","",H151/K151),L151*F151)</f>
      </c>
      <c r="H152" s="37">
        <f>IF(F151="",IF(G151="","",G151*K151),G152*K151)</f>
      </c>
      <c r="I152" s="34" t="s">
        <v>180</v>
      </c>
      <c r="J152" s="32"/>
      <c r="K152" s="135"/>
      <c r="L152" s="136"/>
      <c r="N152" s="23"/>
    </row>
    <row r="153" spans="1:14" ht="15" thickBot="1">
      <c r="A153" s="26"/>
      <c r="B153" s="30"/>
      <c r="E153" s="146"/>
      <c r="F153" s="164" t="s">
        <v>171</v>
      </c>
      <c r="G153" s="2" t="s">
        <v>186</v>
      </c>
      <c r="H153" s="2" t="s">
        <v>176</v>
      </c>
      <c r="I153" s="181" t="s">
        <v>538</v>
      </c>
      <c r="J153" s="181" t="s">
        <v>548</v>
      </c>
      <c r="K153" s="135"/>
      <c r="L153" s="136"/>
      <c r="N153" s="23"/>
    </row>
    <row r="154" spans="5:14" ht="13.5" thickBot="1">
      <c r="E154" s="35" t="s">
        <v>516</v>
      </c>
      <c r="F154" s="45">
        <f>IF(SUM(F143:F152)&gt;1,"&gt; 100%",SUM(F143:F152))</f>
        <v>0</v>
      </c>
      <c r="G154" s="51">
        <f>SUM(G143:G152)</f>
        <v>0</v>
      </c>
      <c r="H154" s="51">
        <f>SUM(H143:H152)</f>
        <v>0</v>
      </c>
      <c r="I154" s="182" t="e">
        <f>AVERAGE(I143:I152)</f>
        <v>#DIV/0!</v>
      </c>
      <c r="J154" s="186">
        <f>COUNT(I143:I151)</f>
        <v>0</v>
      </c>
      <c r="M154" s="35" t="s">
        <v>517</v>
      </c>
      <c r="N154" s="28">
        <f>SUM(N143:N152)</f>
        <v>0</v>
      </c>
    </row>
    <row r="155" spans="5:18" ht="12.75">
      <c r="E155" s="35"/>
      <c r="F155" s="35"/>
      <c r="G155" s="35"/>
      <c r="H155" s="35"/>
      <c r="I155" s="180"/>
      <c r="M155" s="3"/>
      <c r="N155" s="3"/>
      <c r="O155" s="3"/>
      <c r="P155" s="3"/>
      <c r="Q155" s="3"/>
      <c r="R155" s="3"/>
    </row>
    <row r="156" spans="6:11" ht="15" thickBot="1">
      <c r="F156" s="190" t="s">
        <v>171</v>
      </c>
      <c r="G156" s="191" t="s">
        <v>175</v>
      </c>
      <c r="H156" s="191" t="s">
        <v>550</v>
      </c>
      <c r="I156" s="192" t="s">
        <v>538</v>
      </c>
      <c r="J156" s="26" t="s">
        <v>548</v>
      </c>
      <c r="K156" s="15" t="s">
        <v>549</v>
      </c>
    </row>
    <row r="157" spans="5:14" ht="13.5" thickBot="1">
      <c r="E157" s="35" t="s">
        <v>193</v>
      </c>
      <c r="F157" s="123">
        <f>IF(OR(SUM(F137,F49,F154)&gt;1,F137="&gt; 100%",F49="&gt; 100%",F154="&gt; 100%"),"&gt; 100%",SUM(F137,F49,F154))</f>
        <v>0</v>
      </c>
      <c r="G157" s="50">
        <f>SUM(G137/16,G49,G154/16)</f>
        <v>0</v>
      </c>
      <c r="H157" s="50">
        <f>SUM(H137,H49,H154)</f>
        <v>0</v>
      </c>
      <c r="I157" s="189" t="e">
        <f>AVERAGE(I143:I152,I55:I134,I7:I46)</f>
        <v>#DIV/0!</v>
      </c>
      <c r="J157" s="187">
        <f>SUM(J154,J137,J49)</f>
        <v>0</v>
      </c>
      <c r="K157" s="188" t="e">
        <f>SQRT(J157)*I157</f>
        <v>#DIV/0!</v>
      </c>
      <c r="M157" s="35" t="s">
        <v>194</v>
      </c>
      <c r="N157" s="49">
        <f>SUM(N137,N49,N154)</f>
        <v>0</v>
      </c>
    </row>
    <row r="158" ht="12.75">
      <c r="L158" s="47"/>
    </row>
    <row r="159" ht="12.75"/>
    <row r="160" ht="12.75"/>
    <row r="161" ht="12.75"/>
    <row r="162" ht="12.75"/>
    <row r="163" ht="12.75"/>
    <row r="164" ht="12.75"/>
    <row r="165" ht="12.75"/>
    <row r="166" ht="12.75"/>
    <row r="167" ht="12.75"/>
    <row r="168" ht="12.75"/>
  </sheetData>
  <sheetProtection password="9A0B" sheet="1" objects="1" scenarios="1"/>
  <mergeCells count="3">
    <mergeCell ref="F6:H6"/>
    <mergeCell ref="F54:H54"/>
    <mergeCell ref="F142:H142"/>
  </mergeCells>
  <printOptions/>
  <pageMargins left="0.75" right="0.75" top="1" bottom="1" header="0.5" footer="0.5"/>
  <pageSetup fitToHeight="0" fitToWidth="1" horizontalDpi="300" verticalDpi="300" orientation="landscape" scale="51" r:id="rId4"/>
  <ignoredErrors>
    <ignoredError sqref="E16 E22"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eedingPlan">
    <pageSetUpPr fitToPage="1"/>
  </sheetPr>
  <dimension ref="A1:R117"/>
  <sheetViews>
    <sheetView workbookViewId="0" topLeftCell="A1">
      <selection activeCell="F77" sqref="F77"/>
    </sheetView>
  </sheetViews>
  <sheetFormatPr defaultColWidth="9.140625" defaultRowHeight="12.75"/>
  <cols>
    <col min="1" max="1" width="16.8515625" style="1" customWidth="1"/>
    <col min="2" max="2" width="21.8515625" style="1" bestFit="1" customWidth="1"/>
    <col min="3" max="3" width="22.8515625" style="1" bestFit="1" customWidth="1"/>
    <col min="4" max="4" width="10.7109375" style="52" customWidth="1"/>
    <col min="5" max="5" width="10.7109375" style="1" customWidth="1"/>
    <col min="6" max="6" width="14.7109375" style="17" customWidth="1"/>
    <col min="7" max="15" width="9.140625" style="17" customWidth="1"/>
    <col min="16" max="16384" width="9.140625" style="1" customWidth="1"/>
  </cols>
  <sheetData>
    <row r="1" spans="1:18" ht="12.75" customHeight="1">
      <c r="A1" s="98"/>
      <c r="B1" s="98"/>
      <c r="C1" s="66"/>
      <c r="D1" s="102"/>
      <c r="E1" s="311" t="s">
        <v>210</v>
      </c>
      <c r="F1" s="311"/>
      <c r="G1" s="55"/>
      <c r="H1" s="71"/>
      <c r="I1" s="71"/>
      <c r="J1" s="71"/>
      <c r="K1" s="71"/>
      <c r="L1" s="71"/>
      <c r="M1" s="71"/>
      <c r="N1" s="71"/>
      <c r="O1" s="71"/>
      <c r="P1" s="38"/>
      <c r="Q1" s="38"/>
      <c r="R1" s="38"/>
    </row>
    <row r="2" spans="1:18" ht="12.75" customHeight="1">
      <c r="A2" s="98"/>
      <c r="B2" s="98"/>
      <c r="C2" s="66"/>
      <c r="D2" s="102"/>
      <c r="E2" s="312">
        <v>35827</v>
      </c>
      <c r="F2" s="312"/>
      <c r="G2" s="115"/>
      <c r="H2" s="71"/>
      <c r="I2" s="71"/>
      <c r="J2" s="71"/>
      <c r="K2" s="71"/>
      <c r="L2" s="71"/>
      <c r="M2" s="71"/>
      <c r="N2" s="71"/>
      <c r="O2" s="71"/>
      <c r="P2" s="38"/>
      <c r="Q2" s="38"/>
      <c r="R2" s="38"/>
    </row>
    <row r="3" spans="1:18" ht="12.75" customHeight="1">
      <c r="A3" s="98"/>
      <c r="B3" s="98"/>
      <c r="C3" s="66"/>
      <c r="D3" s="102"/>
      <c r="E3" s="311" t="s">
        <v>211</v>
      </c>
      <c r="F3" s="311"/>
      <c r="G3" s="55"/>
      <c r="H3" s="71"/>
      <c r="I3" s="71"/>
      <c r="J3" s="71"/>
      <c r="K3" s="71"/>
      <c r="L3" s="71"/>
      <c r="M3" s="71"/>
      <c r="N3" s="71"/>
      <c r="O3" s="71"/>
      <c r="P3" s="38"/>
      <c r="Q3" s="38"/>
      <c r="R3" s="38"/>
    </row>
    <row r="4" spans="1:18" ht="27.75">
      <c r="A4" s="313" t="s">
        <v>212</v>
      </c>
      <c r="B4" s="313"/>
      <c r="C4" s="313"/>
      <c r="D4" s="313"/>
      <c r="E4" s="313"/>
      <c r="F4" s="313"/>
      <c r="G4" s="62"/>
      <c r="H4" s="71"/>
      <c r="I4" s="62"/>
      <c r="J4" s="62"/>
      <c r="K4" s="62"/>
      <c r="L4" s="72"/>
      <c r="M4" s="72"/>
      <c r="N4" s="72"/>
      <c r="O4" s="72"/>
      <c r="P4" s="38"/>
      <c r="Q4" s="38"/>
      <c r="R4" s="38"/>
    </row>
    <row r="5" spans="1:18" s="70" customFormat="1" ht="12.75" customHeight="1">
      <c r="A5" s="99"/>
      <c r="B5" s="99"/>
      <c r="C5" s="99"/>
      <c r="D5" s="99"/>
      <c r="E5" s="99"/>
      <c r="F5" s="128"/>
      <c r="H5" s="69"/>
      <c r="I5" s="69"/>
      <c r="J5" s="69"/>
      <c r="K5" s="69"/>
      <c r="L5" s="73"/>
      <c r="M5" s="73"/>
      <c r="N5" s="73"/>
      <c r="O5" s="73"/>
      <c r="P5" s="74"/>
      <c r="Q5" s="74"/>
      <c r="R5" s="74"/>
    </row>
    <row r="6" spans="1:18" s="70" customFormat="1" ht="12.75" customHeight="1">
      <c r="A6" s="100" t="s">
        <v>213</v>
      </c>
      <c r="B6" s="310"/>
      <c r="C6" s="310"/>
      <c r="D6" s="129"/>
      <c r="E6" s="60" t="s">
        <v>214</v>
      </c>
      <c r="F6" s="122">
        <f ca="1">TODAY()</f>
        <v>39205</v>
      </c>
      <c r="G6" s="95" t="s">
        <v>217</v>
      </c>
      <c r="H6" s="69"/>
      <c r="I6" s="162" t="s">
        <v>274</v>
      </c>
      <c r="J6" s="69"/>
      <c r="K6" s="69"/>
      <c r="L6" s="73"/>
      <c r="M6" s="73"/>
      <c r="N6" s="73"/>
      <c r="O6" s="73"/>
      <c r="P6" s="74"/>
      <c r="Q6" s="74"/>
      <c r="R6" s="74"/>
    </row>
    <row r="7" spans="1:18" s="70" customFormat="1" ht="12.75" customHeight="1">
      <c r="A7" s="67" t="s">
        <v>216</v>
      </c>
      <c r="B7" s="285"/>
      <c r="C7" s="285"/>
      <c r="D7" s="129"/>
      <c r="E7" s="60" t="s">
        <v>261</v>
      </c>
      <c r="F7" s="116"/>
      <c r="G7" s="144" t="s">
        <v>269</v>
      </c>
      <c r="H7" s="69"/>
      <c r="I7" s="161">
        <f>COUNT(G14:G33)</f>
        <v>0</v>
      </c>
      <c r="J7" s="69"/>
      <c r="K7" s="69"/>
      <c r="L7" s="75"/>
      <c r="M7" s="75"/>
      <c r="N7" s="75"/>
      <c r="O7" s="75"/>
      <c r="P7" s="74"/>
      <c r="Q7" s="74"/>
      <c r="R7" s="74"/>
    </row>
    <row r="8" spans="1:18" ht="12.75" customHeight="1">
      <c r="A8" s="66"/>
      <c r="B8" s="66"/>
      <c r="C8" s="66"/>
      <c r="D8" s="102"/>
      <c r="E8" s="60" t="s">
        <v>262</v>
      </c>
      <c r="F8" s="116"/>
      <c r="G8" s="96" t="s">
        <v>218</v>
      </c>
      <c r="H8" s="71"/>
      <c r="I8" s="95">
        <f>COUNT(G37:G76)</f>
        <v>0</v>
      </c>
      <c r="J8" s="71"/>
      <c r="K8" s="71"/>
      <c r="L8" s="71"/>
      <c r="M8" s="71"/>
      <c r="N8" s="71"/>
      <c r="O8" s="71"/>
      <c r="P8" s="38"/>
      <c r="Q8" s="38"/>
      <c r="R8" s="38"/>
    </row>
    <row r="9" spans="1:18" ht="12.75" customHeight="1">
      <c r="A9" s="101" t="s">
        <v>215</v>
      </c>
      <c r="B9" s="56"/>
      <c r="C9" s="66" t="s">
        <v>250</v>
      </c>
      <c r="D9" s="130"/>
      <c r="E9" s="61" t="s">
        <v>263</v>
      </c>
      <c r="F9" s="116"/>
      <c r="G9" s="95" t="s">
        <v>219</v>
      </c>
      <c r="H9" s="71"/>
      <c r="I9" s="95">
        <f>COUNT(G80:G84)</f>
        <v>0</v>
      </c>
      <c r="J9" s="71"/>
      <c r="K9" s="71"/>
      <c r="L9" s="71"/>
      <c r="M9" s="71"/>
      <c r="N9" s="71"/>
      <c r="O9" s="71"/>
      <c r="P9" s="38"/>
      <c r="Q9" s="38"/>
      <c r="R9" s="38"/>
    </row>
    <row r="10" spans="1:18" ht="12.75" customHeight="1">
      <c r="A10" s="66"/>
      <c r="B10" s="66"/>
      <c r="C10" s="65"/>
      <c r="D10" s="57"/>
      <c r="E10" s="57"/>
      <c r="F10" s="131"/>
      <c r="G10" s="97" t="s">
        <v>270</v>
      </c>
      <c r="H10" s="71"/>
      <c r="I10" s="71"/>
      <c r="J10" s="71"/>
      <c r="K10" s="71"/>
      <c r="L10" s="71"/>
      <c r="M10" s="71"/>
      <c r="N10" s="71"/>
      <c r="O10" s="71"/>
      <c r="P10" s="38"/>
      <c r="Q10" s="38"/>
      <c r="R10" s="38"/>
    </row>
    <row r="11" spans="1:10" ht="18">
      <c r="A11" s="288" t="s">
        <v>192</v>
      </c>
      <c r="B11" s="288"/>
      <c r="C11" s="288"/>
      <c r="D11" s="288"/>
      <c r="E11" s="288"/>
      <c r="F11" s="288"/>
      <c r="G11" s="97" t="s">
        <v>220</v>
      </c>
      <c r="J11" s="71"/>
    </row>
    <row r="12" spans="1:10" ht="12.75">
      <c r="A12" s="66"/>
      <c r="B12" s="66"/>
      <c r="C12" s="66"/>
      <c r="D12" s="102"/>
      <c r="E12" s="66"/>
      <c r="F12" s="131"/>
      <c r="G12" s="97" t="s">
        <v>221</v>
      </c>
      <c r="J12" s="71"/>
    </row>
    <row r="13" spans="1:10" ht="13.5" thickBot="1">
      <c r="A13" s="114" t="s">
        <v>190</v>
      </c>
      <c r="B13" s="103" t="s">
        <v>170</v>
      </c>
      <c r="C13" s="103" t="s">
        <v>7</v>
      </c>
      <c r="D13" s="121" t="s">
        <v>256</v>
      </c>
      <c r="E13" s="104" t="s">
        <v>257</v>
      </c>
      <c r="F13" s="104" t="s">
        <v>258</v>
      </c>
      <c r="J13" s="71"/>
    </row>
    <row r="14" spans="1:10" ht="12.75">
      <c r="A14" s="64">
        <v>1</v>
      </c>
      <c r="B14" s="66" t="str">
        <f>IF(VLOOKUP(Calculator!$B$7,Grasses!$A$2:$O$100,3,FALSE)=0,"",VLOOKUP(Calculator!$B$7,Grasses!$A$2:$O$100,3,FALSE))</f>
        <v> </v>
      </c>
      <c r="C14" s="66">
        <f>IF(VLOOKUP(Calculator!$B$7,Grasses!$A$2:$O$100,4,FALSE)=0,"",VLOOKUP(Calculator!$B$7,Grasses!$A$2:$O$100,4,FALSE))</f>
      </c>
      <c r="D14" s="126">
        <f>IF(OR(Calculator!J7=0,Calculator!N7=0),"",Calculator!N7/Calculator!J7)</f>
      </c>
      <c r="E14" s="126">
        <f aca="true" t="shared" si="0" ref="E14:E33">IF(D14&lt;&gt;"",D14*$D$9,"")</f>
      </c>
      <c r="F14" s="105">
        <f>IF(AND(E14&lt;&gt;"",Calculator!J7&gt;0),E14*Calculator!J7,"")</f>
      </c>
      <c r="G14" s="160">
        <f>IF(LEN(B14)&gt;1,VALUE("1"),"")</f>
      </c>
      <c r="J14" s="71"/>
    </row>
    <row r="15" spans="1:10" ht="12.75">
      <c r="A15" s="64">
        <v>2</v>
      </c>
      <c r="B15" s="66" t="str">
        <f>IF(VLOOKUP(Calculator!$B$9,Grasses!$A$2:$O$100,3,FALSE)=0,"",VLOOKUP(Calculator!$B$9,Grasses!$A$2:$O$100,3,FALSE))</f>
        <v> </v>
      </c>
      <c r="C15" s="66">
        <f>IF(VLOOKUP(Calculator!$B$9,Grasses!$A$2:$O$100,4,FALSE)=0,"",VLOOKUP(Calculator!$B$9,Grasses!$A$2:$O$100,4,FALSE))</f>
      </c>
      <c r="D15" s="126">
        <f>IF(OR(Calculator!J9=0,Calculator!N9=0),"",Calculator!N9/Calculator!J9)</f>
      </c>
      <c r="E15" s="126">
        <f t="shared" si="0"/>
      </c>
      <c r="F15" s="105">
        <f>IF(AND(E15&lt;&gt;"",Calculator!J9&gt;0),E15*Calculator!J9,"")</f>
      </c>
      <c r="G15" s="160">
        <f aca="true" t="shared" si="1" ref="G15:G33">IF(LEN(B15)&gt;1,VALUE("1"),"")</f>
      </c>
      <c r="J15" s="71"/>
    </row>
    <row r="16" spans="1:10" ht="12.75">
      <c r="A16" s="64">
        <v>3</v>
      </c>
      <c r="B16" s="66" t="str">
        <f>IF(VLOOKUP(Calculator!$B$11,Grasses!$A$2:$O$100,3,FALSE)=0,"",VLOOKUP(Calculator!$B$11,Grasses!$A$2:$O$100,3,FALSE))</f>
        <v> </v>
      </c>
      <c r="C16" s="66">
        <f>IF(VLOOKUP(Calculator!$B$11,Grasses!$A$2:$O$100,4,FALSE)=0,"",VLOOKUP(Calculator!$B$11,Grasses!$A$2:$O$100,4,FALSE))</f>
      </c>
      <c r="D16" s="126">
        <f>IF(OR(Calculator!J11=0,Calculator!N11=0),"",Calculator!N11/Calculator!J11)</f>
      </c>
      <c r="E16" s="126">
        <f t="shared" si="0"/>
      </c>
      <c r="F16" s="105">
        <f>IF(AND(E16&lt;&gt;"",Calculator!J11&gt;0),E16*Calculator!J11,"")</f>
      </c>
      <c r="G16" s="160">
        <f t="shared" si="1"/>
      </c>
      <c r="J16" s="71"/>
    </row>
    <row r="17" spans="1:10" ht="12.75">
      <c r="A17" s="64">
        <v>4</v>
      </c>
      <c r="B17" s="66" t="str">
        <f>IF(VLOOKUP(Calculator!$B$13,Grasses!$A$2:$O$100,3,FALSE)=0,"",VLOOKUP(Calculator!$B$13,Grasses!$A$2:$O$100,3,FALSE))</f>
        <v> </v>
      </c>
      <c r="C17" s="66">
        <f>IF(VLOOKUP(Calculator!$B$13,Grasses!$A$2:$O$100,4,FALSE)=0,"",VLOOKUP(Calculator!$B$13,Grasses!$A$2:$O$100,4,FALSE))</f>
      </c>
      <c r="D17" s="126">
        <f>IF(OR(Calculator!J13=0,Calculator!N13=0),"",Calculator!N13/Calculator!J13)</f>
      </c>
      <c r="E17" s="126">
        <f t="shared" si="0"/>
      </c>
      <c r="F17" s="105">
        <f>IF(AND(E17&lt;&gt;"",Calculator!J13&gt;0),E17*Calculator!J13,"")</f>
      </c>
      <c r="G17" s="160">
        <f t="shared" si="1"/>
      </c>
      <c r="J17" s="71"/>
    </row>
    <row r="18" spans="1:10" ht="12.75">
      <c r="A18" s="64">
        <v>5</v>
      </c>
      <c r="B18" s="66" t="str">
        <f>IF(VLOOKUP(Calculator!$B$15,Grasses!$A$2:$O$100,3,FALSE)=0,"",VLOOKUP(Calculator!$B$15,Grasses!$A$2:$O$100,3,FALSE))</f>
        <v> </v>
      </c>
      <c r="C18" s="66">
        <f>IF(VLOOKUP(Calculator!$B$15,Grasses!$A$2:$O$100,4,FALSE)=0,"",VLOOKUP(Calculator!$B$15,Grasses!$A$2:$O$100,4,FALSE))</f>
      </c>
      <c r="D18" s="126">
        <f>IF(OR(Calculator!J15=0,Calculator!N15=0),"",Calculator!N15/Calculator!J15)</f>
      </c>
      <c r="E18" s="126">
        <f t="shared" si="0"/>
      </c>
      <c r="F18" s="105">
        <f>IF(AND(E18&lt;&gt;"",Calculator!J15&gt;0),E18*Calculator!J15,"")</f>
      </c>
      <c r="G18" s="160">
        <f t="shared" si="1"/>
      </c>
      <c r="J18" s="71"/>
    </row>
    <row r="19" spans="1:10" ht="12.75">
      <c r="A19" s="64">
        <v>6</v>
      </c>
      <c r="B19" s="66" t="str">
        <f>IF(VLOOKUP(Calculator!$B$17,Grasses!$A$2:$O$100,3,FALSE)=0,"",VLOOKUP(Calculator!$B$17,Grasses!$A$2:$O$100,3,FALSE))</f>
        <v> </v>
      </c>
      <c r="C19" s="66">
        <f>IF(VLOOKUP(Calculator!$B$17,Grasses!$A$2:$O$100,4,FALSE)=0,"",VLOOKUP(Calculator!$B$17,Grasses!$A$2:$O$100,4,FALSE))</f>
      </c>
      <c r="D19" s="126">
        <f>IF(OR(Calculator!J17=0,Calculator!N17=0),"",Calculator!N17/Calculator!J17)</f>
      </c>
      <c r="E19" s="126">
        <f t="shared" si="0"/>
      </c>
      <c r="F19" s="105">
        <f>IF(AND(E19&lt;&gt;"",Calculator!J17&gt;0),E19*Calculator!J17,"")</f>
      </c>
      <c r="G19" s="160">
        <f t="shared" si="1"/>
      </c>
      <c r="J19" s="71"/>
    </row>
    <row r="20" spans="1:10" ht="12.75">
      <c r="A20" s="64">
        <v>7</v>
      </c>
      <c r="B20" s="66" t="str">
        <f>IF(VLOOKUP(Calculator!$B$19,Grasses!$A$2:$O$100,3,FALSE)=0,"",VLOOKUP(Calculator!$B$19,Grasses!$A$2:$O$100,3,FALSE))</f>
        <v> </v>
      </c>
      <c r="C20" s="66">
        <f>IF(VLOOKUP(Calculator!$B$19,Grasses!$A$2:$O$100,4,FALSE)=0,"",VLOOKUP(Calculator!$B$19,Grasses!$A$2:$O$100,4,FALSE))</f>
      </c>
      <c r="D20" s="126">
        <f>IF(OR(Calculator!J19=0,Calculator!N19=0),"",Calculator!N19/Calculator!J19)</f>
      </c>
      <c r="E20" s="126">
        <f t="shared" si="0"/>
      </c>
      <c r="F20" s="105">
        <f>IF(AND(E20&lt;&gt;"",Calculator!J19&gt;0),E20*Calculator!J19,"")</f>
      </c>
      <c r="G20" s="160">
        <f t="shared" si="1"/>
      </c>
      <c r="J20" s="71"/>
    </row>
    <row r="21" spans="1:10" ht="12.75">
      <c r="A21" s="64">
        <v>8</v>
      </c>
      <c r="B21" s="66" t="str">
        <f>IF(VLOOKUP(Calculator!$B$21,Grasses!$A$2:$O$100,3,FALSE)=0,"",VLOOKUP(Calculator!$B$21,Grasses!$A$2:$O$100,3,FALSE))</f>
        <v> </v>
      </c>
      <c r="C21" s="66">
        <f>IF(VLOOKUP(Calculator!$B$21,Grasses!$A$2:$O$100,4,FALSE)=0,"",VLOOKUP(Calculator!$B$21,Grasses!$A$2:$O$100,4,FALSE))</f>
      </c>
      <c r="D21" s="126">
        <f>IF(OR(Calculator!J21=0,Calculator!N21=0),"",Calculator!N21/Calculator!J21)</f>
      </c>
      <c r="E21" s="126">
        <f t="shared" si="0"/>
      </c>
      <c r="F21" s="105">
        <f>IF(AND(E21&lt;&gt;"",Calculator!J21&gt;0),E21*Calculator!J21,"")</f>
      </c>
      <c r="G21" s="160">
        <f t="shared" si="1"/>
      </c>
      <c r="J21" s="71"/>
    </row>
    <row r="22" spans="1:10" ht="12.75">
      <c r="A22" s="64">
        <v>9</v>
      </c>
      <c r="B22" s="66" t="str">
        <f>IF(VLOOKUP(Calculator!$B$23,Grasses!$A$2:$O$100,3,FALSE)=0,"",VLOOKUP(Calculator!$B$23,Grasses!$A$2:$O$100,3,FALSE))</f>
        <v> </v>
      </c>
      <c r="C22" s="66">
        <f>IF(VLOOKUP(Calculator!$B$23,Grasses!$A$2:$O$100,4,FALSE)=0,"",VLOOKUP(Calculator!$B$23,Grasses!$A$2:$O$100,4,FALSE))</f>
      </c>
      <c r="D22" s="126">
        <f>IF(OR(Calculator!J23=0,Calculator!N23=0),"",Calculator!N23/Calculator!J23)</f>
      </c>
      <c r="E22" s="126">
        <f t="shared" si="0"/>
      </c>
      <c r="F22" s="105">
        <f>IF(AND(E22&lt;&gt;"",Calculator!J23&gt;0),E22*Calculator!J23,"")</f>
      </c>
      <c r="G22" s="160">
        <f t="shared" si="1"/>
      </c>
      <c r="J22" s="71"/>
    </row>
    <row r="23" spans="1:10" ht="12.75">
      <c r="A23" s="64">
        <v>10</v>
      </c>
      <c r="B23" s="66" t="str">
        <f>IF(VLOOKUP(Calculator!$B$25,Grasses!$A$2:$O$100,3,FALSE)=0,"",VLOOKUP(Calculator!$B$25,Grasses!$A$2:$O$100,3,FALSE))</f>
        <v> </v>
      </c>
      <c r="C23" s="66">
        <f>IF(VLOOKUP(Calculator!$B$25,Grasses!$A$2:$O$100,4,FALSE)=0,"",VLOOKUP(Calculator!$B$25,Grasses!$A$2:$O$100,4,FALSE))</f>
      </c>
      <c r="D23" s="126">
        <f>IF(OR(Calculator!J25=0,Calculator!N25=0),"",Calculator!N25/Calculator!J25)</f>
      </c>
      <c r="E23" s="126">
        <f t="shared" si="0"/>
      </c>
      <c r="F23" s="105">
        <f>IF(AND(E23&lt;&gt;"",Calculator!J25&gt;0),E23*Calculator!J25,"")</f>
      </c>
      <c r="G23" s="160">
        <f t="shared" si="1"/>
      </c>
      <c r="J23" s="71"/>
    </row>
    <row r="24" spans="1:10" ht="12.75">
      <c r="A24" s="64">
        <v>11</v>
      </c>
      <c r="B24" s="66" t="str">
        <f>IF(VLOOKUP(Calculator!$B$27,Grasses!$A$2:$O$100,3,FALSE)=0,"",VLOOKUP(Calculator!$B$27,Grasses!$A$2:$O$100,3,FALSE))</f>
        <v> </v>
      </c>
      <c r="C24" s="66">
        <f>IF(VLOOKUP(Calculator!$B$27,Grasses!$A$2:$O$100,4,FALSE)=0,"",VLOOKUP(Calculator!$B$27,Grasses!$A$2:$O$100,4,FALSE))</f>
      </c>
      <c r="D24" s="126">
        <f>IF(OR(Calculator!J27=0,Calculator!N27=0),"",Calculator!N27/Calculator!J27)</f>
      </c>
      <c r="E24" s="126">
        <f t="shared" si="0"/>
      </c>
      <c r="F24" s="105">
        <f>IF(AND(E24&lt;&gt;"",Calculator!J27&gt;0),E24*Calculator!J27,"")</f>
      </c>
      <c r="G24" s="160">
        <f t="shared" si="1"/>
      </c>
      <c r="J24" s="71"/>
    </row>
    <row r="25" spans="1:10" ht="12.75">
      <c r="A25" s="64">
        <v>12</v>
      </c>
      <c r="B25" s="66" t="str">
        <f>IF(VLOOKUP(Calculator!$B$29,Grasses!$A$2:$O$100,3,FALSE)=0,"",VLOOKUP(Calculator!$B$29,Grasses!$A$2:$O$100,3,FALSE))</f>
        <v> </v>
      </c>
      <c r="C25" s="66">
        <f>IF(VLOOKUP(Calculator!$B$29,Grasses!$A$2:$O$100,4,FALSE)=0,"",VLOOKUP(Calculator!$B$29,Grasses!$A$2:$O$100,4,FALSE))</f>
      </c>
      <c r="D25" s="126">
        <f>IF(OR(Calculator!J29=0,Calculator!N29=0),"",Calculator!N29/Calculator!J29)</f>
      </c>
      <c r="E25" s="126">
        <f t="shared" si="0"/>
      </c>
      <c r="F25" s="105">
        <f>IF(AND(E25&lt;&gt;"",Calculator!J29&gt;0),E25*Calculator!J29,"")</f>
      </c>
      <c r="G25" s="160">
        <f t="shared" si="1"/>
      </c>
      <c r="J25" s="71"/>
    </row>
    <row r="26" spans="1:10" ht="12.75">
      <c r="A26" s="64">
        <v>13</v>
      </c>
      <c r="B26" s="66" t="str">
        <f>IF(VLOOKUP(Calculator!$B$31,Grasses!$A$2:$O$100,3,FALSE)=0,"",VLOOKUP(Calculator!$B$31,Grasses!$A$2:$O$100,3,FALSE))</f>
        <v> </v>
      </c>
      <c r="C26" s="66">
        <f>IF(VLOOKUP(Calculator!$B$31,Grasses!$A$2:$O$100,4,FALSE)=0,"",VLOOKUP(Calculator!$B$31,Grasses!$A$2:$O$100,4,FALSE))</f>
      </c>
      <c r="D26" s="126">
        <f>IF(OR(Calculator!J31=0,Calculator!N31=0),"",Calculator!N31/Calculator!J31)</f>
      </c>
      <c r="E26" s="126">
        <f t="shared" si="0"/>
      </c>
      <c r="F26" s="105">
        <f>IF(AND(E26&lt;&gt;"",Calculator!J31&gt;0),E26*Calculator!J31,"")</f>
      </c>
      <c r="G26" s="160">
        <f t="shared" si="1"/>
      </c>
      <c r="J26" s="71"/>
    </row>
    <row r="27" spans="1:10" ht="12.75">
      <c r="A27" s="64">
        <v>14</v>
      </c>
      <c r="B27" s="66" t="str">
        <f>IF(VLOOKUP(Calculator!$B$33,Grasses!$A$2:$O$100,3,FALSE)=0,"",VLOOKUP(Calculator!$B$33,Grasses!$A$2:$O$100,3,FALSE))</f>
        <v> </v>
      </c>
      <c r="C27" s="66">
        <f>IF(VLOOKUP(Calculator!$B$33,Grasses!$A$2:$O$100,4,FALSE)=0,"",VLOOKUP(Calculator!$B$33,Grasses!$A$2:$O$100,4,FALSE))</f>
      </c>
      <c r="D27" s="126">
        <f>IF(OR(Calculator!J33=0,Calculator!N33=0),"",Calculator!N33/Calculator!J33)</f>
      </c>
      <c r="E27" s="126">
        <f t="shared" si="0"/>
      </c>
      <c r="F27" s="105">
        <f>IF(AND(E27&lt;&gt;"",Calculator!J33&gt;0),E27*Calculator!J33,"")</f>
      </c>
      <c r="G27" s="160">
        <f t="shared" si="1"/>
      </c>
      <c r="J27" s="71"/>
    </row>
    <row r="28" spans="1:10" ht="12.75">
      <c r="A28" s="64">
        <v>15</v>
      </c>
      <c r="B28" s="66" t="str">
        <f>IF(VLOOKUP(Calculator!$B$35,Grasses!$A$2:$O$100,3,FALSE)=0,"",VLOOKUP(Calculator!$B$35,Grasses!$A$2:$O$100,3,FALSE))</f>
        <v> </v>
      </c>
      <c r="C28" s="66">
        <f>IF(VLOOKUP(Calculator!$B$35,Grasses!$A$2:$O$100,4,FALSE)=0,"",VLOOKUP(Calculator!$B$35,Grasses!$A$2:$O$100,4,FALSE))</f>
      </c>
      <c r="D28" s="126">
        <f>IF(OR(Calculator!J35=0,Calculator!N35=0),"",Calculator!N35/Calculator!J35)</f>
      </c>
      <c r="E28" s="126">
        <f t="shared" si="0"/>
      </c>
      <c r="F28" s="105">
        <f>IF(AND(E28&lt;&gt;"",Calculator!J35&gt;0),E28*Calculator!J35,"")</f>
      </c>
      <c r="G28" s="160">
        <f t="shared" si="1"/>
      </c>
      <c r="J28" s="71"/>
    </row>
    <row r="29" spans="1:10" ht="12.75">
      <c r="A29" s="64">
        <v>16</v>
      </c>
      <c r="B29" s="66" t="str">
        <f>IF(VLOOKUP(Calculator!$B$37,Grasses!$A$2:$O$100,3,FALSE)=0,"",VLOOKUP(Calculator!$B$37,Grasses!$A$2:$O$100,3,FALSE))</f>
        <v> </v>
      </c>
      <c r="C29" s="66">
        <f>IF(VLOOKUP(Calculator!$B$37,Grasses!$A$2:$O$100,4,FALSE)=0,"",VLOOKUP(Calculator!$B$37,Grasses!$A$2:$O$100,4,FALSE))</f>
      </c>
      <c r="D29" s="126">
        <f>IF(OR(Calculator!J37=0,Calculator!N37=0),"",Calculator!N37/Calculator!J37)</f>
      </c>
      <c r="E29" s="126">
        <f t="shared" si="0"/>
      </c>
      <c r="F29" s="105">
        <f>IF(AND(E29&lt;&gt;"",Calculator!J37&gt;0),E29*Calculator!J37,"")</f>
      </c>
      <c r="G29" s="160">
        <f t="shared" si="1"/>
      </c>
      <c r="J29" s="71"/>
    </row>
    <row r="30" spans="1:10" ht="12.75">
      <c r="A30" s="64">
        <v>17</v>
      </c>
      <c r="B30" s="66" t="str">
        <f>IF(VLOOKUP(Calculator!$B$39,Grasses!$A$2:$O$100,3,FALSE)=0,"",VLOOKUP(Calculator!$B$39,Grasses!$A$2:$O$100,3,FALSE))</f>
        <v> </v>
      </c>
      <c r="C30" s="66">
        <f>IF(VLOOKUP(Calculator!$B$39,Grasses!$A$2:$O$100,4,FALSE)=0,"",VLOOKUP(Calculator!$B$39,Grasses!$A$2:$O$100,4,FALSE))</f>
      </c>
      <c r="D30" s="126">
        <f>IF(OR(Calculator!J39=0,Calculator!N39=0),"",Calculator!N39/Calculator!J39)</f>
      </c>
      <c r="E30" s="126">
        <f t="shared" si="0"/>
      </c>
      <c r="F30" s="105">
        <f>IF(AND(E30&lt;&gt;"",Calculator!J39&gt;0),E30*Calculator!J39,"")</f>
      </c>
      <c r="G30" s="160">
        <f t="shared" si="1"/>
      </c>
      <c r="J30" s="71"/>
    </row>
    <row r="31" spans="1:10" ht="12.75">
      <c r="A31" s="64">
        <v>18</v>
      </c>
      <c r="B31" s="66" t="str">
        <f>IF(VLOOKUP(Calculator!$B$41,Grasses!$A$2:$O$100,3,FALSE)=0,"",VLOOKUP(Calculator!$B$41,Grasses!$A$2:$O$100,3,FALSE))</f>
        <v> </v>
      </c>
      <c r="C31" s="66">
        <f>IF(VLOOKUP(Calculator!$B$41,Grasses!$A$2:$O$100,4,FALSE)=0,"",VLOOKUP(Calculator!$B$33,Grasses!$A$2:$O$100,4,FALSE))</f>
      </c>
      <c r="D31" s="126">
        <f>IF(OR(Calculator!J41=0,Calculator!N41=0),"",Calculator!N41/Calculator!J41)</f>
      </c>
      <c r="E31" s="126">
        <f t="shared" si="0"/>
      </c>
      <c r="F31" s="105">
        <f>IF(AND(E31&lt;&gt;"",Calculator!J41&gt;0),E31*Calculator!J41,"")</f>
      </c>
      <c r="G31" s="160">
        <f t="shared" si="1"/>
      </c>
      <c r="J31" s="71"/>
    </row>
    <row r="32" spans="1:10" ht="12.75">
      <c r="A32" s="64">
        <v>19</v>
      </c>
      <c r="B32" s="66" t="str">
        <f>IF(VLOOKUP(Calculator!$B$43,Grasses!$A$2:$O$100,3,FALSE)=0,"",VLOOKUP(Calculator!$B$43,Grasses!$A$2:$O$100,3,FALSE))</f>
        <v> </v>
      </c>
      <c r="C32" s="66">
        <f>IF(VLOOKUP(Calculator!$B$43,Grasses!$A$2:$O$100,4,FALSE)=0,"",VLOOKUP(Calculator!$B$43,Grasses!$A$2:$O$100,4,FALSE))</f>
      </c>
      <c r="D32" s="126">
        <f>IF(OR(Calculator!J43=0,Calculator!N43=0),"",Calculator!N43/Calculator!J43)</f>
      </c>
      <c r="E32" s="126">
        <f t="shared" si="0"/>
      </c>
      <c r="F32" s="105">
        <f>IF(AND(E32&lt;&gt;"",Calculator!J43&gt;0),E32*Calculator!J43,"")</f>
      </c>
      <c r="G32" s="160">
        <f t="shared" si="1"/>
      </c>
      <c r="J32" s="71"/>
    </row>
    <row r="33" spans="1:10" ht="13.5" thickBot="1">
      <c r="A33" s="64">
        <v>20</v>
      </c>
      <c r="B33" s="66" t="str">
        <f>IF(VLOOKUP(Calculator!$B$45,Grasses!$A$2:$O$100,3,FALSE)=0,"",VLOOKUP(Calculator!$B$45,Grasses!$A$2:$O$100,3,FALSE))</f>
        <v> </v>
      </c>
      <c r="C33" s="66">
        <f>IF(VLOOKUP(Calculator!$B$45,Grasses!$A$2:$O$100,4,FALSE)=0,"",VLOOKUP(Calculator!$B$45,Grasses!$A$2:$O$100,4,FALSE))</f>
      </c>
      <c r="D33" s="126">
        <f>IF(OR(Calculator!J45=0,Calculator!N45=0),"",Calculator!N45/Calculator!J45)</f>
      </c>
      <c r="E33" s="126">
        <f t="shared" si="0"/>
      </c>
      <c r="F33" s="105">
        <f>IF(AND(E33&lt;&gt;"",Calculator!J45&gt;0),E33*Calculator!J45,"")</f>
      </c>
      <c r="G33" s="160">
        <f t="shared" si="1"/>
      </c>
      <c r="J33" s="71"/>
    </row>
    <row r="34" spans="1:10" ht="12.75">
      <c r="A34" s="156"/>
      <c r="B34" s="156"/>
      <c r="C34" s="157" t="s">
        <v>202</v>
      </c>
      <c r="D34" s="158">
        <f>SUM(D14:D33)</f>
        <v>0</v>
      </c>
      <c r="E34" s="158">
        <f>SUM(E14:E33)</f>
        <v>0</v>
      </c>
      <c r="F34" s="159">
        <f>SUM(F14:F33)</f>
        <v>0</v>
      </c>
      <c r="G34" s="63"/>
      <c r="J34" s="71"/>
    </row>
    <row r="35" spans="1:10" ht="12.75">
      <c r="A35" s="66"/>
      <c r="B35" s="66"/>
      <c r="C35" s="66"/>
      <c r="D35" s="102"/>
      <c r="E35" s="66"/>
      <c r="F35" s="131"/>
      <c r="J35" s="71"/>
    </row>
    <row r="36" spans="1:10" ht="13.5" thickBot="1">
      <c r="A36" s="114" t="s">
        <v>191</v>
      </c>
      <c r="B36" s="103" t="s">
        <v>170</v>
      </c>
      <c r="C36" s="103" t="s">
        <v>7</v>
      </c>
      <c r="D36" s="121" t="s">
        <v>259</v>
      </c>
      <c r="E36" s="104" t="s">
        <v>260</v>
      </c>
      <c r="F36" s="104" t="s">
        <v>258</v>
      </c>
      <c r="J36" s="71"/>
    </row>
    <row r="37" spans="1:10" ht="12.75">
      <c r="A37" s="64">
        <v>1</v>
      </c>
      <c r="B37" s="66" t="str">
        <f>IF(VLOOKUP(Calculator!$B$55,ForbsLegumes!$A$2:$O$195,3,FALSE)=0,"",VLOOKUP(Calculator!$B$55,ForbsLegumes!$A$2:$O$195,3,FALSE))</f>
        <v> </v>
      </c>
      <c r="C37" s="66" t="str">
        <f>IF(VLOOKUP(Calculator!$B$55,ForbsLegumes!$A$2:$O$195,4,FALSE)=0,"",VLOOKUP(Calculator!$B$55,ForbsLegumes!$A$2:$O$195,4,FALSE))</f>
        <v> </v>
      </c>
      <c r="D37" s="126">
        <f>IF(OR(Calculator!J55=0,Calculator!N55=0),"",Calculator!N55/Calculator!J55)</f>
      </c>
      <c r="E37" s="126">
        <f aca="true" t="shared" si="2" ref="E37:E76">IF(D37&lt;&gt;"",D37*$D$9,"")</f>
      </c>
      <c r="F37" s="105">
        <f>IF(AND(E37&lt;&gt;"",Calculator!J55&gt;0),E37*Calculator!J55,"")</f>
      </c>
      <c r="G37" s="160">
        <f>IF(LEN(B37)&gt;1,VALUE("1"),"")</f>
      </c>
      <c r="J37" s="71"/>
    </row>
    <row r="38" spans="1:10" ht="12.75">
      <c r="A38" s="64">
        <v>2</v>
      </c>
      <c r="B38" s="66" t="str">
        <f>IF(VLOOKUP(Calculator!$B$57,ForbsLegumes!$A$2:$O$195,3,FALSE)=0,"",VLOOKUP(Calculator!$B$57,ForbsLegumes!$A$2:$O$195,3,FALSE))</f>
        <v> </v>
      </c>
      <c r="C38" s="66" t="str">
        <f>IF(VLOOKUP(Calculator!$B$57,ForbsLegumes!$A$2:$O$195,4,FALSE)=0,"",VLOOKUP(Calculator!$B$57,ForbsLegumes!$A$2:$O$195,4,FALSE))</f>
        <v> </v>
      </c>
      <c r="D38" s="126">
        <f>IF(OR(Calculator!J57=0,Calculator!N57=0),"",Calculator!N57/Calculator!J57)</f>
      </c>
      <c r="E38" s="126">
        <f t="shared" si="2"/>
      </c>
      <c r="F38" s="105">
        <f>IF(AND(E38&lt;&gt;"",Calculator!J57&gt;0),E38*Calculator!J57,"")</f>
      </c>
      <c r="G38" s="160">
        <f aca="true" t="shared" si="3" ref="G38:G76">IF(LEN(B38)&gt;1,VALUE("1"),"")</f>
      </c>
      <c r="J38" s="71"/>
    </row>
    <row r="39" spans="1:10" ht="12.75">
      <c r="A39" s="64">
        <v>3</v>
      </c>
      <c r="B39" s="66" t="str">
        <f>IF(VLOOKUP(Calculator!$B$59,ForbsLegumes!$A$2:$O$195,3,FALSE)=0,"",VLOOKUP(Calculator!$B$59,ForbsLegumes!$A$2:$O$195,3,FALSE))</f>
        <v> </v>
      </c>
      <c r="C39" s="66" t="str">
        <f>IF(VLOOKUP(Calculator!$B$59,ForbsLegumes!$A$2:$O$195,4,FALSE)=0,"",VLOOKUP(Calculator!$B$59,ForbsLegumes!$A$2:$O$195,4,FALSE))</f>
        <v> </v>
      </c>
      <c r="D39" s="126">
        <f>IF(OR(Calculator!J59=0,Calculator!N59=0),"",Calculator!N59/Calculator!J59)</f>
      </c>
      <c r="E39" s="126">
        <f t="shared" si="2"/>
      </c>
      <c r="F39" s="105">
        <f>IF(AND(E39&lt;&gt;"",Calculator!J59&gt;0),E39*Calculator!J59,"")</f>
      </c>
      <c r="G39" s="160">
        <f t="shared" si="3"/>
      </c>
      <c r="J39" s="71"/>
    </row>
    <row r="40" spans="1:10" ht="12.75">
      <c r="A40" s="64">
        <v>4</v>
      </c>
      <c r="B40" s="66" t="str">
        <f>IF(VLOOKUP(Calculator!$B$61,ForbsLegumes!$A$2:$O$195,3,FALSE)=0,"",VLOOKUP(Calculator!$B$61,ForbsLegumes!$A$2:$O$195,3,FALSE))</f>
        <v> </v>
      </c>
      <c r="C40" s="66" t="str">
        <f>IF(VLOOKUP(Calculator!$B$61,ForbsLegumes!$A$2:$O$195,4,FALSE)=0,"",VLOOKUP(Calculator!$B$61,ForbsLegumes!$A$2:$O$195,4,FALSE))</f>
        <v> </v>
      </c>
      <c r="D40" s="126">
        <f>IF(OR(Calculator!J61=0,Calculator!N61=0),"",Calculator!N61/Calculator!J61)</f>
      </c>
      <c r="E40" s="126">
        <f t="shared" si="2"/>
      </c>
      <c r="F40" s="105">
        <f>IF(AND(E40&lt;&gt;"",Calculator!J61&gt;0),E40*Calculator!J61,"")</f>
      </c>
      <c r="G40" s="160">
        <f t="shared" si="3"/>
      </c>
      <c r="J40" s="71"/>
    </row>
    <row r="41" spans="1:10" ht="12.75">
      <c r="A41" s="64">
        <v>5</v>
      </c>
      <c r="B41" s="66" t="str">
        <f>IF(VLOOKUP(Calculator!$B$63,ForbsLegumes!$A$2:$O$195,3,FALSE)=0,"",VLOOKUP(Calculator!$B$63,ForbsLegumes!$A$2:$O$195,3,FALSE))</f>
        <v> </v>
      </c>
      <c r="C41" s="66" t="str">
        <f>IF(VLOOKUP(Calculator!$B$63,ForbsLegumes!$A$2:$O$195,4,FALSE)=0,"",VLOOKUP(Calculator!$B$63,ForbsLegumes!$A$2:$O$195,4,FALSE))</f>
        <v> </v>
      </c>
      <c r="D41" s="126">
        <f>IF(OR(Calculator!J63=0,Calculator!N63=0),"",Calculator!N63/Calculator!J63)</f>
      </c>
      <c r="E41" s="126">
        <f t="shared" si="2"/>
      </c>
      <c r="F41" s="105">
        <f>IF(AND(E41&lt;&gt;"",Calculator!J63&gt;0),E41*Calculator!J63,"")</f>
      </c>
      <c r="G41" s="160">
        <f t="shared" si="3"/>
      </c>
      <c r="J41" s="71"/>
    </row>
    <row r="42" spans="1:10" ht="12.75">
      <c r="A42" s="64">
        <v>6</v>
      </c>
      <c r="B42" s="66" t="str">
        <f>IF(VLOOKUP(Calculator!$B$65,ForbsLegumes!$A$2:$O$195,3,FALSE)=0,"",VLOOKUP(Calculator!$B$65,ForbsLegumes!$A$2:$O$195,3,FALSE))</f>
        <v> </v>
      </c>
      <c r="C42" s="66" t="str">
        <f>IF(VLOOKUP(Calculator!$B$65,ForbsLegumes!$A$2:$O$195,4,FALSE)=0,"",VLOOKUP(Calculator!$B$65,ForbsLegumes!$A$2:$O$195,4,FALSE))</f>
        <v> </v>
      </c>
      <c r="D42" s="126">
        <f>IF(OR(Calculator!J65=0,Calculator!N65=0),"",Calculator!N65/Calculator!J65)</f>
      </c>
      <c r="E42" s="126">
        <f t="shared" si="2"/>
      </c>
      <c r="F42" s="105">
        <f>IF(AND(E42&lt;&gt;"",Calculator!J65&gt;0),E42*Calculator!J65,"")</f>
      </c>
      <c r="G42" s="160">
        <f t="shared" si="3"/>
      </c>
      <c r="J42" s="71"/>
    </row>
    <row r="43" spans="1:10" ht="12.75">
      <c r="A43" s="64">
        <v>7</v>
      </c>
      <c r="B43" s="66" t="str">
        <f>IF(VLOOKUP(Calculator!$B$67,ForbsLegumes!$A$2:$O$195,3,FALSE)=0,"",VLOOKUP(Calculator!$B$67,ForbsLegumes!$A$2:$O$195,3,FALSE))</f>
        <v> </v>
      </c>
      <c r="C43" s="66" t="str">
        <f>IF(VLOOKUP(Calculator!$B$67,ForbsLegumes!$A$2:$O$195,4,FALSE)=0,"",VLOOKUP(Calculator!$B$67,ForbsLegumes!$A$2:$O$195,4,FALSE))</f>
        <v> </v>
      </c>
      <c r="D43" s="126">
        <f>IF(OR(Calculator!J67=0,Calculator!N67=0),"",Calculator!N67/Calculator!J67)</f>
      </c>
      <c r="E43" s="126">
        <f t="shared" si="2"/>
      </c>
      <c r="F43" s="105">
        <f>IF(AND(E43&lt;&gt;"",Calculator!J67&gt;0),E43*Calculator!J67,"")</f>
      </c>
      <c r="G43" s="160">
        <f t="shared" si="3"/>
      </c>
      <c r="J43" s="71"/>
    </row>
    <row r="44" spans="1:10" ht="12.75">
      <c r="A44" s="64">
        <v>8</v>
      </c>
      <c r="B44" s="66" t="str">
        <f>IF(VLOOKUP(Calculator!$B$69,ForbsLegumes!$A$2:$O$195,3,FALSE)=0,"",VLOOKUP(Calculator!$B$69,ForbsLegumes!$A$2:$O$195,3,FALSE))</f>
        <v> </v>
      </c>
      <c r="C44" s="66" t="str">
        <f>IF(VLOOKUP(Calculator!$B$69,ForbsLegumes!$A$2:$O$195,4,FALSE)=0,"",VLOOKUP(Calculator!$B$69,ForbsLegumes!$A$2:$O$195,4,FALSE))</f>
        <v> </v>
      </c>
      <c r="D44" s="126">
        <f>IF(OR(Calculator!J69=0,Calculator!N69=0),"",Calculator!N69/Calculator!J69)</f>
      </c>
      <c r="E44" s="126">
        <f t="shared" si="2"/>
      </c>
      <c r="F44" s="105">
        <f>IF(AND(E44&lt;&gt;"",Calculator!J69&gt;0),E44*Calculator!J69,"")</f>
      </c>
      <c r="G44" s="160">
        <f t="shared" si="3"/>
      </c>
      <c r="J44" s="71"/>
    </row>
    <row r="45" spans="1:10" ht="12.75">
      <c r="A45" s="64">
        <v>9</v>
      </c>
      <c r="B45" s="66" t="str">
        <f>IF(VLOOKUP(Calculator!$B$71,ForbsLegumes!$A$2:$O$195,3,FALSE)=0,"",VLOOKUP(Calculator!$B$71,ForbsLegumes!$A$2:$O$195,3,FALSE))</f>
        <v> </v>
      </c>
      <c r="C45" s="66" t="str">
        <f>IF(VLOOKUP(Calculator!$B$71,ForbsLegumes!$A$2:$O$195,4,FALSE)=0,"",VLOOKUP(Calculator!$B$71,ForbsLegumes!$A$2:$O$195,4,FALSE))</f>
        <v> </v>
      </c>
      <c r="D45" s="126">
        <f>IF(OR(Calculator!J71=0,Calculator!N71=0),"",Calculator!N71/Calculator!J71)</f>
      </c>
      <c r="E45" s="126">
        <f t="shared" si="2"/>
      </c>
      <c r="F45" s="105">
        <f>IF(AND(E45&lt;&gt;"",Calculator!J71&gt;0),E45*Calculator!J71,"")</f>
      </c>
      <c r="G45" s="160">
        <f t="shared" si="3"/>
      </c>
      <c r="J45" s="71"/>
    </row>
    <row r="46" spans="1:10" ht="12.75">
      <c r="A46" s="64">
        <v>10</v>
      </c>
      <c r="B46" s="66" t="str">
        <f>IF(VLOOKUP(Calculator!$B$73,ForbsLegumes!$A$2:$O$195,3,FALSE)=0,"",VLOOKUP(Calculator!$B$73,ForbsLegumes!$A$2:$O$195,3,FALSE))</f>
        <v> </v>
      </c>
      <c r="C46" s="66" t="str">
        <f>IF(VLOOKUP(Calculator!$B$73,ForbsLegumes!$A$2:$O$195,4,FALSE)=0,"",VLOOKUP(Calculator!$B$73,ForbsLegumes!$A$2:$O$195,4,FALSE))</f>
        <v> </v>
      </c>
      <c r="D46" s="126">
        <f>IF(OR(Calculator!J73=0,Calculator!N73=0),"",Calculator!N73/Calculator!J73)</f>
      </c>
      <c r="E46" s="126">
        <f t="shared" si="2"/>
      </c>
      <c r="F46" s="105">
        <f>IF(AND(E46&lt;&gt;"",Calculator!J73&gt;0),E46*Calculator!J73,"")</f>
      </c>
      <c r="G46" s="160">
        <f t="shared" si="3"/>
      </c>
      <c r="J46" s="71"/>
    </row>
    <row r="47" spans="1:10" ht="12.75">
      <c r="A47" s="64">
        <v>11</v>
      </c>
      <c r="B47" s="66" t="str">
        <f>IF(VLOOKUP(Calculator!$B$75,ForbsLegumes!$A$2:$O$195,3,FALSE)=0,"",VLOOKUP(Calculator!$B$75,ForbsLegumes!$A$2:$O$195,3,FALSE))</f>
        <v> </v>
      </c>
      <c r="C47" s="66" t="str">
        <f>IF(VLOOKUP(Calculator!$B$75,ForbsLegumes!$A$2:$O$195,4,FALSE)=0,"",VLOOKUP(Calculator!$B$75,ForbsLegumes!$A$2:$O$195,4,FALSE))</f>
        <v> </v>
      </c>
      <c r="D47" s="126">
        <f>IF(OR(Calculator!J75=0,Calculator!N75=0),"",Calculator!N75/Calculator!J75)</f>
      </c>
      <c r="E47" s="126">
        <f t="shared" si="2"/>
      </c>
      <c r="F47" s="105">
        <f>IF(AND(E47&lt;&gt;"",Calculator!J75&gt;0),E47*Calculator!J75,"")</f>
      </c>
      <c r="G47" s="160">
        <f t="shared" si="3"/>
      </c>
      <c r="J47" s="71"/>
    </row>
    <row r="48" spans="1:10" ht="12.75">
      <c r="A48" s="64">
        <v>12</v>
      </c>
      <c r="B48" s="66" t="str">
        <f>IF(VLOOKUP(Calculator!$B$77,ForbsLegumes!$A$2:$O$195,3,FALSE)=0,"",VLOOKUP(Calculator!$B$77,ForbsLegumes!$A$2:$O$195,3,FALSE))</f>
        <v> </v>
      </c>
      <c r="C48" s="66" t="str">
        <f>IF(VLOOKUP(Calculator!$B$77,ForbsLegumes!$A$2:$O$195,4,FALSE)=0,"",VLOOKUP(Calculator!$B$77,ForbsLegumes!$A$2:$O$195,4,FALSE))</f>
        <v> </v>
      </c>
      <c r="D48" s="126">
        <f>IF(OR(Calculator!J77=0,Calculator!N77=0),"",Calculator!N77/Calculator!J77)</f>
      </c>
      <c r="E48" s="126">
        <f t="shared" si="2"/>
      </c>
      <c r="F48" s="105">
        <f>IF(AND(E48&lt;&gt;"",Calculator!J77&gt;0),E48*Calculator!J77,"")</f>
      </c>
      <c r="G48" s="160">
        <f t="shared" si="3"/>
      </c>
      <c r="J48" s="71"/>
    </row>
    <row r="49" spans="1:10" ht="12.75">
      <c r="A49" s="64">
        <v>13</v>
      </c>
      <c r="B49" s="66" t="str">
        <f>IF(VLOOKUP(Calculator!$B$79,ForbsLegumes!$A$2:$O$195,3,FALSE)=0,"",VLOOKUP(Calculator!$B$79,ForbsLegumes!$A$2:$O$195,3,FALSE))</f>
        <v> </v>
      </c>
      <c r="C49" s="66" t="str">
        <f>IF(VLOOKUP(Calculator!$B$79,ForbsLegumes!$A$2:$O$195,4,FALSE)=0,"",VLOOKUP(Calculator!$B$79,ForbsLegumes!$A$2:$O$195,4,FALSE))</f>
        <v> </v>
      </c>
      <c r="D49" s="126">
        <f>IF(OR(Calculator!J79=0,Calculator!N79=0),"",Calculator!N79/Calculator!J79)</f>
      </c>
      <c r="E49" s="126">
        <f t="shared" si="2"/>
      </c>
      <c r="F49" s="105">
        <f>IF(AND(E49&lt;&gt;"",Calculator!J79&gt;0),E49*Calculator!J79,"")</f>
      </c>
      <c r="G49" s="160">
        <f t="shared" si="3"/>
      </c>
      <c r="J49" s="71"/>
    </row>
    <row r="50" spans="1:10" ht="12.75">
      <c r="A50" s="64">
        <v>14</v>
      </c>
      <c r="B50" s="66" t="str">
        <f>IF(VLOOKUP(Calculator!$B$81,ForbsLegumes!$A$2:$O$195,3,FALSE)=0,"",VLOOKUP(Calculator!$B$81,ForbsLegumes!$A$2:$O$195,3,FALSE))</f>
        <v> </v>
      </c>
      <c r="C50" s="66" t="str">
        <f>IF(VLOOKUP(Calculator!$B$81,ForbsLegumes!$A$2:$O$195,4,FALSE)=0,"",VLOOKUP(Calculator!$B$81,ForbsLegumes!$A$2:$O$195,4,FALSE))</f>
        <v> </v>
      </c>
      <c r="D50" s="126">
        <f>IF(OR(Calculator!J81=0,Calculator!N81=0),"",Calculator!N81/Calculator!J81)</f>
      </c>
      <c r="E50" s="126">
        <f t="shared" si="2"/>
      </c>
      <c r="F50" s="105">
        <f>IF(AND(E50&lt;&gt;"",Calculator!J81&gt;0),E50*Calculator!J81,"")</f>
      </c>
      <c r="G50" s="160">
        <f t="shared" si="3"/>
      </c>
      <c r="J50" s="71"/>
    </row>
    <row r="51" spans="1:10" ht="12.75">
      <c r="A51" s="64">
        <v>15</v>
      </c>
      <c r="B51" s="66" t="str">
        <f>IF(VLOOKUP(Calculator!$B$83,ForbsLegumes!$A$2:$O$195,3,FALSE)=0,"",VLOOKUP(Calculator!$B$83,ForbsLegumes!$A$2:$O$195,3,FALSE))</f>
        <v> </v>
      </c>
      <c r="C51" s="66" t="str">
        <f>IF(VLOOKUP(Calculator!$B$83,ForbsLegumes!$A$2:$O$195,4,FALSE)=0,"",VLOOKUP(Calculator!$B$83,ForbsLegumes!$A$2:$O$195,4,FALSE))</f>
        <v> </v>
      </c>
      <c r="D51" s="126">
        <f>IF(OR(Calculator!J83=0,Calculator!N83=0),"",Calculator!N83/Calculator!J83)</f>
      </c>
      <c r="E51" s="126">
        <f t="shared" si="2"/>
      </c>
      <c r="F51" s="105">
        <f>IF(AND(E51&lt;&gt;"",Calculator!J83&gt;0),E51*Calculator!J83,"")</f>
      </c>
      <c r="G51" s="160">
        <f t="shared" si="3"/>
      </c>
      <c r="J51" s="71"/>
    </row>
    <row r="52" spans="1:10" ht="12.75">
      <c r="A52" s="64">
        <v>16</v>
      </c>
      <c r="B52" s="66" t="str">
        <f>IF(VLOOKUP(Calculator!$B$85,ForbsLegumes!$A$2:$O$195,3,FALSE)=0,"",VLOOKUP(Calculator!$B$85,ForbsLegumes!$A$2:$O$195,3,FALSE))</f>
        <v> </v>
      </c>
      <c r="C52" s="66" t="str">
        <f>IF(VLOOKUP(Calculator!$B$85,ForbsLegumes!$A$2:$O$195,4,FALSE)=0,"",VLOOKUP(Calculator!$B$85,ForbsLegumes!$A$2:$O$195,4,FALSE))</f>
        <v> </v>
      </c>
      <c r="D52" s="126">
        <f>IF(OR(Calculator!J85=0,Calculator!N85=0),"",Calculator!N85/Calculator!J85)</f>
      </c>
      <c r="E52" s="126">
        <f t="shared" si="2"/>
      </c>
      <c r="F52" s="105">
        <f>IF(AND(E52&lt;&gt;"",Calculator!J85&gt;0),E52*Calculator!J85,"")</f>
      </c>
      <c r="G52" s="160">
        <f t="shared" si="3"/>
      </c>
      <c r="J52" s="71"/>
    </row>
    <row r="53" spans="1:10" ht="12.75">
      <c r="A53" s="64">
        <v>17</v>
      </c>
      <c r="B53" s="66" t="str">
        <f>IF(VLOOKUP(Calculator!$B$87,ForbsLegumes!$A$2:$O$195,3,FALSE)=0,"",VLOOKUP(Calculator!$B$87,ForbsLegumes!$A$2:$O$195,3,FALSE))</f>
        <v> </v>
      </c>
      <c r="C53" s="66" t="str">
        <f>IF(VLOOKUP(Calculator!$B$87,ForbsLegumes!$A$2:$O$195,4,FALSE)=0,"",VLOOKUP(Calculator!$B$87,ForbsLegumes!$A$2:$O$195,4,FALSE))</f>
        <v> </v>
      </c>
      <c r="D53" s="126">
        <f>IF(OR(Calculator!J87=0,Calculator!N87=0),"",Calculator!N87/Calculator!J87)</f>
      </c>
      <c r="E53" s="126">
        <f t="shared" si="2"/>
      </c>
      <c r="F53" s="105">
        <f>IF(AND(E53&lt;&gt;"",Calculator!J87&gt;0),E53*Calculator!J87,"")</f>
      </c>
      <c r="G53" s="160">
        <f t="shared" si="3"/>
      </c>
      <c r="J53" s="71"/>
    </row>
    <row r="54" spans="1:10" ht="12.75">
      <c r="A54" s="64">
        <v>18</v>
      </c>
      <c r="B54" s="66" t="str">
        <f>IF(VLOOKUP(Calculator!$B$89,ForbsLegumes!$A$2:$O$195,3,FALSE)=0,"",VLOOKUP(Calculator!$B$89,ForbsLegumes!$A$2:$O$195,3,FALSE))</f>
        <v> </v>
      </c>
      <c r="C54" s="66" t="str">
        <f>IF(VLOOKUP(Calculator!$B$89,ForbsLegumes!$A$2:$O$195,4,FALSE)=0,"",VLOOKUP(Calculator!$B$89,ForbsLegumes!$A$2:$O$195,4,FALSE))</f>
        <v> </v>
      </c>
      <c r="D54" s="126">
        <f>IF(OR(Calculator!J89=0,Calculator!N89=0),"",Calculator!N89/Calculator!J89)</f>
      </c>
      <c r="E54" s="126">
        <f t="shared" si="2"/>
      </c>
      <c r="F54" s="105">
        <f>IF(AND(E54&lt;&gt;"",Calculator!J89&gt;0),E54*Calculator!J89,"")</f>
      </c>
      <c r="G54" s="160">
        <f t="shared" si="3"/>
      </c>
      <c r="J54" s="71"/>
    </row>
    <row r="55" spans="1:10" ht="12.75">
      <c r="A55" s="64">
        <v>19</v>
      </c>
      <c r="B55" s="66" t="str">
        <f>IF(VLOOKUP(Calculator!$B$91,ForbsLegumes!$A$2:$O$195,3,FALSE)=0,"",VLOOKUP(Calculator!$B$91,ForbsLegumes!$A$2:$O$195,3,FALSE))</f>
        <v> </v>
      </c>
      <c r="C55" s="66" t="str">
        <f>IF(VLOOKUP(Calculator!$B$91,ForbsLegumes!$A$2:$O$195,4,FALSE)=0,"",VLOOKUP(Calculator!$B$91,ForbsLegumes!$A$2:$O$195,4,FALSE))</f>
        <v> </v>
      </c>
      <c r="D55" s="126">
        <f>IF(OR(Calculator!J91=0,Calculator!N91=0),"",Calculator!N91/Calculator!J91)</f>
      </c>
      <c r="E55" s="126">
        <f t="shared" si="2"/>
      </c>
      <c r="F55" s="105">
        <f>IF(AND(E55&lt;&gt;"",Calculator!J91&gt;0),E55*Calculator!J91,"")</f>
      </c>
      <c r="G55" s="160">
        <f t="shared" si="3"/>
      </c>
      <c r="J55" s="71"/>
    </row>
    <row r="56" spans="1:10" ht="12.75">
      <c r="A56" s="64">
        <v>20</v>
      </c>
      <c r="B56" s="66" t="str">
        <f>IF(VLOOKUP(Calculator!$B$93,ForbsLegumes!$A$2:$O$195,3,FALSE)=0,"",VLOOKUP(Calculator!$B$93,ForbsLegumes!$A$2:$O$195,3,FALSE))</f>
        <v> </v>
      </c>
      <c r="C56" s="66" t="str">
        <f>IF(VLOOKUP(Calculator!$B$93,ForbsLegumes!$A$2:$O$195,4,FALSE)=0,"",VLOOKUP(Calculator!$B$93,ForbsLegumes!$A$2:$O$195,4,FALSE))</f>
        <v> </v>
      </c>
      <c r="D56" s="126">
        <f>IF(OR(Calculator!J93=0,Calculator!N93=0),"",Calculator!N93/Calculator!J93)</f>
      </c>
      <c r="E56" s="126">
        <f t="shared" si="2"/>
      </c>
      <c r="F56" s="105">
        <f>IF(AND(E56&lt;&gt;"",Calculator!J93&gt;0),E56*Calculator!J93,"")</f>
      </c>
      <c r="G56" s="160">
        <f t="shared" si="3"/>
      </c>
      <c r="J56" s="71"/>
    </row>
    <row r="57" spans="1:10" ht="12.75">
      <c r="A57" s="64">
        <v>21</v>
      </c>
      <c r="B57" s="66" t="str">
        <f>IF(VLOOKUP(Calculator!$B$95,ForbsLegumes!$A$2:$O$195,3,FALSE)=0,"",VLOOKUP(Calculator!$B$95,ForbsLegumes!$A$2:$O$195,3,FALSE))</f>
        <v> </v>
      </c>
      <c r="C57" s="66" t="str">
        <f>IF(VLOOKUP(Calculator!$B$95,ForbsLegumes!$A$2:$O$195,4,FALSE)=0,"",VLOOKUP(Calculator!$B$95,ForbsLegumes!$A$2:$O$195,4,FALSE))</f>
        <v> </v>
      </c>
      <c r="D57" s="126">
        <f>IF(OR(Calculator!J95=0,Calculator!N95=0),"",Calculator!N95/Calculator!J95)</f>
      </c>
      <c r="E57" s="126">
        <f t="shared" si="2"/>
      </c>
      <c r="F57" s="105">
        <f>IF(AND(E57&lt;&gt;"",Calculator!J95&gt;0),E57*Calculator!J95,"")</f>
      </c>
      <c r="G57" s="160">
        <f t="shared" si="3"/>
      </c>
      <c r="J57" s="71"/>
    </row>
    <row r="58" spans="1:10" ht="12.75">
      <c r="A58" s="64">
        <v>22</v>
      </c>
      <c r="B58" s="66" t="str">
        <f>IF(VLOOKUP(Calculator!$B$97,ForbsLegumes!$A$2:$O$195,3,FALSE)=0,"",VLOOKUP(Calculator!$B$97,ForbsLegumes!$A$2:$O$195,3,FALSE))</f>
        <v> </v>
      </c>
      <c r="C58" s="66" t="str">
        <f>IF(VLOOKUP(Calculator!$B$97,ForbsLegumes!$A$2:$O$195,4,FALSE)=0,"",VLOOKUP(Calculator!$B$97,ForbsLegumes!$A$2:$O$195,4,FALSE))</f>
        <v> </v>
      </c>
      <c r="D58" s="126">
        <f>IF(OR(Calculator!J97=0,Calculator!N97=0),"",Calculator!N97/Calculator!J97)</f>
      </c>
      <c r="E58" s="126">
        <f t="shared" si="2"/>
      </c>
      <c r="F58" s="105">
        <f>IF(AND(E58&lt;&gt;"",Calculator!J97&gt;0),E58*Calculator!J97,"")</f>
      </c>
      <c r="G58" s="160">
        <f t="shared" si="3"/>
      </c>
      <c r="J58" s="71"/>
    </row>
    <row r="59" spans="1:10" ht="12.75">
      <c r="A59" s="64">
        <v>23</v>
      </c>
      <c r="B59" s="66" t="str">
        <f>IF(VLOOKUP(Calculator!$B$99,ForbsLegumes!$A$2:$O$195,3,FALSE)=0,"",VLOOKUP(Calculator!$B$99,ForbsLegumes!$A$2:$O$195,3,FALSE))</f>
        <v> </v>
      </c>
      <c r="C59" s="66" t="str">
        <f>IF(VLOOKUP(Calculator!$B$99,ForbsLegumes!$A$2:$O$195,4,FALSE)=0,"",VLOOKUP(Calculator!$B$99,ForbsLegumes!$A$2:$O$195,4,FALSE))</f>
        <v> </v>
      </c>
      <c r="D59" s="126">
        <f>IF(OR(Calculator!J99=0,Calculator!N99=0),"",Calculator!N99/Calculator!J99)</f>
      </c>
      <c r="E59" s="126">
        <f t="shared" si="2"/>
      </c>
      <c r="F59" s="105">
        <f>IF(AND(E59&lt;&gt;"",Calculator!J99&gt;0),E59*Calculator!J99,"")</f>
      </c>
      <c r="G59" s="160">
        <f t="shared" si="3"/>
      </c>
      <c r="J59" s="71"/>
    </row>
    <row r="60" spans="1:10" ht="12.75">
      <c r="A60" s="64">
        <v>24</v>
      </c>
      <c r="B60" s="66" t="str">
        <f>IF(VLOOKUP(Calculator!$B$101,ForbsLegumes!$A$2:$O$195,3,FALSE)=0,"",VLOOKUP(Calculator!$B$101,ForbsLegumes!$A$2:$O$195,3,FALSE))</f>
        <v> </v>
      </c>
      <c r="C60" s="66" t="str">
        <f>IF(VLOOKUP(Calculator!$B$101,ForbsLegumes!$A$2:$O$195,4,FALSE)=0,"",VLOOKUP(Calculator!$B$101,ForbsLegumes!$A$2:$O$195,4,FALSE))</f>
        <v> </v>
      </c>
      <c r="D60" s="126">
        <f>IF(OR(Calculator!J101=0,Calculator!N101=0),"",Calculator!N101/Calculator!J101)</f>
      </c>
      <c r="E60" s="126">
        <f t="shared" si="2"/>
      </c>
      <c r="F60" s="105">
        <f>IF(AND(E60&lt;&gt;"",Calculator!J101&gt;0),E60*Calculator!J101,"")</f>
      </c>
      <c r="G60" s="160">
        <f t="shared" si="3"/>
      </c>
      <c r="J60" s="71"/>
    </row>
    <row r="61" spans="1:10" ht="12.75">
      <c r="A61" s="64">
        <v>25</v>
      </c>
      <c r="B61" s="66" t="str">
        <f>IF(VLOOKUP(Calculator!$B$103,ForbsLegumes!$A$2:$O$195,3,FALSE)=0,"",VLOOKUP(Calculator!$B$103,ForbsLegumes!$A$2:$O$195,3,FALSE))</f>
        <v> </v>
      </c>
      <c r="C61" s="66" t="str">
        <f>IF(VLOOKUP(Calculator!$B$103,ForbsLegumes!$A$2:$O$195,4,FALSE)=0,"",VLOOKUP(Calculator!$B$103,ForbsLegumes!$A$2:$O$195,4,FALSE))</f>
        <v> </v>
      </c>
      <c r="D61" s="126">
        <f>IF(OR(Calculator!J103=0,Calculator!N103=0),"",Calculator!N103/Calculator!J103)</f>
      </c>
      <c r="E61" s="126">
        <f t="shared" si="2"/>
      </c>
      <c r="F61" s="105">
        <f>IF(AND(E61&lt;&gt;"",Calculator!J102&gt;0),E61*Calculator!J102,"")</f>
      </c>
      <c r="G61" s="160">
        <f t="shared" si="3"/>
      </c>
      <c r="J61" s="71"/>
    </row>
    <row r="62" spans="1:10" ht="12.75">
      <c r="A62" s="64">
        <v>26</v>
      </c>
      <c r="B62" s="66" t="str">
        <f>IF(VLOOKUP(Calculator!$B$105,ForbsLegumes!$A$2:$O$195,3,FALSE)=0,"",VLOOKUP(Calculator!$B$105,ForbsLegumes!$A$2:$O$195,3,FALSE))</f>
        <v> </v>
      </c>
      <c r="C62" s="66" t="str">
        <f>IF(VLOOKUP(Calculator!$B$105,ForbsLegumes!$A$2:$O$195,4,FALSE)=0,"",VLOOKUP(Calculator!$B$105,ForbsLegumes!$A$2:$O$195,4,FALSE))</f>
        <v> </v>
      </c>
      <c r="D62" s="126">
        <f>IF(OR(Calculator!J105=0,Calculator!N105=0),"",Calculator!N105/Calculator!J105)</f>
      </c>
      <c r="E62" s="126">
        <f t="shared" si="2"/>
      </c>
      <c r="F62" s="105">
        <f>IF(AND(E62&lt;&gt;"",Calculator!J103&gt;0),E62*Calculator!J103,"")</f>
      </c>
      <c r="G62" s="160">
        <f t="shared" si="3"/>
      </c>
      <c r="J62" s="71"/>
    </row>
    <row r="63" spans="1:10" ht="12.75">
      <c r="A63" s="64">
        <v>27</v>
      </c>
      <c r="B63" s="66" t="str">
        <f>IF(VLOOKUP(Calculator!$B$107,ForbsLegumes!$A$2:$O$195,3,FALSE)=0,"",VLOOKUP(Calculator!$B$107,ForbsLegumes!$A$2:$O$195,3,FALSE))</f>
        <v> </v>
      </c>
      <c r="C63" s="66" t="str">
        <f>IF(VLOOKUP(Calculator!$B$107,ForbsLegumes!$A$2:$O$195,4,FALSE)=0,"",VLOOKUP(Calculator!$B$107,ForbsLegumes!$A$2:$O$195,4,FALSE))</f>
        <v> </v>
      </c>
      <c r="D63" s="126">
        <f>IF(OR(Calculator!J107=0,Calculator!N107=0),"",Calculator!N107/Calculator!J107)</f>
      </c>
      <c r="E63" s="126">
        <f t="shared" si="2"/>
      </c>
      <c r="F63" s="105">
        <f>IF(AND(E63&lt;&gt;"",Calculator!J107&gt;0),E63*Calculator!J107,"")</f>
      </c>
      <c r="G63" s="160">
        <f t="shared" si="3"/>
      </c>
      <c r="J63" s="71"/>
    </row>
    <row r="64" spans="1:10" ht="12.75">
      <c r="A64" s="64">
        <v>28</v>
      </c>
      <c r="B64" s="66" t="str">
        <f>IF(VLOOKUP(Calculator!$B$109,ForbsLegumes!$A$2:$O$195,3,FALSE)=0,"",VLOOKUP(Calculator!$B$109,ForbsLegumes!$A$2:$O$195,3,FALSE))</f>
        <v> </v>
      </c>
      <c r="C64" s="66" t="str">
        <f>IF(VLOOKUP(Calculator!$B$109,ForbsLegumes!$A$2:$O$195,4,FALSE)=0,"",VLOOKUP(Calculator!$B$109,ForbsLegumes!$A$2:$O$195,4,FALSE))</f>
        <v> </v>
      </c>
      <c r="D64" s="126">
        <f>IF(OR(Calculator!J109=0,Calculator!N109=0),"",Calculator!N109/Calculator!J109)</f>
      </c>
      <c r="E64" s="126">
        <f t="shared" si="2"/>
      </c>
      <c r="F64" s="105">
        <f>IF(AND(E64&lt;&gt;"",Calculator!J109&gt;0),E64*Calculator!J109,"")</f>
      </c>
      <c r="G64" s="160">
        <f t="shared" si="3"/>
      </c>
      <c r="J64" s="71"/>
    </row>
    <row r="65" spans="1:10" ht="12.75">
      <c r="A65" s="64">
        <v>29</v>
      </c>
      <c r="B65" s="66" t="str">
        <f>IF(VLOOKUP(Calculator!$B$111,ForbsLegumes!$A$2:$O$195,3,FALSE)=0,"",VLOOKUP(Calculator!$B$111,ForbsLegumes!$A$2:$O$195,3,FALSE))</f>
        <v> </v>
      </c>
      <c r="C65" s="66" t="str">
        <f>IF(VLOOKUP(Calculator!$B$111,ForbsLegumes!$A$2:$O$195,4,FALSE)=0,"",VLOOKUP(Calculator!$B$111,ForbsLegumes!$A$2:$O$195,4,FALSE))</f>
        <v> </v>
      </c>
      <c r="D65" s="126">
        <f>IF(OR(Calculator!J111=0,Calculator!N111=0),"",Calculator!N111/Calculator!J111)</f>
      </c>
      <c r="E65" s="126">
        <f t="shared" si="2"/>
      </c>
      <c r="F65" s="105">
        <f>IF(AND(E65&lt;&gt;"",Calculator!J111&gt;0),E65*Calculator!J111,"")</f>
      </c>
      <c r="G65" s="160">
        <f t="shared" si="3"/>
      </c>
      <c r="J65" s="71"/>
    </row>
    <row r="66" spans="1:10" ht="12.75">
      <c r="A66" s="64">
        <v>30</v>
      </c>
      <c r="B66" s="66" t="str">
        <f>IF(VLOOKUP(Calculator!$B$113,ForbsLegumes!$A$2:$O$195,3,FALSE)=0,"",VLOOKUP(Calculator!$B$113,ForbsLegumes!$A$2:$O$195,3,FALSE))</f>
        <v> </v>
      </c>
      <c r="C66" s="66" t="str">
        <f>IF(VLOOKUP(Calculator!$B$113,ForbsLegumes!$A$2:$O$195,4,FALSE)=0,"",VLOOKUP(Calculator!$B$113,ForbsLegumes!$A$2:$O$195,4,FALSE))</f>
        <v> </v>
      </c>
      <c r="D66" s="126"/>
      <c r="E66" s="126">
        <f t="shared" si="2"/>
      </c>
      <c r="F66" s="105">
        <f>IF(AND(E66&lt;&gt;"",Calculator!J113&gt;0),E66*Calculator!J113,"")</f>
      </c>
      <c r="G66" s="160">
        <f t="shared" si="3"/>
      </c>
      <c r="J66" s="71"/>
    </row>
    <row r="67" spans="1:10" ht="12.75">
      <c r="A67" s="64">
        <v>31</v>
      </c>
      <c r="B67" s="66" t="str">
        <f>IF(VLOOKUP(Calculator!$B$115,ForbsLegumes!$A$2:$O$195,3,FALSE)=0,"",VLOOKUP(Calculator!$B$115,ForbsLegumes!$A$2:$O$195,3,FALSE))</f>
        <v> </v>
      </c>
      <c r="C67" s="66" t="str">
        <f>IF(VLOOKUP(Calculator!$B$115,ForbsLegumes!$A$2:$O$195,4,FALSE)=0,"",VLOOKUP(Calculator!$B$115,ForbsLegumes!$A$2:$O$195,4,FALSE))</f>
        <v> </v>
      </c>
      <c r="D67" s="126">
        <f>IF(OR(Calculator!J115=0,Calculator!N115=0),"",Calculator!N115/Calculator!J115)</f>
      </c>
      <c r="E67" s="126">
        <f t="shared" si="2"/>
      </c>
      <c r="F67" s="105">
        <f>IF(AND(E67&lt;&gt;"",Calculator!J115&gt;0),E67*Calculator!J115,"")</f>
      </c>
      <c r="G67" s="160">
        <f t="shared" si="3"/>
      </c>
      <c r="J67" s="71"/>
    </row>
    <row r="68" spans="1:10" ht="12.75">
      <c r="A68" s="64">
        <v>32</v>
      </c>
      <c r="B68" s="66" t="str">
        <f>IF(VLOOKUP(Calculator!$B$117,ForbsLegumes!$A$2:$O$195,3,FALSE)=0,"",VLOOKUP(Calculator!$B$117,ForbsLegumes!$A$2:$O$195,3,FALSE))</f>
        <v> </v>
      </c>
      <c r="C68" s="66" t="str">
        <f>IF(VLOOKUP(Calculator!$B$117,ForbsLegumes!$A$2:$O$195,4,FALSE)=0,"",VLOOKUP(Calculator!$B$117,ForbsLegumes!$A$2:$O$195,4,FALSE))</f>
        <v> </v>
      </c>
      <c r="D68" s="126">
        <f>IF(OR(Calculator!J117=0,Calculator!N117=0),"",Calculator!N117/Calculator!J117)</f>
      </c>
      <c r="E68" s="126">
        <f t="shared" si="2"/>
      </c>
      <c r="F68" s="105">
        <f>IF(AND(E68&lt;&gt;"",Calculator!J117&gt;0),E68*Calculator!J117,"")</f>
      </c>
      <c r="G68" s="160">
        <f t="shared" si="3"/>
      </c>
      <c r="J68" s="71"/>
    </row>
    <row r="69" spans="1:10" ht="12.75">
      <c r="A69" s="64">
        <v>33</v>
      </c>
      <c r="B69" s="66" t="str">
        <f>IF(VLOOKUP(Calculator!$B$119,ForbsLegumes!$A$2:$O$195,3,FALSE)=0,"",VLOOKUP(Calculator!$B$119,ForbsLegumes!$A$2:$O$195,3,FALSE))</f>
        <v> </v>
      </c>
      <c r="C69" s="66" t="str">
        <f>IF(VLOOKUP(Calculator!$B$119,ForbsLegumes!$A$2:$O$195,4,FALSE)=0,"",VLOOKUP(Calculator!$B$119,ForbsLegumes!$A$2:$O$195,4,FALSE))</f>
        <v> </v>
      </c>
      <c r="D69" s="126">
        <f>IF(OR(Calculator!J119=0,Calculator!N119=0),"",Calculator!N119/Calculator!J119)</f>
      </c>
      <c r="E69" s="126">
        <f t="shared" si="2"/>
      </c>
      <c r="F69" s="105">
        <f>IF(AND(E69&lt;&gt;"",Calculator!J119&gt;0),E69*Calculator!J119,"")</f>
      </c>
      <c r="G69" s="160">
        <f t="shared" si="3"/>
      </c>
      <c r="J69" s="71"/>
    </row>
    <row r="70" spans="1:10" ht="12.75">
      <c r="A70" s="64">
        <v>34</v>
      </c>
      <c r="B70" s="66" t="str">
        <f>IF(VLOOKUP(Calculator!$B$121,ForbsLegumes!$A$2:$O$195,3,FALSE)=0,"",VLOOKUP(Calculator!$B$121,ForbsLegumes!$A$2:$O$195,3,FALSE))</f>
        <v> </v>
      </c>
      <c r="C70" s="66" t="str">
        <f>IF(VLOOKUP(Calculator!$B$121,ForbsLegumes!$A$2:$O$195,4,FALSE)=0,"",VLOOKUP(Calculator!$B$121,ForbsLegumes!$A$2:$O$195,4,FALSE))</f>
        <v> </v>
      </c>
      <c r="D70" s="126">
        <f>IF(OR(Calculator!J121=0,Calculator!N121=0),"",Calculator!N121/Calculator!J121)</f>
      </c>
      <c r="E70" s="126">
        <f t="shared" si="2"/>
      </c>
      <c r="F70" s="105">
        <f>IF(AND(E70&lt;&gt;"",Calculator!J121&gt;0),E70*Calculator!J121,"")</f>
      </c>
      <c r="G70" s="160">
        <f t="shared" si="3"/>
      </c>
      <c r="J70" s="71"/>
    </row>
    <row r="71" spans="1:10" ht="12.75">
      <c r="A71" s="64">
        <v>35</v>
      </c>
      <c r="B71" s="66" t="str">
        <f>IF(VLOOKUP(Calculator!$B$123,ForbsLegumes!$A$2:$O$195,3,FALSE)=0,"",VLOOKUP(Calculator!$B$123,ForbsLegumes!$A$2:$O$195,3,FALSE))</f>
        <v> </v>
      </c>
      <c r="C71" s="66" t="str">
        <f>IF(VLOOKUP(Calculator!$B$123,ForbsLegumes!$A$2:$O$195,4,FALSE)=0,"",VLOOKUP(Calculator!$B$123,ForbsLegumes!$A$2:$O$195,4,FALSE))</f>
        <v> </v>
      </c>
      <c r="D71" s="126">
        <f>IF(OR(Calculator!J123=0,Calculator!N123=0),"",Calculator!N123/Calculator!J123)</f>
      </c>
      <c r="E71" s="126">
        <f t="shared" si="2"/>
      </c>
      <c r="F71" s="105">
        <f>IF(AND(E71&lt;&gt;"",Calculator!J123&gt;0),E71*Calculator!J123,"")</f>
      </c>
      <c r="G71" s="160">
        <f t="shared" si="3"/>
      </c>
      <c r="J71" s="71"/>
    </row>
    <row r="72" spans="1:10" ht="13.5" customHeight="1">
      <c r="A72" s="64">
        <v>36</v>
      </c>
      <c r="B72" s="66" t="str">
        <f>IF(VLOOKUP(Calculator!$B$125,ForbsLegumes!$A$2:$O$195,3,FALSE)=0,"",VLOOKUP(Calculator!$B$125,ForbsLegumes!$A$2:$O$195,3,FALSE))</f>
        <v> </v>
      </c>
      <c r="C72" s="66" t="str">
        <f>IF(VLOOKUP(Calculator!$B$125,ForbsLegumes!$A$2:$O$195,4,FALSE)=0,"",VLOOKUP(Calculator!$B$125,ForbsLegumes!$A$2:$O$195,4,FALSE))</f>
        <v> </v>
      </c>
      <c r="D72" s="126">
        <f>IF(OR(Calculator!J125=0,Calculator!N125=0),"",Calculator!N125/Calculator!J125)</f>
      </c>
      <c r="E72" s="126">
        <f t="shared" si="2"/>
      </c>
      <c r="F72" s="105">
        <f>IF(AND(E72&lt;&gt;"",Calculator!J125&gt;0),E72*Calculator!J125,"")</f>
      </c>
      <c r="G72" s="160">
        <f t="shared" si="3"/>
      </c>
      <c r="J72" s="71"/>
    </row>
    <row r="73" spans="1:10" ht="13.5" customHeight="1">
      <c r="A73" s="64">
        <v>37</v>
      </c>
      <c r="B73" s="66" t="str">
        <f>IF(VLOOKUP(Calculator!$B$127,ForbsLegumes!$A$2:$O$195,3,FALSE)=0,"",VLOOKUP(Calculator!$B$127,ForbsLegumes!$A$2:$O$195,3,FALSE))</f>
        <v> </v>
      </c>
      <c r="C73" s="66" t="str">
        <f>IF(VLOOKUP(Calculator!$B$127,ForbsLegumes!$A$2:$O$195,4,FALSE)=0,"",VLOOKUP(Calculator!$B$127,ForbsLegumes!$A$2:$O$195,4,FALSE))</f>
        <v> </v>
      </c>
      <c r="D73" s="126">
        <f>IF(OR(Calculator!J127=0,Calculator!N127=0),"",Calculator!N127/Calculator!J127)</f>
      </c>
      <c r="E73" s="126">
        <f t="shared" si="2"/>
      </c>
      <c r="F73" s="105">
        <f>IF(AND(E73&lt;&gt;"",Calculator!J127&gt;0),E73*Calculator!J127,"")</f>
      </c>
      <c r="G73" s="160">
        <f t="shared" si="3"/>
      </c>
      <c r="J73" s="71"/>
    </row>
    <row r="74" spans="1:10" ht="13.5" customHeight="1">
      <c r="A74" s="64">
        <v>38</v>
      </c>
      <c r="B74" s="66" t="str">
        <f>IF(VLOOKUP(Calculator!$B$129,ForbsLegumes!$A$2:$O$195,3,FALSE)=0,"",VLOOKUP(Calculator!$B$129,ForbsLegumes!$A$2:$O$195,3,FALSE))</f>
        <v> </v>
      </c>
      <c r="C74" s="66" t="str">
        <f>IF(VLOOKUP(Calculator!$B$129,ForbsLegumes!$A$2:$O$195,4,FALSE)=0,"",VLOOKUP(Calculator!$B$129,ForbsLegumes!$A$2:$O$195,4,FALSE))</f>
        <v> </v>
      </c>
      <c r="D74" s="126">
        <f>IF(OR(Calculator!J129=0,Calculator!N129=0),"",Calculator!N129/Calculator!J129)</f>
      </c>
      <c r="E74" s="126">
        <f t="shared" si="2"/>
      </c>
      <c r="F74" s="105">
        <f>IF(AND(E74&lt;&gt;"",Calculator!J129&gt;0),E74*Calculator!J129,"")</f>
      </c>
      <c r="G74" s="160">
        <f t="shared" si="3"/>
      </c>
      <c r="J74" s="71"/>
    </row>
    <row r="75" spans="1:10" ht="13.5" customHeight="1">
      <c r="A75" s="64">
        <v>39</v>
      </c>
      <c r="B75" s="66" t="str">
        <f>IF(VLOOKUP(Calculator!$B$131,ForbsLegumes!$A$2:$O$195,3,FALSE)=0,"",VLOOKUP(Calculator!$B$131,ForbsLegumes!$A$2:$O$195,3,FALSE))</f>
        <v> </v>
      </c>
      <c r="C75" s="66" t="str">
        <f>IF(VLOOKUP(Calculator!$B$131,ForbsLegumes!$A$2:$O$195,4,FALSE)=0,"",VLOOKUP(Calculator!$B$131,ForbsLegumes!$A$2:$O$195,4,FALSE))</f>
        <v> </v>
      </c>
      <c r="D75" s="126">
        <f>IF(OR(Calculator!J131=0,Calculator!N131=0),"",Calculator!N131/Calculator!J131)</f>
      </c>
      <c r="E75" s="126">
        <f t="shared" si="2"/>
      </c>
      <c r="F75" s="105">
        <f>IF(AND(E75&lt;&gt;"",Calculator!J131&gt;0),E75*Calculator!J131,"")</f>
      </c>
      <c r="G75" s="160">
        <f t="shared" si="3"/>
      </c>
      <c r="J75" s="71"/>
    </row>
    <row r="76" spans="1:10" ht="13.5" thickBot="1">
      <c r="A76" s="64">
        <v>40</v>
      </c>
      <c r="B76" s="66" t="str">
        <f>IF(VLOOKUP(Calculator!$B$133,ForbsLegumes!$A$2:$O$195,3,FALSE)=0,"",VLOOKUP(Calculator!$B$133,ForbsLegumes!$A$2:$O$195,3,FALSE))</f>
        <v> </v>
      </c>
      <c r="C76" s="66" t="str">
        <f>IF(VLOOKUP(Calculator!$B$133,ForbsLegumes!$A$2:$O$195,4,FALSE)=0,"",VLOOKUP(Calculator!$B$133,ForbsLegumes!$A$2:$O$195,4,FALSE))</f>
        <v> </v>
      </c>
      <c r="D76" s="126">
        <f>IF(OR(Calculator!J133=0,Calculator!N133=0),"",Calculator!N133/Calculator!J133)</f>
      </c>
      <c r="E76" s="126">
        <f t="shared" si="2"/>
      </c>
      <c r="F76" s="105">
        <f>IF(AND(E76&lt;&gt;"",Calculator!J133&gt;0),E76*Calculator!J133,"")</f>
      </c>
      <c r="G76" s="160">
        <f t="shared" si="3"/>
      </c>
      <c r="J76" s="71"/>
    </row>
    <row r="77" spans="1:10" ht="12.75">
      <c r="A77" s="156"/>
      <c r="B77" s="156"/>
      <c r="C77" s="157" t="s">
        <v>203</v>
      </c>
      <c r="D77" s="158">
        <f>SUM(D37:D76)</f>
        <v>0</v>
      </c>
      <c r="E77" s="158">
        <f>SUM(E37:E76)</f>
        <v>0</v>
      </c>
      <c r="F77" s="159">
        <f>SUM(F37:F76)</f>
        <v>0</v>
      </c>
      <c r="J77" s="71"/>
    </row>
    <row r="78" spans="1:10" ht="12.75">
      <c r="A78" s="66"/>
      <c r="B78" s="66"/>
      <c r="C78" s="66"/>
      <c r="D78" s="102"/>
      <c r="E78" s="106"/>
      <c r="F78" s="131"/>
      <c r="J78" s="71"/>
    </row>
    <row r="79" spans="1:10" ht="13.5" thickBot="1">
      <c r="A79" s="114" t="s">
        <v>406</v>
      </c>
      <c r="B79" s="103" t="s">
        <v>170</v>
      </c>
      <c r="C79" s="103" t="s">
        <v>7</v>
      </c>
      <c r="D79" s="121" t="s">
        <v>259</v>
      </c>
      <c r="E79" s="104" t="s">
        <v>260</v>
      </c>
      <c r="F79" s="104" t="s">
        <v>258</v>
      </c>
      <c r="J79" s="71"/>
    </row>
    <row r="80" spans="1:10" ht="12.75">
      <c r="A80" s="64">
        <v>1</v>
      </c>
      <c r="B80" s="66" t="str">
        <f>IF(VLOOKUP(Calculator!$B$143,Woody!$A$2:$O$50,3,FALSE)=0,"",VLOOKUP(Calculator!$B$143,Woody!$A$2:$O$50,3,FALSE))</f>
        <v> </v>
      </c>
      <c r="C80" s="66" t="str">
        <f>IF(VLOOKUP(Calculator!$B$143,Woody!$A$2:$O$50,4,FALSE)=0,"",VLOOKUP(Calculator!$B$143,Woody!$A$2:$O$50,4,FALSE))</f>
        <v> </v>
      </c>
      <c r="D80" s="126">
        <f>IF(OR(Calculator!J143=0,Calculator!N143=0),"",Calculator!N143/Calculator!J143)</f>
      </c>
      <c r="E80" s="126">
        <f>IF(D80&lt;&gt;"",D80*$D$9,"")</f>
      </c>
      <c r="F80" s="105">
        <f>IF(AND(E80&lt;&gt;"",Calculator!J143&gt;0),E80*Calculator!J143,"")</f>
      </c>
      <c r="G80" s="160">
        <f>IF(LEN(B80)&gt;1,VALUE("1"),"")</f>
      </c>
      <c r="J80" s="71"/>
    </row>
    <row r="81" spans="1:10" ht="12.75">
      <c r="A81" s="64">
        <v>2</v>
      </c>
      <c r="B81" s="66" t="str">
        <f>IF(VLOOKUP(Calculator!$B$145,Woody!$A$2:$O$50,3,FALSE)=0,"",VLOOKUP(Calculator!$B$145,Woody!$A$2:$O$50,3,FALSE))</f>
        <v> </v>
      </c>
      <c r="C81" s="66" t="str">
        <f>IF(VLOOKUP(Calculator!$B$145,Woody!$A$2:$O$50,4,FALSE)=0,"",VLOOKUP(Calculator!$B$145,Woody!$A$2:$O$50,4,FALSE))</f>
        <v> </v>
      </c>
      <c r="D81" s="126">
        <f>IF(OR(Calculator!J145=0,Calculator!N145=0),"",Calculator!N145/Calculator!J145)</f>
      </c>
      <c r="E81" s="126">
        <f>IF(D81&lt;&gt;"",D81*$D$9,"")</f>
      </c>
      <c r="F81" s="105">
        <f>IF(AND(E81&lt;&gt;"",Calculator!J145&gt;0),E81*Calculator!J145,"")</f>
      </c>
      <c r="G81" s="160">
        <f>IF(LEN(B81)&gt;1,VALUE("1"),"")</f>
      </c>
      <c r="J81" s="71"/>
    </row>
    <row r="82" spans="1:10" ht="12.75">
      <c r="A82" s="64">
        <v>3</v>
      </c>
      <c r="B82" s="66" t="str">
        <f>IF(VLOOKUP(Calculator!$B$147,Woody!$A$2:$O$50,3,FALSE)=0,"",VLOOKUP(Calculator!$B$147,Woody!$A$2:$O$50,3,FALSE))</f>
        <v> </v>
      </c>
      <c r="C82" s="66" t="str">
        <f>IF(VLOOKUP(Calculator!$B$147,Woody!$A$2:$O$50,4,FALSE)=0,"",VLOOKUP(Calculator!$B$147,Woody!$A$2:$O$50,4,FALSE))</f>
        <v> </v>
      </c>
      <c r="D82" s="126">
        <f>IF(OR(Calculator!J147=0,Calculator!N147=0),"",Calculator!N147/Calculator!J147)</f>
      </c>
      <c r="E82" s="126">
        <f>IF(D82&lt;&gt;"",D82*$D$9,"")</f>
      </c>
      <c r="F82" s="105">
        <f>IF(AND(E82&lt;&gt;"",Calculator!J147&gt;0),E82*Calculator!J147,"")</f>
      </c>
      <c r="G82" s="160">
        <f>IF(LEN(B82)&gt;1,VALUE("1"),"")</f>
      </c>
      <c r="J82" s="71"/>
    </row>
    <row r="83" spans="1:10" ht="12.75">
      <c r="A83" s="64">
        <v>4</v>
      </c>
      <c r="B83" s="66" t="str">
        <f>IF(VLOOKUP(Calculator!$B$149,Woody!$A$2:$O$50,3,FALSE)=0,"",VLOOKUP(Calculator!$B$149,Woody!$A$2:$O$50,3,FALSE))</f>
        <v> </v>
      </c>
      <c r="C83" s="66" t="str">
        <f>IF(VLOOKUP(Calculator!$B$149,Woody!$A$2:$O$50,4,FALSE)=0,"",VLOOKUP(Calculator!$B$149,Woody!$A$2:$O$50,4,FALSE))</f>
        <v> </v>
      </c>
      <c r="D83" s="126">
        <f>IF(OR(Calculator!J149=0,Calculator!N149=0),"",Calculator!N149/Calculator!J149)</f>
      </c>
      <c r="E83" s="126">
        <f>IF(D83&lt;&gt;"",D83*$D$9,"")</f>
      </c>
      <c r="F83" s="105">
        <f>IF(AND(E83&lt;&gt;"",Calculator!J149&gt;0),E83*Calculator!J149,"")</f>
      </c>
      <c r="G83" s="160">
        <f>IF(LEN(B83)&gt;1,VALUE("1"),"")</f>
      </c>
      <c r="J83" s="71"/>
    </row>
    <row r="84" spans="1:10" ht="13.5" thickBot="1">
      <c r="A84" s="114">
        <v>5</v>
      </c>
      <c r="B84" s="80" t="str">
        <f>IF(VLOOKUP(Calculator!$B$151,Woody!$A$2:$O$50,3,FALSE)=0,"",VLOOKUP(Calculator!$B$151,Woody!$A$2:$O$50,3,FALSE))</f>
        <v> </v>
      </c>
      <c r="C84" s="80" t="str">
        <f>IF(VLOOKUP(Calculator!$B$151,Woody!$A$2:$O$50,4,FALSE)=0,"",VLOOKUP(Calculator!$B$151,Woody!$A$2:$O$50,4,FALSE))</f>
        <v> </v>
      </c>
      <c r="D84" s="127">
        <f>IF(OR(Calculator!J151=0,Calculator!N151=0),"",Calculator!N151/Calculator!J151)</f>
      </c>
      <c r="E84" s="127">
        <f>IF(D84&lt;&gt;"",D84*$D$9,"")</f>
      </c>
      <c r="F84" s="263">
        <f>IF(AND(E84&lt;&gt;"",Calculator!J151&gt;0),E84*Calculator!J151,"")</f>
      </c>
      <c r="G84" s="160">
        <f>IF(LEN(B84)&gt;1,VALUE("1"),"")</f>
      </c>
      <c r="J84" s="71"/>
    </row>
    <row r="85" spans="1:10" ht="12.75">
      <c r="A85" s="156"/>
      <c r="B85" s="156"/>
      <c r="C85" s="157" t="s">
        <v>518</v>
      </c>
      <c r="D85" s="158">
        <f>SUM(D80:D84)</f>
        <v>0</v>
      </c>
      <c r="E85" s="158">
        <f>SUM(E80:E84)</f>
        <v>0</v>
      </c>
      <c r="F85" s="159">
        <f>SUM(F80:F84)</f>
        <v>0</v>
      </c>
      <c r="G85" s="63"/>
      <c r="J85" s="71"/>
    </row>
    <row r="86" spans="1:10" ht="12.75">
      <c r="A86" s="66"/>
      <c r="B86" s="66"/>
      <c r="C86" s="209"/>
      <c r="D86" s="210"/>
      <c r="E86" s="210"/>
      <c r="F86" s="105" t="s">
        <v>570</v>
      </c>
      <c r="G86" s="63"/>
      <c r="J86" s="71"/>
    </row>
    <row r="87" spans="1:10" ht="13.5" thickBot="1">
      <c r="A87" s="293" t="s">
        <v>554</v>
      </c>
      <c r="B87" s="293"/>
      <c r="C87" s="293"/>
      <c r="D87" s="293"/>
      <c r="E87" s="293"/>
      <c r="F87" s="293"/>
      <c r="G87" s="63"/>
      <c r="J87" s="71"/>
    </row>
    <row r="88" spans="1:10" ht="12.75">
      <c r="A88" s="209" t="s">
        <v>553</v>
      </c>
      <c r="B88" s="210"/>
      <c r="C88" s="210"/>
      <c r="D88" s="66"/>
      <c r="E88" s="66"/>
      <c r="F88" s="211" t="e">
        <f>SUM(Calculator:SeedingPlan!I157)</f>
        <v>#DIV/0!</v>
      </c>
      <c r="G88" s="63"/>
      <c r="J88" s="71"/>
    </row>
    <row r="89" spans="1:10" ht="13.5" thickBot="1">
      <c r="A89" s="103" t="s">
        <v>549</v>
      </c>
      <c r="B89" s="212"/>
      <c r="C89" s="212"/>
      <c r="D89" s="80"/>
      <c r="E89" s="80"/>
      <c r="F89" s="213" t="e">
        <f>SUM(Calculator:SeedingPlan!K157)</f>
        <v>#DIV/0!</v>
      </c>
      <c r="G89" s="63"/>
      <c r="J89" s="71"/>
    </row>
    <row r="90" spans="1:10" ht="12.75">
      <c r="A90" s="66"/>
      <c r="B90" s="66"/>
      <c r="C90" s="66"/>
      <c r="D90" s="102"/>
      <c r="E90" s="66"/>
      <c r="F90" s="131"/>
      <c r="J90" s="71"/>
    </row>
    <row r="91" spans="1:10" ht="15.75">
      <c r="A91" s="66"/>
      <c r="B91" s="66"/>
      <c r="C91" s="142"/>
      <c r="D91" s="133">
        <f>SUM(D77/16,D34,D85/16)</f>
        <v>0</v>
      </c>
      <c r="E91" s="133">
        <f>SUM(E77/16,E34,E85/16)</f>
        <v>0</v>
      </c>
      <c r="F91" s="134">
        <f>SUM(F34,F77,F85)</f>
        <v>0</v>
      </c>
      <c r="J91" s="71"/>
    </row>
    <row r="92" spans="1:15" s="38" customFormat="1" ht="13.5" thickBot="1">
      <c r="A92" s="67"/>
      <c r="B92" s="125"/>
      <c r="C92" s="66"/>
      <c r="D92" s="55"/>
      <c r="E92" s="55"/>
      <c r="F92" s="55"/>
      <c r="G92" s="58"/>
      <c r="H92" s="17"/>
      <c r="I92" s="58"/>
      <c r="J92" s="71"/>
      <c r="K92" s="58"/>
      <c r="L92" s="58"/>
      <c r="M92" s="58"/>
      <c r="N92" s="58"/>
      <c r="O92" s="58"/>
    </row>
    <row r="93" spans="1:10" s="38" customFormat="1" ht="12.75">
      <c r="A93" s="291" t="s">
        <v>223</v>
      </c>
      <c r="B93" s="292"/>
      <c r="C93" s="107" t="s">
        <v>573</v>
      </c>
      <c r="D93" s="286" t="s">
        <v>222</v>
      </c>
      <c r="E93" s="287"/>
      <c r="F93" s="66"/>
      <c r="H93" s="17"/>
      <c r="J93" s="71"/>
    </row>
    <row r="94" spans="1:10" s="38" customFormat="1" ht="13.5" thickBot="1">
      <c r="A94" s="274"/>
      <c r="B94" s="275"/>
      <c r="C94" s="108" t="s">
        <v>574</v>
      </c>
      <c r="D94" s="302" t="s">
        <v>232</v>
      </c>
      <c r="E94" s="303"/>
      <c r="F94" s="66"/>
      <c r="H94" s="17"/>
      <c r="J94" s="71"/>
    </row>
    <row r="95" spans="1:10" s="38" customFormat="1" ht="12.75">
      <c r="A95" s="289" t="s">
        <v>239</v>
      </c>
      <c r="B95" s="290"/>
      <c r="C95" s="117">
        <v>2000</v>
      </c>
      <c r="D95" s="304">
        <f>$D$9*C95</f>
        <v>0</v>
      </c>
      <c r="E95" s="305"/>
      <c r="F95" s="66"/>
      <c r="H95" s="17"/>
      <c r="J95" s="71"/>
    </row>
    <row r="96" spans="1:10" s="38" customFormat="1" ht="13.5" thickBot="1">
      <c r="A96" s="297" t="s">
        <v>224</v>
      </c>
      <c r="B96" s="298"/>
      <c r="C96" s="118">
        <v>30</v>
      </c>
      <c r="D96" s="306">
        <f>$D$9*C96</f>
        <v>0</v>
      </c>
      <c r="E96" s="307"/>
      <c r="F96" s="66"/>
      <c r="H96" s="17"/>
      <c r="J96" s="71"/>
    </row>
    <row r="97" spans="1:10" s="38" customFormat="1" ht="12.75">
      <c r="A97" s="297" t="s">
        <v>225</v>
      </c>
      <c r="B97" s="298"/>
      <c r="C97" s="118">
        <v>30</v>
      </c>
      <c r="D97" s="308">
        <f>$D$9*C97</f>
        <v>0</v>
      </c>
      <c r="E97" s="309"/>
      <c r="F97" s="66"/>
      <c r="H97" s="17"/>
      <c r="J97" s="71"/>
    </row>
    <row r="98" spans="1:10" s="38" customFormat="1" ht="13.5" thickBot="1">
      <c r="A98" s="295" t="s">
        <v>226</v>
      </c>
      <c r="B98" s="296"/>
      <c r="C98" s="119">
        <v>40</v>
      </c>
      <c r="D98" s="306">
        <f>$D$9*C98</f>
        <v>0</v>
      </c>
      <c r="E98" s="307"/>
      <c r="F98" s="66"/>
      <c r="H98" s="17"/>
      <c r="J98" s="71"/>
    </row>
    <row r="99" spans="1:10" s="38" customFormat="1" ht="12.75">
      <c r="A99" s="55"/>
      <c r="B99" s="55"/>
      <c r="C99" s="55"/>
      <c r="D99" s="55"/>
      <c r="E99" s="55"/>
      <c r="F99" s="55"/>
      <c r="G99" s="58"/>
      <c r="H99" s="17"/>
      <c r="J99" s="71"/>
    </row>
    <row r="100" spans="1:15" s="38" customFormat="1" ht="12.75">
      <c r="A100" s="294"/>
      <c r="B100" s="294"/>
      <c r="C100" s="76"/>
      <c r="D100" s="120"/>
      <c r="E100" s="76"/>
      <c r="F100" s="57"/>
      <c r="G100" s="94" t="s">
        <v>240</v>
      </c>
      <c r="H100" s="17"/>
      <c r="J100" s="71"/>
      <c r="L100" s="68"/>
      <c r="M100" s="81"/>
      <c r="N100" s="81"/>
      <c r="O100" s="81"/>
    </row>
    <row r="101" spans="1:15" s="38" customFormat="1" ht="12.75">
      <c r="A101" s="77"/>
      <c r="B101" s="66"/>
      <c r="C101" s="77"/>
      <c r="D101" s="77"/>
      <c r="E101" s="77"/>
      <c r="F101" s="57"/>
      <c r="G101" s="94" t="s">
        <v>571</v>
      </c>
      <c r="H101" s="17"/>
      <c r="I101" s="83"/>
      <c r="J101" s="71"/>
      <c r="K101" s="83"/>
      <c r="L101" s="68"/>
      <c r="M101" s="82"/>
      <c r="N101" s="82"/>
      <c r="O101" s="82"/>
    </row>
    <row r="102" spans="1:15" s="38" customFormat="1" ht="12.75">
      <c r="A102" s="281" t="s">
        <v>243</v>
      </c>
      <c r="B102" s="281"/>
      <c r="C102" s="301"/>
      <c r="D102" s="301"/>
      <c r="E102" s="301"/>
      <c r="F102" s="301"/>
      <c r="G102" s="94" t="s">
        <v>241</v>
      </c>
      <c r="H102" s="17"/>
      <c r="I102" s="74"/>
      <c r="J102" s="71"/>
      <c r="K102" s="74"/>
      <c r="L102" s="74"/>
      <c r="M102" s="74"/>
      <c r="N102" s="74"/>
      <c r="O102" s="74"/>
    </row>
    <row r="103" spans="1:15" s="38" customFormat="1" ht="12.75">
      <c r="A103" s="301"/>
      <c r="B103" s="301"/>
      <c r="C103" s="301"/>
      <c r="D103" s="301"/>
      <c r="E103" s="301"/>
      <c r="F103" s="301"/>
      <c r="G103" s="264" t="s">
        <v>572</v>
      </c>
      <c r="H103" s="17"/>
      <c r="I103" s="89"/>
      <c r="K103" s="89"/>
      <c r="L103" s="89"/>
      <c r="M103" s="89"/>
      <c r="N103" s="89"/>
      <c r="O103" s="89"/>
    </row>
    <row r="104" spans="1:15" s="38" customFormat="1" ht="13.5" thickBot="1">
      <c r="A104" s="300"/>
      <c r="B104" s="300"/>
      <c r="C104" s="300"/>
      <c r="D104" s="300"/>
      <c r="E104" s="300"/>
      <c r="F104" s="300"/>
      <c r="G104" s="94" t="s">
        <v>242</v>
      </c>
      <c r="H104" s="17"/>
      <c r="I104" s="89"/>
      <c r="K104" s="89"/>
      <c r="L104" s="89"/>
      <c r="M104" s="89"/>
      <c r="N104" s="89"/>
      <c r="O104" s="89"/>
    </row>
    <row r="105" spans="1:15" s="38" customFormat="1" ht="12.75">
      <c r="A105" s="77"/>
      <c r="B105" s="77"/>
      <c r="C105" s="77"/>
      <c r="D105" s="77"/>
      <c r="E105" s="77"/>
      <c r="F105" s="55"/>
      <c r="G105" s="58"/>
      <c r="H105" s="17"/>
      <c r="I105" s="58"/>
      <c r="K105" s="58"/>
      <c r="L105" s="58"/>
      <c r="M105" s="58"/>
      <c r="N105" s="58"/>
      <c r="O105" s="58"/>
    </row>
    <row r="106" spans="1:15" s="38" customFormat="1" ht="12.75">
      <c r="A106" s="109" t="s">
        <v>233</v>
      </c>
      <c r="B106" s="110"/>
      <c r="C106" s="111" t="s">
        <v>234</v>
      </c>
      <c r="D106" s="66"/>
      <c r="E106" s="66"/>
      <c r="F106" s="132"/>
      <c r="G106" s="84"/>
      <c r="H106" s="17"/>
      <c r="I106" s="81"/>
      <c r="K106" s="81"/>
      <c r="L106" s="68"/>
      <c r="M106" s="68"/>
      <c r="N106" s="68"/>
      <c r="O106" s="68"/>
    </row>
    <row r="107" spans="1:15" s="38" customFormat="1" ht="12.75">
      <c r="A107" s="76"/>
      <c r="B107" s="59" t="s">
        <v>238</v>
      </c>
      <c r="C107" s="59"/>
      <c r="D107" s="66"/>
      <c r="E107" s="66"/>
      <c r="F107" s="76"/>
      <c r="G107" s="81"/>
      <c r="H107" s="17"/>
      <c r="I107" s="81"/>
      <c r="K107" s="81"/>
      <c r="L107" s="68"/>
      <c r="M107" s="68"/>
      <c r="N107" s="68"/>
      <c r="O107" s="68"/>
    </row>
    <row r="108" spans="1:15" s="38" customFormat="1" ht="12.75">
      <c r="A108" s="77"/>
      <c r="B108" s="77"/>
      <c r="C108" s="77"/>
      <c r="D108" s="77"/>
      <c r="E108" s="77"/>
      <c r="F108" s="77"/>
      <c r="G108" s="82"/>
      <c r="H108" s="17"/>
      <c r="I108" s="82"/>
      <c r="K108" s="82"/>
      <c r="L108" s="82"/>
      <c r="M108" s="82"/>
      <c r="N108" s="82"/>
      <c r="O108" s="82"/>
    </row>
    <row r="109" spans="1:15" s="38" customFormat="1" ht="12.75">
      <c r="A109" s="299"/>
      <c r="B109" s="299"/>
      <c r="C109" s="112"/>
      <c r="D109" s="299"/>
      <c r="E109" s="299"/>
      <c r="F109" s="112"/>
      <c r="G109" s="92"/>
      <c r="H109" s="17"/>
      <c r="I109" s="92"/>
      <c r="K109" s="85"/>
      <c r="O109" s="85"/>
    </row>
    <row r="110" spans="1:15" s="38" customFormat="1" ht="12.75">
      <c r="A110" s="283" t="s">
        <v>228</v>
      </c>
      <c r="B110" s="283"/>
      <c r="C110" s="78"/>
      <c r="D110" s="283" t="s">
        <v>227</v>
      </c>
      <c r="E110" s="283"/>
      <c r="F110" s="59"/>
      <c r="G110" s="86"/>
      <c r="H110" s="17"/>
      <c r="I110" s="86"/>
      <c r="K110" s="87"/>
      <c r="O110" s="88"/>
    </row>
    <row r="111" spans="1:15" s="38" customFormat="1" ht="12.75">
      <c r="A111" s="77"/>
      <c r="B111" s="77"/>
      <c r="C111" s="77"/>
      <c r="D111" s="77"/>
      <c r="E111" s="77"/>
      <c r="F111" s="77"/>
      <c r="G111" s="82"/>
      <c r="H111" s="17"/>
      <c r="I111" s="82"/>
      <c r="K111" s="82"/>
      <c r="L111" s="82"/>
      <c r="M111" s="82"/>
      <c r="N111" s="82"/>
      <c r="O111" s="82"/>
    </row>
    <row r="112" spans="1:9" s="38" customFormat="1" ht="12.75">
      <c r="A112" s="64" t="s">
        <v>229</v>
      </c>
      <c r="B112" s="113"/>
      <c r="C112" s="64" t="s">
        <v>230</v>
      </c>
      <c r="D112" s="282"/>
      <c r="E112" s="282"/>
      <c r="F112" s="282"/>
      <c r="G112" s="93"/>
      <c r="H112" s="17"/>
      <c r="I112" s="89"/>
    </row>
    <row r="113" spans="1:9" s="38" customFormat="1" ht="12.75">
      <c r="A113" s="57"/>
      <c r="B113" s="79"/>
      <c r="C113" s="79"/>
      <c r="D113" s="283" t="s">
        <v>231</v>
      </c>
      <c r="E113" s="283"/>
      <c r="F113" s="283"/>
      <c r="G113" s="90"/>
      <c r="H113" s="17"/>
      <c r="I113" s="90"/>
    </row>
    <row r="114" spans="1:8" s="38" customFormat="1" ht="13.5" thickBot="1">
      <c r="A114" s="80"/>
      <c r="B114" s="80"/>
      <c r="C114" s="80"/>
      <c r="D114" s="80"/>
      <c r="E114" s="80"/>
      <c r="F114" s="80"/>
      <c r="H114" s="17"/>
    </row>
    <row r="115" spans="1:6" s="38" customFormat="1" ht="12.75">
      <c r="A115" s="284" t="s">
        <v>235</v>
      </c>
      <c r="B115" s="284"/>
      <c r="C115" s="284"/>
      <c r="D115" s="284"/>
      <c r="E115" s="284"/>
      <c r="F115" s="284"/>
    </row>
    <row r="116" spans="1:15" s="38" customFormat="1" ht="12.75" customHeight="1">
      <c r="A116" s="280" t="s">
        <v>237</v>
      </c>
      <c r="B116" s="280"/>
      <c r="C116" s="280"/>
      <c r="D116" s="280"/>
      <c r="E116" s="280"/>
      <c r="F116" s="280"/>
      <c r="G116" s="91"/>
      <c r="H116" s="91"/>
      <c r="I116" s="91"/>
      <c r="J116" s="91"/>
      <c r="K116" s="91"/>
      <c r="L116" s="91"/>
      <c r="M116" s="91"/>
      <c r="N116" s="91"/>
      <c r="O116" s="91"/>
    </row>
    <row r="117" spans="1:6" ht="12.75">
      <c r="A117" s="281" t="s">
        <v>236</v>
      </c>
      <c r="B117" s="281"/>
      <c r="C117" s="281"/>
      <c r="D117" s="281"/>
      <c r="E117" s="281"/>
      <c r="F117" s="281"/>
    </row>
  </sheetData>
  <sheetProtection password="9A0B" sheet="1" objects="1" scenarios="1"/>
  <mergeCells count="33">
    <mergeCell ref="B6:C6"/>
    <mergeCell ref="E1:F1"/>
    <mergeCell ref="E2:F2"/>
    <mergeCell ref="E3:F3"/>
    <mergeCell ref="A4:F4"/>
    <mergeCell ref="D110:E110"/>
    <mergeCell ref="D109:E109"/>
    <mergeCell ref="D94:E94"/>
    <mergeCell ref="D95:E95"/>
    <mergeCell ref="D96:E96"/>
    <mergeCell ref="D97:E97"/>
    <mergeCell ref="D98:E98"/>
    <mergeCell ref="A100:B100"/>
    <mergeCell ref="A98:B98"/>
    <mergeCell ref="A96:B96"/>
    <mergeCell ref="A110:B110"/>
    <mergeCell ref="A97:B97"/>
    <mergeCell ref="A109:B109"/>
    <mergeCell ref="A104:F104"/>
    <mergeCell ref="A103:F103"/>
    <mergeCell ref="C102:F102"/>
    <mergeCell ref="A102:B102"/>
    <mergeCell ref="B7:C7"/>
    <mergeCell ref="D93:E93"/>
    <mergeCell ref="A11:F11"/>
    <mergeCell ref="A95:B95"/>
    <mergeCell ref="A93:B94"/>
    <mergeCell ref="A87:F87"/>
    <mergeCell ref="A116:F116"/>
    <mergeCell ref="A117:F117"/>
    <mergeCell ref="D112:F112"/>
    <mergeCell ref="D113:F113"/>
    <mergeCell ref="A115:F115"/>
  </mergeCells>
  <printOptions/>
  <pageMargins left="0.75" right="0.75" top="0.7" bottom="0.7" header="0.5" footer="0.5"/>
  <pageSetup fitToHeight="2" fitToWidth="1" horizontalDpi="300" verticalDpi="300" orientation="portrait" scale="93" r:id="rId2"/>
  <rowBreaks count="1" manualBreakCount="1">
    <brk id="91" max="255" man="1"/>
  </rowBreaks>
  <drawing r:id="rId1"/>
</worksheet>
</file>

<file path=xl/worksheets/sheet4.xml><?xml version="1.0" encoding="utf-8"?>
<worksheet xmlns="http://schemas.openxmlformats.org/spreadsheetml/2006/main" xmlns:r="http://schemas.openxmlformats.org/officeDocument/2006/relationships">
  <sheetPr codeName="NamesLookup"/>
  <dimension ref="A4:H103"/>
  <sheetViews>
    <sheetView zoomScale="75" zoomScaleNormal="75" workbookViewId="0" topLeftCell="A1">
      <selection activeCell="D42" sqref="D42"/>
    </sheetView>
  </sheetViews>
  <sheetFormatPr defaultColWidth="9.140625" defaultRowHeight="12.75"/>
  <cols>
    <col min="1" max="1" width="22.8515625" style="0" bestFit="1" customWidth="1"/>
    <col min="2" max="2" width="20.140625" style="0" bestFit="1" customWidth="1"/>
    <col min="4" max="4" width="23.7109375" style="0" bestFit="1" customWidth="1"/>
    <col min="5" max="5" width="27.7109375" style="0" bestFit="1" customWidth="1"/>
    <col min="7" max="7" width="22.7109375" style="0" bestFit="1" customWidth="1"/>
    <col min="8" max="8" width="16.28125" style="0" bestFit="1" customWidth="1"/>
  </cols>
  <sheetData>
    <row r="4" spans="1:8" s="40" customFormat="1" ht="15.75">
      <c r="A4" s="314" t="s">
        <v>519</v>
      </c>
      <c r="B4" s="314"/>
      <c r="D4" s="314" t="s">
        <v>520</v>
      </c>
      <c r="E4" s="314"/>
      <c r="G4" s="314" t="s">
        <v>521</v>
      </c>
      <c r="H4" s="314"/>
    </row>
    <row r="5" spans="1:8" s="15" customFormat="1" ht="13.5" thickBot="1">
      <c r="A5" s="170" t="s">
        <v>170</v>
      </c>
      <c r="B5" s="170" t="s">
        <v>7</v>
      </c>
      <c r="D5" s="170" t="s">
        <v>170</v>
      </c>
      <c r="E5" s="170" t="s">
        <v>7</v>
      </c>
      <c r="G5" s="170" t="s">
        <v>170</v>
      </c>
      <c r="H5" s="170" t="s">
        <v>7</v>
      </c>
    </row>
    <row r="6" spans="1:8" ht="12.75">
      <c r="A6" s="169" t="s">
        <v>46</v>
      </c>
      <c r="B6" s="169" t="s">
        <v>47</v>
      </c>
      <c r="D6" t="s">
        <v>306</v>
      </c>
      <c r="E6" t="s">
        <v>307</v>
      </c>
      <c r="G6" t="s">
        <v>108</v>
      </c>
      <c r="H6" t="s">
        <v>109</v>
      </c>
    </row>
    <row r="7" spans="1:8" ht="12.75">
      <c r="A7" s="169" t="s">
        <v>271</v>
      </c>
      <c r="B7" s="169" t="s">
        <v>13</v>
      </c>
      <c r="D7" t="s">
        <v>157</v>
      </c>
      <c r="E7" t="s">
        <v>158</v>
      </c>
      <c r="G7" t="s">
        <v>417</v>
      </c>
      <c r="H7" t="s">
        <v>418</v>
      </c>
    </row>
    <row r="8" spans="1:8" ht="12.75">
      <c r="A8" s="169" t="s">
        <v>39</v>
      </c>
      <c r="B8" s="169" t="s">
        <v>40</v>
      </c>
      <c r="D8" s="68" t="s">
        <v>340</v>
      </c>
      <c r="E8" s="68" t="s">
        <v>341</v>
      </c>
      <c r="G8" t="s">
        <v>425</v>
      </c>
      <c r="H8" t="s">
        <v>426</v>
      </c>
    </row>
    <row r="9" spans="1:8" ht="12.75">
      <c r="A9" s="169" t="s">
        <v>16</v>
      </c>
      <c r="B9" s="169" t="s">
        <v>165</v>
      </c>
      <c r="D9" s="68" t="s">
        <v>340</v>
      </c>
      <c r="E9" s="68" t="s">
        <v>373</v>
      </c>
      <c r="G9" t="s">
        <v>411</v>
      </c>
      <c r="H9" t="s">
        <v>412</v>
      </c>
    </row>
    <row r="10" spans="1:8" ht="12.75">
      <c r="A10" s="169" t="s">
        <v>18</v>
      </c>
      <c r="B10" s="169" t="s">
        <v>19</v>
      </c>
      <c r="D10" t="s">
        <v>152</v>
      </c>
      <c r="E10" t="s">
        <v>153</v>
      </c>
      <c r="G10" t="s">
        <v>423</v>
      </c>
      <c r="H10" t="s">
        <v>424</v>
      </c>
    </row>
    <row r="11" spans="1:8" ht="12.75">
      <c r="A11" s="169" t="s">
        <v>378</v>
      </c>
      <c r="B11" s="169" t="s">
        <v>51</v>
      </c>
      <c r="D11" t="s">
        <v>61</v>
      </c>
      <c r="E11" t="s">
        <v>62</v>
      </c>
      <c r="G11" t="s">
        <v>415</v>
      </c>
      <c r="H11" t="s">
        <v>416</v>
      </c>
    </row>
    <row r="12" spans="1:8" ht="12.75">
      <c r="A12" s="169" t="s">
        <v>276</v>
      </c>
      <c r="B12" s="169" t="s">
        <v>277</v>
      </c>
      <c r="D12" t="s">
        <v>374</v>
      </c>
      <c r="E12" t="s">
        <v>375</v>
      </c>
      <c r="G12" t="s">
        <v>420</v>
      </c>
      <c r="H12" t="s">
        <v>421</v>
      </c>
    </row>
    <row r="13" spans="1:8" ht="12.75">
      <c r="A13" s="255" t="s">
        <v>558</v>
      </c>
      <c r="B13" s="255" t="s">
        <v>569</v>
      </c>
      <c r="D13" t="s">
        <v>56</v>
      </c>
      <c r="E13" t="s">
        <v>395</v>
      </c>
      <c r="G13" t="s">
        <v>427</v>
      </c>
      <c r="H13" t="s">
        <v>428</v>
      </c>
    </row>
    <row r="14" spans="1:5" ht="12.75">
      <c r="A14" s="255" t="s">
        <v>561</v>
      </c>
      <c r="B14" s="255" t="s">
        <v>562</v>
      </c>
      <c r="D14" t="s">
        <v>96</v>
      </c>
      <c r="E14" t="s">
        <v>97</v>
      </c>
    </row>
    <row r="15" spans="1:5" ht="12.75">
      <c r="A15" s="169" t="s">
        <v>281</v>
      </c>
      <c r="B15" s="169" t="s">
        <v>282</v>
      </c>
      <c r="D15" t="s">
        <v>148</v>
      </c>
      <c r="E15" t="s">
        <v>147</v>
      </c>
    </row>
    <row r="16" spans="1:5" ht="12.75">
      <c r="A16" s="169" t="s">
        <v>22</v>
      </c>
      <c r="B16" s="169" t="s">
        <v>23</v>
      </c>
      <c r="D16" t="s">
        <v>64</v>
      </c>
      <c r="E16" t="s">
        <v>65</v>
      </c>
    </row>
    <row r="17" spans="1:5" ht="12.75">
      <c r="A17" s="169" t="s">
        <v>8</v>
      </c>
      <c r="B17" s="169" t="s">
        <v>44</v>
      </c>
      <c r="D17" t="s">
        <v>115</v>
      </c>
      <c r="E17" t="s">
        <v>116</v>
      </c>
    </row>
    <row r="18" spans="1:5" ht="12.75">
      <c r="A18" s="255" t="s">
        <v>555</v>
      </c>
      <c r="B18" s="255" t="s">
        <v>556</v>
      </c>
      <c r="D18" t="s">
        <v>408</v>
      </c>
      <c r="E18" t="s">
        <v>409</v>
      </c>
    </row>
    <row r="19" spans="1:5" ht="12.75">
      <c r="A19" s="169" t="s">
        <v>380</v>
      </c>
      <c r="B19" s="169" t="s">
        <v>33</v>
      </c>
      <c r="D19" t="s">
        <v>159</v>
      </c>
      <c r="E19" t="s">
        <v>205</v>
      </c>
    </row>
    <row r="20" spans="1:5" ht="12.75">
      <c r="A20" s="169" t="s">
        <v>285</v>
      </c>
      <c r="B20" s="169" t="s">
        <v>286</v>
      </c>
      <c r="D20" t="s">
        <v>392</v>
      </c>
      <c r="E20" t="s">
        <v>206</v>
      </c>
    </row>
    <row r="21" spans="1:5" ht="12.75">
      <c r="A21" s="169" t="s">
        <v>41</v>
      </c>
      <c r="B21" s="169" t="s">
        <v>42</v>
      </c>
      <c r="D21" t="s">
        <v>361</v>
      </c>
      <c r="E21" t="s">
        <v>362</v>
      </c>
    </row>
    <row r="22" spans="1:5" ht="12.75">
      <c r="A22" s="169" t="s">
        <v>379</v>
      </c>
      <c r="B22" s="169" t="s">
        <v>31</v>
      </c>
      <c r="D22" t="s">
        <v>316</v>
      </c>
      <c r="E22" t="s">
        <v>317</v>
      </c>
    </row>
    <row r="23" spans="1:5" ht="12.75">
      <c r="A23" s="169" t="s">
        <v>283</v>
      </c>
      <c r="B23" s="169" t="s">
        <v>284</v>
      </c>
      <c r="D23" t="s">
        <v>113</v>
      </c>
      <c r="E23" t="s">
        <v>114</v>
      </c>
    </row>
    <row r="24" spans="1:5" ht="12.75">
      <c r="A24" s="169" t="s">
        <v>279</v>
      </c>
      <c r="B24" s="169" t="s">
        <v>280</v>
      </c>
      <c r="D24" t="s">
        <v>413</v>
      </c>
      <c r="E24" t="s">
        <v>414</v>
      </c>
    </row>
    <row r="25" spans="1:5" ht="12.75">
      <c r="A25" s="169" t="s">
        <v>289</v>
      </c>
      <c r="B25" s="169" t="s">
        <v>290</v>
      </c>
      <c r="D25" t="s">
        <v>73</v>
      </c>
      <c r="E25" t="s">
        <v>74</v>
      </c>
    </row>
    <row r="26" spans="1:5" ht="12.75">
      <c r="A26" s="169" t="s">
        <v>28</v>
      </c>
      <c r="B26" s="169" t="s">
        <v>29</v>
      </c>
      <c r="D26" t="s">
        <v>84</v>
      </c>
      <c r="E26" t="s">
        <v>85</v>
      </c>
    </row>
    <row r="27" spans="1:5" ht="12.75">
      <c r="A27" s="169" t="s">
        <v>49</v>
      </c>
      <c r="B27" s="169" t="s">
        <v>50</v>
      </c>
      <c r="D27" t="s">
        <v>370</v>
      </c>
      <c r="E27" t="s">
        <v>371</v>
      </c>
    </row>
    <row r="28" spans="1:5" ht="12.75">
      <c r="A28" s="169" t="s">
        <v>287</v>
      </c>
      <c r="B28" s="169" t="s">
        <v>288</v>
      </c>
      <c r="D28" t="s">
        <v>163</v>
      </c>
      <c r="E28" t="s">
        <v>164</v>
      </c>
    </row>
    <row r="29" spans="1:5" ht="12.75">
      <c r="A29" s="169" t="s">
        <v>37</v>
      </c>
      <c r="B29" s="169" t="s">
        <v>38</v>
      </c>
      <c r="D29" t="s">
        <v>124</v>
      </c>
      <c r="E29" t="s">
        <v>125</v>
      </c>
    </row>
    <row r="30" spans="1:5" ht="12.75">
      <c r="A30" s="169" t="s">
        <v>35</v>
      </c>
      <c r="B30" s="169" t="s">
        <v>36</v>
      </c>
      <c r="D30" t="s">
        <v>156</v>
      </c>
      <c r="E30" t="s">
        <v>393</v>
      </c>
    </row>
    <row r="31" spans="1:5" ht="12.75">
      <c r="A31" s="169" t="s">
        <v>26</v>
      </c>
      <c r="B31" s="169" t="s">
        <v>27</v>
      </c>
      <c r="D31" t="s">
        <v>542</v>
      </c>
      <c r="E31" t="s">
        <v>160</v>
      </c>
    </row>
    <row r="32" spans="4:5" ht="12.75">
      <c r="D32" t="s">
        <v>135</v>
      </c>
      <c r="E32" t="s">
        <v>207</v>
      </c>
    </row>
    <row r="33" spans="4:5" ht="12.75">
      <c r="D33" t="s">
        <v>126</v>
      </c>
      <c r="E33" t="s">
        <v>127</v>
      </c>
    </row>
    <row r="34" spans="4:5" ht="12.75">
      <c r="D34" s="68" t="s">
        <v>102</v>
      </c>
      <c r="E34" s="68" t="s">
        <v>401</v>
      </c>
    </row>
    <row r="35" spans="4:5" ht="12.75">
      <c r="D35" s="68" t="s">
        <v>102</v>
      </c>
      <c r="E35" s="68" t="s">
        <v>343</v>
      </c>
    </row>
    <row r="36" spans="4:5" ht="12.75">
      <c r="D36" t="s">
        <v>390</v>
      </c>
      <c r="E36" t="s">
        <v>146</v>
      </c>
    </row>
    <row r="37" spans="4:5" ht="12.75">
      <c r="D37" t="s">
        <v>356</v>
      </c>
      <c r="E37" t="s">
        <v>357</v>
      </c>
    </row>
    <row r="38" spans="4:5" ht="12.75">
      <c r="D38" t="s">
        <v>119</v>
      </c>
      <c r="E38" t="s">
        <v>120</v>
      </c>
    </row>
    <row r="39" spans="4:5" ht="12.75">
      <c r="D39" t="s">
        <v>133</v>
      </c>
      <c r="E39" t="s">
        <v>134</v>
      </c>
    </row>
    <row r="40" spans="4:5" ht="12.75">
      <c r="D40" t="s">
        <v>137</v>
      </c>
      <c r="E40" t="s">
        <v>138</v>
      </c>
    </row>
    <row r="41" spans="4:5" ht="12.75">
      <c r="D41" t="s">
        <v>105</v>
      </c>
      <c r="E41" t="s">
        <v>106</v>
      </c>
    </row>
    <row r="42" spans="4:5" ht="12.75">
      <c r="D42" t="s">
        <v>382</v>
      </c>
      <c r="E42" t="s">
        <v>383</v>
      </c>
    </row>
    <row r="43" spans="4:5" ht="12.75">
      <c r="D43" t="s">
        <v>318</v>
      </c>
      <c r="E43" t="s">
        <v>319</v>
      </c>
    </row>
    <row r="44" spans="4:5" ht="12.75">
      <c r="D44" t="s">
        <v>335</v>
      </c>
      <c r="E44" t="s">
        <v>336</v>
      </c>
    </row>
    <row r="45" spans="4:5" ht="12.75">
      <c r="D45" t="s">
        <v>303</v>
      </c>
      <c r="E45" t="s">
        <v>304</v>
      </c>
    </row>
    <row r="46" spans="4:5" ht="12.75">
      <c r="D46" t="s">
        <v>310</v>
      </c>
      <c r="E46" t="s">
        <v>311</v>
      </c>
    </row>
    <row r="47" spans="4:5" ht="12.75">
      <c r="D47" t="s">
        <v>320</v>
      </c>
      <c r="E47" t="s">
        <v>321</v>
      </c>
    </row>
    <row r="48" spans="4:5" ht="12.75">
      <c r="D48" t="s">
        <v>128</v>
      </c>
      <c r="E48" t="s">
        <v>129</v>
      </c>
    </row>
    <row r="49" spans="4:5" ht="12.75">
      <c r="D49" t="s">
        <v>386</v>
      </c>
      <c r="E49" t="s">
        <v>387</v>
      </c>
    </row>
    <row r="50" spans="4:5" ht="12.75">
      <c r="D50" t="s">
        <v>352</v>
      </c>
      <c r="E50" t="s">
        <v>353</v>
      </c>
    </row>
    <row r="51" spans="4:5" ht="12.75">
      <c r="D51" t="s">
        <v>110</v>
      </c>
      <c r="E51" t="s">
        <v>111</v>
      </c>
    </row>
    <row r="52" spans="4:5" ht="12.75">
      <c r="D52" t="s">
        <v>565</v>
      </c>
      <c r="E52" t="s">
        <v>566</v>
      </c>
    </row>
    <row r="53" spans="4:5" ht="12.75">
      <c r="D53" t="s">
        <v>118</v>
      </c>
      <c r="E53" t="s">
        <v>208</v>
      </c>
    </row>
    <row r="54" spans="4:5" ht="12.75">
      <c r="D54" t="s">
        <v>291</v>
      </c>
      <c r="E54" t="s">
        <v>292</v>
      </c>
    </row>
    <row r="55" spans="4:5" ht="12.75">
      <c r="D55" t="s">
        <v>151</v>
      </c>
      <c r="E55" t="s">
        <v>365</v>
      </c>
    </row>
    <row r="56" spans="4:5" ht="12.75">
      <c r="D56" t="s">
        <v>376</v>
      </c>
      <c r="E56" t="s">
        <v>377</v>
      </c>
    </row>
    <row r="57" spans="4:5" ht="12.75">
      <c r="D57" t="s">
        <v>54</v>
      </c>
      <c r="E57" t="s">
        <v>396</v>
      </c>
    </row>
    <row r="58" spans="4:5" ht="12.75">
      <c r="D58" t="s">
        <v>143</v>
      </c>
      <c r="E58" t="s">
        <v>144</v>
      </c>
    </row>
    <row r="59" spans="4:5" ht="12.75">
      <c r="D59" t="s">
        <v>389</v>
      </c>
      <c r="E59" t="s">
        <v>145</v>
      </c>
    </row>
    <row r="60" spans="4:5" ht="12.75">
      <c r="D60" t="s">
        <v>407</v>
      </c>
      <c r="E60" t="s">
        <v>309</v>
      </c>
    </row>
    <row r="61" spans="4:5" ht="12.75">
      <c r="D61" t="s">
        <v>121</v>
      </c>
      <c r="E61" t="s">
        <v>122</v>
      </c>
    </row>
    <row r="62" spans="4:5" ht="12.75">
      <c r="D62" t="s">
        <v>325</v>
      </c>
      <c r="E62" t="s">
        <v>326</v>
      </c>
    </row>
    <row r="63" spans="4:5" ht="12.75">
      <c r="D63" t="s">
        <v>68</v>
      </c>
      <c r="E63" t="s">
        <v>69</v>
      </c>
    </row>
    <row r="64" spans="4:5" ht="12.75">
      <c r="D64" t="s">
        <v>91</v>
      </c>
      <c r="E64" t="s">
        <v>92</v>
      </c>
    </row>
    <row r="65" spans="4:5" ht="12.75">
      <c r="D65" t="s">
        <v>363</v>
      </c>
      <c r="E65" t="s">
        <v>364</v>
      </c>
    </row>
    <row r="66" spans="4:5" ht="12.75">
      <c r="D66" t="s">
        <v>354</v>
      </c>
      <c r="E66" t="s">
        <v>355</v>
      </c>
    </row>
    <row r="67" spans="4:5" ht="12.75">
      <c r="D67" t="s">
        <v>322</v>
      </c>
      <c r="E67" t="s">
        <v>323</v>
      </c>
    </row>
    <row r="68" spans="4:5" ht="12.75">
      <c r="D68" t="s">
        <v>53</v>
      </c>
      <c r="E68" t="s">
        <v>394</v>
      </c>
    </row>
    <row r="69" spans="4:5" ht="12.75">
      <c r="D69" t="s">
        <v>81</v>
      </c>
      <c r="E69" t="s">
        <v>82</v>
      </c>
    </row>
    <row r="70" spans="4:5" ht="12.75">
      <c r="D70" t="s">
        <v>313</v>
      </c>
      <c r="E70" t="s">
        <v>314</v>
      </c>
    </row>
    <row r="71" spans="4:5" ht="12.75">
      <c r="D71" t="s">
        <v>328</v>
      </c>
      <c r="E71" t="s">
        <v>329</v>
      </c>
    </row>
    <row r="72" spans="4:5" ht="12.75">
      <c r="D72" t="s">
        <v>86</v>
      </c>
      <c r="E72" t="s">
        <v>87</v>
      </c>
    </row>
    <row r="73" spans="4:5" ht="12.75">
      <c r="D73" t="s">
        <v>344</v>
      </c>
      <c r="E73" t="s">
        <v>345</v>
      </c>
    </row>
    <row r="74" spans="4:5" ht="12.75">
      <c r="D74" t="s">
        <v>388</v>
      </c>
      <c r="E74" t="s">
        <v>342</v>
      </c>
    </row>
    <row r="75" spans="4:5" ht="12.75">
      <c r="D75" t="s">
        <v>337</v>
      </c>
      <c r="E75" t="s">
        <v>338</v>
      </c>
    </row>
    <row r="76" spans="4:5" ht="12.75">
      <c r="D76" t="s">
        <v>331</v>
      </c>
      <c r="E76" t="s">
        <v>332</v>
      </c>
    </row>
    <row r="77" spans="4:5" ht="12.75">
      <c r="D77" t="s">
        <v>366</v>
      </c>
      <c r="E77" t="s">
        <v>367</v>
      </c>
    </row>
    <row r="78" spans="4:5" ht="12.75">
      <c r="D78" t="s">
        <v>131</v>
      </c>
      <c r="E78" t="s">
        <v>132</v>
      </c>
    </row>
    <row r="79" spans="4:5" ht="12.75">
      <c r="D79" t="s">
        <v>93</v>
      </c>
      <c r="E79" t="s">
        <v>94</v>
      </c>
    </row>
    <row r="80" spans="4:5" ht="12.75">
      <c r="D80" t="s">
        <v>161</v>
      </c>
      <c r="E80" t="s">
        <v>162</v>
      </c>
    </row>
    <row r="81" spans="4:5" ht="12.75">
      <c r="D81" t="s">
        <v>154</v>
      </c>
      <c r="E81" t="s">
        <v>155</v>
      </c>
    </row>
    <row r="82" spans="4:5" ht="12.75">
      <c r="D82" t="s">
        <v>545</v>
      </c>
      <c r="E82" t="s">
        <v>348</v>
      </c>
    </row>
    <row r="83" spans="4:5" ht="12.75">
      <c r="D83" t="s">
        <v>70</v>
      </c>
      <c r="E83" t="s">
        <v>71</v>
      </c>
    </row>
    <row r="84" spans="4:5" ht="12.75">
      <c r="D84" t="s">
        <v>79</v>
      </c>
      <c r="E84" t="s">
        <v>80</v>
      </c>
    </row>
    <row r="85" spans="4:5" ht="12.75">
      <c r="D85" t="s">
        <v>546</v>
      </c>
      <c r="E85" t="s">
        <v>142</v>
      </c>
    </row>
    <row r="86" spans="4:5" ht="12.75">
      <c r="D86" t="s">
        <v>300</v>
      </c>
      <c r="E86" t="s">
        <v>301</v>
      </c>
    </row>
    <row r="87" spans="4:5" ht="12.75">
      <c r="D87" t="s">
        <v>67</v>
      </c>
      <c r="E87" t="s">
        <v>167</v>
      </c>
    </row>
    <row r="88" spans="4:5" ht="12.75">
      <c r="D88" t="s">
        <v>541</v>
      </c>
      <c r="E88" t="s">
        <v>372</v>
      </c>
    </row>
    <row r="89" spans="4:5" ht="12.75">
      <c r="D89" t="s">
        <v>117</v>
      </c>
      <c r="E89" t="s">
        <v>209</v>
      </c>
    </row>
    <row r="90" spans="4:5" ht="12.75">
      <c r="D90" t="s">
        <v>139</v>
      </c>
      <c r="E90" t="s">
        <v>140</v>
      </c>
    </row>
    <row r="91" spans="4:5" ht="12.75">
      <c r="D91" t="s">
        <v>141</v>
      </c>
      <c r="E91" t="s">
        <v>391</v>
      </c>
    </row>
    <row r="92" spans="4:5" ht="12.75">
      <c r="D92" t="s">
        <v>540</v>
      </c>
      <c r="E92" t="s">
        <v>359</v>
      </c>
    </row>
    <row r="93" spans="4:5" ht="12.75">
      <c r="D93" t="s">
        <v>294</v>
      </c>
      <c r="E93" t="s">
        <v>295</v>
      </c>
    </row>
    <row r="94" spans="4:5" ht="12.75">
      <c r="D94" t="s">
        <v>384</v>
      </c>
      <c r="E94" t="s">
        <v>385</v>
      </c>
    </row>
    <row r="95" spans="4:5" ht="12.75">
      <c r="D95" t="s">
        <v>149</v>
      </c>
      <c r="E95" t="s">
        <v>150</v>
      </c>
    </row>
    <row r="96" spans="4:5" ht="12.75">
      <c r="D96" t="s">
        <v>58</v>
      </c>
      <c r="E96" t="s">
        <v>59</v>
      </c>
    </row>
    <row r="97" spans="4:5" ht="12.75">
      <c r="D97" t="s">
        <v>98</v>
      </c>
      <c r="E97" t="s">
        <v>99</v>
      </c>
    </row>
    <row r="98" spans="4:5" ht="12.75">
      <c r="D98" t="s">
        <v>103</v>
      </c>
      <c r="E98" t="s">
        <v>104</v>
      </c>
    </row>
    <row r="99" spans="4:5" ht="12.75">
      <c r="D99" t="s">
        <v>77</v>
      </c>
      <c r="E99" t="s">
        <v>78</v>
      </c>
    </row>
    <row r="100" spans="4:5" ht="12.75">
      <c r="D100" t="s">
        <v>298</v>
      </c>
      <c r="E100" t="s">
        <v>299</v>
      </c>
    </row>
    <row r="101" spans="4:5" ht="12" customHeight="1">
      <c r="D101" t="s">
        <v>349</v>
      </c>
      <c r="E101" t="s">
        <v>350</v>
      </c>
    </row>
    <row r="102" spans="4:5" ht="12.75">
      <c r="D102" t="s">
        <v>95</v>
      </c>
      <c r="E102" t="s">
        <v>400</v>
      </c>
    </row>
    <row r="103" spans="4:5" ht="12.75">
      <c r="D103" t="s">
        <v>89</v>
      </c>
      <c r="E103" t="s">
        <v>399</v>
      </c>
    </row>
  </sheetData>
  <sheetProtection password="9A0B" sheet="1" objects="1" scenarios="1"/>
  <mergeCells count="3">
    <mergeCell ref="A4:B4"/>
    <mergeCell ref="D4:E4"/>
    <mergeCell ref="G4:H4"/>
  </mergeCell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Grasses">
    <pageSetUpPr fitToPage="1"/>
  </sheetPr>
  <dimension ref="A1:P96"/>
  <sheetViews>
    <sheetView zoomScale="70" zoomScaleNormal="70" workbookViewId="0" topLeftCell="A1">
      <selection activeCell="H15" sqref="H15"/>
    </sheetView>
  </sheetViews>
  <sheetFormatPr defaultColWidth="9.140625" defaultRowHeight="12.75"/>
  <cols>
    <col min="1" max="1" width="4.140625" style="0" bestFit="1" customWidth="1"/>
    <col min="2" max="2" width="17.28125" style="0" customWidth="1"/>
    <col min="3" max="3" width="24.421875" style="0" customWidth="1"/>
    <col min="4" max="4" width="27.7109375" style="0" bestFit="1" customWidth="1"/>
    <col min="5" max="5" width="12.7109375" style="0" customWidth="1"/>
    <col min="6" max="6" width="10.00390625" style="4" customWidth="1"/>
    <col min="7" max="7" width="9.00390625" style="4" customWidth="1"/>
    <col min="8" max="8" width="9.140625" style="155" customWidth="1"/>
    <col min="9" max="9" width="9.140625" style="30" customWidth="1"/>
    <col min="14" max="14" width="17.28125" style="0" customWidth="1"/>
    <col min="15" max="15" width="21.57421875" style="0" customWidth="1"/>
    <col min="16" max="16" width="9.140625" style="18" customWidth="1"/>
  </cols>
  <sheetData>
    <row r="1" spans="2:16" ht="51">
      <c r="B1" s="7" t="s">
        <v>2</v>
      </c>
      <c r="C1" s="5"/>
      <c r="D1" s="6" t="s">
        <v>7</v>
      </c>
      <c r="E1" s="36" t="s">
        <v>183</v>
      </c>
      <c r="F1" s="20" t="s">
        <v>10</v>
      </c>
      <c r="G1" s="20" t="s">
        <v>6</v>
      </c>
      <c r="H1" s="148" t="s">
        <v>11</v>
      </c>
      <c r="I1" s="149" t="s">
        <v>12</v>
      </c>
      <c r="J1" s="8" t="s">
        <v>0</v>
      </c>
      <c r="K1" s="9" t="s">
        <v>1</v>
      </c>
      <c r="L1" s="9" t="s">
        <v>9</v>
      </c>
      <c r="M1" s="9" t="s">
        <v>182</v>
      </c>
      <c r="N1" s="5" t="s">
        <v>5</v>
      </c>
      <c r="O1" s="5" t="s">
        <v>275</v>
      </c>
      <c r="P1" s="172" t="s">
        <v>534</v>
      </c>
    </row>
    <row r="2" spans="1:15" ht="12.75">
      <c r="A2" s="166" t="s">
        <v>200</v>
      </c>
      <c r="B2" s="6" t="s">
        <v>177</v>
      </c>
      <c r="C2" s="5" t="s">
        <v>166</v>
      </c>
      <c r="D2" s="6"/>
      <c r="E2" s="6"/>
      <c r="F2" s="20"/>
      <c r="G2" s="20"/>
      <c r="H2" s="148"/>
      <c r="I2" s="150"/>
      <c r="J2" s="8"/>
      <c r="K2" s="9"/>
      <c r="L2" s="9"/>
      <c r="M2" s="9"/>
      <c r="N2" s="5" t="s">
        <v>199</v>
      </c>
      <c r="O2" s="5"/>
    </row>
    <row r="3" spans="1:16" ht="12.75">
      <c r="A3" s="166" t="s">
        <v>196</v>
      </c>
      <c r="B3" s="8" t="s">
        <v>4</v>
      </c>
      <c r="C3" s="5" t="s">
        <v>271</v>
      </c>
      <c r="D3" s="5" t="s">
        <v>13</v>
      </c>
      <c r="E3" s="137">
        <v>10</v>
      </c>
      <c r="F3" s="14"/>
      <c r="G3" s="19"/>
      <c r="H3" s="151">
        <v>2</v>
      </c>
      <c r="I3" s="152">
        <v>14</v>
      </c>
      <c r="J3" s="8">
        <v>8125</v>
      </c>
      <c r="K3" s="11">
        <f aca="true" t="shared" si="0" ref="K3:K28">J3/43560</f>
        <v>0.18652433425160697</v>
      </c>
      <c r="L3" s="11">
        <f aca="true" t="shared" si="1" ref="L3:L28">K3*16</f>
        <v>2.9843893480257115</v>
      </c>
      <c r="M3" s="11">
        <v>100</v>
      </c>
      <c r="N3" s="5" t="s">
        <v>14</v>
      </c>
      <c r="O3" s="5" t="s">
        <v>15</v>
      </c>
      <c r="P3" s="18">
        <v>4</v>
      </c>
    </row>
    <row r="4" spans="1:16" s="12" customFormat="1" ht="12.75">
      <c r="A4" s="166" t="s">
        <v>197</v>
      </c>
      <c r="B4" s="8" t="s">
        <v>4</v>
      </c>
      <c r="C4" s="5" t="s">
        <v>16</v>
      </c>
      <c r="D4" s="5" t="s">
        <v>165</v>
      </c>
      <c r="E4" s="137">
        <v>2</v>
      </c>
      <c r="F4" s="14"/>
      <c r="G4" s="19"/>
      <c r="H4" s="151">
        <v>2</v>
      </c>
      <c r="I4" s="152">
        <v>14</v>
      </c>
      <c r="J4" s="10">
        <v>44375</v>
      </c>
      <c r="K4" s="11">
        <f t="shared" si="0"/>
        <v>1.0187098255280074</v>
      </c>
      <c r="L4" s="11">
        <f t="shared" si="1"/>
        <v>16.299357208448118</v>
      </c>
      <c r="M4" s="11">
        <v>20</v>
      </c>
      <c r="N4" s="5" t="s">
        <v>100</v>
      </c>
      <c r="O4" s="5" t="s">
        <v>17</v>
      </c>
      <c r="P4" s="18">
        <v>8</v>
      </c>
    </row>
    <row r="5" spans="1:16" ht="12.75">
      <c r="A5" s="166" t="s">
        <v>198</v>
      </c>
      <c r="B5" s="8" t="s">
        <v>4</v>
      </c>
      <c r="C5" s="5" t="s">
        <v>378</v>
      </c>
      <c r="D5" s="5" t="s">
        <v>51</v>
      </c>
      <c r="E5" s="137" t="s">
        <v>268</v>
      </c>
      <c r="F5" s="14"/>
      <c r="G5" s="19"/>
      <c r="H5" s="151">
        <v>31</v>
      </c>
      <c r="I5" s="152">
        <v>465</v>
      </c>
      <c r="J5" s="10"/>
      <c r="K5" s="11">
        <f t="shared" si="0"/>
        <v>0</v>
      </c>
      <c r="L5" s="11">
        <f t="shared" si="1"/>
        <v>0</v>
      </c>
      <c r="M5" s="11">
        <v>0</v>
      </c>
      <c r="N5" s="5" t="s">
        <v>324</v>
      </c>
      <c r="O5" s="5" t="s">
        <v>52</v>
      </c>
      <c r="P5" s="18">
        <v>5</v>
      </c>
    </row>
    <row r="6" spans="1:16" ht="12.75">
      <c r="A6" s="166" t="s">
        <v>201</v>
      </c>
      <c r="B6" s="8" t="s">
        <v>4</v>
      </c>
      <c r="C6" s="5" t="s">
        <v>18</v>
      </c>
      <c r="D6" s="5" t="s">
        <v>19</v>
      </c>
      <c r="E6" s="137">
        <v>6</v>
      </c>
      <c r="F6" s="14"/>
      <c r="G6" s="19"/>
      <c r="H6" s="151">
        <v>2</v>
      </c>
      <c r="I6" s="152">
        <v>16</v>
      </c>
      <c r="J6" s="10">
        <v>17188</v>
      </c>
      <c r="K6" s="11">
        <f t="shared" si="0"/>
        <v>0.3945821854912764</v>
      </c>
      <c r="L6" s="11">
        <f t="shared" si="1"/>
        <v>6.313314967860422</v>
      </c>
      <c r="M6" s="11">
        <v>20</v>
      </c>
      <c r="N6" s="5" t="s">
        <v>34</v>
      </c>
      <c r="O6" s="5" t="s">
        <v>21</v>
      </c>
      <c r="P6" s="18">
        <v>7</v>
      </c>
    </row>
    <row r="7" spans="1:16" ht="12.75">
      <c r="A7" s="166" t="s">
        <v>433</v>
      </c>
      <c r="B7" s="8" t="s">
        <v>4</v>
      </c>
      <c r="C7" s="5" t="s">
        <v>276</v>
      </c>
      <c r="D7" s="5" t="s">
        <v>277</v>
      </c>
      <c r="E7" s="137">
        <v>0.22</v>
      </c>
      <c r="F7" s="14"/>
      <c r="G7" s="19"/>
      <c r="H7" s="151"/>
      <c r="I7" s="152"/>
      <c r="J7" s="10">
        <v>405375</v>
      </c>
      <c r="K7" s="11">
        <f t="shared" si="0"/>
        <v>9.306129476584022</v>
      </c>
      <c r="L7" s="11">
        <f t="shared" si="1"/>
        <v>148.89807162534436</v>
      </c>
      <c r="M7" s="11">
        <v>20</v>
      </c>
      <c r="N7" s="5" t="s">
        <v>278</v>
      </c>
      <c r="O7" s="5" t="s">
        <v>543</v>
      </c>
      <c r="P7" s="18">
        <v>4</v>
      </c>
    </row>
    <row r="8" spans="1:16" ht="12.75">
      <c r="A8" s="166" t="s">
        <v>432</v>
      </c>
      <c r="B8" s="8" t="s">
        <v>4</v>
      </c>
      <c r="C8" s="5" t="s">
        <v>22</v>
      </c>
      <c r="D8" s="5" t="s">
        <v>23</v>
      </c>
      <c r="E8" s="137">
        <v>14</v>
      </c>
      <c r="F8" s="14"/>
      <c r="G8" s="19"/>
      <c r="H8" s="151">
        <v>2.5</v>
      </c>
      <c r="I8" s="152">
        <v>10.75</v>
      </c>
      <c r="J8" s="10">
        <v>7188</v>
      </c>
      <c r="K8" s="11">
        <f t="shared" si="0"/>
        <v>0.1650137741046832</v>
      </c>
      <c r="L8" s="11">
        <f t="shared" si="1"/>
        <v>2.6402203856749313</v>
      </c>
      <c r="M8" s="11">
        <v>20</v>
      </c>
      <c r="N8" s="5" t="s">
        <v>333</v>
      </c>
      <c r="O8" s="5" t="s">
        <v>24</v>
      </c>
      <c r="P8" s="18">
        <v>5</v>
      </c>
    </row>
    <row r="9" spans="1:16" s="12" customFormat="1" ht="12.75">
      <c r="A9" s="166" t="s">
        <v>434</v>
      </c>
      <c r="B9" s="8" t="s">
        <v>4</v>
      </c>
      <c r="C9" s="5" t="s">
        <v>279</v>
      </c>
      <c r="D9" s="5" t="s">
        <v>280</v>
      </c>
      <c r="E9" s="137">
        <v>0.19</v>
      </c>
      <c r="F9" s="14"/>
      <c r="G9" s="19"/>
      <c r="H9" s="151">
        <v>5</v>
      </c>
      <c r="I9" s="152">
        <v>75</v>
      </c>
      <c r="J9" s="10">
        <v>460000</v>
      </c>
      <c r="K9" s="11">
        <f t="shared" si="0"/>
        <v>10.560146923783288</v>
      </c>
      <c r="L9" s="11">
        <f t="shared" si="1"/>
        <v>168.9623507805326</v>
      </c>
      <c r="M9" s="11">
        <v>10</v>
      </c>
      <c r="N9" s="5" t="s">
        <v>278</v>
      </c>
      <c r="O9" s="5" t="s">
        <v>63</v>
      </c>
      <c r="P9" s="18">
        <v>1</v>
      </c>
    </row>
    <row r="10" spans="1:16" ht="12.75">
      <c r="A10" s="166" t="s">
        <v>435</v>
      </c>
      <c r="B10" s="8" t="s">
        <v>4</v>
      </c>
      <c r="C10" s="5" t="s">
        <v>26</v>
      </c>
      <c r="D10" s="5" t="s">
        <v>27</v>
      </c>
      <c r="E10" s="137">
        <v>10</v>
      </c>
      <c r="F10" s="14"/>
      <c r="G10" s="19"/>
      <c r="H10" s="151"/>
      <c r="I10" s="152">
        <v>9.1</v>
      </c>
      <c r="J10" s="10">
        <v>469</v>
      </c>
      <c r="K10" s="11">
        <f t="shared" si="0"/>
        <v>0.010766758494031222</v>
      </c>
      <c r="L10" s="11">
        <f t="shared" si="1"/>
        <v>0.17226813590449955</v>
      </c>
      <c r="M10" s="11">
        <v>100</v>
      </c>
      <c r="N10" s="5" t="s">
        <v>381</v>
      </c>
      <c r="O10" s="5" t="s">
        <v>17</v>
      </c>
      <c r="P10" s="18">
        <v>3</v>
      </c>
    </row>
    <row r="11" spans="1:16" ht="12.75">
      <c r="A11" s="166" t="s">
        <v>436</v>
      </c>
      <c r="B11" s="8" t="s">
        <v>4</v>
      </c>
      <c r="C11" s="5" t="s">
        <v>281</v>
      </c>
      <c r="D11" s="5" t="s">
        <v>282</v>
      </c>
      <c r="E11" s="137">
        <v>1</v>
      </c>
      <c r="F11" s="14"/>
      <c r="G11" s="19"/>
      <c r="H11" s="151">
        <v>4</v>
      </c>
      <c r="I11" s="152">
        <v>60</v>
      </c>
      <c r="J11" s="10">
        <v>81063</v>
      </c>
      <c r="K11" s="11">
        <f t="shared" si="0"/>
        <v>1.8609504132231405</v>
      </c>
      <c r="L11" s="11">
        <f t="shared" si="1"/>
        <v>29.775206611570248</v>
      </c>
      <c r="M11" s="11">
        <v>20</v>
      </c>
      <c r="N11" s="5" t="s">
        <v>278</v>
      </c>
      <c r="O11" s="5" t="s">
        <v>63</v>
      </c>
      <c r="P11" s="18">
        <v>3</v>
      </c>
    </row>
    <row r="12" spans="1:16" ht="12.75">
      <c r="A12" s="166" t="s">
        <v>437</v>
      </c>
      <c r="B12" s="8" t="s">
        <v>4</v>
      </c>
      <c r="C12" s="5" t="s">
        <v>283</v>
      </c>
      <c r="D12" s="5" t="s">
        <v>284</v>
      </c>
      <c r="E12" s="137">
        <v>7</v>
      </c>
      <c r="F12" s="14"/>
      <c r="G12" s="19"/>
      <c r="H12" s="151">
        <v>8</v>
      </c>
      <c r="I12" s="152">
        <v>120</v>
      </c>
      <c r="J12" s="10">
        <v>12900</v>
      </c>
      <c r="K12" s="11">
        <f t="shared" si="0"/>
        <v>0.29614325068870523</v>
      </c>
      <c r="L12" s="11">
        <f t="shared" si="1"/>
        <v>4.738292011019284</v>
      </c>
      <c r="M12" s="11">
        <v>0</v>
      </c>
      <c r="N12" s="5" t="s">
        <v>278</v>
      </c>
      <c r="O12" s="5" t="s">
        <v>21</v>
      </c>
      <c r="P12" s="18">
        <v>4</v>
      </c>
    </row>
    <row r="13" spans="1:16" ht="12.75">
      <c r="A13" s="166" t="s">
        <v>450</v>
      </c>
      <c r="B13" s="202" t="s">
        <v>4</v>
      </c>
      <c r="C13" s="203" t="s">
        <v>558</v>
      </c>
      <c r="D13" s="203" t="s">
        <v>559</v>
      </c>
      <c r="E13" s="242">
        <v>3</v>
      </c>
      <c r="F13" s="243"/>
      <c r="G13" s="243"/>
      <c r="H13" s="247">
        <v>12</v>
      </c>
      <c r="I13" s="248">
        <v>180</v>
      </c>
      <c r="J13" s="246">
        <v>33000</v>
      </c>
      <c r="K13" s="208">
        <f t="shared" si="0"/>
        <v>0.7575757575757576</v>
      </c>
      <c r="L13" s="208">
        <f t="shared" si="1"/>
        <v>12.121212121212121</v>
      </c>
      <c r="M13" s="208">
        <v>10</v>
      </c>
      <c r="N13" s="203" t="s">
        <v>278</v>
      </c>
      <c r="O13" s="203" t="s">
        <v>560</v>
      </c>
      <c r="P13" s="18">
        <v>6</v>
      </c>
    </row>
    <row r="14" spans="1:16" ht="12.75">
      <c r="A14" s="166" t="s">
        <v>438</v>
      </c>
      <c r="B14" s="8" t="s">
        <v>4</v>
      </c>
      <c r="C14" s="5" t="s">
        <v>28</v>
      </c>
      <c r="D14" s="5" t="s">
        <v>29</v>
      </c>
      <c r="E14" s="137">
        <v>8</v>
      </c>
      <c r="F14" s="14"/>
      <c r="G14" s="19"/>
      <c r="H14" s="151">
        <v>2</v>
      </c>
      <c r="I14" s="152">
        <v>15</v>
      </c>
      <c r="J14" s="10">
        <v>10625</v>
      </c>
      <c r="K14" s="11">
        <f t="shared" si="0"/>
        <v>0.24391643709825528</v>
      </c>
      <c r="L14" s="11">
        <f t="shared" si="1"/>
        <v>3.9026629935720845</v>
      </c>
      <c r="M14" s="11">
        <v>100</v>
      </c>
      <c r="N14" s="5" t="s">
        <v>14</v>
      </c>
      <c r="O14" s="5" t="s">
        <v>30</v>
      </c>
      <c r="P14" s="18">
        <v>4</v>
      </c>
    </row>
    <row r="15" spans="1:16" ht="12.75">
      <c r="A15" s="166" t="s">
        <v>439</v>
      </c>
      <c r="B15" s="8" t="s">
        <v>4</v>
      </c>
      <c r="C15" s="5" t="s">
        <v>285</v>
      </c>
      <c r="D15" s="5" t="s">
        <v>286</v>
      </c>
      <c r="E15" s="137">
        <v>1</v>
      </c>
      <c r="F15" s="14"/>
      <c r="G15" s="19"/>
      <c r="H15" s="151">
        <v>10</v>
      </c>
      <c r="I15" s="152">
        <v>150</v>
      </c>
      <c r="J15" s="10">
        <v>91563</v>
      </c>
      <c r="K15" s="11">
        <f t="shared" si="0"/>
        <v>2.101997245179063</v>
      </c>
      <c r="L15" s="11">
        <f t="shared" si="1"/>
        <v>33.63195592286501</v>
      </c>
      <c r="M15" s="11">
        <v>20</v>
      </c>
      <c r="N15" s="5" t="s">
        <v>20</v>
      </c>
      <c r="O15" s="5" t="s">
        <v>21</v>
      </c>
      <c r="P15" s="18">
        <v>7</v>
      </c>
    </row>
    <row r="16" spans="1:16" ht="12.75">
      <c r="A16" s="166" t="s">
        <v>440</v>
      </c>
      <c r="B16" s="8" t="s">
        <v>4</v>
      </c>
      <c r="C16" s="5" t="s">
        <v>379</v>
      </c>
      <c r="D16" s="5" t="s">
        <v>31</v>
      </c>
      <c r="E16" s="137">
        <v>7</v>
      </c>
      <c r="F16" s="14"/>
      <c r="G16" s="19"/>
      <c r="H16" s="151">
        <v>2.33</v>
      </c>
      <c r="I16" s="152">
        <v>21.25</v>
      </c>
      <c r="J16" s="10">
        <v>14063</v>
      </c>
      <c r="K16" s="11">
        <f t="shared" si="0"/>
        <v>0.322842056932966</v>
      </c>
      <c r="L16" s="11">
        <f t="shared" si="1"/>
        <v>5.165472910927456</v>
      </c>
      <c r="M16" s="11">
        <v>20</v>
      </c>
      <c r="N16" s="5" t="s">
        <v>20</v>
      </c>
      <c r="O16" s="5" t="s">
        <v>32</v>
      </c>
      <c r="P16" s="18">
        <v>5</v>
      </c>
    </row>
    <row r="17" spans="1:16" ht="12.75">
      <c r="A17" s="166" t="s">
        <v>441</v>
      </c>
      <c r="B17" s="8" t="s">
        <v>4</v>
      </c>
      <c r="C17" s="5" t="s">
        <v>380</v>
      </c>
      <c r="D17" s="5" t="s">
        <v>33</v>
      </c>
      <c r="E17" s="137">
        <v>10</v>
      </c>
      <c r="F17" s="14"/>
      <c r="G17" s="19"/>
      <c r="H17" s="151">
        <v>8</v>
      </c>
      <c r="I17" s="152">
        <v>120</v>
      </c>
      <c r="J17" s="10">
        <v>9375</v>
      </c>
      <c r="K17" s="11">
        <f t="shared" si="0"/>
        <v>0.21522038567493113</v>
      </c>
      <c r="L17" s="11">
        <f t="shared" si="1"/>
        <v>3.443526170798898</v>
      </c>
      <c r="M17" s="11">
        <v>10</v>
      </c>
      <c r="N17" s="5" t="s">
        <v>34</v>
      </c>
      <c r="O17" s="5" t="s">
        <v>21</v>
      </c>
      <c r="P17" s="18">
        <v>6</v>
      </c>
    </row>
    <row r="18" spans="1:16" ht="12.75">
      <c r="A18" s="166" t="s">
        <v>442</v>
      </c>
      <c r="B18" s="8" t="s">
        <v>4</v>
      </c>
      <c r="C18" s="5" t="s">
        <v>49</v>
      </c>
      <c r="D18" s="5" t="s">
        <v>50</v>
      </c>
      <c r="E18" s="137" t="s">
        <v>268</v>
      </c>
      <c r="F18" s="14"/>
      <c r="G18" s="19"/>
      <c r="H18" s="151">
        <v>8</v>
      </c>
      <c r="I18" s="152">
        <v>140</v>
      </c>
      <c r="J18" s="10"/>
      <c r="K18" s="11">
        <f t="shared" si="0"/>
        <v>0</v>
      </c>
      <c r="L18" s="11">
        <f t="shared" si="1"/>
        <v>0</v>
      </c>
      <c r="M18" s="11">
        <v>0</v>
      </c>
      <c r="N18" s="5" t="s">
        <v>381</v>
      </c>
      <c r="O18" s="5" t="s">
        <v>30</v>
      </c>
      <c r="P18" s="18">
        <v>4</v>
      </c>
    </row>
    <row r="19" spans="1:16" ht="12.75">
      <c r="A19" s="166" t="s">
        <v>443</v>
      </c>
      <c r="B19" s="8" t="s">
        <v>4</v>
      </c>
      <c r="C19" s="5" t="s">
        <v>35</v>
      </c>
      <c r="D19" s="5" t="s">
        <v>36</v>
      </c>
      <c r="E19" s="137">
        <v>1.5</v>
      </c>
      <c r="F19" s="14"/>
      <c r="G19" s="19"/>
      <c r="H19" s="151">
        <v>11</v>
      </c>
      <c r="I19" s="152">
        <v>133.75</v>
      </c>
      <c r="J19" s="10">
        <v>75000</v>
      </c>
      <c r="K19" s="11">
        <f t="shared" si="0"/>
        <v>1.721763085399449</v>
      </c>
      <c r="L19" s="11">
        <f t="shared" si="1"/>
        <v>27.548209366391184</v>
      </c>
      <c r="M19" s="11">
        <v>10</v>
      </c>
      <c r="N19" s="5" t="s">
        <v>20</v>
      </c>
      <c r="O19" s="5" t="s">
        <v>30</v>
      </c>
      <c r="P19" s="18">
        <v>9</v>
      </c>
    </row>
    <row r="20" spans="1:16" ht="12.75">
      <c r="A20" s="166" t="s">
        <v>431</v>
      </c>
      <c r="B20" s="8" t="s">
        <v>4</v>
      </c>
      <c r="C20" s="5" t="s">
        <v>287</v>
      </c>
      <c r="D20" s="5" t="s">
        <v>288</v>
      </c>
      <c r="E20" s="137">
        <v>1</v>
      </c>
      <c r="F20" s="14"/>
      <c r="G20" s="19"/>
      <c r="H20" s="151">
        <v>6</v>
      </c>
      <c r="I20" s="152">
        <v>90</v>
      </c>
      <c r="J20" s="10">
        <v>93750</v>
      </c>
      <c r="K20" s="11">
        <f t="shared" si="0"/>
        <v>2.152203856749311</v>
      </c>
      <c r="L20" s="11">
        <f t="shared" si="1"/>
        <v>34.43526170798898</v>
      </c>
      <c r="M20" s="11">
        <v>10</v>
      </c>
      <c r="N20" s="5" t="s">
        <v>14</v>
      </c>
      <c r="O20" s="5" t="s">
        <v>312</v>
      </c>
      <c r="P20" s="18">
        <v>3</v>
      </c>
    </row>
    <row r="21" spans="1:16" ht="12.75">
      <c r="A21" s="166" t="s">
        <v>430</v>
      </c>
      <c r="B21" s="8" t="s">
        <v>4</v>
      </c>
      <c r="C21" s="5" t="s">
        <v>37</v>
      </c>
      <c r="D21" s="5" t="s">
        <v>38</v>
      </c>
      <c r="E21" s="137">
        <v>0.5</v>
      </c>
      <c r="F21" s="14"/>
      <c r="G21" s="19"/>
      <c r="H21" s="151">
        <v>4.75</v>
      </c>
      <c r="I21" s="152">
        <v>47.5</v>
      </c>
      <c r="J21" s="10">
        <v>312500</v>
      </c>
      <c r="K21" s="11">
        <f t="shared" si="0"/>
        <v>7.174012855831037</v>
      </c>
      <c r="L21" s="11">
        <f t="shared" si="1"/>
        <v>114.7842056932966</v>
      </c>
      <c r="M21" s="11">
        <v>10</v>
      </c>
      <c r="N21" s="5" t="s">
        <v>34</v>
      </c>
      <c r="O21" s="5" t="s">
        <v>25</v>
      </c>
      <c r="P21" s="18">
        <v>3</v>
      </c>
    </row>
    <row r="22" spans="1:16" ht="12.75">
      <c r="A22" s="166" t="s">
        <v>449</v>
      </c>
      <c r="B22" s="202" t="s">
        <v>4</v>
      </c>
      <c r="C22" s="203" t="s">
        <v>555</v>
      </c>
      <c r="D22" s="203" t="s">
        <v>556</v>
      </c>
      <c r="E22" s="242">
        <v>1.5</v>
      </c>
      <c r="F22" s="243"/>
      <c r="G22" s="243"/>
      <c r="H22" s="244"/>
      <c r="I22" s="245">
        <v>13.5</v>
      </c>
      <c r="J22" s="246">
        <v>81250</v>
      </c>
      <c r="K22" s="208">
        <f t="shared" si="0"/>
        <v>1.8652433425160697</v>
      </c>
      <c r="L22" s="208">
        <f t="shared" si="1"/>
        <v>29.843893480257115</v>
      </c>
      <c r="M22" s="208">
        <v>10</v>
      </c>
      <c r="N22" s="203" t="s">
        <v>100</v>
      </c>
      <c r="O22" s="203" t="s">
        <v>557</v>
      </c>
      <c r="P22" s="18">
        <v>2</v>
      </c>
    </row>
    <row r="23" spans="1:16" ht="12.75">
      <c r="A23" s="166" t="s">
        <v>444</v>
      </c>
      <c r="B23" s="8" t="s">
        <v>4</v>
      </c>
      <c r="C23" s="5" t="s">
        <v>39</v>
      </c>
      <c r="D23" s="5" t="s">
        <v>40</v>
      </c>
      <c r="E23" s="137">
        <v>9</v>
      </c>
      <c r="F23" s="14"/>
      <c r="G23" s="19"/>
      <c r="H23" s="151">
        <v>2.33</v>
      </c>
      <c r="I23" s="152">
        <v>18.75</v>
      </c>
      <c r="J23" s="10">
        <v>11875</v>
      </c>
      <c r="K23" s="11">
        <f t="shared" si="0"/>
        <v>0.27261248852157943</v>
      </c>
      <c r="L23" s="11">
        <f t="shared" si="1"/>
        <v>4.361799816345271</v>
      </c>
      <c r="M23" s="11">
        <v>20</v>
      </c>
      <c r="N23" s="5" t="s">
        <v>34</v>
      </c>
      <c r="O23" s="5" t="s">
        <v>15</v>
      </c>
      <c r="P23" s="18">
        <v>6</v>
      </c>
    </row>
    <row r="24" spans="1:16" ht="12.75">
      <c r="A24" s="166" t="s">
        <v>445</v>
      </c>
      <c r="B24" s="8" t="s">
        <v>4</v>
      </c>
      <c r="C24" s="5" t="s">
        <v>289</v>
      </c>
      <c r="D24" s="5" t="s">
        <v>290</v>
      </c>
      <c r="E24" s="137">
        <v>3</v>
      </c>
      <c r="F24" s="14"/>
      <c r="G24" s="19"/>
      <c r="H24" s="151">
        <v>10</v>
      </c>
      <c r="I24" s="152">
        <v>150</v>
      </c>
      <c r="J24" s="10">
        <v>31000</v>
      </c>
      <c r="K24" s="11">
        <f t="shared" si="0"/>
        <v>0.711662075298439</v>
      </c>
      <c r="L24" s="11">
        <f t="shared" si="1"/>
        <v>11.386593204775023</v>
      </c>
      <c r="M24" s="11">
        <v>10</v>
      </c>
      <c r="N24" s="5" t="s">
        <v>278</v>
      </c>
      <c r="O24" s="5" t="s">
        <v>21</v>
      </c>
      <c r="P24" s="18">
        <v>3</v>
      </c>
    </row>
    <row r="25" spans="1:16" ht="12.75">
      <c r="A25" s="166" t="s">
        <v>446</v>
      </c>
      <c r="B25" s="8" t="s">
        <v>4</v>
      </c>
      <c r="C25" s="5" t="s">
        <v>41</v>
      </c>
      <c r="D25" s="5" t="s">
        <v>42</v>
      </c>
      <c r="E25" s="137">
        <v>4</v>
      </c>
      <c r="F25" s="14"/>
      <c r="G25" s="19"/>
      <c r="H25" s="151">
        <v>1.83</v>
      </c>
      <c r="I25" s="152">
        <v>10.25</v>
      </c>
      <c r="J25" s="10">
        <v>25000</v>
      </c>
      <c r="K25" s="11">
        <f t="shared" si="0"/>
        <v>0.573921028466483</v>
      </c>
      <c r="L25" s="11">
        <f t="shared" si="1"/>
        <v>9.182736455463727</v>
      </c>
      <c r="M25" s="11">
        <v>100</v>
      </c>
      <c r="N25" s="5" t="s">
        <v>14</v>
      </c>
      <c r="O25" s="5" t="s">
        <v>43</v>
      </c>
      <c r="P25" s="18">
        <v>5</v>
      </c>
    </row>
    <row r="26" spans="1:16" ht="12.75">
      <c r="A26" s="166" t="s">
        <v>451</v>
      </c>
      <c r="B26" s="202" t="s">
        <v>4</v>
      </c>
      <c r="C26" s="203" t="s">
        <v>561</v>
      </c>
      <c r="D26" s="203" t="s">
        <v>562</v>
      </c>
      <c r="E26" s="242">
        <v>1</v>
      </c>
      <c r="F26" s="249"/>
      <c r="G26" s="243"/>
      <c r="H26" s="247">
        <v>50</v>
      </c>
      <c r="I26" s="250"/>
      <c r="J26" s="246">
        <v>89375</v>
      </c>
      <c r="K26" s="208">
        <f t="shared" si="0"/>
        <v>2.051767676767677</v>
      </c>
      <c r="L26" s="208">
        <f t="shared" si="1"/>
        <v>32.82828282828283</v>
      </c>
      <c r="M26" s="208">
        <v>20</v>
      </c>
      <c r="N26" s="203" t="s">
        <v>278</v>
      </c>
      <c r="O26" s="203" t="s">
        <v>560</v>
      </c>
      <c r="P26" s="18">
        <v>6</v>
      </c>
    </row>
    <row r="27" spans="1:16" ht="12.75">
      <c r="A27" s="166" t="s">
        <v>447</v>
      </c>
      <c r="B27" s="8" t="s">
        <v>4</v>
      </c>
      <c r="C27" s="5" t="s">
        <v>8</v>
      </c>
      <c r="D27" s="5" t="s">
        <v>44</v>
      </c>
      <c r="E27" s="137">
        <v>20</v>
      </c>
      <c r="F27" s="14"/>
      <c r="G27" s="19"/>
      <c r="H27" s="151">
        <v>2.83</v>
      </c>
      <c r="I27" s="152">
        <v>31.25</v>
      </c>
      <c r="J27" s="10">
        <v>4688</v>
      </c>
      <c r="K27" s="11">
        <f t="shared" si="0"/>
        <v>0.1076216712580349</v>
      </c>
      <c r="L27" s="11">
        <f t="shared" si="1"/>
        <v>1.7219467401285584</v>
      </c>
      <c r="M27" s="11">
        <v>20</v>
      </c>
      <c r="N27" s="5" t="s">
        <v>324</v>
      </c>
      <c r="O27" s="5" t="s">
        <v>45</v>
      </c>
      <c r="P27" s="18">
        <v>3</v>
      </c>
    </row>
    <row r="28" spans="1:16" ht="12.75">
      <c r="A28" s="166" t="s">
        <v>448</v>
      </c>
      <c r="B28" s="8" t="s">
        <v>4</v>
      </c>
      <c r="C28" s="5" t="s">
        <v>46</v>
      </c>
      <c r="D28" s="5" t="s">
        <v>47</v>
      </c>
      <c r="E28" s="137">
        <v>14</v>
      </c>
      <c r="F28" s="14"/>
      <c r="G28" s="19"/>
      <c r="H28" s="151">
        <v>2</v>
      </c>
      <c r="I28" s="152">
        <v>15</v>
      </c>
      <c r="J28" s="10">
        <v>6875</v>
      </c>
      <c r="K28" s="11">
        <f t="shared" si="0"/>
        <v>0.15782828282828282</v>
      </c>
      <c r="L28" s="11">
        <f t="shared" si="1"/>
        <v>2.525252525252525</v>
      </c>
      <c r="M28" s="11">
        <v>20</v>
      </c>
      <c r="N28" s="5" t="s">
        <v>360</v>
      </c>
      <c r="O28" s="5" t="s">
        <v>48</v>
      </c>
      <c r="P28" s="18">
        <v>2</v>
      </c>
    </row>
    <row r="29" spans="7:15" ht="12.75">
      <c r="G29" s="21"/>
      <c r="H29" s="153"/>
      <c r="I29" s="154"/>
      <c r="J29" s="18"/>
      <c r="K29" s="18"/>
      <c r="L29" s="18"/>
      <c r="M29" s="18"/>
      <c r="N29" s="18"/>
      <c r="O29" s="18"/>
    </row>
    <row r="30" spans="7:15" ht="12.75">
      <c r="G30" s="21"/>
      <c r="H30" s="153"/>
      <c r="I30" s="154"/>
      <c r="J30" s="18"/>
      <c r="K30" s="18"/>
      <c r="L30" s="18"/>
      <c r="M30" s="18"/>
      <c r="N30" s="18"/>
      <c r="O30" s="18"/>
    </row>
    <row r="31" spans="7:15" ht="12.75">
      <c r="G31" s="21"/>
      <c r="H31" s="153"/>
      <c r="I31" s="154"/>
      <c r="J31" s="18"/>
      <c r="K31" s="18"/>
      <c r="L31" s="18"/>
      <c r="M31" s="18"/>
      <c r="N31" s="18"/>
      <c r="O31" s="18"/>
    </row>
    <row r="32" spans="7:15" ht="12.75">
      <c r="G32" s="21"/>
      <c r="H32" s="153"/>
      <c r="I32" s="154"/>
      <c r="J32" s="18"/>
      <c r="K32" s="18"/>
      <c r="L32" s="18"/>
      <c r="M32" s="18"/>
      <c r="N32" s="18"/>
      <c r="O32" s="18"/>
    </row>
    <row r="33" spans="7:15" ht="12.75">
      <c r="G33" s="21"/>
      <c r="H33" s="153"/>
      <c r="I33" s="154"/>
      <c r="J33" s="18"/>
      <c r="K33" s="18"/>
      <c r="L33" s="18"/>
      <c r="M33" s="18"/>
      <c r="N33" s="18"/>
      <c r="O33" s="18"/>
    </row>
    <row r="34" spans="7:15" ht="12.75">
      <c r="G34" s="21"/>
      <c r="H34" s="153"/>
      <c r="I34" s="154"/>
      <c r="J34" s="18"/>
      <c r="K34" s="18"/>
      <c r="L34" s="18"/>
      <c r="M34" s="18"/>
      <c r="N34" s="18"/>
      <c r="O34" s="18"/>
    </row>
    <row r="35" spans="7:15" ht="12.75">
      <c r="G35" s="21"/>
      <c r="H35" s="153"/>
      <c r="I35" s="154"/>
      <c r="J35" s="18"/>
      <c r="K35" s="18"/>
      <c r="L35" s="18"/>
      <c r="M35" s="18"/>
      <c r="N35" s="18"/>
      <c r="O35" s="18"/>
    </row>
    <row r="36" spans="2:15" ht="12.75">
      <c r="B36" s="18"/>
      <c r="C36" s="18"/>
      <c r="D36" s="18"/>
      <c r="E36" s="18"/>
      <c r="F36" s="21"/>
      <c r="G36" s="21"/>
      <c r="H36" s="153"/>
      <c r="I36" s="154"/>
      <c r="J36" s="18"/>
      <c r="K36" s="18"/>
      <c r="L36" s="18"/>
      <c r="M36" s="18"/>
      <c r="N36" s="18"/>
      <c r="O36" s="18"/>
    </row>
    <row r="37" spans="2:15" ht="12.75">
      <c r="B37" s="18" t="s">
        <v>523</v>
      </c>
      <c r="C37" s="18"/>
      <c r="D37" s="18"/>
      <c r="E37" s="18"/>
      <c r="F37" s="21"/>
      <c r="G37" s="21"/>
      <c r="H37" s="153"/>
      <c r="I37" s="154"/>
      <c r="J37" s="18"/>
      <c r="K37" s="18"/>
      <c r="L37" s="18"/>
      <c r="M37" s="18"/>
      <c r="N37" s="18"/>
      <c r="O37" s="18"/>
    </row>
    <row r="38" spans="2:15" ht="12.75">
      <c r="B38" t="s">
        <v>528</v>
      </c>
      <c r="C38" s="18"/>
      <c r="D38" s="18"/>
      <c r="E38" s="18"/>
      <c r="F38" s="21"/>
      <c r="G38" s="21"/>
      <c r="H38" s="153"/>
      <c r="I38" s="154"/>
      <c r="J38" s="18"/>
      <c r="K38" s="18"/>
      <c r="L38" s="18"/>
      <c r="M38" s="18"/>
      <c r="N38" s="18"/>
      <c r="O38" s="18"/>
    </row>
    <row r="39" spans="3:15" ht="12.75">
      <c r="C39" s="18"/>
      <c r="D39" s="18"/>
      <c r="E39" s="18"/>
      <c r="F39" s="21"/>
      <c r="G39" s="21"/>
      <c r="H39" s="153"/>
      <c r="I39" s="154"/>
      <c r="J39" s="18"/>
      <c r="K39" s="18"/>
      <c r="L39" s="18"/>
      <c r="M39" s="18"/>
      <c r="N39" s="18"/>
      <c r="O39" s="18"/>
    </row>
    <row r="40" spans="2:15" ht="12.75">
      <c r="B40" s="18" t="s">
        <v>524</v>
      </c>
      <c r="C40" s="18"/>
      <c r="D40" s="18"/>
      <c r="E40" s="18"/>
      <c r="F40" s="21"/>
      <c r="G40" s="21"/>
      <c r="H40" s="153"/>
      <c r="I40" s="154"/>
      <c r="J40" s="18"/>
      <c r="K40" s="18"/>
      <c r="L40" s="18"/>
      <c r="M40" s="18"/>
      <c r="N40" s="18"/>
      <c r="O40" s="18"/>
    </row>
    <row r="41" spans="2:15" ht="12.75">
      <c r="B41" s="18" t="s">
        <v>525</v>
      </c>
      <c r="C41" s="18"/>
      <c r="D41" s="18"/>
      <c r="E41" s="18"/>
      <c r="F41" s="21"/>
      <c r="G41" s="21"/>
      <c r="H41" s="153"/>
      <c r="I41" s="154"/>
      <c r="J41" s="18"/>
      <c r="K41" s="18"/>
      <c r="L41" s="18"/>
      <c r="M41" s="18"/>
      <c r="N41" s="18"/>
      <c r="O41" s="18"/>
    </row>
    <row r="42" spans="2:15" ht="12.75">
      <c r="B42" s="18"/>
      <c r="C42" s="18"/>
      <c r="D42" s="18"/>
      <c r="E42" s="18"/>
      <c r="F42" s="21"/>
      <c r="G42" s="21"/>
      <c r="H42" s="153"/>
      <c r="I42" s="154"/>
      <c r="J42" s="18"/>
      <c r="K42" s="18"/>
      <c r="L42" s="18"/>
      <c r="M42" s="18"/>
      <c r="N42" s="18"/>
      <c r="O42" s="18"/>
    </row>
    <row r="43" spans="2:15" ht="12.75">
      <c r="B43" s="18" t="s">
        <v>526</v>
      </c>
      <c r="C43" s="18"/>
      <c r="D43" s="18"/>
      <c r="E43" s="18"/>
      <c r="F43" s="21"/>
      <c r="G43" s="21"/>
      <c r="H43" s="153"/>
      <c r="I43" s="154"/>
      <c r="J43" s="18"/>
      <c r="K43" s="18"/>
      <c r="L43" s="18"/>
      <c r="M43" s="18"/>
      <c r="N43" s="18"/>
      <c r="O43" s="18"/>
    </row>
    <row r="44" spans="2:15" ht="12.75">
      <c r="B44" s="18" t="s">
        <v>527</v>
      </c>
      <c r="C44" s="18"/>
      <c r="D44" s="18"/>
      <c r="E44" s="18"/>
      <c r="F44" s="21"/>
      <c r="G44" s="21"/>
      <c r="H44" s="153"/>
      <c r="I44" s="154"/>
      <c r="J44" s="18"/>
      <c r="K44" s="18"/>
      <c r="L44" s="18"/>
      <c r="M44" s="18"/>
      <c r="N44" s="18"/>
      <c r="O44" s="18"/>
    </row>
    <row r="45" spans="2:15" ht="12.75">
      <c r="B45" s="18"/>
      <c r="C45" s="18"/>
      <c r="D45" s="18"/>
      <c r="E45" s="18"/>
      <c r="F45" s="21"/>
      <c r="G45" s="21"/>
      <c r="H45" s="153"/>
      <c r="I45" s="154"/>
      <c r="J45" s="18"/>
      <c r="K45" s="18"/>
      <c r="L45" s="18"/>
      <c r="M45" s="18"/>
      <c r="N45" s="18"/>
      <c r="O45" s="18"/>
    </row>
    <row r="46" spans="2:15" ht="12.75">
      <c r="B46" s="18"/>
      <c r="C46" s="18"/>
      <c r="D46" s="18"/>
      <c r="E46" s="18"/>
      <c r="F46" s="21"/>
      <c r="G46" s="21"/>
      <c r="H46" s="153"/>
      <c r="I46" s="154"/>
      <c r="J46" s="18"/>
      <c r="K46" s="18"/>
      <c r="L46" s="18"/>
      <c r="M46" s="18"/>
      <c r="N46" s="18"/>
      <c r="O46" s="18"/>
    </row>
    <row r="47" spans="2:15" ht="12.75">
      <c r="B47" s="18"/>
      <c r="C47" s="18"/>
      <c r="D47" s="18"/>
      <c r="E47" s="18"/>
      <c r="F47" s="21"/>
      <c r="G47" s="21"/>
      <c r="H47" s="153"/>
      <c r="I47" s="154"/>
      <c r="J47" s="18"/>
      <c r="K47" s="18"/>
      <c r="L47" s="18"/>
      <c r="M47" s="18"/>
      <c r="N47" s="18"/>
      <c r="O47" s="18"/>
    </row>
    <row r="48" spans="2:15" ht="12.75">
      <c r="B48" s="18"/>
      <c r="C48" s="18"/>
      <c r="D48" s="18"/>
      <c r="E48" s="18"/>
      <c r="F48" s="21"/>
      <c r="G48" s="21"/>
      <c r="H48" s="153"/>
      <c r="I48" s="154"/>
      <c r="J48" s="18"/>
      <c r="K48" s="18"/>
      <c r="L48" s="18"/>
      <c r="M48" s="18"/>
      <c r="N48" s="18"/>
      <c r="O48" s="18"/>
    </row>
    <row r="49" spans="2:15" ht="12.75">
      <c r="B49" s="18"/>
      <c r="C49" s="18"/>
      <c r="D49" s="18"/>
      <c r="E49" s="18"/>
      <c r="F49" s="21"/>
      <c r="G49" s="21"/>
      <c r="H49" s="153"/>
      <c r="I49" s="154"/>
      <c r="J49" s="18"/>
      <c r="K49" s="18"/>
      <c r="L49" s="18"/>
      <c r="M49" s="18"/>
      <c r="N49" s="18"/>
      <c r="O49" s="18"/>
    </row>
    <row r="50" spans="2:15" ht="12.75">
      <c r="B50" s="18"/>
      <c r="C50" s="18"/>
      <c r="D50" s="18"/>
      <c r="E50" s="18"/>
      <c r="F50" s="21"/>
      <c r="G50" s="21"/>
      <c r="H50" s="153"/>
      <c r="I50" s="154"/>
      <c r="J50" s="18"/>
      <c r="K50" s="18"/>
      <c r="L50" s="18"/>
      <c r="M50" s="18"/>
      <c r="N50" s="18"/>
      <c r="O50" s="18"/>
    </row>
    <row r="51" spans="2:15" ht="12.75">
      <c r="B51" s="18"/>
      <c r="C51" s="18"/>
      <c r="D51" s="18"/>
      <c r="E51" s="18"/>
      <c r="F51" s="21"/>
      <c r="G51" s="21"/>
      <c r="H51" s="153"/>
      <c r="I51" s="154"/>
      <c r="J51" s="18"/>
      <c r="K51" s="18"/>
      <c r="L51" s="18"/>
      <c r="M51" s="18"/>
      <c r="N51" s="18"/>
      <c r="O51" s="18"/>
    </row>
    <row r="52" spans="2:15" ht="12.75">
      <c r="B52" s="18"/>
      <c r="C52" s="18"/>
      <c r="D52" s="18"/>
      <c r="E52" s="18"/>
      <c r="F52" s="21"/>
      <c r="G52" s="21"/>
      <c r="H52" s="153"/>
      <c r="I52" s="154"/>
      <c r="J52" s="18"/>
      <c r="K52" s="18"/>
      <c r="L52" s="18"/>
      <c r="M52" s="18"/>
      <c r="N52" s="18"/>
      <c r="O52" s="18"/>
    </row>
    <row r="53" spans="2:15" ht="12.75">
      <c r="B53" s="18"/>
      <c r="C53" s="18"/>
      <c r="D53" s="18"/>
      <c r="E53" s="18"/>
      <c r="F53" s="21"/>
      <c r="G53" s="21"/>
      <c r="H53" s="153"/>
      <c r="I53" s="154"/>
      <c r="J53" s="18"/>
      <c r="K53" s="18"/>
      <c r="L53" s="18"/>
      <c r="M53" s="18"/>
      <c r="N53" s="18"/>
      <c r="O53" s="18"/>
    </row>
    <row r="54" spans="2:15" ht="12.75">
      <c r="B54" s="18"/>
      <c r="C54" s="18"/>
      <c r="D54" s="18"/>
      <c r="E54" s="18"/>
      <c r="F54" s="21"/>
      <c r="G54" s="21"/>
      <c r="H54" s="153"/>
      <c r="I54" s="154"/>
      <c r="J54" s="18"/>
      <c r="K54" s="18"/>
      <c r="L54" s="18"/>
      <c r="M54" s="18"/>
      <c r="N54" s="18"/>
      <c r="O54" s="18"/>
    </row>
    <row r="55" spans="2:15" ht="12.75">
      <c r="B55" s="18"/>
      <c r="C55" s="18"/>
      <c r="D55" s="18"/>
      <c r="E55" s="18"/>
      <c r="F55" s="21"/>
      <c r="G55" s="21"/>
      <c r="H55" s="153"/>
      <c r="I55" s="154"/>
      <c r="J55" s="18"/>
      <c r="K55" s="18"/>
      <c r="L55" s="18"/>
      <c r="M55" s="18"/>
      <c r="N55" s="18"/>
      <c r="O55" s="18"/>
    </row>
    <row r="56" spans="2:15" ht="12.75">
      <c r="B56" s="18"/>
      <c r="C56" s="18"/>
      <c r="D56" s="18"/>
      <c r="E56" s="18"/>
      <c r="F56" s="21"/>
      <c r="G56" s="21"/>
      <c r="H56" s="153"/>
      <c r="I56" s="154"/>
      <c r="J56" s="18"/>
      <c r="K56" s="18"/>
      <c r="L56" s="18"/>
      <c r="M56" s="18"/>
      <c r="N56" s="18"/>
      <c r="O56" s="18"/>
    </row>
    <row r="57" spans="2:15" ht="12.75">
      <c r="B57" s="18"/>
      <c r="C57" s="18"/>
      <c r="D57" s="18"/>
      <c r="E57" s="18"/>
      <c r="F57" s="21"/>
      <c r="G57" s="21"/>
      <c r="H57" s="153"/>
      <c r="I57" s="154"/>
      <c r="J57" s="18"/>
      <c r="K57" s="18"/>
      <c r="L57" s="18"/>
      <c r="M57" s="18"/>
      <c r="N57" s="18"/>
      <c r="O57" s="18"/>
    </row>
    <row r="58" spans="2:15" ht="12.75">
      <c r="B58" s="18"/>
      <c r="C58" s="18"/>
      <c r="D58" s="18"/>
      <c r="E58" s="18"/>
      <c r="F58" s="21"/>
      <c r="G58" s="21"/>
      <c r="H58" s="153"/>
      <c r="I58" s="154"/>
      <c r="J58" s="18"/>
      <c r="K58" s="18"/>
      <c r="L58" s="18"/>
      <c r="M58" s="18"/>
      <c r="N58" s="18"/>
      <c r="O58" s="18"/>
    </row>
    <row r="59" spans="2:15" ht="12.75">
      <c r="B59" s="18"/>
      <c r="C59" s="18"/>
      <c r="D59" s="18"/>
      <c r="E59" s="18"/>
      <c r="F59" s="21"/>
      <c r="G59" s="21"/>
      <c r="H59" s="153"/>
      <c r="I59" s="154"/>
      <c r="J59" s="18"/>
      <c r="K59" s="18"/>
      <c r="L59" s="18"/>
      <c r="M59" s="18"/>
      <c r="N59" s="18"/>
      <c r="O59" s="18"/>
    </row>
    <row r="60" spans="2:15" ht="12.75">
      <c r="B60" s="18"/>
      <c r="C60" s="18"/>
      <c r="D60" s="18"/>
      <c r="E60" s="18"/>
      <c r="F60" s="21"/>
      <c r="G60" s="21"/>
      <c r="H60" s="153"/>
      <c r="I60" s="154"/>
      <c r="J60" s="18"/>
      <c r="K60" s="18"/>
      <c r="L60" s="18"/>
      <c r="M60" s="18"/>
      <c r="N60" s="18"/>
      <c r="O60" s="18"/>
    </row>
    <row r="61" spans="2:15" ht="12.75">
      <c r="B61" s="18"/>
      <c r="C61" s="18"/>
      <c r="D61" s="18"/>
      <c r="E61" s="18"/>
      <c r="F61" s="21"/>
      <c r="G61" s="21"/>
      <c r="H61" s="153"/>
      <c r="I61" s="154"/>
      <c r="J61" s="18"/>
      <c r="K61" s="18"/>
      <c r="L61" s="18"/>
      <c r="M61" s="18"/>
      <c r="N61" s="18"/>
      <c r="O61" s="18"/>
    </row>
    <row r="62" spans="2:15" ht="12.75">
      <c r="B62" s="18"/>
      <c r="C62" s="18"/>
      <c r="D62" s="18"/>
      <c r="E62" s="18"/>
      <c r="F62" s="21"/>
      <c r="G62" s="21"/>
      <c r="H62" s="153"/>
      <c r="I62" s="154"/>
      <c r="J62" s="18"/>
      <c r="K62" s="18"/>
      <c r="L62" s="18"/>
      <c r="M62" s="18"/>
      <c r="N62" s="18"/>
      <c r="O62" s="18"/>
    </row>
    <row r="63" spans="2:15" ht="12.75">
      <c r="B63" s="18"/>
      <c r="C63" s="18"/>
      <c r="D63" s="18"/>
      <c r="E63" s="18"/>
      <c r="F63" s="21"/>
      <c r="G63" s="21"/>
      <c r="H63" s="153"/>
      <c r="I63" s="154"/>
      <c r="J63" s="18"/>
      <c r="K63" s="18"/>
      <c r="L63" s="18"/>
      <c r="M63" s="18"/>
      <c r="N63" s="18"/>
      <c r="O63" s="18"/>
    </row>
    <row r="64" spans="2:15" ht="12.75">
      <c r="B64" s="18"/>
      <c r="C64" s="18"/>
      <c r="D64" s="18"/>
      <c r="E64" s="18"/>
      <c r="F64" s="21"/>
      <c r="G64" s="21"/>
      <c r="H64" s="153"/>
      <c r="I64" s="154"/>
      <c r="J64" s="18"/>
      <c r="K64" s="18"/>
      <c r="L64" s="18"/>
      <c r="M64" s="18"/>
      <c r="N64" s="18"/>
      <c r="O64" s="18"/>
    </row>
    <row r="65" spans="2:15" ht="12.75">
      <c r="B65" s="18"/>
      <c r="C65" s="18"/>
      <c r="D65" s="18"/>
      <c r="E65" s="18"/>
      <c r="F65" s="21"/>
      <c r="G65" s="21"/>
      <c r="H65" s="153"/>
      <c r="I65" s="154"/>
      <c r="J65" s="18"/>
      <c r="K65" s="18"/>
      <c r="L65" s="18"/>
      <c r="M65" s="18"/>
      <c r="N65" s="18"/>
      <c r="O65" s="18"/>
    </row>
    <row r="66" spans="2:15" ht="12.75">
      <c r="B66" s="18"/>
      <c r="C66" s="18"/>
      <c r="D66" s="18"/>
      <c r="E66" s="18"/>
      <c r="F66" s="21"/>
      <c r="G66" s="21"/>
      <c r="H66" s="153"/>
      <c r="I66" s="154"/>
      <c r="J66" s="18"/>
      <c r="K66" s="18"/>
      <c r="L66" s="18"/>
      <c r="M66" s="18"/>
      <c r="N66" s="18"/>
      <c r="O66" s="18"/>
    </row>
    <row r="67" spans="2:15" ht="12.75">
      <c r="B67" s="18"/>
      <c r="C67" s="18"/>
      <c r="D67" s="18"/>
      <c r="E67" s="18"/>
      <c r="F67" s="21"/>
      <c r="G67" s="21"/>
      <c r="H67" s="153"/>
      <c r="I67" s="154"/>
      <c r="J67" s="18"/>
      <c r="K67" s="18"/>
      <c r="L67" s="18"/>
      <c r="M67" s="18"/>
      <c r="N67" s="18"/>
      <c r="O67" s="18"/>
    </row>
    <row r="68" spans="2:15" ht="12.75">
      <c r="B68" s="18"/>
      <c r="C68" s="18"/>
      <c r="D68" s="18"/>
      <c r="E68" s="18"/>
      <c r="F68" s="21"/>
      <c r="G68" s="21"/>
      <c r="H68" s="153"/>
      <c r="I68" s="154"/>
      <c r="J68" s="18"/>
      <c r="K68" s="18"/>
      <c r="L68" s="18"/>
      <c r="M68" s="18"/>
      <c r="N68" s="18"/>
      <c r="O68" s="18"/>
    </row>
    <row r="69" spans="2:15" ht="12.75">
      <c r="B69" s="18"/>
      <c r="C69" s="18"/>
      <c r="D69" s="18"/>
      <c r="E69" s="18"/>
      <c r="F69" s="21"/>
      <c r="G69" s="21"/>
      <c r="H69" s="153"/>
      <c r="I69" s="154"/>
      <c r="J69" s="18"/>
      <c r="K69" s="18"/>
      <c r="L69" s="18"/>
      <c r="M69" s="18"/>
      <c r="N69" s="18"/>
      <c r="O69" s="18"/>
    </row>
    <row r="70" spans="2:15" ht="12.75">
      <c r="B70" s="18"/>
      <c r="C70" s="18"/>
      <c r="D70" s="18"/>
      <c r="E70" s="18"/>
      <c r="F70" s="21"/>
      <c r="G70" s="21"/>
      <c r="H70" s="153"/>
      <c r="I70" s="154"/>
      <c r="J70" s="18"/>
      <c r="K70" s="18"/>
      <c r="L70" s="18"/>
      <c r="M70" s="18"/>
      <c r="N70" s="18"/>
      <c r="O70" s="18"/>
    </row>
    <row r="71" spans="2:15" ht="12.75">
      <c r="B71" s="18"/>
      <c r="C71" s="18"/>
      <c r="D71" s="18"/>
      <c r="E71" s="18"/>
      <c r="F71" s="21"/>
      <c r="G71" s="21"/>
      <c r="H71" s="153"/>
      <c r="I71" s="154"/>
      <c r="J71" s="18"/>
      <c r="K71" s="18"/>
      <c r="L71" s="18"/>
      <c r="M71" s="18"/>
      <c r="N71" s="18"/>
      <c r="O71" s="18"/>
    </row>
    <row r="72" spans="2:15" ht="12.75">
      <c r="B72" s="18"/>
      <c r="C72" s="18"/>
      <c r="D72" s="18"/>
      <c r="E72" s="18"/>
      <c r="F72" s="21"/>
      <c r="G72" s="21"/>
      <c r="H72" s="153"/>
      <c r="I72" s="154"/>
      <c r="J72" s="18"/>
      <c r="K72" s="18"/>
      <c r="L72" s="18"/>
      <c r="M72" s="18"/>
      <c r="N72" s="18"/>
      <c r="O72" s="18"/>
    </row>
    <row r="73" spans="2:15" ht="12.75">
      <c r="B73" s="18"/>
      <c r="C73" s="18"/>
      <c r="D73" s="18"/>
      <c r="E73" s="18"/>
      <c r="F73" s="21"/>
      <c r="G73" s="21"/>
      <c r="H73" s="153"/>
      <c r="I73" s="154"/>
      <c r="J73" s="18"/>
      <c r="K73" s="18"/>
      <c r="L73" s="18"/>
      <c r="M73" s="18"/>
      <c r="N73" s="18"/>
      <c r="O73" s="18"/>
    </row>
    <row r="74" spans="2:15" ht="12.75">
      <c r="B74" s="18"/>
      <c r="C74" s="18"/>
      <c r="D74" s="18"/>
      <c r="E74" s="18"/>
      <c r="F74" s="21"/>
      <c r="G74" s="21"/>
      <c r="H74" s="153"/>
      <c r="I74" s="154"/>
      <c r="J74" s="18"/>
      <c r="K74" s="18"/>
      <c r="L74" s="18"/>
      <c r="M74" s="18"/>
      <c r="N74" s="18"/>
      <c r="O74" s="18"/>
    </row>
    <row r="75" spans="2:15" ht="12.75">
      <c r="B75" s="18"/>
      <c r="C75" s="18"/>
      <c r="D75" s="18"/>
      <c r="E75" s="18"/>
      <c r="F75" s="21"/>
      <c r="G75" s="21"/>
      <c r="H75" s="153"/>
      <c r="I75" s="154"/>
      <c r="J75" s="18"/>
      <c r="K75" s="18"/>
      <c r="L75" s="18"/>
      <c r="M75" s="18"/>
      <c r="N75" s="18"/>
      <c r="O75" s="18"/>
    </row>
    <row r="76" spans="2:15" ht="12.75">
      <c r="B76" s="18"/>
      <c r="C76" s="18"/>
      <c r="D76" s="18"/>
      <c r="E76" s="18"/>
      <c r="F76" s="21"/>
      <c r="G76" s="21"/>
      <c r="H76" s="153"/>
      <c r="I76" s="154"/>
      <c r="J76" s="18"/>
      <c r="K76" s="18"/>
      <c r="L76" s="18"/>
      <c r="M76" s="18"/>
      <c r="N76" s="18"/>
      <c r="O76" s="18"/>
    </row>
    <row r="77" spans="2:15" ht="12.75">
      <c r="B77" s="18"/>
      <c r="C77" s="18"/>
      <c r="D77" s="18"/>
      <c r="E77" s="18"/>
      <c r="F77" s="21"/>
      <c r="G77" s="21"/>
      <c r="H77" s="153"/>
      <c r="I77" s="154"/>
      <c r="J77" s="18"/>
      <c r="K77" s="18"/>
      <c r="L77" s="18"/>
      <c r="M77" s="18"/>
      <c r="N77" s="18"/>
      <c r="O77" s="18"/>
    </row>
    <row r="78" spans="2:15" ht="12.75">
      <c r="B78" s="18"/>
      <c r="C78" s="18"/>
      <c r="D78" s="18"/>
      <c r="E78" s="18"/>
      <c r="F78" s="21"/>
      <c r="G78" s="21"/>
      <c r="H78" s="153"/>
      <c r="I78" s="154"/>
      <c r="J78" s="18"/>
      <c r="K78" s="18"/>
      <c r="L78" s="18"/>
      <c r="M78" s="18"/>
      <c r="N78" s="18"/>
      <c r="O78" s="18"/>
    </row>
    <row r="79" spans="2:15" ht="12.75">
      <c r="B79" s="18"/>
      <c r="C79" s="18"/>
      <c r="D79" s="18"/>
      <c r="E79" s="18"/>
      <c r="F79" s="21"/>
      <c r="G79" s="21"/>
      <c r="H79" s="153"/>
      <c r="I79" s="154"/>
      <c r="J79" s="18"/>
      <c r="K79" s="18"/>
      <c r="L79" s="18"/>
      <c r="M79" s="18"/>
      <c r="N79" s="18"/>
      <c r="O79" s="18"/>
    </row>
    <row r="80" spans="2:15" ht="12.75">
      <c r="B80" s="18"/>
      <c r="C80" s="18"/>
      <c r="D80" s="18"/>
      <c r="E80" s="18"/>
      <c r="F80" s="21"/>
      <c r="G80" s="21"/>
      <c r="H80" s="153"/>
      <c r="I80" s="154"/>
      <c r="J80" s="18"/>
      <c r="K80" s="18"/>
      <c r="L80" s="18"/>
      <c r="M80" s="18"/>
      <c r="N80" s="18"/>
      <c r="O80" s="18"/>
    </row>
    <row r="81" spans="2:15" ht="12.75">
      <c r="B81" s="18"/>
      <c r="C81" s="18"/>
      <c r="D81" s="18"/>
      <c r="E81" s="18"/>
      <c r="F81" s="21"/>
      <c r="G81" s="21"/>
      <c r="H81" s="153"/>
      <c r="I81" s="154"/>
      <c r="J81" s="18"/>
      <c r="K81" s="18"/>
      <c r="L81" s="18"/>
      <c r="M81" s="18"/>
      <c r="N81" s="18"/>
      <c r="O81" s="18"/>
    </row>
    <row r="82" spans="2:15" ht="12.75">
      <c r="B82" s="18"/>
      <c r="C82" s="18"/>
      <c r="D82" s="18"/>
      <c r="E82" s="18"/>
      <c r="F82" s="21"/>
      <c r="G82" s="21"/>
      <c r="H82" s="153"/>
      <c r="I82" s="154"/>
      <c r="J82" s="18"/>
      <c r="K82" s="18"/>
      <c r="L82" s="18"/>
      <c r="M82" s="18"/>
      <c r="N82" s="18"/>
      <c r="O82" s="18"/>
    </row>
    <row r="83" spans="2:15" ht="12.75">
      <c r="B83" s="18"/>
      <c r="C83" s="18"/>
      <c r="D83" s="18"/>
      <c r="E83" s="18"/>
      <c r="F83" s="21"/>
      <c r="G83" s="21"/>
      <c r="H83" s="153"/>
      <c r="I83" s="154"/>
      <c r="J83" s="18"/>
      <c r="K83" s="18"/>
      <c r="L83" s="18"/>
      <c r="M83" s="18"/>
      <c r="N83" s="18"/>
      <c r="O83" s="18"/>
    </row>
    <row r="84" spans="2:15" ht="12.75">
      <c r="B84" s="18"/>
      <c r="C84" s="18"/>
      <c r="D84" s="18"/>
      <c r="E84" s="18"/>
      <c r="F84" s="21"/>
      <c r="G84" s="21"/>
      <c r="H84" s="153"/>
      <c r="I84" s="154"/>
      <c r="J84" s="18"/>
      <c r="K84" s="18"/>
      <c r="L84" s="18"/>
      <c r="M84" s="18"/>
      <c r="N84" s="18"/>
      <c r="O84" s="18"/>
    </row>
    <row r="85" spans="2:15" ht="12.75">
      <c r="B85" s="18"/>
      <c r="C85" s="18"/>
      <c r="D85" s="18"/>
      <c r="E85" s="18"/>
      <c r="F85" s="21"/>
      <c r="G85" s="21"/>
      <c r="H85" s="153"/>
      <c r="I85" s="154"/>
      <c r="J85" s="18"/>
      <c r="K85" s="18"/>
      <c r="L85" s="18"/>
      <c r="M85" s="18"/>
      <c r="N85" s="18"/>
      <c r="O85" s="18"/>
    </row>
    <row r="86" spans="2:15" ht="12.75">
      <c r="B86" s="18"/>
      <c r="C86" s="18"/>
      <c r="D86" s="18"/>
      <c r="E86" s="18"/>
      <c r="F86" s="21"/>
      <c r="G86" s="21"/>
      <c r="H86" s="153"/>
      <c r="I86" s="154"/>
      <c r="J86" s="18"/>
      <c r="K86" s="18"/>
      <c r="L86" s="18"/>
      <c r="M86" s="18"/>
      <c r="N86" s="18"/>
      <c r="O86" s="18"/>
    </row>
    <row r="87" spans="2:15" ht="12.75">
      <c r="B87" s="18"/>
      <c r="C87" s="18"/>
      <c r="D87" s="18"/>
      <c r="E87" s="18"/>
      <c r="F87" s="21"/>
      <c r="G87" s="21"/>
      <c r="H87" s="153"/>
      <c r="I87" s="154"/>
      <c r="J87" s="18"/>
      <c r="K87" s="18"/>
      <c r="L87" s="18"/>
      <c r="M87" s="18"/>
      <c r="N87" s="18"/>
      <c r="O87" s="18"/>
    </row>
    <row r="88" spans="2:15" ht="12.75">
      <c r="B88" s="18"/>
      <c r="C88" s="18"/>
      <c r="D88" s="18"/>
      <c r="E88" s="18"/>
      <c r="F88" s="21"/>
      <c r="G88" s="21"/>
      <c r="H88" s="153"/>
      <c r="I88" s="154"/>
      <c r="J88" s="18"/>
      <c r="K88" s="18"/>
      <c r="L88" s="18"/>
      <c r="M88" s="18"/>
      <c r="N88" s="18"/>
      <c r="O88" s="18"/>
    </row>
    <row r="89" spans="2:15" ht="12.75">
      <c r="B89" s="18"/>
      <c r="C89" s="18"/>
      <c r="D89" s="18"/>
      <c r="E89" s="18"/>
      <c r="F89" s="21"/>
      <c r="G89" s="21"/>
      <c r="H89" s="153"/>
      <c r="I89" s="154"/>
      <c r="J89" s="18"/>
      <c r="K89" s="18"/>
      <c r="L89" s="18"/>
      <c r="M89" s="18"/>
      <c r="N89" s="18"/>
      <c r="O89" s="18"/>
    </row>
    <row r="90" spans="2:15" ht="12.75">
      <c r="B90" s="18"/>
      <c r="C90" s="18"/>
      <c r="D90" s="18"/>
      <c r="E90" s="18"/>
      <c r="F90" s="21"/>
      <c r="G90" s="21"/>
      <c r="H90" s="153"/>
      <c r="I90" s="154"/>
      <c r="J90" s="18"/>
      <c r="K90" s="18"/>
      <c r="L90" s="18"/>
      <c r="M90" s="18"/>
      <c r="N90" s="18"/>
      <c r="O90" s="18"/>
    </row>
    <row r="91" spans="2:15" ht="12.75">
      <c r="B91" s="18"/>
      <c r="C91" s="18"/>
      <c r="D91" s="18"/>
      <c r="E91" s="18"/>
      <c r="F91" s="21"/>
      <c r="G91" s="21"/>
      <c r="H91" s="153"/>
      <c r="I91" s="154"/>
      <c r="J91" s="18"/>
      <c r="K91" s="18"/>
      <c r="L91" s="18"/>
      <c r="M91" s="18"/>
      <c r="N91" s="18"/>
      <c r="O91" s="18"/>
    </row>
    <row r="92" spans="2:15" ht="12.75">
      <c r="B92" s="18"/>
      <c r="C92" s="18"/>
      <c r="D92" s="18"/>
      <c r="E92" s="18"/>
      <c r="F92" s="21"/>
      <c r="G92" s="21"/>
      <c r="H92" s="153"/>
      <c r="I92" s="154"/>
      <c r="J92" s="18"/>
      <c r="K92" s="18"/>
      <c r="L92" s="18"/>
      <c r="M92" s="18"/>
      <c r="N92" s="18"/>
      <c r="O92" s="18"/>
    </row>
    <row r="93" spans="2:15" ht="12.75">
      <c r="B93" s="18"/>
      <c r="C93" s="18"/>
      <c r="D93" s="18"/>
      <c r="E93" s="18"/>
      <c r="F93" s="21"/>
      <c r="G93" s="21"/>
      <c r="H93" s="153"/>
      <c r="I93" s="154"/>
      <c r="J93" s="18"/>
      <c r="K93" s="18"/>
      <c r="L93" s="18"/>
      <c r="M93" s="18"/>
      <c r="N93" s="18"/>
      <c r="O93" s="18"/>
    </row>
    <row r="94" spans="2:15" ht="12.75">
      <c r="B94" s="18"/>
      <c r="C94" s="18"/>
      <c r="D94" s="18"/>
      <c r="E94" s="18"/>
      <c r="F94" s="21"/>
      <c r="G94" s="21"/>
      <c r="H94" s="153"/>
      <c r="I94" s="154"/>
      <c r="J94" s="18"/>
      <c r="K94" s="18"/>
      <c r="L94" s="18"/>
      <c r="M94" s="18"/>
      <c r="N94" s="18"/>
      <c r="O94" s="18"/>
    </row>
    <row r="95" spans="2:15" ht="12.75">
      <c r="B95" s="18"/>
      <c r="C95" s="18"/>
      <c r="D95" s="18"/>
      <c r="E95" s="18"/>
      <c r="F95" s="21"/>
      <c r="G95" s="21"/>
      <c r="H95" s="153"/>
      <c r="I95" s="154"/>
      <c r="J95" s="18"/>
      <c r="K95" s="18"/>
      <c r="L95" s="18"/>
      <c r="M95" s="18"/>
      <c r="N95" s="18"/>
      <c r="O95" s="18"/>
    </row>
    <row r="96" spans="4:5" ht="12.75">
      <c r="D96" s="18"/>
      <c r="E96" s="18"/>
    </row>
  </sheetData>
  <sheetProtection password="9A0B" sheet="1" objects="1" scenarios="1"/>
  <printOptions/>
  <pageMargins left="0.75" right="0.75" top="0.5" bottom="0.5" header="0.5" footer="0.5"/>
  <pageSetup fitToHeight="3"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sheetPr codeName="ForbesLegumes">
    <pageSetUpPr fitToPage="1"/>
  </sheetPr>
  <dimension ref="A1:P162"/>
  <sheetViews>
    <sheetView zoomScale="70" zoomScaleNormal="70" workbookViewId="0" topLeftCell="A51">
      <selection activeCell="O77" sqref="O77"/>
    </sheetView>
  </sheetViews>
  <sheetFormatPr defaultColWidth="9.140625" defaultRowHeight="12.75"/>
  <cols>
    <col min="1" max="1" width="4.140625" style="0" bestFit="1" customWidth="1"/>
    <col min="2" max="2" width="17.7109375" style="0" bestFit="1" customWidth="1"/>
    <col min="3" max="3" width="24.421875" style="0" customWidth="1"/>
    <col min="4" max="4" width="27.7109375" style="0" bestFit="1" customWidth="1"/>
    <col min="5" max="5" width="12.7109375" style="0" customWidth="1"/>
    <col min="6" max="6" width="10.00390625" style="4" customWidth="1"/>
    <col min="7" max="7" width="9.00390625" style="4" customWidth="1"/>
    <col min="8" max="8" width="9.140625" style="155" customWidth="1"/>
    <col min="9" max="9" width="9.140625" style="30" customWidth="1"/>
    <col min="14" max="14" width="17.28125" style="0" customWidth="1"/>
    <col min="15" max="15" width="21.57421875" style="0" customWidth="1"/>
    <col min="16" max="16" width="13.00390625" style="262" bestFit="1" customWidth="1"/>
  </cols>
  <sheetData>
    <row r="1" spans="2:16" s="174" customFormat="1" ht="51">
      <c r="B1" s="175" t="s">
        <v>2</v>
      </c>
      <c r="C1" s="176"/>
      <c r="D1" s="36" t="s">
        <v>7</v>
      </c>
      <c r="E1" s="36" t="s">
        <v>183</v>
      </c>
      <c r="F1" s="20" t="s">
        <v>10</v>
      </c>
      <c r="G1" s="20" t="s">
        <v>6</v>
      </c>
      <c r="H1" s="148" t="s">
        <v>11</v>
      </c>
      <c r="I1" s="149" t="s">
        <v>12</v>
      </c>
      <c r="J1" s="9" t="s">
        <v>0</v>
      </c>
      <c r="K1" s="9" t="s">
        <v>1</v>
      </c>
      <c r="L1" s="9" t="s">
        <v>9</v>
      </c>
      <c r="M1" s="9" t="s">
        <v>182</v>
      </c>
      <c r="N1" s="176" t="s">
        <v>5</v>
      </c>
      <c r="O1" s="176" t="s">
        <v>275</v>
      </c>
      <c r="P1" s="257" t="s">
        <v>539</v>
      </c>
    </row>
    <row r="2" spans="1:16" ht="12.75">
      <c r="A2" s="167" t="s">
        <v>200</v>
      </c>
      <c r="B2" s="6" t="s">
        <v>177</v>
      </c>
      <c r="C2" s="5" t="s">
        <v>166</v>
      </c>
      <c r="D2" s="6" t="s">
        <v>166</v>
      </c>
      <c r="E2" s="6"/>
      <c r="F2" s="20"/>
      <c r="G2" s="20"/>
      <c r="H2" s="148"/>
      <c r="I2" s="150"/>
      <c r="J2" s="8"/>
      <c r="K2" s="11"/>
      <c r="L2" s="11"/>
      <c r="M2" s="9"/>
      <c r="N2" s="5" t="s">
        <v>199</v>
      </c>
      <c r="O2" s="5"/>
      <c r="P2" s="258"/>
    </row>
    <row r="3" spans="1:16" ht="12.75">
      <c r="A3" s="167" t="s">
        <v>196</v>
      </c>
      <c r="B3" s="8" t="s">
        <v>3</v>
      </c>
      <c r="C3" s="5" t="s">
        <v>291</v>
      </c>
      <c r="D3" s="5" t="s">
        <v>292</v>
      </c>
      <c r="E3" s="138">
        <f aca="true" t="shared" si="0" ref="E3:E34">35/L3</f>
        <v>0.1386</v>
      </c>
      <c r="F3" s="14">
        <v>0.5</v>
      </c>
      <c r="G3" s="19">
        <v>7</v>
      </c>
      <c r="H3" s="151">
        <v>40</v>
      </c>
      <c r="I3" s="151"/>
      <c r="J3" s="10">
        <v>687500</v>
      </c>
      <c r="K3" s="11">
        <f aca="true" t="shared" si="1" ref="K3:K34">J3/43560</f>
        <v>15.782828282828282</v>
      </c>
      <c r="L3" s="11">
        <f aca="true" t="shared" si="2" ref="L3:L34">K3*16</f>
        <v>252.5252525252525</v>
      </c>
      <c r="M3" s="10">
        <v>5</v>
      </c>
      <c r="N3" s="5" t="s">
        <v>20</v>
      </c>
      <c r="O3" s="5" t="s">
        <v>293</v>
      </c>
      <c r="P3" s="259">
        <v>8</v>
      </c>
    </row>
    <row r="4" spans="1:16" ht="12.75">
      <c r="A4" s="167" t="s">
        <v>197</v>
      </c>
      <c r="B4" s="8" t="s">
        <v>3</v>
      </c>
      <c r="C4" s="5" t="s">
        <v>294</v>
      </c>
      <c r="D4" s="5" t="s">
        <v>295</v>
      </c>
      <c r="E4" s="138">
        <f t="shared" si="0"/>
        <v>4.356</v>
      </c>
      <c r="F4" s="14">
        <v>4</v>
      </c>
      <c r="G4" s="19">
        <v>2</v>
      </c>
      <c r="H4" s="151">
        <v>8</v>
      </c>
      <c r="I4" s="151">
        <v>120</v>
      </c>
      <c r="J4" s="10">
        <v>21875</v>
      </c>
      <c r="K4" s="11">
        <f t="shared" si="1"/>
        <v>0.5021808999081726</v>
      </c>
      <c r="L4" s="11">
        <f t="shared" si="2"/>
        <v>8.034894398530762</v>
      </c>
      <c r="M4" s="10">
        <v>5</v>
      </c>
      <c r="N4" s="5" t="s">
        <v>296</v>
      </c>
      <c r="O4" s="5" t="s">
        <v>297</v>
      </c>
      <c r="P4" s="259">
        <v>4</v>
      </c>
    </row>
    <row r="5" spans="1:16" s="68" customFormat="1" ht="12.75">
      <c r="A5" s="167" t="s">
        <v>198</v>
      </c>
      <c r="B5" s="8" t="s">
        <v>3</v>
      </c>
      <c r="C5" s="5" t="s">
        <v>408</v>
      </c>
      <c r="D5" s="5" t="s">
        <v>409</v>
      </c>
      <c r="E5" s="138">
        <f t="shared" si="0"/>
        <v>1.8683823529411765</v>
      </c>
      <c r="F5" s="14">
        <v>3</v>
      </c>
      <c r="G5" s="19">
        <v>3.5</v>
      </c>
      <c r="H5" s="151"/>
      <c r="I5" s="151"/>
      <c r="J5" s="10">
        <v>51000</v>
      </c>
      <c r="K5" s="11">
        <f t="shared" si="1"/>
        <v>1.1707988980716253</v>
      </c>
      <c r="L5" s="11">
        <f t="shared" si="2"/>
        <v>18.732782369146005</v>
      </c>
      <c r="M5" s="10">
        <v>5</v>
      </c>
      <c r="N5" s="5" t="s">
        <v>20</v>
      </c>
      <c r="O5" s="5" t="s">
        <v>410</v>
      </c>
      <c r="P5" s="259">
        <v>10</v>
      </c>
    </row>
    <row r="6" spans="1:16" ht="12.75">
      <c r="A6" s="167" t="s">
        <v>201</v>
      </c>
      <c r="B6" s="8" t="s">
        <v>3</v>
      </c>
      <c r="C6" s="5" t="s">
        <v>298</v>
      </c>
      <c r="D6" s="5" t="s">
        <v>299</v>
      </c>
      <c r="E6" s="138">
        <f t="shared" si="0"/>
        <v>3.6649038461538463</v>
      </c>
      <c r="F6" s="14">
        <v>1</v>
      </c>
      <c r="G6" s="19">
        <v>0.7</v>
      </c>
      <c r="H6" s="151"/>
      <c r="I6" s="151"/>
      <c r="J6" s="10">
        <v>26000</v>
      </c>
      <c r="K6" s="11">
        <f t="shared" si="1"/>
        <v>0.5968778696051423</v>
      </c>
      <c r="L6" s="11">
        <f t="shared" si="2"/>
        <v>9.550045913682277</v>
      </c>
      <c r="M6" s="10">
        <v>5</v>
      </c>
      <c r="N6" s="5" t="s">
        <v>34</v>
      </c>
      <c r="O6" s="5" t="s">
        <v>293</v>
      </c>
      <c r="P6" s="259">
        <v>8</v>
      </c>
    </row>
    <row r="7" spans="1:16" ht="12.75">
      <c r="A7" s="167" t="s">
        <v>433</v>
      </c>
      <c r="B7" s="8" t="s">
        <v>3</v>
      </c>
      <c r="C7" s="5" t="s">
        <v>161</v>
      </c>
      <c r="D7" s="5" t="s">
        <v>162</v>
      </c>
      <c r="E7" s="138">
        <f t="shared" si="0"/>
        <v>1.0136968085106384</v>
      </c>
      <c r="F7" s="14">
        <v>1</v>
      </c>
      <c r="G7" s="19">
        <v>2</v>
      </c>
      <c r="H7" s="151">
        <v>4</v>
      </c>
      <c r="I7" s="152">
        <v>60</v>
      </c>
      <c r="J7" s="10">
        <v>94000</v>
      </c>
      <c r="K7" s="11">
        <f t="shared" si="1"/>
        <v>2.157943067033976</v>
      </c>
      <c r="L7" s="11">
        <f t="shared" si="2"/>
        <v>34.52708907254362</v>
      </c>
      <c r="M7" s="10">
        <v>20</v>
      </c>
      <c r="N7" s="5" t="s">
        <v>14</v>
      </c>
      <c r="O7" s="5" t="s">
        <v>17</v>
      </c>
      <c r="P7" s="259">
        <v>2</v>
      </c>
    </row>
    <row r="8" spans="1:16" ht="12.75">
      <c r="A8" s="167" t="s">
        <v>432</v>
      </c>
      <c r="B8" s="8" t="s">
        <v>3</v>
      </c>
      <c r="C8" s="5" t="s">
        <v>54</v>
      </c>
      <c r="D8" s="5" t="s">
        <v>396</v>
      </c>
      <c r="E8" s="138">
        <f t="shared" si="0"/>
        <v>95.28750000000001</v>
      </c>
      <c r="F8" s="14">
        <v>2</v>
      </c>
      <c r="G8" s="19">
        <v>0.05</v>
      </c>
      <c r="H8" s="151">
        <v>17.5</v>
      </c>
      <c r="I8" s="152">
        <v>262.5</v>
      </c>
      <c r="J8" s="10">
        <v>1000</v>
      </c>
      <c r="K8" s="11">
        <f t="shared" si="1"/>
        <v>0.02295684113865932</v>
      </c>
      <c r="L8" s="11">
        <f t="shared" si="2"/>
        <v>0.3673094582185491</v>
      </c>
      <c r="M8" s="10">
        <v>5</v>
      </c>
      <c r="N8" s="5" t="s">
        <v>278</v>
      </c>
      <c r="O8" s="5" t="s">
        <v>55</v>
      </c>
      <c r="P8" s="259">
        <v>6</v>
      </c>
    </row>
    <row r="9" spans="1:16" ht="12.75">
      <c r="A9" s="167" t="s">
        <v>434</v>
      </c>
      <c r="B9" s="8" t="s">
        <v>3</v>
      </c>
      <c r="C9" s="5" t="s">
        <v>58</v>
      </c>
      <c r="D9" s="5" t="s">
        <v>59</v>
      </c>
      <c r="E9" s="138">
        <f t="shared" si="0"/>
        <v>15.246</v>
      </c>
      <c r="F9" s="14">
        <v>1</v>
      </c>
      <c r="G9" s="19">
        <v>0.14</v>
      </c>
      <c r="H9" s="151">
        <v>3.75</v>
      </c>
      <c r="I9" s="152">
        <v>60</v>
      </c>
      <c r="J9" s="10">
        <v>6250</v>
      </c>
      <c r="K9" s="11">
        <f t="shared" si="1"/>
        <v>0.14348025711662074</v>
      </c>
      <c r="L9" s="11">
        <f t="shared" si="2"/>
        <v>2.295684113865932</v>
      </c>
      <c r="M9" s="10">
        <v>5</v>
      </c>
      <c r="N9" s="5" t="s">
        <v>278</v>
      </c>
      <c r="O9" s="5" t="s">
        <v>60</v>
      </c>
      <c r="P9" s="259">
        <v>3</v>
      </c>
    </row>
    <row r="10" spans="1:16" ht="12.75">
      <c r="A10" s="167" t="s">
        <v>435</v>
      </c>
      <c r="B10" s="8" t="s">
        <v>3</v>
      </c>
      <c r="C10" s="5" t="s">
        <v>300</v>
      </c>
      <c r="D10" s="5" t="s">
        <v>301</v>
      </c>
      <c r="E10" s="138">
        <f t="shared" si="0"/>
        <v>0.20145348837209304</v>
      </c>
      <c r="F10" s="14">
        <v>0.5</v>
      </c>
      <c r="G10" s="19">
        <v>0.5</v>
      </c>
      <c r="H10" s="151">
        <v>150</v>
      </c>
      <c r="I10" s="151"/>
      <c r="J10" s="10">
        <v>473000</v>
      </c>
      <c r="K10" s="11">
        <f t="shared" si="1"/>
        <v>10.858585858585858</v>
      </c>
      <c r="L10" s="11">
        <f t="shared" si="2"/>
        <v>173.73737373737373</v>
      </c>
      <c r="M10" s="10">
        <v>5</v>
      </c>
      <c r="N10" s="5" t="s">
        <v>20</v>
      </c>
      <c r="O10" s="5" t="s">
        <v>302</v>
      </c>
      <c r="P10" s="259">
        <v>4</v>
      </c>
    </row>
    <row r="11" spans="1:16" ht="12.75">
      <c r="A11" s="167" t="s">
        <v>436</v>
      </c>
      <c r="B11" s="8" t="s">
        <v>3</v>
      </c>
      <c r="C11" s="5" t="s">
        <v>382</v>
      </c>
      <c r="D11" s="5" t="s">
        <v>383</v>
      </c>
      <c r="E11" s="138">
        <f t="shared" si="0"/>
        <v>0.595546875</v>
      </c>
      <c r="F11" s="14">
        <v>0.5</v>
      </c>
      <c r="G11" s="19">
        <v>1</v>
      </c>
      <c r="H11" s="151">
        <v>20</v>
      </c>
      <c r="I11" s="152">
        <v>300</v>
      </c>
      <c r="J11" s="10">
        <v>160000</v>
      </c>
      <c r="K11" s="11">
        <f t="shared" si="1"/>
        <v>3.6730945821854912</v>
      </c>
      <c r="L11" s="11">
        <f t="shared" si="2"/>
        <v>58.76951331496786</v>
      </c>
      <c r="M11" s="10">
        <v>5</v>
      </c>
      <c r="N11" s="137" t="s">
        <v>278</v>
      </c>
      <c r="O11" s="5" t="s">
        <v>32</v>
      </c>
      <c r="P11" s="259">
        <v>6</v>
      </c>
    </row>
    <row r="12" spans="1:16" ht="12.75">
      <c r="A12" s="167" t="s">
        <v>437</v>
      </c>
      <c r="B12" s="8" t="s">
        <v>3</v>
      </c>
      <c r="C12" s="5" t="s">
        <v>303</v>
      </c>
      <c r="D12" s="5" t="s">
        <v>304</v>
      </c>
      <c r="E12" s="138">
        <f t="shared" si="0"/>
        <v>1.694</v>
      </c>
      <c r="F12" s="14">
        <v>2</v>
      </c>
      <c r="G12" s="19">
        <v>2.6</v>
      </c>
      <c r="H12" s="151">
        <v>50</v>
      </c>
      <c r="I12" s="151"/>
      <c r="J12" s="10">
        <v>56250</v>
      </c>
      <c r="K12" s="11">
        <f t="shared" si="1"/>
        <v>1.2913223140495869</v>
      </c>
      <c r="L12" s="11">
        <f t="shared" si="2"/>
        <v>20.66115702479339</v>
      </c>
      <c r="M12" s="10">
        <v>5</v>
      </c>
      <c r="N12" s="5" t="s">
        <v>305</v>
      </c>
      <c r="O12" s="5" t="s">
        <v>57</v>
      </c>
      <c r="P12" s="259">
        <v>8</v>
      </c>
    </row>
    <row r="13" spans="1:16" ht="12.75">
      <c r="A13" s="167" t="s">
        <v>438</v>
      </c>
      <c r="B13" s="8" t="s">
        <v>3</v>
      </c>
      <c r="C13" s="5" t="s">
        <v>61</v>
      </c>
      <c r="D13" s="5" t="s">
        <v>62</v>
      </c>
      <c r="E13" s="138">
        <f t="shared" si="0"/>
        <v>22.752507163323784</v>
      </c>
      <c r="F13" s="14">
        <v>3</v>
      </c>
      <c r="G13" s="19">
        <v>0.1</v>
      </c>
      <c r="H13" s="151">
        <v>19.94</v>
      </c>
      <c r="I13" s="152">
        <v>300</v>
      </c>
      <c r="J13" s="10">
        <v>4188</v>
      </c>
      <c r="K13" s="11">
        <f t="shared" si="1"/>
        <v>0.09614325068870523</v>
      </c>
      <c r="L13" s="11">
        <f t="shared" si="2"/>
        <v>1.5382920110192837</v>
      </c>
      <c r="M13" s="10">
        <v>5</v>
      </c>
      <c r="N13" s="5" t="s">
        <v>360</v>
      </c>
      <c r="O13" s="5" t="s">
        <v>63</v>
      </c>
      <c r="P13" s="259">
        <v>6</v>
      </c>
    </row>
    <row r="14" spans="1:16" ht="12.75">
      <c r="A14" s="167" t="s">
        <v>439</v>
      </c>
      <c r="B14" s="8" t="s">
        <v>3</v>
      </c>
      <c r="C14" s="5" t="s">
        <v>64</v>
      </c>
      <c r="D14" s="5" t="s">
        <v>65</v>
      </c>
      <c r="E14" s="138">
        <f t="shared" si="0"/>
        <v>4.764375</v>
      </c>
      <c r="F14" s="14">
        <v>1</v>
      </c>
      <c r="G14" s="19">
        <v>0.5</v>
      </c>
      <c r="H14" s="151">
        <v>30</v>
      </c>
      <c r="I14" s="152">
        <v>450</v>
      </c>
      <c r="J14" s="10">
        <v>20000</v>
      </c>
      <c r="K14" s="11">
        <f t="shared" si="1"/>
        <v>0.4591368227731864</v>
      </c>
      <c r="L14" s="11">
        <f t="shared" si="2"/>
        <v>7.3461891643709825</v>
      </c>
      <c r="M14" s="10">
        <v>5</v>
      </c>
      <c r="N14" s="5" t="s">
        <v>278</v>
      </c>
      <c r="O14" s="5" t="s">
        <v>66</v>
      </c>
      <c r="P14" s="259">
        <v>4</v>
      </c>
    </row>
    <row r="15" spans="1:16" ht="12.75">
      <c r="A15" s="167" t="s">
        <v>440</v>
      </c>
      <c r="B15" s="8" t="s">
        <v>3</v>
      </c>
      <c r="C15" s="5" t="s">
        <v>306</v>
      </c>
      <c r="D15" s="5" t="s">
        <v>307</v>
      </c>
      <c r="E15" s="138">
        <f t="shared" si="0"/>
        <v>15.88125</v>
      </c>
      <c r="F15" s="14">
        <v>3</v>
      </c>
      <c r="G15" s="19">
        <v>0.4</v>
      </c>
      <c r="H15" s="151">
        <v>12</v>
      </c>
      <c r="I15" s="151">
        <v>160</v>
      </c>
      <c r="J15" s="10">
        <v>6000</v>
      </c>
      <c r="K15" s="11">
        <f t="shared" si="1"/>
        <v>0.13774104683195593</v>
      </c>
      <c r="L15" s="11">
        <f t="shared" si="2"/>
        <v>2.203856749311295</v>
      </c>
      <c r="M15" s="10">
        <v>5</v>
      </c>
      <c r="N15" s="5" t="s">
        <v>278</v>
      </c>
      <c r="O15" s="5" t="s">
        <v>308</v>
      </c>
      <c r="P15" s="259">
        <v>2</v>
      </c>
    </row>
    <row r="16" spans="1:16" s="12" customFormat="1" ht="12.75">
      <c r="A16" s="201" t="s">
        <v>441</v>
      </c>
      <c r="B16" s="202" t="s">
        <v>3</v>
      </c>
      <c r="C16" s="203" t="s">
        <v>67</v>
      </c>
      <c r="D16" s="203" t="s">
        <v>552</v>
      </c>
      <c r="E16" s="204">
        <f t="shared" si="0"/>
        <v>1.5095049504950495</v>
      </c>
      <c r="F16" s="205">
        <v>0.5</v>
      </c>
      <c r="G16" s="206">
        <v>0.7</v>
      </c>
      <c r="H16" s="152">
        <v>6</v>
      </c>
      <c r="I16" s="152">
        <v>90</v>
      </c>
      <c r="J16" s="207">
        <v>63125</v>
      </c>
      <c r="K16" s="208">
        <f t="shared" si="1"/>
        <v>1.4491505968778695</v>
      </c>
      <c r="L16" s="208">
        <f t="shared" si="2"/>
        <v>23.186409550045912</v>
      </c>
      <c r="M16" s="207">
        <v>5</v>
      </c>
      <c r="N16" s="203" t="s">
        <v>333</v>
      </c>
      <c r="O16" s="203" t="s">
        <v>397</v>
      </c>
      <c r="P16" s="260">
        <v>0</v>
      </c>
    </row>
    <row r="17" spans="1:16" s="12" customFormat="1" ht="12.75">
      <c r="A17" s="167" t="s">
        <v>442</v>
      </c>
      <c r="B17" s="8" t="s">
        <v>3</v>
      </c>
      <c r="C17" s="5" t="s">
        <v>68</v>
      </c>
      <c r="D17" s="5" t="s">
        <v>69</v>
      </c>
      <c r="E17" s="138">
        <f t="shared" si="0"/>
        <v>0.317625</v>
      </c>
      <c r="F17" s="14">
        <v>0.5</v>
      </c>
      <c r="G17" s="19">
        <v>3</v>
      </c>
      <c r="H17" s="151">
        <v>50</v>
      </c>
      <c r="I17" s="152">
        <v>750</v>
      </c>
      <c r="J17" s="10">
        <v>300000</v>
      </c>
      <c r="K17" s="11">
        <f t="shared" si="1"/>
        <v>6.887052341597796</v>
      </c>
      <c r="L17" s="11">
        <f t="shared" si="2"/>
        <v>110.19283746556474</v>
      </c>
      <c r="M17" s="10">
        <v>5</v>
      </c>
      <c r="N17" s="5" t="s">
        <v>324</v>
      </c>
      <c r="O17" s="5" t="s">
        <v>398</v>
      </c>
      <c r="P17" s="259">
        <v>5</v>
      </c>
    </row>
    <row r="18" spans="1:16" ht="12.75">
      <c r="A18" s="167" t="s">
        <v>443</v>
      </c>
      <c r="B18" s="8" t="s">
        <v>3</v>
      </c>
      <c r="C18" s="5" t="s">
        <v>70</v>
      </c>
      <c r="D18" s="5" t="s">
        <v>71</v>
      </c>
      <c r="E18" s="138">
        <f t="shared" si="0"/>
        <v>143.72171945701356</v>
      </c>
      <c r="F18" s="14">
        <v>4</v>
      </c>
      <c r="G18" s="19">
        <v>0.06</v>
      </c>
      <c r="H18" s="151">
        <v>14.19</v>
      </c>
      <c r="I18" s="152">
        <v>225</v>
      </c>
      <c r="J18" s="10">
        <v>663</v>
      </c>
      <c r="K18" s="11">
        <f t="shared" si="1"/>
        <v>0.01522038567493113</v>
      </c>
      <c r="L18" s="11">
        <f t="shared" si="2"/>
        <v>0.24352617079889807</v>
      </c>
      <c r="M18" s="10">
        <v>5</v>
      </c>
      <c r="N18" s="5" t="s">
        <v>360</v>
      </c>
      <c r="O18" s="5" t="s">
        <v>72</v>
      </c>
      <c r="P18" s="259">
        <v>7</v>
      </c>
    </row>
    <row r="19" spans="1:16" ht="12.75">
      <c r="A19" s="167" t="s">
        <v>431</v>
      </c>
      <c r="B19" s="8" t="s">
        <v>75</v>
      </c>
      <c r="C19" s="5" t="s">
        <v>73</v>
      </c>
      <c r="D19" s="5" t="s">
        <v>74</v>
      </c>
      <c r="E19" s="138">
        <f t="shared" si="0"/>
        <v>68.0625</v>
      </c>
      <c r="F19" s="14">
        <v>2</v>
      </c>
      <c r="G19" s="19">
        <v>0.06</v>
      </c>
      <c r="H19" s="151">
        <v>100</v>
      </c>
      <c r="I19" s="152"/>
      <c r="J19" s="10">
        <v>1400</v>
      </c>
      <c r="K19" s="11">
        <f t="shared" si="1"/>
        <v>0.03213957759412305</v>
      </c>
      <c r="L19" s="11">
        <f t="shared" si="2"/>
        <v>0.5142332415059688</v>
      </c>
      <c r="M19" s="10">
        <v>5</v>
      </c>
      <c r="N19" s="5" t="s">
        <v>404</v>
      </c>
      <c r="O19" s="5" t="s">
        <v>76</v>
      </c>
      <c r="P19" s="259">
        <v>7</v>
      </c>
    </row>
    <row r="20" spans="1:16" ht="12.75">
      <c r="A20" s="167" t="s">
        <v>430</v>
      </c>
      <c r="B20" s="8" t="s">
        <v>3</v>
      </c>
      <c r="C20" s="5" t="s">
        <v>77</v>
      </c>
      <c r="D20" s="5" t="s">
        <v>78</v>
      </c>
      <c r="E20" s="138">
        <f t="shared" si="0"/>
        <v>0.12705</v>
      </c>
      <c r="F20" s="14">
        <v>0.1</v>
      </c>
      <c r="G20" s="19">
        <v>2</v>
      </c>
      <c r="H20" s="151">
        <v>44.63</v>
      </c>
      <c r="I20" s="152">
        <v>650</v>
      </c>
      <c r="J20" s="10">
        <v>750000</v>
      </c>
      <c r="K20" s="11">
        <f t="shared" si="1"/>
        <v>17.21763085399449</v>
      </c>
      <c r="L20" s="11">
        <f t="shared" si="2"/>
        <v>275.4820936639118</v>
      </c>
      <c r="M20" s="10">
        <v>5</v>
      </c>
      <c r="N20" s="5" t="s">
        <v>381</v>
      </c>
      <c r="O20" s="5" t="s">
        <v>15</v>
      </c>
      <c r="P20" s="259">
        <v>5</v>
      </c>
    </row>
    <row r="21" spans="1:16" ht="12.75">
      <c r="A21" s="167" t="s">
        <v>444</v>
      </c>
      <c r="B21" s="8" t="s">
        <v>3</v>
      </c>
      <c r="C21" s="5" t="s">
        <v>79</v>
      </c>
      <c r="D21" s="5" t="s">
        <v>80</v>
      </c>
      <c r="E21" s="138">
        <f t="shared" si="0"/>
        <v>68.0625</v>
      </c>
      <c r="F21" s="14">
        <v>2</v>
      </c>
      <c r="G21" s="19">
        <v>0.06</v>
      </c>
      <c r="H21" s="151">
        <v>11.06</v>
      </c>
      <c r="I21" s="152">
        <v>150</v>
      </c>
      <c r="J21" s="10">
        <v>1400</v>
      </c>
      <c r="K21" s="11">
        <f t="shared" si="1"/>
        <v>0.03213957759412305</v>
      </c>
      <c r="L21" s="11">
        <f t="shared" si="2"/>
        <v>0.5142332415059688</v>
      </c>
      <c r="M21" s="10">
        <v>5</v>
      </c>
      <c r="N21" s="5" t="s">
        <v>381</v>
      </c>
      <c r="O21" s="5" t="s">
        <v>17</v>
      </c>
      <c r="P21" s="259">
        <v>1</v>
      </c>
    </row>
    <row r="22" spans="1:16" ht="12.75">
      <c r="A22" s="167" t="s">
        <v>445</v>
      </c>
      <c r="B22" s="8" t="s">
        <v>3</v>
      </c>
      <c r="C22" s="5" t="s">
        <v>407</v>
      </c>
      <c r="D22" s="5" t="s">
        <v>309</v>
      </c>
      <c r="E22" s="138">
        <f t="shared" si="0"/>
        <v>7.058333333333333</v>
      </c>
      <c r="F22" s="14">
        <v>2</v>
      </c>
      <c r="G22" s="19">
        <v>0.6</v>
      </c>
      <c r="H22" s="151">
        <v>20</v>
      </c>
      <c r="I22" s="151">
        <v>300</v>
      </c>
      <c r="J22" s="10">
        <v>13500</v>
      </c>
      <c r="K22" s="11">
        <f t="shared" si="1"/>
        <v>0.30991735537190085</v>
      </c>
      <c r="L22" s="11">
        <f t="shared" si="2"/>
        <v>4.958677685950414</v>
      </c>
      <c r="M22" s="10">
        <v>5</v>
      </c>
      <c r="N22" s="5" t="s">
        <v>20</v>
      </c>
      <c r="O22" s="5" t="s">
        <v>83</v>
      </c>
      <c r="P22" s="259">
        <v>8</v>
      </c>
    </row>
    <row r="23" spans="1:16" s="13" customFormat="1" ht="12.75">
      <c r="A23" s="167" t="s">
        <v>446</v>
      </c>
      <c r="B23" s="8" t="s">
        <v>3</v>
      </c>
      <c r="C23" s="5" t="s">
        <v>310</v>
      </c>
      <c r="D23" s="5" t="s">
        <v>311</v>
      </c>
      <c r="E23" s="138">
        <f t="shared" si="0"/>
        <v>0.41976872246696034</v>
      </c>
      <c r="F23" s="14">
        <v>1</v>
      </c>
      <c r="G23" s="19">
        <v>5.2</v>
      </c>
      <c r="H23" s="151"/>
      <c r="I23" s="151"/>
      <c r="J23" s="10">
        <v>227000</v>
      </c>
      <c r="K23" s="11">
        <f t="shared" si="1"/>
        <v>5.211202938475666</v>
      </c>
      <c r="L23" s="11">
        <f t="shared" si="2"/>
        <v>83.37924701561066</v>
      </c>
      <c r="M23" s="10">
        <v>5</v>
      </c>
      <c r="N23" s="5" t="s">
        <v>296</v>
      </c>
      <c r="O23" s="5" t="s">
        <v>312</v>
      </c>
      <c r="P23" s="259">
        <v>9</v>
      </c>
    </row>
    <row r="24" spans="1:16" ht="12.75">
      <c r="A24" s="167" t="s">
        <v>447</v>
      </c>
      <c r="B24" s="8" t="s">
        <v>3</v>
      </c>
      <c r="C24" s="5" t="s">
        <v>81</v>
      </c>
      <c r="D24" s="5" t="s">
        <v>82</v>
      </c>
      <c r="E24" s="138">
        <f t="shared" si="0"/>
        <v>1.05875</v>
      </c>
      <c r="F24" s="14">
        <v>1</v>
      </c>
      <c r="G24" s="19">
        <v>2</v>
      </c>
      <c r="H24" s="151">
        <v>2.88</v>
      </c>
      <c r="I24" s="152">
        <v>50</v>
      </c>
      <c r="J24" s="10">
        <v>90000</v>
      </c>
      <c r="K24" s="11">
        <f t="shared" si="1"/>
        <v>2.0661157024793386</v>
      </c>
      <c r="L24" s="11">
        <f t="shared" si="2"/>
        <v>33.05785123966942</v>
      </c>
      <c r="M24" s="10">
        <v>5</v>
      </c>
      <c r="N24" s="5" t="s">
        <v>20</v>
      </c>
      <c r="O24" s="5" t="s">
        <v>83</v>
      </c>
      <c r="P24" s="259">
        <v>0</v>
      </c>
    </row>
    <row r="25" spans="1:16" ht="12.75">
      <c r="A25" s="167" t="s">
        <v>448</v>
      </c>
      <c r="B25" s="8" t="s">
        <v>75</v>
      </c>
      <c r="C25" s="5" t="s">
        <v>84</v>
      </c>
      <c r="D25" s="5" t="s">
        <v>85</v>
      </c>
      <c r="E25" s="138">
        <f t="shared" si="0"/>
        <v>59.5546875</v>
      </c>
      <c r="F25" s="14">
        <v>2</v>
      </c>
      <c r="G25" s="19">
        <v>0.1</v>
      </c>
      <c r="H25" s="151">
        <v>20</v>
      </c>
      <c r="I25" s="152">
        <v>50</v>
      </c>
      <c r="J25" s="10">
        <v>1600</v>
      </c>
      <c r="K25" s="11">
        <f t="shared" si="1"/>
        <v>0.03673094582185491</v>
      </c>
      <c r="L25" s="11">
        <f t="shared" si="2"/>
        <v>0.5876951331496786</v>
      </c>
      <c r="M25" s="10">
        <v>5</v>
      </c>
      <c r="N25" s="5" t="s">
        <v>199</v>
      </c>
      <c r="O25" s="5" t="s">
        <v>21</v>
      </c>
      <c r="P25" s="259">
        <v>6</v>
      </c>
    </row>
    <row r="26" spans="1:16" s="12" customFormat="1" ht="12.75">
      <c r="A26" s="167" t="s">
        <v>449</v>
      </c>
      <c r="B26" s="8" t="s">
        <v>3</v>
      </c>
      <c r="C26" s="5" t="s">
        <v>316</v>
      </c>
      <c r="D26" s="5" t="s">
        <v>317</v>
      </c>
      <c r="E26" s="138">
        <f t="shared" si="0"/>
        <v>1.4222014925373134</v>
      </c>
      <c r="F26" s="14">
        <v>1</v>
      </c>
      <c r="G26" s="19">
        <v>1.5</v>
      </c>
      <c r="H26" s="151">
        <v>20</v>
      </c>
      <c r="I26" s="151">
        <v>300</v>
      </c>
      <c r="J26" s="10">
        <v>67000</v>
      </c>
      <c r="K26" s="11">
        <f t="shared" si="1"/>
        <v>1.5381083562901745</v>
      </c>
      <c r="L26" s="11">
        <f t="shared" si="2"/>
        <v>24.609733700642792</v>
      </c>
      <c r="M26" s="10">
        <v>5</v>
      </c>
      <c r="N26" s="5" t="s">
        <v>278</v>
      </c>
      <c r="O26" s="5" t="s">
        <v>57</v>
      </c>
      <c r="P26" s="259">
        <v>6</v>
      </c>
    </row>
    <row r="27" spans="1:16" ht="12.75">
      <c r="A27" s="167" t="s">
        <v>450</v>
      </c>
      <c r="B27" s="8" t="s">
        <v>3</v>
      </c>
      <c r="C27" s="5" t="s">
        <v>318</v>
      </c>
      <c r="D27" s="5" t="s">
        <v>319</v>
      </c>
      <c r="E27" s="138">
        <f t="shared" si="0"/>
        <v>9.52875</v>
      </c>
      <c r="F27" s="14">
        <v>2</v>
      </c>
      <c r="G27" s="19">
        <v>0.46</v>
      </c>
      <c r="H27" s="151">
        <v>30</v>
      </c>
      <c r="I27" s="151">
        <v>470</v>
      </c>
      <c r="J27" s="10">
        <v>10000</v>
      </c>
      <c r="K27" s="11">
        <f t="shared" si="1"/>
        <v>0.2295684113865932</v>
      </c>
      <c r="L27" s="11">
        <f t="shared" si="2"/>
        <v>3.6730945821854912</v>
      </c>
      <c r="M27" s="10">
        <v>5</v>
      </c>
      <c r="N27" s="5" t="s">
        <v>20</v>
      </c>
      <c r="O27" s="5" t="s">
        <v>72</v>
      </c>
      <c r="P27" s="259">
        <v>3</v>
      </c>
    </row>
    <row r="28" spans="1:16" s="68" customFormat="1" ht="12.75">
      <c r="A28" s="167" t="s">
        <v>451</v>
      </c>
      <c r="B28" s="8" t="s">
        <v>3</v>
      </c>
      <c r="C28" s="5" t="s">
        <v>86</v>
      </c>
      <c r="D28" s="5" t="s">
        <v>87</v>
      </c>
      <c r="E28" s="138">
        <f t="shared" si="0"/>
        <v>0.7623</v>
      </c>
      <c r="F28" s="14">
        <v>0.5</v>
      </c>
      <c r="G28" s="19">
        <v>1.5</v>
      </c>
      <c r="H28" s="151">
        <v>8.67</v>
      </c>
      <c r="I28" s="152">
        <v>130</v>
      </c>
      <c r="J28" s="10">
        <v>125000</v>
      </c>
      <c r="K28" s="11">
        <f t="shared" si="1"/>
        <v>2.869605142332415</v>
      </c>
      <c r="L28" s="11">
        <f t="shared" si="2"/>
        <v>45.91368227731864</v>
      </c>
      <c r="M28" s="10">
        <v>5</v>
      </c>
      <c r="N28" s="5" t="s">
        <v>404</v>
      </c>
      <c r="O28" s="5" t="s">
        <v>88</v>
      </c>
      <c r="P28" s="259">
        <v>4</v>
      </c>
    </row>
    <row r="29" spans="1:16" ht="12.75">
      <c r="A29" s="167" t="s">
        <v>452</v>
      </c>
      <c r="B29" s="8" t="s">
        <v>3</v>
      </c>
      <c r="C29" s="5" t="s">
        <v>322</v>
      </c>
      <c r="D29" s="5" t="s">
        <v>323</v>
      </c>
      <c r="E29" s="138">
        <f t="shared" si="0"/>
        <v>1.05875</v>
      </c>
      <c r="F29" s="14">
        <v>1</v>
      </c>
      <c r="G29" s="19">
        <v>2</v>
      </c>
      <c r="H29" s="151"/>
      <c r="I29" s="151"/>
      <c r="J29" s="10">
        <v>90000</v>
      </c>
      <c r="K29" s="11">
        <f t="shared" si="1"/>
        <v>2.0661157024793386</v>
      </c>
      <c r="L29" s="11">
        <f t="shared" si="2"/>
        <v>33.05785123966942</v>
      </c>
      <c r="M29" s="10">
        <v>5</v>
      </c>
      <c r="N29" s="5" t="s">
        <v>324</v>
      </c>
      <c r="O29" s="5" t="s">
        <v>123</v>
      </c>
      <c r="P29" s="259">
        <v>4</v>
      </c>
    </row>
    <row r="30" spans="1:16" ht="12.75">
      <c r="A30" s="167" t="s">
        <v>453</v>
      </c>
      <c r="B30" s="8" t="s">
        <v>3</v>
      </c>
      <c r="C30" s="5" t="s">
        <v>89</v>
      </c>
      <c r="D30" s="5" t="s">
        <v>399</v>
      </c>
      <c r="E30" s="138">
        <f t="shared" si="0"/>
        <v>8.6625</v>
      </c>
      <c r="F30" s="14">
        <v>1</v>
      </c>
      <c r="G30" s="19">
        <v>0.25</v>
      </c>
      <c r="H30" s="151">
        <v>11.44</v>
      </c>
      <c r="I30" s="152">
        <v>135</v>
      </c>
      <c r="J30" s="10">
        <v>11000</v>
      </c>
      <c r="K30" s="11">
        <f t="shared" si="1"/>
        <v>0.25252525252525254</v>
      </c>
      <c r="L30" s="11">
        <f t="shared" si="2"/>
        <v>4.040404040404041</v>
      </c>
      <c r="M30" s="10">
        <v>5</v>
      </c>
      <c r="N30" s="5" t="s">
        <v>296</v>
      </c>
      <c r="O30" s="5" t="s">
        <v>90</v>
      </c>
      <c r="P30" s="259">
        <v>6</v>
      </c>
    </row>
    <row r="31" spans="1:16" ht="12.75">
      <c r="A31" s="167" t="s">
        <v>454</v>
      </c>
      <c r="B31" s="8" t="s">
        <v>3</v>
      </c>
      <c r="C31" s="5" t="s">
        <v>93</v>
      </c>
      <c r="D31" s="5" t="s">
        <v>94</v>
      </c>
      <c r="E31" s="138">
        <f t="shared" si="0"/>
        <v>2.4393287765916596</v>
      </c>
      <c r="F31" s="14">
        <v>2</v>
      </c>
      <c r="G31" s="19">
        <v>2</v>
      </c>
      <c r="H31" s="151">
        <v>4.44</v>
      </c>
      <c r="I31" s="152">
        <v>60</v>
      </c>
      <c r="J31" s="10">
        <v>39063</v>
      </c>
      <c r="K31" s="11">
        <f t="shared" si="1"/>
        <v>0.896763085399449</v>
      </c>
      <c r="L31" s="11">
        <f t="shared" si="2"/>
        <v>14.348209366391185</v>
      </c>
      <c r="M31" s="10">
        <v>20</v>
      </c>
      <c r="N31" s="5" t="s">
        <v>14</v>
      </c>
      <c r="O31" s="5" t="s">
        <v>17</v>
      </c>
      <c r="P31" s="259">
        <v>4</v>
      </c>
    </row>
    <row r="32" spans="1:16" ht="12.75">
      <c r="A32" s="167" t="s">
        <v>455</v>
      </c>
      <c r="B32" s="8" t="s">
        <v>3</v>
      </c>
      <c r="C32" s="5" t="s">
        <v>91</v>
      </c>
      <c r="D32" s="5" t="s">
        <v>92</v>
      </c>
      <c r="E32" s="138">
        <f t="shared" si="0"/>
        <v>0.20827868852459017</v>
      </c>
      <c r="F32" s="14">
        <v>0.5</v>
      </c>
      <c r="G32" s="19">
        <v>5</v>
      </c>
      <c r="H32" s="151">
        <v>20.31</v>
      </c>
      <c r="I32" s="152">
        <v>350</v>
      </c>
      <c r="J32" s="10">
        <v>457500</v>
      </c>
      <c r="K32" s="11">
        <f t="shared" si="1"/>
        <v>10.502754820936639</v>
      </c>
      <c r="L32" s="11">
        <f t="shared" si="2"/>
        <v>168.04407713498622</v>
      </c>
      <c r="M32" s="10">
        <v>5</v>
      </c>
      <c r="N32" s="5" t="s">
        <v>278</v>
      </c>
      <c r="O32" s="5" t="s">
        <v>32</v>
      </c>
      <c r="P32" s="259">
        <v>3</v>
      </c>
    </row>
    <row r="33" spans="1:16" ht="12.75">
      <c r="A33" s="168" t="s">
        <v>567</v>
      </c>
      <c r="B33" s="202" t="s">
        <v>3</v>
      </c>
      <c r="C33" s="203" t="s">
        <v>563</v>
      </c>
      <c r="D33" s="203" t="s">
        <v>414</v>
      </c>
      <c r="E33" s="254">
        <f t="shared" si="0"/>
        <v>4.764375</v>
      </c>
      <c r="F33" s="14">
        <v>2</v>
      </c>
      <c r="G33" s="14">
        <v>9</v>
      </c>
      <c r="H33" s="247">
        <v>15</v>
      </c>
      <c r="I33" s="248">
        <v>225</v>
      </c>
      <c r="J33" s="246">
        <v>20000</v>
      </c>
      <c r="K33" s="251">
        <f t="shared" si="1"/>
        <v>0.4591368227731864</v>
      </c>
      <c r="L33" s="251">
        <f t="shared" si="2"/>
        <v>7.3461891643709825</v>
      </c>
      <c r="M33" s="10">
        <v>5</v>
      </c>
      <c r="N33" s="203" t="s">
        <v>34</v>
      </c>
      <c r="O33" s="203" t="s">
        <v>564</v>
      </c>
      <c r="P33" s="258">
        <v>9</v>
      </c>
    </row>
    <row r="34" spans="1:16" ht="12.75">
      <c r="A34" s="167" t="s">
        <v>456</v>
      </c>
      <c r="B34" s="8" t="s">
        <v>3</v>
      </c>
      <c r="C34" s="5" t="s">
        <v>95</v>
      </c>
      <c r="D34" s="5" t="s">
        <v>400</v>
      </c>
      <c r="E34" s="138">
        <f t="shared" si="0"/>
        <v>127.05</v>
      </c>
      <c r="F34" s="14">
        <v>1</v>
      </c>
      <c r="G34" s="19">
        <v>0.02</v>
      </c>
      <c r="H34" s="151">
        <v>16.94</v>
      </c>
      <c r="I34" s="152">
        <v>250</v>
      </c>
      <c r="J34" s="10">
        <v>750</v>
      </c>
      <c r="K34" s="11">
        <f t="shared" si="1"/>
        <v>0.01721763085399449</v>
      </c>
      <c r="L34" s="11">
        <f t="shared" si="2"/>
        <v>0.27548209366391185</v>
      </c>
      <c r="M34" s="10">
        <v>5</v>
      </c>
      <c r="N34" s="5" t="s">
        <v>404</v>
      </c>
      <c r="O34" s="5" t="s">
        <v>90</v>
      </c>
      <c r="P34" s="259">
        <v>8</v>
      </c>
    </row>
    <row r="35" spans="1:16" ht="12.75">
      <c r="A35" s="167" t="s">
        <v>457</v>
      </c>
      <c r="B35" s="8" t="s">
        <v>3</v>
      </c>
      <c r="C35" s="5" t="s">
        <v>96</v>
      </c>
      <c r="D35" s="5" t="s">
        <v>97</v>
      </c>
      <c r="E35" s="138">
        <f aca="true" t="shared" si="3" ref="E35:E66">35/L35</f>
        <v>0.45375</v>
      </c>
      <c r="F35" s="14">
        <v>0.5</v>
      </c>
      <c r="G35" s="19">
        <v>2</v>
      </c>
      <c r="H35" s="151">
        <v>52.92</v>
      </c>
      <c r="I35" s="152">
        <v>750</v>
      </c>
      <c r="J35" s="10">
        <v>210000</v>
      </c>
      <c r="K35" s="11">
        <f aca="true" t="shared" si="4" ref="K35:K66">J35/43560</f>
        <v>4.820936639118457</v>
      </c>
      <c r="L35" s="11">
        <f aca="true" t="shared" si="5" ref="L35:L66">K35*16</f>
        <v>77.13498622589532</v>
      </c>
      <c r="M35" s="10">
        <v>5</v>
      </c>
      <c r="N35" s="5" t="s">
        <v>20</v>
      </c>
      <c r="O35" s="5" t="s">
        <v>25</v>
      </c>
      <c r="P35" s="259">
        <v>3</v>
      </c>
    </row>
    <row r="36" spans="1:16" ht="12.75">
      <c r="A36" s="167" t="s">
        <v>458</v>
      </c>
      <c r="B36" s="8" t="s">
        <v>3</v>
      </c>
      <c r="C36" s="5" t="s">
        <v>325</v>
      </c>
      <c r="D36" s="5" t="s">
        <v>326</v>
      </c>
      <c r="E36" s="138">
        <f t="shared" si="3"/>
        <v>3.8115</v>
      </c>
      <c r="F36" s="14">
        <v>5</v>
      </c>
      <c r="G36" s="19">
        <v>2.3</v>
      </c>
      <c r="H36" s="151"/>
      <c r="I36" s="151"/>
      <c r="J36" s="10">
        <v>25000</v>
      </c>
      <c r="K36" s="11">
        <f t="shared" si="4"/>
        <v>0.573921028466483</v>
      </c>
      <c r="L36" s="11">
        <f t="shared" si="5"/>
        <v>9.182736455463727</v>
      </c>
      <c r="M36" s="10">
        <v>5</v>
      </c>
      <c r="N36" s="5" t="s">
        <v>34</v>
      </c>
      <c r="O36" s="5" t="s">
        <v>327</v>
      </c>
      <c r="P36" s="259">
        <v>7</v>
      </c>
    </row>
    <row r="37" spans="1:16" ht="12.75">
      <c r="A37" s="167" t="s">
        <v>459</v>
      </c>
      <c r="B37" s="8" t="s">
        <v>3</v>
      </c>
      <c r="C37" s="5" t="s">
        <v>98</v>
      </c>
      <c r="D37" s="5" t="s">
        <v>99</v>
      </c>
      <c r="E37" s="138">
        <f t="shared" si="3"/>
        <v>2.855056179775281</v>
      </c>
      <c r="F37" s="14">
        <v>2</v>
      </c>
      <c r="G37" s="19">
        <v>1.5</v>
      </c>
      <c r="H37" s="151">
        <v>5</v>
      </c>
      <c r="I37" s="152">
        <v>70</v>
      </c>
      <c r="J37" s="10">
        <v>33375</v>
      </c>
      <c r="K37" s="11">
        <f t="shared" si="4"/>
        <v>0.7661845730027548</v>
      </c>
      <c r="L37" s="11">
        <f t="shared" si="5"/>
        <v>12.258953168044076</v>
      </c>
      <c r="M37" s="10">
        <v>5</v>
      </c>
      <c r="N37" s="5" t="s">
        <v>100</v>
      </c>
      <c r="O37" s="5" t="s">
        <v>101</v>
      </c>
      <c r="P37" s="259">
        <v>1</v>
      </c>
    </row>
    <row r="38" spans="1:16" ht="12.75">
      <c r="A38" s="201" t="s">
        <v>460</v>
      </c>
      <c r="B38" s="202" t="s">
        <v>75</v>
      </c>
      <c r="C38" s="203" t="s">
        <v>102</v>
      </c>
      <c r="D38" s="203" t="s">
        <v>401</v>
      </c>
      <c r="E38" s="204">
        <f t="shared" si="3"/>
        <v>25.41</v>
      </c>
      <c r="F38" s="205">
        <v>4</v>
      </c>
      <c r="G38" s="206">
        <v>0.3</v>
      </c>
      <c r="H38" s="152">
        <v>3</v>
      </c>
      <c r="I38" s="152">
        <v>45</v>
      </c>
      <c r="J38" s="207">
        <v>3750</v>
      </c>
      <c r="K38" s="208">
        <f t="shared" si="4"/>
        <v>0.08608815426997245</v>
      </c>
      <c r="L38" s="208">
        <f t="shared" si="5"/>
        <v>1.3774104683195592</v>
      </c>
      <c r="M38" s="207">
        <v>20</v>
      </c>
      <c r="N38" s="203" t="s">
        <v>360</v>
      </c>
      <c r="O38" s="203" t="s">
        <v>123</v>
      </c>
      <c r="P38" s="260">
        <v>4</v>
      </c>
    </row>
    <row r="39" spans="1:16" ht="12.75">
      <c r="A39" s="167" t="s">
        <v>461</v>
      </c>
      <c r="B39" s="8" t="s">
        <v>3</v>
      </c>
      <c r="C39" s="5" t="s">
        <v>103</v>
      </c>
      <c r="D39" s="5" t="s">
        <v>104</v>
      </c>
      <c r="E39" s="138">
        <f t="shared" si="3"/>
        <v>3.9703125</v>
      </c>
      <c r="F39" s="14">
        <v>1</v>
      </c>
      <c r="G39" s="19">
        <v>0.6</v>
      </c>
      <c r="H39" s="151">
        <v>14</v>
      </c>
      <c r="I39" s="152"/>
      <c r="J39" s="10">
        <v>24000</v>
      </c>
      <c r="K39" s="11">
        <f t="shared" si="4"/>
        <v>0.5509641873278237</v>
      </c>
      <c r="L39" s="11">
        <f t="shared" si="5"/>
        <v>8.81542699724518</v>
      </c>
      <c r="M39" s="10">
        <v>5</v>
      </c>
      <c r="N39" s="5" t="s">
        <v>278</v>
      </c>
      <c r="O39" s="5" t="s">
        <v>402</v>
      </c>
      <c r="P39" s="259">
        <v>1</v>
      </c>
    </row>
    <row r="40" spans="1:16" s="12" customFormat="1" ht="12.75">
      <c r="A40" s="167" t="s">
        <v>462</v>
      </c>
      <c r="B40" s="8" t="s">
        <v>3</v>
      </c>
      <c r="C40" s="5" t="s">
        <v>105</v>
      </c>
      <c r="D40" s="5" t="s">
        <v>106</v>
      </c>
      <c r="E40" s="138">
        <f t="shared" si="3"/>
        <v>1.121029411764706</v>
      </c>
      <c r="F40" s="14">
        <v>1</v>
      </c>
      <c r="G40" s="19">
        <v>2</v>
      </c>
      <c r="H40" s="151">
        <v>12.75</v>
      </c>
      <c r="I40" s="152">
        <v>225</v>
      </c>
      <c r="J40" s="10">
        <v>85000</v>
      </c>
      <c r="K40" s="11">
        <f t="shared" si="4"/>
        <v>1.9513314967860422</v>
      </c>
      <c r="L40" s="11">
        <f t="shared" si="5"/>
        <v>31.221303948576676</v>
      </c>
      <c r="M40" s="10">
        <v>5</v>
      </c>
      <c r="N40" s="5" t="s">
        <v>278</v>
      </c>
      <c r="O40" s="5" t="s">
        <v>24</v>
      </c>
      <c r="P40" s="259">
        <v>5</v>
      </c>
    </row>
    <row r="41" spans="1:16" ht="12.75">
      <c r="A41" s="167" t="s">
        <v>463</v>
      </c>
      <c r="B41" s="8" t="s">
        <v>3</v>
      </c>
      <c r="C41" s="5" t="s">
        <v>328</v>
      </c>
      <c r="D41" s="5" t="s">
        <v>329</v>
      </c>
      <c r="E41" s="138">
        <f t="shared" si="3"/>
        <v>1.2216346153846154</v>
      </c>
      <c r="F41" s="14">
        <v>1</v>
      </c>
      <c r="G41" s="19">
        <v>1.8</v>
      </c>
      <c r="H41" s="151">
        <v>30</v>
      </c>
      <c r="I41" s="151">
        <v>450</v>
      </c>
      <c r="J41" s="10">
        <v>78000</v>
      </c>
      <c r="K41" s="11">
        <f t="shared" si="4"/>
        <v>1.790633608815427</v>
      </c>
      <c r="L41" s="11">
        <f t="shared" si="5"/>
        <v>28.650137741046834</v>
      </c>
      <c r="M41" s="10">
        <v>5</v>
      </c>
      <c r="N41" s="5" t="s">
        <v>330</v>
      </c>
      <c r="O41" s="5" t="s">
        <v>21</v>
      </c>
      <c r="P41" s="259">
        <v>7</v>
      </c>
    </row>
    <row r="42" spans="1:16" s="12" customFormat="1" ht="12.75">
      <c r="A42" s="167" t="s">
        <v>464</v>
      </c>
      <c r="B42" s="8" t="s">
        <v>3</v>
      </c>
      <c r="C42" s="5" t="s">
        <v>110</v>
      </c>
      <c r="D42" s="5" t="s">
        <v>111</v>
      </c>
      <c r="E42" s="138">
        <f t="shared" si="3"/>
        <v>10.164</v>
      </c>
      <c r="F42" s="14">
        <v>3</v>
      </c>
      <c r="G42" s="19">
        <v>0.6</v>
      </c>
      <c r="H42" s="151">
        <v>4</v>
      </c>
      <c r="I42" s="152">
        <v>60</v>
      </c>
      <c r="J42" s="10">
        <v>9375</v>
      </c>
      <c r="K42" s="11">
        <f t="shared" si="4"/>
        <v>0.21522038567493113</v>
      </c>
      <c r="L42" s="11">
        <f t="shared" si="5"/>
        <v>3.443526170798898</v>
      </c>
      <c r="M42" s="10">
        <v>3</v>
      </c>
      <c r="N42" s="5" t="s">
        <v>34</v>
      </c>
      <c r="O42" s="5" t="s">
        <v>136</v>
      </c>
      <c r="P42" s="259">
        <v>4</v>
      </c>
    </row>
    <row r="43" spans="1:16" ht="12.75">
      <c r="A43" s="167" t="s">
        <v>465</v>
      </c>
      <c r="B43" s="8" t="s">
        <v>75</v>
      </c>
      <c r="C43" s="5" t="s">
        <v>113</v>
      </c>
      <c r="D43" s="5" t="s">
        <v>114</v>
      </c>
      <c r="E43" s="138">
        <f t="shared" si="3"/>
        <v>5.9554687500000005</v>
      </c>
      <c r="F43" s="14">
        <v>1</v>
      </c>
      <c r="G43" s="19">
        <v>0.37</v>
      </c>
      <c r="H43" s="151">
        <v>10</v>
      </c>
      <c r="I43" s="152">
        <v>150</v>
      </c>
      <c r="J43" s="10">
        <v>16000</v>
      </c>
      <c r="K43" s="11">
        <f t="shared" si="4"/>
        <v>0.3673094582185491</v>
      </c>
      <c r="L43" s="11">
        <f t="shared" si="5"/>
        <v>5.876951331496786</v>
      </c>
      <c r="M43" s="10">
        <v>5</v>
      </c>
      <c r="N43" s="5" t="s">
        <v>404</v>
      </c>
      <c r="O43" s="5" t="s">
        <v>15</v>
      </c>
      <c r="P43" s="259">
        <v>4</v>
      </c>
    </row>
    <row r="44" spans="1:16" ht="12.75">
      <c r="A44" s="167" t="s">
        <v>466</v>
      </c>
      <c r="B44" s="8" t="s">
        <v>3</v>
      </c>
      <c r="C44" s="5" t="s">
        <v>331</v>
      </c>
      <c r="D44" s="5" t="s">
        <v>332</v>
      </c>
      <c r="E44" s="138">
        <f t="shared" si="3"/>
        <v>0.952875</v>
      </c>
      <c r="F44" s="14">
        <v>1</v>
      </c>
      <c r="G44" s="19">
        <v>2.3</v>
      </c>
      <c r="H44" s="151">
        <v>30</v>
      </c>
      <c r="I44" s="151">
        <v>450</v>
      </c>
      <c r="J44" s="10">
        <v>100000</v>
      </c>
      <c r="K44" s="11">
        <f t="shared" si="4"/>
        <v>2.295684113865932</v>
      </c>
      <c r="L44" s="11">
        <f t="shared" si="5"/>
        <v>36.73094582185491</v>
      </c>
      <c r="M44" s="10">
        <v>5</v>
      </c>
      <c r="N44" s="5" t="s">
        <v>333</v>
      </c>
      <c r="O44" s="5" t="s">
        <v>334</v>
      </c>
      <c r="P44" s="259">
        <v>4</v>
      </c>
    </row>
    <row r="45" spans="1:16" ht="12.75">
      <c r="A45" s="167" t="s">
        <v>467</v>
      </c>
      <c r="B45" s="8" t="s">
        <v>3</v>
      </c>
      <c r="C45" s="5" t="s">
        <v>115</v>
      </c>
      <c r="D45" s="5" t="s">
        <v>116</v>
      </c>
      <c r="E45" s="138">
        <f t="shared" si="3"/>
        <v>1.1727692307692308</v>
      </c>
      <c r="F45" s="14">
        <v>1</v>
      </c>
      <c r="G45" s="19">
        <v>2</v>
      </c>
      <c r="H45" s="151">
        <v>22.94</v>
      </c>
      <c r="I45" s="152">
        <v>400</v>
      </c>
      <c r="J45" s="10">
        <v>81250</v>
      </c>
      <c r="K45" s="11">
        <f t="shared" si="4"/>
        <v>1.8652433425160697</v>
      </c>
      <c r="L45" s="11">
        <f t="shared" si="5"/>
        <v>29.843893480257115</v>
      </c>
      <c r="M45" s="10">
        <v>20</v>
      </c>
      <c r="N45" s="5" t="s">
        <v>296</v>
      </c>
      <c r="O45" s="5" t="s">
        <v>25</v>
      </c>
      <c r="P45" s="259">
        <v>3</v>
      </c>
    </row>
    <row r="46" spans="1:16" ht="12.75">
      <c r="A46" s="167" t="s">
        <v>468</v>
      </c>
      <c r="B46" s="8" t="s">
        <v>3</v>
      </c>
      <c r="C46" s="5" t="s">
        <v>117</v>
      </c>
      <c r="D46" s="5" t="s">
        <v>209</v>
      </c>
      <c r="E46" s="138">
        <f t="shared" si="3"/>
        <v>1.5125</v>
      </c>
      <c r="F46" s="14">
        <v>1</v>
      </c>
      <c r="G46" s="19">
        <v>1.4</v>
      </c>
      <c r="H46" s="151">
        <v>27.5</v>
      </c>
      <c r="I46" s="152">
        <v>525</v>
      </c>
      <c r="J46" s="10">
        <v>63000</v>
      </c>
      <c r="K46" s="11">
        <f t="shared" si="4"/>
        <v>1.4462809917355373</v>
      </c>
      <c r="L46" s="11">
        <f t="shared" si="5"/>
        <v>23.140495867768596</v>
      </c>
      <c r="M46" s="10">
        <v>1</v>
      </c>
      <c r="N46" s="5" t="s">
        <v>20</v>
      </c>
      <c r="O46" s="5" t="s">
        <v>57</v>
      </c>
      <c r="P46" s="259">
        <v>4</v>
      </c>
    </row>
    <row r="47" spans="1:16" ht="12.75">
      <c r="A47" s="167" t="s">
        <v>469</v>
      </c>
      <c r="B47" s="8" t="s">
        <v>3</v>
      </c>
      <c r="C47" s="5" t="s">
        <v>118</v>
      </c>
      <c r="D47" s="5" t="s">
        <v>208</v>
      </c>
      <c r="E47" s="138">
        <f t="shared" si="3"/>
        <v>14.67315983985217</v>
      </c>
      <c r="F47" s="14">
        <v>2</v>
      </c>
      <c r="G47" s="19">
        <v>0.3</v>
      </c>
      <c r="H47" s="151">
        <v>4.75</v>
      </c>
      <c r="I47" s="152">
        <v>65</v>
      </c>
      <c r="J47" s="10">
        <v>6494</v>
      </c>
      <c r="K47" s="11">
        <f t="shared" si="4"/>
        <v>0.14908172635445363</v>
      </c>
      <c r="L47" s="11">
        <f t="shared" si="5"/>
        <v>2.385307621671258</v>
      </c>
      <c r="M47" s="10">
        <v>20</v>
      </c>
      <c r="N47" s="5" t="s">
        <v>404</v>
      </c>
      <c r="O47" s="5" t="s">
        <v>72</v>
      </c>
      <c r="P47" s="259">
        <v>4</v>
      </c>
    </row>
    <row r="48" spans="1:16" s="12" customFormat="1" ht="12.75">
      <c r="A48" s="167" t="s">
        <v>470</v>
      </c>
      <c r="B48" s="8" t="s">
        <v>3</v>
      </c>
      <c r="C48" s="5" t="s">
        <v>335</v>
      </c>
      <c r="D48" s="5" t="s">
        <v>336</v>
      </c>
      <c r="E48" s="138">
        <f t="shared" si="3"/>
        <v>0.41976872246696034</v>
      </c>
      <c r="F48" s="14">
        <v>0.5</v>
      </c>
      <c r="G48" s="19">
        <v>2.6</v>
      </c>
      <c r="H48" s="151"/>
      <c r="I48" s="151"/>
      <c r="J48" s="10">
        <v>227000</v>
      </c>
      <c r="K48" s="11">
        <f t="shared" si="4"/>
        <v>5.211202938475666</v>
      </c>
      <c r="L48" s="11">
        <f t="shared" si="5"/>
        <v>83.37924701561066</v>
      </c>
      <c r="M48" s="10">
        <v>5</v>
      </c>
      <c r="N48" s="5" t="s">
        <v>296</v>
      </c>
      <c r="O48" s="5" t="s">
        <v>130</v>
      </c>
      <c r="P48" s="259">
        <v>4</v>
      </c>
    </row>
    <row r="49" spans="1:16" ht="12.75">
      <c r="A49" s="167" t="s">
        <v>471</v>
      </c>
      <c r="B49" s="8" t="s">
        <v>3</v>
      </c>
      <c r="C49" s="5" t="s">
        <v>119</v>
      </c>
      <c r="D49" s="5" t="s">
        <v>120</v>
      </c>
      <c r="E49" s="138">
        <f t="shared" si="3"/>
        <v>14.383018867924529</v>
      </c>
      <c r="F49" s="14">
        <v>1</v>
      </c>
      <c r="G49" s="19">
        <v>2</v>
      </c>
      <c r="H49" s="151">
        <v>14</v>
      </c>
      <c r="I49" s="152">
        <v>210</v>
      </c>
      <c r="J49" s="10">
        <v>6625</v>
      </c>
      <c r="K49" s="11">
        <f t="shared" si="4"/>
        <v>0.152089072543618</v>
      </c>
      <c r="L49" s="11">
        <f t="shared" si="5"/>
        <v>2.433425160697888</v>
      </c>
      <c r="M49" s="10">
        <v>20</v>
      </c>
      <c r="N49" s="5" t="s">
        <v>404</v>
      </c>
      <c r="O49" s="5" t="s">
        <v>107</v>
      </c>
      <c r="P49" s="259">
        <v>7</v>
      </c>
    </row>
    <row r="50" spans="1:16" s="12" customFormat="1" ht="12.75">
      <c r="A50" s="167" t="s">
        <v>472</v>
      </c>
      <c r="B50" s="8" t="s">
        <v>75</v>
      </c>
      <c r="C50" s="5" t="s">
        <v>163</v>
      </c>
      <c r="D50" s="5" t="s">
        <v>164</v>
      </c>
      <c r="E50" s="138">
        <f t="shared" si="3"/>
        <v>30.73790322580645</v>
      </c>
      <c r="F50" s="14">
        <v>4</v>
      </c>
      <c r="G50" s="19">
        <v>0.6</v>
      </c>
      <c r="H50" s="151">
        <v>2</v>
      </c>
      <c r="I50" s="152">
        <v>25</v>
      </c>
      <c r="J50" s="10">
        <v>3100</v>
      </c>
      <c r="K50" s="11">
        <f t="shared" si="4"/>
        <v>0.0711662075298439</v>
      </c>
      <c r="L50" s="11">
        <f t="shared" si="5"/>
        <v>1.1386593204775024</v>
      </c>
      <c r="M50" s="10">
        <v>20</v>
      </c>
      <c r="N50" s="5" t="s">
        <v>360</v>
      </c>
      <c r="O50" s="5" t="s">
        <v>17</v>
      </c>
      <c r="P50" s="259">
        <v>1</v>
      </c>
    </row>
    <row r="51" spans="1:16" ht="12.75">
      <c r="A51" s="167" t="s">
        <v>473</v>
      </c>
      <c r="B51" s="8" t="s">
        <v>3</v>
      </c>
      <c r="C51" s="5" t="s">
        <v>337</v>
      </c>
      <c r="D51" s="5" t="s">
        <v>338</v>
      </c>
      <c r="E51" s="138">
        <f t="shared" si="3"/>
        <v>5.29375</v>
      </c>
      <c r="F51" s="14">
        <v>2</v>
      </c>
      <c r="G51" s="19">
        <v>0.8</v>
      </c>
      <c r="H51" s="151"/>
      <c r="I51" s="151"/>
      <c r="J51" s="10">
        <v>18000</v>
      </c>
      <c r="K51" s="11">
        <f t="shared" si="4"/>
        <v>0.4132231404958678</v>
      </c>
      <c r="L51" s="11">
        <f t="shared" si="5"/>
        <v>6.6115702479338845</v>
      </c>
      <c r="M51" s="10">
        <v>5</v>
      </c>
      <c r="N51" s="5" t="s">
        <v>34</v>
      </c>
      <c r="O51" s="5" t="s">
        <v>339</v>
      </c>
      <c r="P51" s="259">
        <v>8</v>
      </c>
    </row>
    <row r="52" spans="1:16" ht="12.75">
      <c r="A52" s="167" t="s">
        <v>474</v>
      </c>
      <c r="B52" s="8" t="s">
        <v>3</v>
      </c>
      <c r="C52" s="5" t="s">
        <v>121</v>
      </c>
      <c r="D52" s="5" t="s">
        <v>122</v>
      </c>
      <c r="E52" s="138">
        <f t="shared" si="3"/>
        <v>11.210294117647058</v>
      </c>
      <c r="F52" s="14">
        <v>4</v>
      </c>
      <c r="G52" s="19">
        <v>1</v>
      </c>
      <c r="H52" s="151">
        <v>15.75</v>
      </c>
      <c r="I52" s="152">
        <v>190</v>
      </c>
      <c r="J52" s="10">
        <v>8500</v>
      </c>
      <c r="K52" s="11">
        <f t="shared" si="4"/>
        <v>0.19513314967860423</v>
      </c>
      <c r="L52" s="11">
        <f t="shared" si="5"/>
        <v>3.1221303948576677</v>
      </c>
      <c r="M52" s="10">
        <v>5</v>
      </c>
      <c r="N52" s="5" t="s">
        <v>333</v>
      </c>
      <c r="O52" s="5" t="s">
        <v>30</v>
      </c>
      <c r="P52" s="259">
        <v>6</v>
      </c>
    </row>
    <row r="53" spans="1:16" ht="12.75">
      <c r="A53" s="167" t="s">
        <v>475</v>
      </c>
      <c r="B53" s="8" t="s">
        <v>3</v>
      </c>
      <c r="C53" s="5" t="s">
        <v>388</v>
      </c>
      <c r="D53" s="5" t="s">
        <v>342</v>
      </c>
      <c r="E53" s="138">
        <f t="shared" si="3"/>
        <v>0.41429347826086954</v>
      </c>
      <c r="F53" s="14">
        <v>0.05</v>
      </c>
      <c r="G53" s="19">
        <v>2.6</v>
      </c>
      <c r="H53" s="151">
        <v>7.88</v>
      </c>
      <c r="I53" s="152">
        <v>120</v>
      </c>
      <c r="J53" s="10">
        <v>230000</v>
      </c>
      <c r="K53" s="11">
        <f t="shared" si="4"/>
        <v>5.280073461891644</v>
      </c>
      <c r="L53" s="11">
        <f t="shared" si="5"/>
        <v>84.4811753902663</v>
      </c>
      <c r="M53" s="10">
        <v>5</v>
      </c>
      <c r="N53" s="5" t="s">
        <v>20</v>
      </c>
      <c r="O53" s="5" t="s">
        <v>123</v>
      </c>
      <c r="P53" s="259">
        <v>8</v>
      </c>
    </row>
    <row r="54" spans="1:16" ht="12.75">
      <c r="A54" s="167" t="s">
        <v>476</v>
      </c>
      <c r="B54" s="8" t="s">
        <v>3</v>
      </c>
      <c r="C54" s="5" t="s">
        <v>131</v>
      </c>
      <c r="D54" s="5" t="s">
        <v>132</v>
      </c>
      <c r="E54" s="138">
        <f t="shared" si="3"/>
        <v>1.5246</v>
      </c>
      <c r="F54" s="14">
        <v>0.5</v>
      </c>
      <c r="G54" s="19">
        <v>0.7</v>
      </c>
      <c r="H54" s="151">
        <v>4</v>
      </c>
      <c r="I54" s="152">
        <v>60</v>
      </c>
      <c r="J54" s="10">
        <v>62500</v>
      </c>
      <c r="K54" s="11">
        <f t="shared" si="4"/>
        <v>1.4348025711662076</v>
      </c>
      <c r="L54" s="11">
        <f t="shared" si="5"/>
        <v>22.95684113865932</v>
      </c>
      <c r="M54" s="10">
        <v>5</v>
      </c>
      <c r="N54" s="5" t="s">
        <v>14</v>
      </c>
      <c r="O54" s="5" t="s">
        <v>17</v>
      </c>
      <c r="P54" s="259">
        <v>4</v>
      </c>
    </row>
    <row r="55" spans="1:16" ht="12.75">
      <c r="A55" s="167" t="s">
        <v>477</v>
      </c>
      <c r="B55" s="8" t="s">
        <v>3</v>
      </c>
      <c r="C55" s="5" t="s">
        <v>124</v>
      </c>
      <c r="D55" s="5" t="s">
        <v>125</v>
      </c>
      <c r="E55" s="138">
        <f t="shared" si="3"/>
        <v>7.623</v>
      </c>
      <c r="F55" s="14">
        <v>1</v>
      </c>
      <c r="G55" s="19">
        <v>2</v>
      </c>
      <c r="H55" s="151">
        <v>37.75</v>
      </c>
      <c r="I55" s="152">
        <v>600</v>
      </c>
      <c r="J55" s="10">
        <v>12500</v>
      </c>
      <c r="K55" s="11">
        <f t="shared" si="4"/>
        <v>0.2869605142332415</v>
      </c>
      <c r="L55" s="11">
        <f t="shared" si="5"/>
        <v>4.591368227731864</v>
      </c>
      <c r="M55" s="10">
        <v>5</v>
      </c>
      <c r="N55" s="5" t="s">
        <v>20</v>
      </c>
      <c r="O55" s="5" t="s">
        <v>48</v>
      </c>
      <c r="P55" s="259">
        <v>7</v>
      </c>
    </row>
    <row r="56" spans="1:16" ht="12.75">
      <c r="A56" s="167" t="s">
        <v>478</v>
      </c>
      <c r="B56" s="8" t="s">
        <v>3</v>
      </c>
      <c r="C56" s="5" t="s">
        <v>126</v>
      </c>
      <c r="D56" s="5" t="s">
        <v>127</v>
      </c>
      <c r="E56" s="138">
        <f t="shared" si="3"/>
        <v>1.588125</v>
      </c>
      <c r="F56" s="14">
        <v>0.5</v>
      </c>
      <c r="G56" s="19">
        <v>0.7</v>
      </c>
      <c r="H56" s="151">
        <v>30</v>
      </c>
      <c r="I56" s="152"/>
      <c r="J56" s="10">
        <v>60000</v>
      </c>
      <c r="K56" s="11">
        <f t="shared" si="4"/>
        <v>1.3774104683195592</v>
      </c>
      <c r="L56" s="11">
        <f t="shared" si="5"/>
        <v>22.038567493112946</v>
      </c>
      <c r="M56" s="10">
        <v>5</v>
      </c>
      <c r="N56" s="5" t="s">
        <v>20</v>
      </c>
      <c r="O56" s="5" t="s">
        <v>48</v>
      </c>
      <c r="P56" s="259">
        <v>7</v>
      </c>
    </row>
    <row r="57" spans="1:16" ht="12.75">
      <c r="A57" s="167" t="s">
        <v>479</v>
      </c>
      <c r="B57" s="8" t="s">
        <v>3</v>
      </c>
      <c r="C57" s="5" t="s">
        <v>344</v>
      </c>
      <c r="D57" s="5" t="s">
        <v>345</v>
      </c>
      <c r="E57" s="138">
        <f t="shared" si="3"/>
        <v>5.0151315789473685</v>
      </c>
      <c r="F57" s="14">
        <v>1</v>
      </c>
      <c r="G57" s="19">
        <v>0.4</v>
      </c>
      <c r="H57" s="151">
        <v>75</v>
      </c>
      <c r="I57" s="151"/>
      <c r="J57" s="10">
        <v>19000</v>
      </c>
      <c r="K57" s="11">
        <f t="shared" si="4"/>
        <v>0.4361799816345271</v>
      </c>
      <c r="L57" s="11">
        <f t="shared" si="5"/>
        <v>6.9788797061524335</v>
      </c>
      <c r="M57" s="10">
        <v>5</v>
      </c>
      <c r="N57" s="5" t="s">
        <v>346</v>
      </c>
      <c r="O57" s="5" t="s">
        <v>347</v>
      </c>
      <c r="P57" s="259">
        <v>7</v>
      </c>
    </row>
    <row r="58" spans="1:16" ht="12.75">
      <c r="A58" s="167" t="s">
        <v>480</v>
      </c>
      <c r="B58" s="8" t="s">
        <v>3</v>
      </c>
      <c r="C58" s="5" t="s">
        <v>545</v>
      </c>
      <c r="D58" s="5" t="s">
        <v>348</v>
      </c>
      <c r="E58" s="138">
        <f t="shared" si="3"/>
        <v>1.2537828947368421</v>
      </c>
      <c r="F58" s="14">
        <v>1</v>
      </c>
      <c r="G58" s="19">
        <v>1.7</v>
      </c>
      <c r="H58" s="151">
        <v>100</v>
      </c>
      <c r="I58" s="256"/>
      <c r="J58" s="10">
        <v>76000</v>
      </c>
      <c r="K58" s="11">
        <f t="shared" si="4"/>
        <v>1.7447199265381084</v>
      </c>
      <c r="L58" s="11">
        <f t="shared" si="5"/>
        <v>27.915518824609734</v>
      </c>
      <c r="M58" s="10">
        <v>5</v>
      </c>
      <c r="N58" s="5" t="s">
        <v>20</v>
      </c>
      <c r="O58" s="5" t="s">
        <v>21</v>
      </c>
      <c r="P58" s="259">
        <v>3</v>
      </c>
    </row>
    <row r="59" spans="1:16" ht="12.75">
      <c r="A59" s="167" t="s">
        <v>481</v>
      </c>
      <c r="B59" s="8" t="s">
        <v>3</v>
      </c>
      <c r="C59" s="5" t="s">
        <v>128</v>
      </c>
      <c r="D59" s="5" t="s">
        <v>129</v>
      </c>
      <c r="E59" s="138">
        <f t="shared" si="3"/>
        <v>2.19051724137931</v>
      </c>
      <c r="F59" s="14">
        <v>1</v>
      </c>
      <c r="G59" s="19">
        <v>1</v>
      </c>
      <c r="H59" s="151">
        <v>49.92</v>
      </c>
      <c r="I59" s="152">
        <v>300</v>
      </c>
      <c r="J59" s="10">
        <v>43500</v>
      </c>
      <c r="K59" s="11">
        <f t="shared" si="4"/>
        <v>0.9986225895316805</v>
      </c>
      <c r="L59" s="11">
        <f t="shared" si="5"/>
        <v>15.977961432506888</v>
      </c>
      <c r="M59" s="10">
        <v>5</v>
      </c>
      <c r="N59" s="5" t="s">
        <v>34</v>
      </c>
      <c r="O59" s="5" t="s">
        <v>403</v>
      </c>
      <c r="P59" s="259">
        <v>8</v>
      </c>
    </row>
    <row r="60" spans="1:16" ht="12.75">
      <c r="A60" s="167" t="s">
        <v>482</v>
      </c>
      <c r="B60" s="8" t="s">
        <v>3</v>
      </c>
      <c r="C60" s="5" t="s">
        <v>349</v>
      </c>
      <c r="D60" s="5" t="s">
        <v>350</v>
      </c>
      <c r="E60" s="138">
        <f t="shared" si="3"/>
        <v>3.403125</v>
      </c>
      <c r="F60" s="14">
        <v>1</v>
      </c>
      <c r="G60" s="19">
        <v>0.6</v>
      </c>
      <c r="H60" s="151">
        <v>50</v>
      </c>
      <c r="I60" s="151">
        <v>750</v>
      </c>
      <c r="J60" s="10">
        <v>28000</v>
      </c>
      <c r="K60" s="11">
        <f t="shared" si="4"/>
        <v>0.642791551882461</v>
      </c>
      <c r="L60" s="11">
        <f t="shared" si="5"/>
        <v>10.284664830119375</v>
      </c>
      <c r="M60" s="10">
        <v>5</v>
      </c>
      <c r="N60" s="5" t="s">
        <v>20</v>
      </c>
      <c r="O60" s="5" t="s">
        <v>351</v>
      </c>
      <c r="P60" s="259">
        <v>8</v>
      </c>
    </row>
    <row r="61" spans="1:16" ht="12.75">
      <c r="A61" s="167" t="s">
        <v>483</v>
      </c>
      <c r="B61" s="8" t="s">
        <v>3</v>
      </c>
      <c r="C61" s="5" t="s">
        <v>133</v>
      </c>
      <c r="D61" s="5" t="s">
        <v>134</v>
      </c>
      <c r="E61" s="138">
        <f t="shared" si="3"/>
        <v>13.199542872974096</v>
      </c>
      <c r="F61" s="14">
        <v>4</v>
      </c>
      <c r="G61" s="19">
        <v>0.7</v>
      </c>
      <c r="H61" s="151">
        <v>3</v>
      </c>
      <c r="I61" s="152">
        <v>45</v>
      </c>
      <c r="J61" s="10">
        <v>7219</v>
      </c>
      <c r="K61" s="11">
        <f t="shared" si="4"/>
        <v>0.16572543617998164</v>
      </c>
      <c r="L61" s="11">
        <f t="shared" si="5"/>
        <v>2.6516069788797063</v>
      </c>
      <c r="M61" s="10">
        <v>5</v>
      </c>
      <c r="N61" s="5" t="s">
        <v>404</v>
      </c>
      <c r="O61" s="5" t="s">
        <v>107</v>
      </c>
      <c r="P61" s="259">
        <v>9</v>
      </c>
    </row>
    <row r="62" spans="1:16" s="13" customFormat="1" ht="12.75">
      <c r="A62" s="167" t="s">
        <v>484</v>
      </c>
      <c r="B62" s="8" t="s">
        <v>3</v>
      </c>
      <c r="C62" s="5" t="s">
        <v>384</v>
      </c>
      <c r="D62" s="5" t="s">
        <v>385</v>
      </c>
      <c r="E62" s="138">
        <f t="shared" si="3"/>
        <v>6.85521582733813</v>
      </c>
      <c r="F62" s="14">
        <v>1</v>
      </c>
      <c r="G62" s="19">
        <v>0.3</v>
      </c>
      <c r="H62" s="151">
        <v>10</v>
      </c>
      <c r="I62" s="151">
        <v>150</v>
      </c>
      <c r="J62" s="10">
        <v>13900</v>
      </c>
      <c r="K62" s="11">
        <f t="shared" si="4"/>
        <v>0.31910009182736454</v>
      </c>
      <c r="L62" s="11">
        <f t="shared" si="5"/>
        <v>5.105601469237833</v>
      </c>
      <c r="M62" s="10">
        <v>5</v>
      </c>
      <c r="N62" s="5" t="s">
        <v>296</v>
      </c>
      <c r="O62" s="5" t="s">
        <v>21</v>
      </c>
      <c r="P62" s="259">
        <v>4</v>
      </c>
    </row>
    <row r="63" spans="1:16" ht="12.75">
      <c r="A63" s="167" t="s">
        <v>485</v>
      </c>
      <c r="B63" s="8" t="s">
        <v>3</v>
      </c>
      <c r="C63" s="5" t="s">
        <v>135</v>
      </c>
      <c r="D63" s="5" t="s">
        <v>207</v>
      </c>
      <c r="E63" s="138">
        <f t="shared" si="3"/>
        <v>5.543838724691645</v>
      </c>
      <c r="F63" s="14">
        <v>3</v>
      </c>
      <c r="G63" s="19">
        <v>1</v>
      </c>
      <c r="H63" s="151">
        <v>5.33</v>
      </c>
      <c r="I63" s="152">
        <v>80</v>
      </c>
      <c r="J63" s="10">
        <v>17188</v>
      </c>
      <c r="K63" s="11">
        <f t="shared" si="4"/>
        <v>0.3945821854912764</v>
      </c>
      <c r="L63" s="11">
        <f t="shared" si="5"/>
        <v>6.313314967860422</v>
      </c>
      <c r="M63" s="10">
        <v>20</v>
      </c>
      <c r="N63" s="5" t="s">
        <v>20</v>
      </c>
      <c r="O63" s="5" t="s">
        <v>136</v>
      </c>
      <c r="P63" s="259">
        <v>8</v>
      </c>
    </row>
    <row r="64" spans="1:16" ht="12.75">
      <c r="A64" s="167" t="s">
        <v>486</v>
      </c>
      <c r="B64" s="8" t="s">
        <v>3</v>
      </c>
      <c r="C64" s="5" t="s">
        <v>137</v>
      </c>
      <c r="D64" s="5" t="s">
        <v>138</v>
      </c>
      <c r="E64" s="138">
        <f t="shared" si="3"/>
        <v>8.575960759607597</v>
      </c>
      <c r="F64" s="14">
        <v>2</v>
      </c>
      <c r="G64" s="19">
        <v>0.5</v>
      </c>
      <c r="H64" s="151">
        <v>7.88</v>
      </c>
      <c r="I64" s="152">
        <v>120</v>
      </c>
      <c r="J64" s="10">
        <v>11111</v>
      </c>
      <c r="K64" s="11">
        <f t="shared" si="4"/>
        <v>0.2550734618916437</v>
      </c>
      <c r="L64" s="11">
        <f t="shared" si="5"/>
        <v>4.081175390266299</v>
      </c>
      <c r="M64" s="10">
        <v>5</v>
      </c>
      <c r="N64" s="5" t="s">
        <v>360</v>
      </c>
      <c r="O64" s="5" t="s">
        <v>63</v>
      </c>
      <c r="P64" s="259">
        <v>8</v>
      </c>
    </row>
    <row r="65" spans="1:16" ht="12.75">
      <c r="A65" s="167" t="s">
        <v>487</v>
      </c>
      <c r="B65" s="8" t="s">
        <v>3</v>
      </c>
      <c r="C65" s="5" t="s">
        <v>139</v>
      </c>
      <c r="D65" s="5" t="s">
        <v>140</v>
      </c>
      <c r="E65" s="138">
        <f t="shared" si="3"/>
        <v>2.178</v>
      </c>
      <c r="F65" s="14">
        <v>1</v>
      </c>
      <c r="G65" s="19">
        <v>1</v>
      </c>
      <c r="H65" s="151">
        <v>20</v>
      </c>
      <c r="I65" s="152">
        <v>300</v>
      </c>
      <c r="J65" s="10">
        <v>43750</v>
      </c>
      <c r="K65" s="11">
        <f t="shared" si="4"/>
        <v>1.0043617998163452</v>
      </c>
      <c r="L65" s="11">
        <f t="shared" si="5"/>
        <v>16.069788797061523</v>
      </c>
      <c r="M65" s="10">
        <v>5</v>
      </c>
      <c r="N65" s="5" t="s">
        <v>278</v>
      </c>
      <c r="O65" s="5" t="s">
        <v>66</v>
      </c>
      <c r="P65" s="259">
        <v>8</v>
      </c>
    </row>
    <row r="66" spans="1:16" ht="12.75">
      <c r="A66" s="167" t="s">
        <v>488</v>
      </c>
      <c r="B66" s="8" t="s">
        <v>3</v>
      </c>
      <c r="C66" s="5" t="s">
        <v>141</v>
      </c>
      <c r="D66" s="5" t="s">
        <v>391</v>
      </c>
      <c r="E66" s="138">
        <f t="shared" si="3"/>
        <v>0.7623</v>
      </c>
      <c r="F66" s="14">
        <v>0.5</v>
      </c>
      <c r="G66" s="19">
        <v>3</v>
      </c>
      <c r="H66" s="151">
        <v>9.69</v>
      </c>
      <c r="I66" s="152">
        <v>165</v>
      </c>
      <c r="J66" s="10">
        <v>125000</v>
      </c>
      <c r="K66" s="11">
        <f t="shared" si="4"/>
        <v>2.869605142332415</v>
      </c>
      <c r="L66" s="11">
        <f t="shared" si="5"/>
        <v>45.91368227731864</v>
      </c>
      <c r="M66" s="10">
        <v>20</v>
      </c>
      <c r="N66" s="5" t="s">
        <v>20</v>
      </c>
      <c r="O66" s="5" t="s">
        <v>25</v>
      </c>
      <c r="P66" s="259">
        <v>4</v>
      </c>
    </row>
    <row r="67" spans="1:16" ht="12.75">
      <c r="A67" s="167" t="s">
        <v>489</v>
      </c>
      <c r="B67" s="8" t="s">
        <v>3</v>
      </c>
      <c r="C67" s="5" t="s">
        <v>547</v>
      </c>
      <c r="D67" s="5" t="s">
        <v>142</v>
      </c>
      <c r="E67" s="138">
        <f aca="true" t="shared" si="6" ref="E67:E95">35/L67</f>
        <v>68.0625</v>
      </c>
      <c r="F67" s="14">
        <v>8</v>
      </c>
      <c r="G67" s="19">
        <v>0.26</v>
      </c>
      <c r="H67" s="151">
        <v>10.13</v>
      </c>
      <c r="I67" s="152">
        <v>155</v>
      </c>
      <c r="J67" s="10">
        <v>1400</v>
      </c>
      <c r="K67" s="11">
        <f aca="true" t="shared" si="7" ref="K67:K95">J67/43560</f>
        <v>0.03213957759412305</v>
      </c>
      <c r="L67" s="11">
        <f aca="true" t="shared" si="8" ref="L67:L95">K67*16</f>
        <v>0.5142332415059688</v>
      </c>
      <c r="M67" s="10">
        <v>5</v>
      </c>
      <c r="N67" s="5" t="s">
        <v>360</v>
      </c>
      <c r="O67" s="5" t="s">
        <v>17</v>
      </c>
      <c r="P67" s="259">
        <v>4</v>
      </c>
    </row>
    <row r="68" spans="1:16" ht="12.75">
      <c r="A68" s="167" t="s">
        <v>490</v>
      </c>
      <c r="B68" s="8" t="s">
        <v>3</v>
      </c>
      <c r="C68" s="5" t="s">
        <v>389</v>
      </c>
      <c r="D68" s="5" t="s">
        <v>145</v>
      </c>
      <c r="E68" s="138">
        <f t="shared" si="6"/>
        <v>7.981864633942034</v>
      </c>
      <c r="F68" s="14">
        <v>2</v>
      </c>
      <c r="G68" s="19">
        <v>0.5</v>
      </c>
      <c r="H68" s="151">
        <v>20</v>
      </c>
      <c r="I68" s="152">
        <v>300</v>
      </c>
      <c r="J68" s="10">
        <v>11938</v>
      </c>
      <c r="K68" s="11">
        <f t="shared" si="7"/>
        <v>0.274058769513315</v>
      </c>
      <c r="L68" s="11">
        <f t="shared" si="8"/>
        <v>4.38494031221304</v>
      </c>
      <c r="M68" s="10">
        <v>20</v>
      </c>
      <c r="N68" s="5" t="s">
        <v>20</v>
      </c>
      <c r="O68" s="5" t="s">
        <v>83</v>
      </c>
      <c r="P68" s="259">
        <v>8</v>
      </c>
    </row>
    <row r="69" spans="1:16" ht="12.75">
      <c r="A69" s="167" t="s">
        <v>491</v>
      </c>
      <c r="B69" s="8" t="s">
        <v>75</v>
      </c>
      <c r="C69" s="5" t="s">
        <v>143</v>
      </c>
      <c r="D69" s="5" t="s">
        <v>144</v>
      </c>
      <c r="E69" s="138">
        <f t="shared" si="6"/>
        <v>9.588196820285772</v>
      </c>
      <c r="F69" s="14">
        <v>3</v>
      </c>
      <c r="G69" s="19">
        <v>1</v>
      </c>
      <c r="H69" s="151">
        <v>11.69</v>
      </c>
      <c r="I69" s="152">
        <v>175</v>
      </c>
      <c r="J69" s="10">
        <v>9938</v>
      </c>
      <c r="K69" s="11">
        <f t="shared" si="7"/>
        <v>0.22814508723599633</v>
      </c>
      <c r="L69" s="11">
        <f t="shared" si="8"/>
        <v>3.6503213957759413</v>
      </c>
      <c r="M69" s="10">
        <v>20</v>
      </c>
      <c r="N69" s="5" t="s">
        <v>20</v>
      </c>
      <c r="O69" s="5" t="s">
        <v>17</v>
      </c>
      <c r="P69" s="259">
        <v>3</v>
      </c>
    </row>
    <row r="70" spans="1:16" ht="12.75">
      <c r="A70" s="167" t="s">
        <v>492</v>
      </c>
      <c r="B70" s="8" t="s">
        <v>3</v>
      </c>
      <c r="C70" s="5" t="s">
        <v>352</v>
      </c>
      <c r="D70" s="5" t="s">
        <v>353</v>
      </c>
      <c r="E70" s="138">
        <f t="shared" si="6"/>
        <v>7.329807692307693</v>
      </c>
      <c r="F70" s="14">
        <v>0.1</v>
      </c>
      <c r="G70" s="19">
        <v>0.02</v>
      </c>
      <c r="H70" s="151">
        <v>20</v>
      </c>
      <c r="I70" s="151">
        <v>300</v>
      </c>
      <c r="J70" s="10">
        <v>13000</v>
      </c>
      <c r="K70" s="11">
        <f t="shared" si="7"/>
        <v>0.29843893480257117</v>
      </c>
      <c r="L70" s="11">
        <f t="shared" si="8"/>
        <v>4.775022956841139</v>
      </c>
      <c r="M70" s="10">
        <v>5</v>
      </c>
      <c r="N70" s="5" t="s">
        <v>20</v>
      </c>
      <c r="O70" s="5" t="s">
        <v>136</v>
      </c>
      <c r="P70" s="259">
        <v>4</v>
      </c>
    </row>
    <row r="71" spans="1:16" ht="12.75">
      <c r="A71" s="167" t="s">
        <v>493</v>
      </c>
      <c r="B71" s="8" t="s">
        <v>3</v>
      </c>
      <c r="C71" s="5" t="s">
        <v>354</v>
      </c>
      <c r="D71" s="5" t="s">
        <v>355</v>
      </c>
      <c r="E71" s="138">
        <f t="shared" si="6"/>
        <v>0.07329807692307692</v>
      </c>
      <c r="F71" s="14">
        <v>0.1</v>
      </c>
      <c r="G71" s="19">
        <v>1.8</v>
      </c>
      <c r="H71" s="151"/>
      <c r="I71" s="151"/>
      <c r="J71" s="10">
        <v>1300000</v>
      </c>
      <c r="K71" s="11">
        <f t="shared" si="7"/>
        <v>29.843893480257115</v>
      </c>
      <c r="L71" s="11">
        <f t="shared" si="8"/>
        <v>477.50229568411385</v>
      </c>
      <c r="M71" s="10">
        <v>5</v>
      </c>
      <c r="N71" s="5" t="s">
        <v>381</v>
      </c>
      <c r="O71" s="5" t="s">
        <v>63</v>
      </c>
      <c r="P71" s="259">
        <v>4</v>
      </c>
    </row>
    <row r="72" spans="1:16" ht="12.75">
      <c r="A72" s="167" t="s">
        <v>494</v>
      </c>
      <c r="B72" s="8" t="s">
        <v>3</v>
      </c>
      <c r="C72" s="5" t="s">
        <v>356</v>
      </c>
      <c r="D72" s="5" t="s">
        <v>357</v>
      </c>
      <c r="E72" s="138">
        <f t="shared" si="6"/>
        <v>1.2705</v>
      </c>
      <c r="F72" s="14">
        <v>1</v>
      </c>
      <c r="G72" s="19">
        <v>1.7</v>
      </c>
      <c r="H72" s="151">
        <v>60</v>
      </c>
      <c r="I72" s="151"/>
      <c r="J72" s="10">
        <v>75000</v>
      </c>
      <c r="K72" s="11">
        <f t="shared" si="7"/>
        <v>1.721763085399449</v>
      </c>
      <c r="L72" s="11">
        <f t="shared" si="8"/>
        <v>27.548209366391184</v>
      </c>
      <c r="M72" s="10">
        <v>5</v>
      </c>
      <c r="N72" s="5" t="s">
        <v>20</v>
      </c>
      <c r="O72" s="5" t="s">
        <v>358</v>
      </c>
      <c r="P72" s="259">
        <v>7</v>
      </c>
    </row>
    <row r="73" spans="1:16" ht="12.75">
      <c r="A73" s="201" t="s">
        <v>495</v>
      </c>
      <c r="B73" s="202" t="s">
        <v>3</v>
      </c>
      <c r="C73" s="203" t="s">
        <v>540</v>
      </c>
      <c r="D73" s="203" t="s">
        <v>359</v>
      </c>
      <c r="E73" s="204">
        <f t="shared" si="6"/>
        <v>0.9101002865329514</v>
      </c>
      <c r="F73" s="205">
        <v>0.5</v>
      </c>
      <c r="G73" s="206">
        <v>1.2</v>
      </c>
      <c r="H73" s="152">
        <v>20</v>
      </c>
      <c r="I73" s="152">
        <v>300</v>
      </c>
      <c r="J73" s="207">
        <v>104700</v>
      </c>
      <c r="K73" s="208">
        <f t="shared" si="7"/>
        <v>2.4035812672176307</v>
      </c>
      <c r="L73" s="208">
        <f t="shared" si="8"/>
        <v>38.45730027548209</v>
      </c>
      <c r="M73" s="207">
        <v>5</v>
      </c>
      <c r="N73" s="203" t="s">
        <v>360</v>
      </c>
      <c r="O73" s="203" t="s">
        <v>112</v>
      </c>
      <c r="P73" s="260">
        <v>7</v>
      </c>
    </row>
    <row r="74" spans="1:16" ht="12.75">
      <c r="A74" s="168" t="s">
        <v>568</v>
      </c>
      <c r="B74" s="202" t="s">
        <v>3</v>
      </c>
      <c r="C74" s="203" t="s">
        <v>565</v>
      </c>
      <c r="D74" s="203" t="s">
        <v>566</v>
      </c>
      <c r="E74" s="253">
        <f t="shared" si="6"/>
        <v>17.97877358490566</v>
      </c>
      <c r="F74" s="252">
        <v>4</v>
      </c>
      <c r="G74" s="243">
        <v>0.5</v>
      </c>
      <c r="H74" s="247">
        <v>20</v>
      </c>
      <c r="I74" s="248">
        <v>300</v>
      </c>
      <c r="J74" s="251">
        <v>5300</v>
      </c>
      <c r="K74" s="251">
        <f t="shared" si="7"/>
        <v>0.1216712580348944</v>
      </c>
      <c r="L74" s="246">
        <f t="shared" si="8"/>
        <v>1.9467401285583104</v>
      </c>
      <c r="M74" s="207">
        <v>5</v>
      </c>
      <c r="N74" s="203" t="s">
        <v>360</v>
      </c>
      <c r="O74" s="203" t="s">
        <v>17</v>
      </c>
      <c r="P74" s="258">
        <v>8</v>
      </c>
    </row>
    <row r="75" spans="1:16" s="12" customFormat="1" ht="12.75">
      <c r="A75" s="167" t="s">
        <v>496</v>
      </c>
      <c r="B75" s="8" t="s">
        <v>75</v>
      </c>
      <c r="C75" s="5" t="s">
        <v>390</v>
      </c>
      <c r="D75" s="5" t="s">
        <v>146</v>
      </c>
      <c r="E75" s="138">
        <f t="shared" si="6"/>
        <v>17.325</v>
      </c>
      <c r="F75" s="14">
        <v>3</v>
      </c>
      <c r="G75" s="19">
        <v>0.4</v>
      </c>
      <c r="H75" s="151">
        <v>9.56</v>
      </c>
      <c r="I75" s="152">
        <v>120</v>
      </c>
      <c r="J75" s="10">
        <v>5500</v>
      </c>
      <c r="K75" s="11">
        <f t="shared" si="7"/>
        <v>0.12626262626262627</v>
      </c>
      <c r="L75" s="11">
        <f t="shared" si="8"/>
        <v>2.0202020202020203</v>
      </c>
      <c r="M75" s="10">
        <v>5</v>
      </c>
      <c r="N75" s="5" t="s">
        <v>296</v>
      </c>
      <c r="O75" s="5" t="s">
        <v>136</v>
      </c>
      <c r="P75" s="259">
        <v>6</v>
      </c>
    </row>
    <row r="76" spans="1:16" ht="12.75">
      <c r="A76" s="167" t="s">
        <v>497</v>
      </c>
      <c r="B76" s="8" t="s">
        <v>3</v>
      </c>
      <c r="C76" s="5" t="s">
        <v>361</v>
      </c>
      <c r="D76" s="5" t="s">
        <v>362</v>
      </c>
      <c r="E76" s="138">
        <f t="shared" si="6"/>
        <v>3.5372893310565</v>
      </c>
      <c r="F76" s="14">
        <v>1</v>
      </c>
      <c r="G76" s="19">
        <v>0.6</v>
      </c>
      <c r="H76" s="151">
        <v>80</v>
      </c>
      <c r="I76" s="151"/>
      <c r="J76" s="10">
        <v>26938</v>
      </c>
      <c r="K76" s="11">
        <f t="shared" si="7"/>
        <v>0.6184113865932048</v>
      </c>
      <c r="L76" s="11">
        <f t="shared" si="8"/>
        <v>9.894582185491277</v>
      </c>
      <c r="M76" s="10">
        <v>5</v>
      </c>
      <c r="N76" s="5" t="s">
        <v>34</v>
      </c>
      <c r="O76" s="5" t="s">
        <v>57</v>
      </c>
      <c r="P76" s="259">
        <v>10</v>
      </c>
    </row>
    <row r="77" spans="1:16" ht="12.75">
      <c r="A77" s="167" t="s">
        <v>498</v>
      </c>
      <c r="B77" s="8" t="s">
        <v>3</v>
      </c>
      <c r="C77" s="5" t="s">
        <v>56</v>
      </c>
      <c r="D77" s="5" t="s">
        <v>395</v>
      </c>
      <c r="E77" s="138">
        <f t="shared" si="6"/>
        <v>1.5095049504950495</v>
      </c>
      <c r="F77" s="14">
        <v>1</v>
      </c>
      <c r="G77" s="19">
        <v>0.5</v>
      </c>
      <c r="H77" s="151">
        <v>60</v>
      </c>
      <c r="I77" s="152">
        <v>900</v>
      </c>
      <c r="J77" s="10">
        <v>63125</v>
      </c>
      <c r="K77" s="11">
        <f t="shared" si="7"/>
        <v>1.4491505968778695</v>
      </c>
      <c r="L77" s="11">
        <f t="shared" si="8"/>
        <v>23.186409550045912</v>
      </c>
      <c r="M77" s="10">
        <v>5</v>
      </c>
      <c r="N77" s="5" t="s">
        <v>20</v>
      </c>
      <c r="O77" s="5" t="s">
        <v>57</v>
      </c>
      <c r="P77" s="259">
        <v>7</v>
      </c>
    </row>
    <row r="78" spans="1:16" ht="12.75">
      <c r="A78" s="167" t="s">
        <v>499</v>
      </c>
      <c r="B78" s="8" t="s">
        <v>3</v>
      </c>
      <c r="C78" s="5" t="s">
        <v>148</v>
      </c>
      <c r="D78" s="5" t="s">
        <v>147</v>
      </c>
      <c r="E78" s="138">
        <f t="shared" si="6"/>
        <v>1.98515625</v>
      </c>
      <c r="F78" s="14">
        <v>1</v>
      </c>
      <c r="G78" s="19">
        <v>1.1</v>
      </c>
      <c r="H78" s="151">
        <v>25</v>
      </c>
      <c r="I78" s="152">
        <v>400</v>
      </c>
      <c r="J78" s="10">
        <v>48000</v>
      </c>
      <c r="K78" s="11">
        <f t="shared" si="7"/>
        <v>1.1019283746556474</v>
      </c>
      <c r="L78" s="11">
        <f t="shared" si="8"/>
        <v>17.63085399449036</v>
      </c>
      <c r="M78" s="10">
        <v>5</v>
      </c>
      <c r="N78" s="5" t="s">
        <v>333</v>
      </c>
      <c r="O78" s="5" t="s">
        <v>25</v>
      </c>
      <c r="P78" s="259">
        <v>7</v>
      </c>
    </row>
    <row r="79" spans="1:16" s="12" customFormat="1" ht="12.75">
      <c r="A79" s="167" t="s">
        <v>500</v>
      </c>
      <c r="B79" s="8" t="s">
        <v>3</v>
      </c>
      <c r="C79" s="5" t="s">
        <v>386</v>
      </c>
      <c r="D79" s="5" t="s">
        <v>387</v>
      </c>
      <c r="E79" s="138">
        <f t="shared" si="6"/>
        <v>0.952875</v>
      </c>
      <c r="F79" s="14">
        <v>1</v>
      </c>
      <c r="G79" s="19">
        <v>2.3</v>
      </c>
      <c r="H79" s="151">
        <v>6</v>
      </c>
      <c r="I79" s="151">
        <v>90</v>
      </c>
      <c r="J79" s="10">
        <v>100000</v>
      </c>
      <c r="K79" s="11">
        <f t="shared" si="7"/>
        <v>2.295684113865932</v>
      </c>
      <c r="L79" s="11">
        <f t="shared" si="8"/>
        <v>36.73094582185491</v>
      </c>
      <c r="M79" s="10">
        <v>5</v>
      </c>
      <c r="N79" s="5" t="s">
        <v>324</v>
      </c>
      <c r="O79" s="5" t="s">
        <v>83</v>
      </c>
      <c r="P79" s="259">
        <v>4</v>
      </c>
    </row>
    <row r="80" spans="1:16" s="68" customFormat="1" ht="12.75">
      <c r="A80" s="167" t="s">
        <v>501</v>
      </c>
      <c r="B80" s="8" t="s">
        <v>3</v>
      </c>
      <c r="C80" s="5" t="s">
        <v>149</v>
      </c>
      <c r="D80" s="5" t="s">
        <v>150</v>
      </c>
      <c r="E80" s="138">
        <f t="shared" si="6"/>
        <v>11.910937500000001</v>
      </c>
      <c r="F80" s="14">
        <v>2</v>
      </c>
      <c r="G80" s="19">
        <v>0.4</v>
      </c>
      <c r="H80" s="151">
        <v>10</v>
      </c>
      <c r="I80" s="152">
        <v>150</v>
      </c>
      <c r="J80" s="10">
        <v>8000</v>
      </c>
      <c r="K80" s="11">
        <f t="shared" si="7"/>
        <v>0.18365472910927455</v>
      </c>
      <c r="L80" s="11">
        <f t="shared" si="8"/>
        <v>2.938475665748393</v>
      </c>
      <c r="M80" s="10">
        <v>5</v>
      </c>
      <c r="N80" s="5" t="s">
        <v>20</v>
      </c>
      <c r="O80" s="5" t="s">
        <v>21</v>
      </c>
      <c r="P80" s="259">
        <v>4</v>
      </c>
    </row>
    <row r="81" spans="1:16" s="68" customFormat="1" ht="12.75">
      <c r="A81" s="167" t="s">
        <v>502</v>
      </c>
      <c r="B81" s="8" t="s">
        <v>3</v>
      </c>
      <c r="C81" s="5" t="s">
        <v>363</v>
      </c>
      <c r="D81" s="5" t="s">
        <v>364</v>
      </c>
      <c r="E81" s="138">
        <f t="shared" si="6"/>
        <v>0.105875</v>
      </c>
      <c r="F81" s="14">
        <v>0.5</v>
      </c>
      <c r="G81" s="19">
        <v>5</v>
      </c>
      <c r="H81" s="151">
        <v>150</v>
      </c>
      <c r="I81" s="151"/>
      <c r="J81" s="10">
        <v>900000</v>
      </c>
      <c r="K81" s="11">
        <f t="shared" si="7"/>
        <v>20.66115702479339</v>
      </c>
      <c r="L81" s="11">
        <f t="shared" si="8"/>
        <v>330.57851239669424</v>
      </c>
      <c r="M81" s="10">
        <v>5</v>
      </c>
      <c r="N81" s="5" t="s">
        <v>360</v>
      </c>
      <c r="O81" s="5" t="s">
        <v>347</v>
      </c>
      <c r="P81" s="259">
        <v>6</v>
      </c>
    </row>
    <row r="82" spans="1:16" ht="12.75">
      <c r="A82" s="167" t="s">
        <v>503</v>
      </c>
      <c r="B82" s="8" t="s">
        <v>3</v>
      </c>
      <c r="C82" s="5" t="s">
        <v>151</v>
      </c>
      <c r="D82" s="5" t="s">
        <v>365</v>
      </c>
      <c r="E82" s="138">
        <f t="shared" si="6"/>
        <v>0.7940625</v>
      </c>
      <c r="F82" s="14">
        <v>1</v>
      </c>
      <c r="G82" s="19">
        <v>2.7</v>
      </c>
      <c r="H82" s="151">
        <v>20</v>
      </c>
      <c r="I82" s="152">
        <v>300</v>
      </c>
      <c r="J82" s="10">
        <v>120000</v>
      </c>
      <c r="K82" s="11">
        <f t="shared" si="7"/>
        <v>2.7548209366391183</v>
      </c>
      <c r="L82" s="11">
        <f t="shared" si="8"/>
        <v>44.07713498622589</v>
      </c>
      <c r="M82" s="10">
        <v>5</v>
      </c>
      <c r="N82" s="5" t="s">
        <v>405</v>
      </c>
      <c r="O82" s="5" t="s">
        <v>63</v>
      </c>
      <c r="P82" s="259">
        <v>5</v>
      </c>
    </row>
    <row r="83" spans="1:16" ht="12.75">
      <c r="A83" s="167" t="s">
        <v>504</v>
      </c>
      <c r="B83" s="8" t="s">
        <v>3</v>
      </c>
      <c r="C83" s="5" t="s">
        <v>366</v>
      </c>
      <c r="D83" s="5" t="s">
        <v>367</v>
      </c>
      <c r="E83" s="138">
        <f t="shared" si="6"/>
        <v>7.940625</v>
      </c>
      <c r="F83" s="14">
        <v>1</v>
      </c>
      <c r="G83" s="19">
        <v>0.27</v>
      </c>
      <c r="H83" s="151">
        <v>8</v>
      </c>
      <c r="I83" s="151">
        <v>120</v>
      </c>
      <c r="J83" s="10">
        <v>12000</v>
      </c>
      <c r="K83" s="11">
        <f t="shared" si="7"/>
        <v>0.27548209366391185</v>
      </c>
      <c r="L83" s="11">
        <f t="shared" si="8"/>
        <v>4.40771349862259</v>
      </c>
      <c r="M83" s="10">
        <v>5</v>
      </c>
      <c r="N83" s="5" t="s">
        <v>368</v>
      </c>
      <c r="O83" s="5" t="s">
        <v>369</v>
      </c>
      <c r="P83" s="259">
        <v>6</v>
      </c>
    </row>
    <row r="84" spans="1:16" ht="12.75">
      <c r="A84" s="167" t="s">
        <v>505</v>
      </c>
      <c r="B84" s="8" t="s">
        <v>3</v>
      </c>
      <c r="C84" s="5" t="s">
        <v>152</v>
      </c>
      <c r="D84" s="5" t="s">
        <v>153</v>
      </c>
      <c r="E84" s="138">
        <f t="shared" si="6"/>
        <v>21.175</v>
      </c>
      <c r="F84" s="14">
        <v>2</v>
      </c>
      <c r="G84" s="19">
        <v>0.2</v>
      </c>
      <c r="H84" s="151">
        <v>8</v>
      </c>
      <c r="I84" s="152">
        <v>120</v>
      </c>
      <c r="J84" s="10">
        <v>4500</v>
      </c>
      <c r="K84" s="11">
        <f t="shared" si="7"/>
        <v>0.10330578512396695</v>
      </c>
      <c r="L84" s="11">
        <f t="shared" si="8"/>
        <v>1.6528925619834711</v>
      </c>
      <c r="M84" s="10">
        <v>5</v>
      </c>
      <c r="N84" s="5" t="s">
        <v>278</v>
      </c>
      <c r="O84" s="5" t="s">
        <v>15</v>
      </c>
      <c r="P84" s="259">
        <v>4</v>
      </c>
    </row>
    <row r="85" spans="1:16" ht="12.75">
      <c r="A85" s="167" t="s">
        <v>506</v>
      </c>
      <c r="B85" s="8" t="s">
        <v>3</v>
      </c>
      <c r="C85" s="5" t="s">
        <v>154</v>
      </c>
      <c r="D85" s="5" t="s">
        <v>155</v>
      </c>
      <c r="E85" s="138">
        <f t="shared" si="6"/>
        <v>2.0714673913043478</v>
      </c>
      <c r="F85" s="14">
        <v>1</v>
      </c>
      <c r="G85" s="19">
        <v>1.1</v>
      </c>
      <c r="H85" s="151">
        <v>8</v>
      </c>
      <c r="I85" s="152">
        <v>120</v>
      </c>
      <c r="J85" s="10">
        <v>46000</v>
      </c>
      <c r="K85" s="11">
        <f t="shared" si="7"/>
        <v>1.0560146923783287</v>
      </c>
      <c r="L85" s="11">
        <f t="shared" si="8"/>
        <v>16.89623507805326</v>
      </c>
      <c r="M85" s="10">
        <v>5</v>
      </c>
      <c r="N85" s="5" t="s">
        <v>404</v>
      </c>
      <c r="O85" s="5" t="s">
        <v>15</v>
      </c>
      <c r="P85" s="259">
        <v>4</v>
      </c>
    </row>
    <row r="86" spans="1:16" ht="12.75">
      <c r="A86" s="167" t="s">
        <v>507</v>
      </c>
      <c r="B86" s="8" t="s">
        <v>3</v>
      </c>
      <c r="C86" s="5" t="s">
        <v>370</v>
      </c>
      <c r="D86" s="5" t="s">
        <v>371</v>
      </c>
      <c r="E86" s="138">
        <f t="shared" si="6"/>
        <v>0.5539970930232558</v>
      </c>
      <c r="F86" s="14">
        <v>0.5</v>
      </c>
      <c r="G86" s="19">
        <v>2</v>
      </c>
      <c r="H86" s="151">
        <v>15</v>
      </c>
      <c r="I86" s="151">
        <v>225</v>
      </c>
      <c r="J86" s="10">
        <v>172000</v>
      </c>
      <c r="K86" s="11">
        <f t="shared" si="7"/>
        <v>3.948576675849403</v>
      </c>
      <c r="L86" s="11">
        <f t="shared" si="8"/>
        <v>63.17722681359045</v>
      </c>
      <c r="M86" s="10">
        <v>5</v>
      </c>
      <c r="N86" s="5" t="s">
        <v>324</v>
      </c>
      <c r="O86" s="5" t="s">
        <v>72</v>
      </c>
      <c r="P86" s="259">
        <v>4</v>
      </c>
    </row>
    <row r="87" spans="1:16" ht="12.75">
      <c r="A87" s="167" t="s">
        <v>508</v>
      </c>
      <c r="B87" s="8" t="s">
        <v>3</v>
      </c>
      <c r="C87" s="5" t="s">
        <v>156</v>
      </c>
      <c r="D87" s="5" t="s">
        <v>393</v>
      </c>
      <c r="E87" s="138">
        <f t="shared" si="6"/>
        <v>0.925121359223301</v>
      </c>
      <c r="F87" s="14">
        <v>1</v>
      </c>
      <c r="G87" s="19">
        <v>2</v>
      </c>
      <c r="H87" s="151">
        <v>10</v>
      </c>
      <c r="I87" s="152">
        <v>150</v>
      </c>
      <c r="J87" s="10">
        <v>103000</v>
      </c>
      <c r="K87" s="11">
        <f t="shared" si="7"/>
        <v>2.36455463728191</v>
      </c>
      <c r="L87" s="11">
        <f t="shared" si="8"/>
        <v>37.83287419651056</v>
      </c>
      <c r="M87" s="10">
        <v>5</v>
      </c>
      <c r="N87" s="5" t="s">
        <v>296</v>
      </c>
      <c r="O87" s="5" t="s">
        <v>15</v>
      </c>
      <c r="P87" s="259">
        <v>4</v>
      </c>
    </row>
    <row r="88" spans="1:16" ht="12.75">
      <c r="A88" s="167" t="s">
        <v>509</v>
      </c>
      <c r="B88" s="8" t="s">
        <v>3</v>
      </c>
      <c r="C88" s="5" t="s">
        <v>157</v>
      </c>
      <c r="D88" s="5" t="s">
        <v>158</v>
      </c>
      <c r="E88" s="138">
        <f t="shared" si="6"/>
        <v>3.6649038461538463</v>
      </c>
      <c r="F88" s="14">
        <v>1</v>
      </c>
      <c r="G88" s="19">
        <v>0.6</v>
      </c>
      <c r="H88" s="151">
        <v>20</v>
      </c>
      <c r="I88" s="152">
        <v>300</v>
      </c>
      <c r="J88" s="10">
        <v>26000</v>
      </c>
      <c r="K88" s="11">
        <f t="shared" si="7"/>
        <v>0.5968778696051423</v>
      </c>
      <c r="L88" s="11">
        <f t="shared" si="8"/>
        <v>9.550045913682277</v>
      </c>
      <c r="M88" s="10">
        <v>5</v>
      </c>
      <c r="N88" s="5" t="s">
        <v>20</v>
      </c>
      <c r="O88" s="5" t="s">
        <v>88</v>
      </c>
      <c r="P88" s="259">
        <v>7</v>
      </c>
    </row>
    <row r="89" spans="1:16" s="13" customFormat="1" ht="12.75">
      <c r="A89" s="167" t="s">
        <v>510</v>
      </c>
      <c r="B89" s="8" t="s">
        <v>3</v>
      </c>
      <c r="C89" s="5" t="s">
        <v>159</v>
      </c>
      <c r="D89" s="5" t="s">
        <v>205</v>
      </c>
      <c r="E89" s="138">
        <f t="shared" si="6"/>
        <v>4.764375</v>
      </c>
      <c r="F89" s="14">
        <v>1</v>
      </c>
      <c r="G89" s="19">
        <v>0.5</v>
      </c>
      <c r="H89" s="151">
        <v>15</v>
      </c>
      <c r="I89" s="152">
        <v>225</v>
      </c>
      <c r="J89" s="10">
        <v>20000</v>
      </c>
      <c r="K89" s="11">
        <f t="shared" si="7"/>
        <v>0.4591368227731864</v>
      </c>
      <c r="L89" s="11">
        <f t="shared" si="8"/>
        <v>7.3461891643709825</v>
      </c>
      <c r="M89" s="10">
        <v>5</v>
      </c>
      <c r="N89" s="5" t="s">
        <v>20</v>
      </c>
      <c r="O89" s="5" t="s">
        <v>312</v>
      </c>
      <c r="P89" s="259">
        <v>0</v>
      </c>
    </row>
    <row r="90" spans="1:16" ht="12.75">
      <c r="A90" s="167" t="s">
        <v>511</v>
      </c>
      <c r="B90" s="8" t="s">
        <v>3</v>
      </c>
      <c r="C90" s="5" t="s">
        <v>542</v>
      </c>
      <c r="D90" s="5" t="s">
        <v>160</v>
      </c>
      <c r="E90" s="138">
        <f t="shared" si="6"/>
        <v>5.206967213114754</v>
      </c>
      <c r="F90" s="14">
        <v>4</v>
      </c>
      <c r="G90" s="19">
        <v>1.7</v>
      </c>
      <c r="H90" s="151">
        <v>15</v>
      </c>
      <c r="I90" s="152">
        <v>225</v>
      </c>
      <c r="J90" s="10">
        <v>18300</v>
      </c>
      <c r="K90" s="11">
        <f t="shared" si="7"/>
        <v>0.4201101928374656</v>
      </c>
      <c r="L90" s="11">
        <f t="shared" si="8"/>
        <v>6.7217630853994494</v>
      </c>
      <c r="M90" s="10">
        <v>5</v>
      </c>
      <c r="N90" s="5" t="s">
        <v>360</v>
      </c>
      <c r="O90" s="5" t="s">
        <v>123</v>
      </c>
      <c r="P90" s="259">
        <v>10</v>
      </c>
    </row>
    <row r="91" spans="1:16" ht="12.75">
      <c r="A91" s="201" t="s">
        <v>512</v>
      </c>
      <c r="B91" s="202" t="s">
        <v>3</v>
      </c>
      <c r="C91" s="203" t="s">
        <v>340</v>
      </c>
      <c r="D91" s="203" t="s">
        <v>373</v>
      </c>
      <c r="E91" s="204">
        <f t="shared" si="6"/>
        <v>0.41976872246696034</v>
      </c>
      <c r="F91" s="205">
        <v>0.5</v>
      </c>
      <c r="G91" s="206">
        <v>2.6</v>
      </c>
      <c r="H91" s="152">
        <v>30</v>
      </c>
      <c r="I91" s="152">
        <v>450</v>
      </c>
      <c r="J91" s="207">
        <v>227000</v>
      </c>
      <c r="K91" s="208">
        <f t="shared" si="7"/>
        <v>5.211202938475666</v>
      </c>
      <c r="L91" s="208">
        <f t="shared" si="8"/>
        <v>83.37924701561066</v>
      </c>
      <c r="M91" s="207">
        <v>5</v>
      </c>
      <c r="N91" s="203" t="s">
        <v>20</v>
      </c>
      <c r="O91" s="203" t="s">
        <v>25</v>
      </c>
      <c r="P91" s="260">
        <v>2</v>
      </c>
    </row>
    <row r="92" spans="1:16" ht="12.75">
      <c r="A92" s="167" t="s">
        <v>513</v>
      </c>
      <c r="B92" s="8" t="s">
        <v>3</v>
      </c>
      <c r="C92" s="5" t="s">
        <v>374</v>
      </c>
      <c r="D92" s="5" t="s">
        <v>375</v>
      </c>
      <c r="E92" s="138">
        <f t="shared" si="6"/>
        <v>8.6625</v>
      </c>
      <c r="F92" s="14">
        <v>4</v>
      </c>
      <c r="G92" s="19">
        <v>1</v>
      </c>
      <c r="H92" s="151">
        <v>20</v>
      </c>
      <c r="I92" s="151"/>
      <c r="J92" s="10">
        <v>11000</v>
      </c>
      <c r="K92" s="11">
        <f t="shared" si="7"/>
        <v>0.25252525252525254</v>
      </c>
      <c r="L92" s="11">
        <f t="shared" si="8"/>
        <v>4.040404040404041</v>
      </c>
      <c r="M92" s="10">
        <v>5</v>
      </c>
      <c r="N92" s="5" t="s">
        <v>20</v>
      </c>
      <c r="O92" s="5" t="s">
        <v>63</v>
      </c>
      <c r="P92" s="259">
        <v>0</v>
      </c>
    </row>
    <row r="93" spans="1:16" s="12" customFormat="1" ht="12.75">
      <c r="A93" s="167" t="s">
        <v>514</v>
      </c>
      <c r="B93" s="8" t="s">
        <v>3</v>
      </c>
      <c r="C93" s="5" t="s">
        <v>53</v>
      </c>
      <c r="D93" s="5" t="s">
        <v>394</v>
      </c>
      <c r="E93" s="138">
        <f t="shared" si="6"/>
        <v>1.2705</v>
      </c>
      <c r="F93" s="14">
        <v>1</v>
      </c>
      <c r="G93" s="19">
        <v>2</v>
      </c>
      <c r="H93" s="151">
        <v>12</v>
      </c>
      <c r="I93" s="152">
        <v>180</v>
      </c>
      <c r="J93" s="10">
        <v>75000</v>
      </c>
      <c r="K93" s="11">
        <f t="shared" si="7"/>
        <v>1.721763085399449</v>
      </c>
      <c r="L93" s="11">
        <f t="shared" si="8"/>
        <v>27.548209366391184</v>
      </c>
      <c r="M93" s="10">
        <v>5</v>
      </c>
      <c r="N93" s="5" t="s">
        <v>20</v>
      </c>
      <c r="O93" s="5" t="s">
        <v>90</v>
      </c>
      <c r="P93" s="259">
        <v>2</v>
      </c>
    </row>
    <row r="94" spans="1:16" ht="12.75">
      <c r="A94" s="168" t="s">
        <v>532</v>
      </c>
      <c r="B94" s="8" t="s">
        <v>3</v>
      </c>
      <c r="C94" s="5" t="s">
        <v>313</v>
      </c>
      <c r="D94" s="5" t="s">
        <v>314</v>
      </c>
      <c r="E94" s="138">
        <f t="shared" si="6"/>
        <v>13.6125</v>
      </c>
      <c r="F94" s="14">
        <v>4</v>
      </c>
      <c r="G94" s="19">
        <v>0.64</v>
      </c>
      <c r="H94" s="151">
        <v>10</v>
      </c>
      <c r="I94" s="151">
        <v>150</v>
      </c>
      <c r="J94" s="10">
        <v>7000</v>
      </c>
      <c r="K94" s="11">
        <f t="shared" si="7"/>
        <v>0.16069788797061524</v>
      </c>
      <c r="L94" s="11">
        <f t="shared" si="8"/>
        <v>2.571166207529844</v>
      </c>
      <c r="M94" s="10">
        <v>5</v>
      </c>
      <c r="N94" s="5" t="s">
        <v>315</v>
      </c>
      <c r="O94" s="5" t="s">
        <v>63</v>
      </c>
      <c r="P94" s="259">
        <v>9</v>
      </c>
    </row>
    <row r="95" spans="1:16" ht="12.75">
      <c r="A95" s="168" t="s">
        <v>533</v>
      </c>
      <c r="B95" s="8" t="s">
        <v>3</v>
      </c>
      <c r="C95" s="5" t="s">
        <v>376</v>
      </c>
      <c r="D95" s="5" t="s">
        <v>377</v>
      </c>
      <c r="E95" s="138">
        <f t="shared" si="6"/>
        <v>1.19109375</v>
      </c>
      <c r="F95" s="14">
        <v>1</v>
      </c>
      <c r="G95" s="19">
        <v>1.8</v>
      </c>
      <c r="H95" s="151"/>
      <c r="I95" s="151"/>
      <c r="J95" s="10">
        <v>80000</v>
      </c>
      <c r="K95" s="11">
        <f t="shared" si="7"/>
        <v>1.8365472910927456</v>
      </c>
      <c r="L95" s="11">
        <f t="shared" si="8"/>
        <v>29.38475665748393</v>
      </c>
      <c r="M95" s="10">
        <v>5</v>
      </c>
      <c r="N95" s="5" t="s">
        <v>296</v>
      </c>
      <c r="O95" s="5" t="s">
        <v>21</v>
      </c>
      <c r="P95" s="259">
        <v>7</v>
      </c>
    </row>
    <row r="96" spans="7:16" ht="12.75">
      <c r="G96" s="21"/>
      <c r="H96" s="153"/>
      <c r="I96" s="154"/>
      <c r="J96" s="18"/>
      <c r="K96" s="18"/>
      <c r="L96" s="18"/>
      <c r="M96" s="18"/>
      <c r="N96" s="18"/>
      <c r="O96" s="18"/>
      <c r="P96" s="261"/>
    </row>
    <row r="97" spans="7:15" ht="12.75">
      <c r="G97" s="21"/>
      <c r="H97" s="153"/>
      <c r="I97" s="154"/>
      <c r="J97" s="18"/>
      <c r="K97" s="18"/>
      <c r="L97" s="18"/>
      <c r="M97" s="18"/>
      <c r="N97" s="18"/>
      <c r="O97" s="18"/>
    </row>
    <row r="98" spans="7:15" ht="12.75">
      <c r="G98" s="21"/>
      <c r="H98" s="153"/>
      <c r="I98" s="154"/>
      <c r="J98" s="18"/>
      <c r="K98" s="18"/>
      <c r="L98" s="18"/>
      <c r="M98" s="18"/>
      <c r="N98" s="18"/>
      <c r="O98" s="18"/>
    </row>
    <row r="99" spans="7:15" ht="12.75">
      <c r="G99" s="21"/>
      <c r="H99" s="153"/>
      <c r="I99" s="154"/>
      <c r="J99" s="18"/>
      <c r="K99" s="18"/>
      <c r="L99" s="18"/>
      <c r="M99" s="18"/>
      <c r="N99" s="18"/>
      <c r="O99" s="18"/>
    </row>
    <row r="100" spans="7:15" ht="12.75">
      <c r="G100" s="21"/>
      <c r="H100" s="153"/>
      <c r="I100" s="154"/>
      <c r="J100" s="18"/>
      <c r="K100" s="18"/>
      <c r="L100" s="18"/>
      <c r="M100" s="18"/>
      <c r="N100" s="18"/>
      <c r="O100" s="18"/>
    </row>
    <row r="101" spans="7:15" ht="12.75">
      <c r="G101" s="21"/>
      <c r="H101" s="153"/>
      <c r="I101" s="154"/>
      <c r="J101" s="18"/>
      <c r="K101" s="18"/>
      <c r="L101" s="18"/>
      <c r="M101" s="18"/>
      <c r="N101" s="18"/>
      <c r="O101" s="18"/>
    </row>
    <row r="102" spans="7:15" ht="12.75">
      <c r="G102" s="21"/>
      <c r="H102" s="153"/>
      <c r="I102" s="154"/>
      <c r="J102" s="18"/>
      <c r="K102" s="18"/>
      <c r="L102" s="18"/>
      <c r="M102" s="18"/>
      <c r="N102" s="18"/>
      <c r="O102" s="18"/>
    </row>
    <row r="103" spans="7:15" ht="12.75">
      <c r="G103" s="21"/>
      <c r="H103" s="153"/>
      <c r="I103" s="154"/>
      <c r="J103" s="18"/>
      <c r="K103" s="18"/>
      <c r="L103" s="18"/>
      <c r="M103" s="18"/>
      <c r="N103" s="18"/>
      <c r="O103" s="18"/>
    </row>
    <row r="104" spans="7:15" ht="12.75">
      <c r="G104" s="21"/>
      <c r="H104" s="153"/>
      <c r="I104" s="154"/>
      <c r="J104" s="18"/>
      <c r="K104" s="18"/>
      <c r="L104" s="18"/>
      <c r="M104" s="18"/>
      <c r="N104" s="18"/>
      <c r="O104" s="18"/>
    </row>
    <row r="105" spans="2:15" ht="12.75">
      <c r="B105" s="18"/>
      <c r="C105" s="18"/>
      <c r="D105" s="18"/>
      <c r="E105" s="18"/>
      <c r="F105" s="21"/>
      <c r="G105" s="21"/>
      <c r="H105" s="153"/>
      <c r="I105" s="154"/>
      <c r="J105" s="18"/>
      <c r="K105" s="18"/>
      <c r="L105" s="18"/>
      <c r="M105" s="18"/>
      <c r="N105" s="18"/>
      <c r="O105" s="18"/>
    </row>
    <row r="106" spans="2:15" ht="12.75">
      <c r="B106" s="18"/>
      <c r="C106" s="18"/>
      <c r="D106" s="18"/>
      <c r="E106" s="18"/>
      <c r="F106" s="21"/>
      <c r="G106" s="21"/>
      <c r="H106" s="153"/>
      <c r="I106" s="154"/>
      <c r="J106" s="18"/>
      <c r="K106" s="18"/>
      <c r="L106" s="18"/>
      <c r="M106" s="18"/>
      <c r="N106" s="18"/>
      <c r="O106" s="18"/>
    </row>
    <row r="107" spans="2:15" ht="12.75">
      <c r="B107" s="18" t="s">
        <v>522</v>
      </c>
      <c r="C107" s="18"/>
      <c r="D107" s="18"/>
      <c r="E107" s="18"/>
      <c r="F107" s="21"/>
      <c r="G107" s="21"/>
      <c r="H107" s="153"/>
      <c r="I107" s="154"/>
      <c r="J107" s="18"/>
      <c r="K107" s="18"/>
      <c r="L107" s="18"/>
      <c r="M107" s="18"/>
      <c r="N107" s="18"/>
      <c r="O107" s="18"/>
    </row>
    <row r="108" spans="2:15" ht="12.75">
      <c r="B108" s="18" t="s">
        <v>529</v>
      </c>
      <c r="C108" s="18"/>
      <c r="D108" s="18"/>
      <c r="E108" s="18"/>
      <c r="F108" s="21"/>
      <c r="G108" s="21"/>
      <c r="H108" s="153"/>
      <c r="I108" s="154"/>
      <c r="J108" s="18"/>
      <c r="K108" s="18"/>
      <c r="L108" s="18"/>
      <c r="M108" s="18"/>
      <c r="N108" s="18"/>
      <c r="O108" s="18"/>
    </row>
    <row r="109" spans="2:15" ht="12.75">
      <c r="B109" t="s">
        <v>528</v>
      </c>
      <c r="C109" s="18"/>
      <c r="D109" s="18"/>
      <c r="E109" s="18"/>
      <c r="F109" s="21"/>
      <c r="G109" s="21"/>
      <c r="H109" s="153"/>
      <c r="I109" s="154"/>
      <c r="J109" s="18"/>
      <c r="K109" s="18"/>
      <c r="L109" s="18"/>
      <c r="M109" s="18"/>
      <c r="N109" s="18"/>
      <c r="O109" s="18"/>
    </row>
    <row r="110" spans="3:15" ht="12.75">
      <c r="C110" s="18"/>
      <c r="D110" s="18"/>
      <c r="E110" s="18"/>
      <c r="F110" s="21"/>
      <c r="G110" s="21"/>
      <c r="H110" s="153"/>
      <c r="I110" s="154"/>
      <c r="J110" s="18"/>
      <c r="K110" s="18"/>
      <c r="L110" s="18"/>
      <c r="M110" s="18"/>
      <c r="N110" s="18"/>
      <c r="O110" s="18"/>
    </row>
    <row r="111" spans="2:15" ht="12.75">
      <c r="B111" s="18" t="s">
        <v>524</v>
      </c>
      <c r="C111" s="18"/>
      <c r="D111" s="18"/>
      <c r="E111" s="18"/>
      <c r="F111" s="21"/>
      <c r="G111" s="21"/>
      <c r="H111" s="153"/>
      <c r="I111" s="154"/>
      <c r="J111" s="18"/>
      <c r="K111" s="18"/>
      <c r="L111" s="18"/>
      <c r="M111" s="18"/>
      <c r="N111" s="18"/>
      <c r="O111" s="18"/>
    </row>
    <row r="112" spans="2:15" ht="12.75">
      <c r="B112" s="18" t="s">
        <v>525</v>
      </c>
      <c r="C112" s="18"/>
      <c r="D112" s="18"/>
      <c r="E112" s="18"/>
      <c r="F112" s="21"/>
      <c r="G112" s="21"/>
      <c r="H112" s="153"/>
      <c r="I112" s="154"/>
      <c r="J112" s="18"/>
      <c r="K112" s="18"/>
      <c r="L112" s="18"/>
      <c r="M112" s="18"/>
      <c r="N112" s="18"/>
      <c r="O112" s="18"/>
    </row>
    <row r="113" spans="2:15" ht="12.75">
      <c r="B113" s="18"/>
      <c r="C113" s="18"/>
      <c r="D113" s="18"/>
      <c r="E113" s="18"/>
      <c r="F113" s="21"/>
      <c r="G113" s="21"/>
      <c r="H113" s="153"/>
      <c r="I113" s="154"/>
      <c r="J113" s="18"/>
      <c r="K113" s="18"/>
      <c r="L113" s="18"/>
      <c r="M113" s="18"/>
      <c r="N113" s="18"/>
      <c r="O113" s="18"/>
    </row>
    <row r="114" spans="2:15" ht="12.75">
      <c r="B114" s="18" t="s">
        <v>526</v>
      </c>
      <c r="C114" s="18"/>
      <c r="D114" s="18"/>
      <c r="E114" s="18"/>
      <c r="F114" s="21"/>
      <c r="G114" s="21"/>
      <c r="H114" s="153"/>
      <c r="I114" s="154"/>
      <c r="J114" s="18"/>
      <c r="K114" s="18"/>
      <c r="L114" s="18"/>
      <c r="M114" s="18"/>
      <c r="N114" s="18"/>
      <c r="O114" s="18"/>
    </row>
    <row r="115" spans="2:15" ht="12.75">
      <c r="B115" s="18" t="s">
        <v>527</v>
      </c>
      <c r="C115" s="18"/>
      <c r="D115" s="18"/>
      <c r="E115" s="18"/>
      <c r="F115" s="21"/>
      <c r="G115" s="21"/>
      <c r="H115" s="153"/>
      <c r="I115" s="154"/>
      <c r="J115" s="18"/>
      <c r="K115" s="18"/>
      <c r="L115" s="18"/>
      <c r="M115" s="18"/>
      <c r="N115" s="18"/>
      <c r="O115" s="18"/>
    </row>
    <row r="116" spans="2:15" ht="12.75">
      <c r="B116" s="18"/>
      <c r="C116" s="18"/>
      <c r="D116" s="18"/>
      <c r="E116" s="18"/>
      <c r="F116" s="21"/>
      <c r="G116" s="21"/>
      <c r="H116" s="153"/>
      <c r="I116" s="154"/>
      <c r="J116" s="18"/>
      <c r="K116" s="18"/>
      <c r="L116" s="18"/>
      <c r="M116" s="18"/>
      <c r="N116" s="18"/>
      <c r="O116" s="18"/>
    </row>
    <row r="117" spans="2:15" ht="12.75">
      <c r="B117" s="18"/>
      <c r="C117" s="18"/>
      <c r="D117" s="18"/>
      <c r="E117" s="18"/>
      <c r="F117" s="21"/>
      <c r="G117" s="21"/>
      <c r="H117" s="153"/>
      <c r="I117" s="154"/>
      <c r="J117" s="18"/>
      <c r="K117" s="18"/>
      <c r="L117" s="18"/>
      <c r="M117" s="18"/>
      <c r="N117" s="18"/>
      <c r="O117" s="18"/>
    </row>
    <row r="118" spans="2:15" ht="12.75">
      <c r="B118" s="18"/>
      <c r="C118" s="18"/>
      <c r="D118" s="18"/>
      <c r="E118" s="18"/>
      <c r="F118" s="21"/>
      <c r="G118" s="21"/>
      <c r="H118" s="153"/>
      <c r="I118" s="154"/>
      <c r="J118" s="18"/>
      <c r="K118" s="18"/>
      <c r="L118" s="18"/>
      <c r="M118" s="18"/>
      <c r="N118" s="18"/>
      <c r="O118" s="18"/>
    </row>
    <row r="119" spans="2:15" ht="12.75">
      <c r="B119" s="18"/>
      <c r="C119" s="18"/>
      <c r="D119" s="18"/>
      <c r="E119" s="18"/>
      <c r="F119" s="21"/>
      <c r="G119" s="21"/>
      <c r="H119" s="153"/>
      <c r="I119" s="154"/>
      <c r="J119" s="18"/>
      <c r="K119" s="18"/>
      <c r="L119" s="18"/>
      <c r="M119" s="18"/>
      <c r="N119" s="18"/>
      <c r="O119" s="18"/>
    </row>
    <row r="120" spans="2:15" ht="12.75">
      <c r="B120" s="18"/>
      <c r="C120" s="18"/>
      <c r="D120" s="18"/>
      <c r="E120" s="18"/>
      <c r="F120" s="21"/>
      <c r="G120" s="21"/>
      <c r="H120" s="153"/>
      <c r="I120" s="154"/>
      <c r="J120" s="18"/>
      <c r="K120" s="18"/>
      <c r="L120" s="18"/>
      <c r="M120" s="18"/>
      <c r="N120" s="18"/>
      <c r="O120" s="18"/>
    </row>
    <row r="121" spans="2:15" ht="12.75">
      <c r="B121" s="18"/>
      <c r="C121" s="18"/>
      <c r="D121" s="18"/>
      <c r="E121" s="18"/>
      <c r="F121" s="21"/>
      <c r="G121" s="21"/>
      <c r="H121" s="153"/>
      <c r="I121" s="154"/>
      <c r="J121" s="18"/>
      <c r="K121" s="18"/>
      <c r="L121" s="18"/>
      <c r="M121" s="18"/>
      <c r="N121" s="18"/>
      <c r="O121" s="18"/>
    </row>
    <row r="122" spans="2:15" ht="12.75">
      <c r="B122" s="18"/>
      <c r="C122" s="18"/>
      <c r="D122" s="18"/>
      <c r="E122" s="18"/>
      <c r="F122" s="21"/>
      <c r="G122" s="21"/>
      <c r="H122" s="153"/>
      <c r="I122" s="154"/>
      <c r="J122" s="18"/>
      <c r="K122" s="18"/>
      <c r="L122" s="18"/>
      <c r="M122" s="18"/>
      <c r="N122" s="18"/>
      <c r="O122" s="18"/>
    </row>
    <row r="123" spans="2:15" ht="12.75">
      <c r="B123" s="18"/>
      <c r="C123" s="18"/>
      <c r="D123" s="18"/>
      <c r="E123" s="18"/>
      <c r="F123" s="21"/>
      <c r="G123" s="21"/>
      <c r="H123" s="153"/>
      <c r="I123" s="154"/>
      <c r="J123" s="18"/>
      <c r="K123" s="18"/>
      <c r="L123" s="18"/>
      <c r="M123" s="18"/>
      <c r="N123" s="18"/>
      <c r="O123" s="18"/>
    </row>
    <row r="124" spans="2:15" ht="12.75">
      <c r="B124" s="18"/>
      <c r="C124" s="18"/>
      <c r="D124" s="18"/>
      <c r="E124" s="18"/>
      <c r="F124" s="21"/>
      <c r="G124" s="21"/>
      <c r="H124" s="153"/>
      <c r="I124" s="154"/>
      <c r="J124" s="18"/>
      <c r="K124" s="18"/>
      <c r="L124" s="18"/>
      <c r="M124" s="18"/>
      <c r="N124" s="18"/>
      <c r="O124" s="18"/>
    </row>
    <row r="125" spans="2:15" ht="12.75">
      <c r="B125" s="18"/>
      <c r="C125" s="18"/>
      <c r="D125" s="18"/>
      <c r="E125" s="18"/>
      <c r="F125" s="21"/>
      <c r="G125" s="21"/>
      <c r="H125" s="153"/>
      <c r="I125" s="154"/>
      <c r="J125" s="18"/>
      <c r="K125" s="18"/>
      <c r="L125" s="18"/>
      <c r="M125" s="18"/>
      <c r="N125" s="18"/>
      <c r="O125" s="18"/>
    </row>
    <row r="126" spans="2:15" ht="12.75">
      <c r="B126" s="18"/>
      <c r="C126" s="18"/>
      <c r="D126" s="18"/>
      <c r="E126" s="18"/>
      <c r="F126" s="21"/>
      <c r="G126" s="21"/>
      <c r="H126" s="153"/>
      <c r="I126" s="154"/>
      <c r="J126" s="18"/>
      <c r="K126" s="18"/>
      <c r="L126" s="18"/>
      <c r="M126" s="18"/>
      <c r="N126" s="18"/>
      <c r="O126" s="18"/>
    </row>
    <row r="127" spans="2:15" ht="12.75">
      <c r="B127" s="18"/>
      <c r="C127" s="18"/>
      <c r="D127" s="18"/>
      <c r="E127" s="18"/>
      <c r="F127" s="21"/>
      <c r="G127" s="21"/>
      <c r="H127" s="153"/>
      <c r="I127" s="154"/>
      <c r="J127" s="18"/>
      <c r="K127" s="18"/>
      <c r="L127" s="18"/>
      <c r="M127" s="18"/>
      <c r="N127" s="18"/>
      <c r="O127" s="18"/>
    </row>
    <row r="128" spans="2:15" ht="12.75">
      <c r="B128" s="18"/>
      <c r="C128" s="18"/>
      <c r="D128" s="18"/>
      <c r="E128" s="18"/>
      <c r="F128" s="21"/>
      <c r="G128" s="21"/>
      <c r="H128" s="153"/>
      <c r="I128" s="154"/>
      <c r="J128" s="18"/>
      <c r="K128" s="18"/>
      <c r="L128" s="18"/>
      <c r="M128" s="18"/>
      <c r="N128" s="18"/>
      <c r="O128" s="18"/>
    </row>
    <row r="129" spans="2:15" ht="12.75">
      <c r="B129" s="18"/>
      <c r="C129" s="18"/>
      <c r="D129" s="18"/>
      <c r="E129" s="18"/>
      <c r="F129" s="21"/>
      <c r="G129" s="21"/>
      <c r="H129" s="153"/>
      <c r="I129" s="154"/>
      <c r="J129" s="18"/>
      <c r="K129" s="18"/>
      <c r="L129" s="18"/>
      <c r="M129" s="18"/>
      <c r="N129" s="18"/>
      <c r="O129" s="18"/>
    </row>
    <row r="130" spans="2:15" ht="12.75">
      <c r="B130" s="18"/>
      <c r="C130" s="18"/>
      <c r="D130" s="18"/>
      <c r="E130" s="18"/>
      <c r="F130" s="21"/>
      <c r="G130" s="21"/>
      <c r="H130" s="153"/>
      <c r="I130" s="154"/>
      <c r="J130" s="18"/>
      <c r="K130" s="18"/>
      <c r="L130" s="18"/>
      <c r="M130" s="18"/>
      <c r="N130" s="18"/>
      <c r="O130" s="18"/>
    </row>
    <row r="131" spans="2:15" ht="12.75">
      <c r="B131" s="18"/>
      <c r="C131" s="18"/>
      <c r="D131" s="18"/>
      <c r="E131" s="18"/>
      <c r="F131" s="21"/>
      <c r="G131" s="21"/>
      <c r="H131" s="153"/>
      <c r="I131" s="154"/>
      <c r="J131" s="18"/>
      <c r="K131" s="18"/>
      <c r="L131" s="18"/>
      <c r="M131" s="18"/>
      <c r="N131" s="18"/>
      <c r="O131" s="18"/>
    </row>
    <row r="132" spans="2:15" ht="12.75">
      <c r="B132" s="18"/>
      <c r="C132" s="18"/>
      <c r="D132" s="18"/>
      <c r="E132" s="18"/>
      <c r="F132" s="21"/>
      <c r="G132" s="21"/>
      <c r="H132" s="153"/>
      <c r="I132" s="154"/>
      <c r="J132" s="18"/>
      <c r="K132" s="18"/>
      <c r="L132" s="18"/>
      <c r="M132" s="18"/>
      <c r="N132" s="18"/>
      <c r="O132" s="18"/>
    </row>
    <row r="133" spans="2:15" ht="12.75">
      <c r="B133" s="18"/>
      <c r="C133" s="18"/>
      <c r="D133" s="18"/>
      <c r="E133" s="18"/>
      <c r="F133" s="21"/>
      <c r="G133" s="21"/>
      <c r="H133" s="153"/>
      <c r="I133" s="154"/>
      <c r="J133" s="18"/>
      <c r="K133" s="18"/>
      <c r="L133" s="18"/>
      <c r="M133" s="18"/>
      <c r="N133" s="18"/>
      <c r="O133" s="18"/>
    </row>
    <row r="134" spans="2:15" ht="12.75">
      <c r="B134" s="18"/>
      <c r="C134" s="18"/>
      <c r="D134" s="18"/>
      <c r="E134" s="18"/>
      <c r="F134" s="21"/>
      <c r="G134" s="21"/>
      <c r="H134" s="153"/>
      <c r="I134" s="154"/>
      <c r="J134" s="18"/>
      <c r="K134" s="18"/>
      <c r="L134" s="18"/>
      <c r="M134" s="18"/>
      <c r="N134" s="18"/>
      <c r="O134" s="18"/>
    </row>
    <row r="135" spans="2:15" ht="12.75">
      <c r="B135" s="18"/>
      <c r="C135" s="18"/>
      <c r="D135" s="18"/>
      <c r="E135" s="18"/>
      <c r="F135" s="21"/>
      <c r="G135" s="21"/>
      <c r="H135" s="153"/>
      <c r="I135" s="154"/>
      <c r="J135" s="18"/>
      <c r="K135" s="18"/>
      <c r="L135" s="18"/>
      <c r="M135" s="18"/>
      <c r="N135" s="18"/>
      <c r="O135" s="18"/>
    </row>
    <row r="136" spans="2:15" ht="12.75">
      <c r="B136" s="18"/>
      <c r="C136" s="18"/>
      <c r="D136" s="18"/>
      <c r="E136" s="18"/>
      <c r="F136" s="21"/>
      <c r="G136" s="21"/>
      <c r="H136" s="153"/>
      <c r="I136" s="154"/>
      <c r="J136" s="18"/>
      <c r="K136" s="18"/>
      <c r="L136" s="18"/>
      <c r="M136" s="18"/>
      <c r="N136" s="18"/>
      <c r="O136" s="18"/>
    </row>
    <row r="137" spans="2:15" ht="12.75">
      <c r="B137" s="18"/>
      <c r="C137" s="18"/>
      <c r="D137" s="18"/>
      <c r="E137" s="18"/>
      <c r="F137" s="21"/>
      <c r="G137" s="21"/>
      <c r="H137" s="153"/>
      <c r="I137" s="154"/>
      <c r="J137" s="18"/>
      <c r="K137" s="18"/>
      <c r="L137" s="18"/>
      <c r="M137" s="18"/>
      <c r="N137" s="18"/>
      <c r="O137" s="18"/>
    </row>
    <row r="138" spans="2:15" ht="12.75">
      <c r="B138" s="18"/>
      <c r="C138" s="18"/>
      <c r="D138" s="18"/>
      <c r="E138" s="18"/>
      <c r="F138" s="21"/>
      <c r="G138" s="21"/>
      <c r="H138" s="153"/>
      <c r="I138" s="154"/>
      <c r="J138" s="18"/>
      <c r="K138" s="18"/>
      <c r="L138" s="18"/>
      <c r="M138" s="18"/>
      <c r="N138" s="18"/>
      <c r="O138" s="18"/>
    </row>
    <row r="139" spans="2:15" ht="12.75">
      <c r="B139" s="18"/>
      <c r="C139" s="18"/>
      <c r="D139" s="18"/>
      <c r="E139" s="18"/>
      <c r="F139" s="21"/>
      <c r="G139" s="21"/>
      <c r="H139" s="153"/>
      <c r="I139" s="154"/>
      <c r="J139" s="18"/>
      <c r="K139" s="18"/>
      <c r="L139" s="18"/>
      <c r="M139" s="18"/>
      <c r="N139" s="18"/>
      <c r="O139" s="18"/>
    </row>
    <row r="140" spans="2:15" ht="12.75">
      <c r="B140" s="18"/>
      <c r="C140" s="18"/>
      <c r="D140" s="18"/>
      <c r="E140" s="18"/>
      <c r="F140" s="21"/>
      <c r="G140" s="21"/>
      <c r="H140" s="153"/>
      <c r="I140" s="154"/>
      <c r="J140" s="18"/>
      <c r="K140" s="18"/>
      <c r="L140" s="18"/>
      <c r="M140" s="18"/>
      <c r="N140" s="18"/>
      <c r="O140" s="18"/>
    </row>
    <row r="141" spans="2:15" ht="12.75">
      <c r="B141" s="18"/>
      <c r="C141" s="18"/>
      <c r="D141" s="18"/>
      <c r="E141" s="18"/>
      <c r="F141" s="21"/>
      <c r="G141" s="21"/>
      <c r="H141" s="153"/>
      <c r="I141" s="154"/>
      <c r="J141" s="18"/>
      <c r="K141" s="18"/>
      <c r="L141" s="18"/>
      <c r="M141" s="18"/>
      <c r="N141" s="18"/>
      <c r="O141" s="18"/>
    </row>
    <row r="142" spans="2:15" ht="12.75">
      <c r="B142" s="18"/>
      <c r="C142" s="18"/>
      <c r="D142" s="18"/>
      <c r="E142" s="18"/>
      <c r="F142" s="21"/>
      <c r="G142" s="21"/>
      <c r="H142" s="153"/>
      <c r="I142" s="154"/>
      <c r="J142" s="18"/>
      <c r="K142" s="18"/>
      <c r="L142" s="18"/>
      <c r="M142" s="18"/>
      <c r="N142" s="18"/>
      <c r="O142" s="18"/>
    </row>
    <row r="143" spans="2:15" ht="12.75">
      <c r="B143" s="18"/>
      <c r="C143" s="18"/>
      <c r="D143" s="18"/>
      <c r="E143" s="18"/>
      <c r="F143" s="21"/>
      <c r="G143" s="21"/>
      <c r="H143" s="153"/>
      <c r="I143" s="154"/>
      <c r="J143" s="18"/>
      <c r="K143" s="18"/>
      <c r="L143" s="18"/>
      <c r="M143" s="18"/>
      <c r="N143" s="18"/>
      <c r="O143" s="18"/>
    </row>
    <row r="144" spans="2:15" ht="12.75">
      <c r="B144" s="18"/>
      <c r="C144" s="18"/>
      <c r="D144" s="18"/>
      <c r="E144" s="18"/>
      <c r="F144" s="21"/>
      <c r="G144" s="21"/>
      <c r="H144" s="153"/>
      <c r="I144" s="154"/>
      <c r="J144" s="18"/>
      <c r="K144" s="18"/>
      <c r="L144" s="18"/>
      <c r="M144" s="18"/>
      <c r="N144" s="18"/>
      <c r="O144" s="18"/>
    </row>
    <row r="145" spans="2:15" ht="12.75">
      <c r="B145" s="18"/>
      <c r="C145" s="18"/>
      <c r="D145" s="18"/>
      <c r="E145" s="18"/>
      <c r="F145" s="21"/>
      <c r="G145" s="21"/>
      <c r="H145" s="153"/>
      <c r="I145" s="154"/>
      <c r="J145" s="18"/>
      <c r="K145" s="18"/>
      <c r="L145" s="18"/>
      <c r="M145" s="18"/>
      <c r="N145" s="18"/>
      <c r="O145" s="18"/>
    </row>
    <row r="146" spans="2:15" ht="12.75">
      <c r="B146" s="18"/>
      <c r="C146" s="18"/>
      <c r="D146" s="18"/>
      <c r="E146" s="18"/>
      <c r="F146" s="21"/>
      <c r="G146" s="21"/>
      <c r="H146" s="153"/>
      <c r="I146" s="154"/>
      <c r="J146" s="18"/>
      <c r="K146" s="18"/>
      <c r="L146" s="18"/>
      <c r="M146" s="18"/>
      <c r="N146" s="18"/>
      <c r="O146" s="18"/>
    </row>
    <row r="147" spans="2:15" ht="12.75">
      <c r="B147" s="18"/>
      <c r="C147" s="18"/>
      <c r="D147" s="18"/>
      <c r="E147" s="18"/>
      <c r="F147" s="21"/>
      <c r="G147" s="21"/>
      <c r="H147" s="153"/>
      <c r="I147" s="154"/>
      <c r="J147" s="18"/>
      <c r="K147" s="18"/>
      <c r="L147" s="18"/>
      <c r="M147" s="18"/>
      <c r="N147" s="18"/>
      <c r="O147" s="18"/>
    </row>
    <row r="148" spans="2:15" ht="12.75">
      <c r="B148" s="18"/>
      <c r="C148" s="18"/>
      <c r="D148" s="18"/>
      <c r="E148" s="18"/>
      <c r="F148" s="21"/>
      <c r="G148" s="21"/>
      <c r="H148" s="153"/>
      <c r="I148" s="154"/>
      <c r="J148" s="18"/>
      <c r="K148" s="18"/>
      <c r="L148" s="18"/>
      <c r="M148" s="18"/>
      <c r="N148" s="18"/>
      <c r="O148" s="18"/>
    </row>
    <row r="149" spans="2:15" ht="12.75">
      <c r="B149" s="18"/>
      <c r="C149" s="18"/>
      <c r="D149" s="18"/>
      <c r="E149" s="18"/>
      <c r="F149" s="21"/>
      <c r="G149" s="21"/>
      <c r="H149" s="153"/>
      <c r="I149" s="154"/>
      <c r="J149" s="18"/>
      <c r="K149" s="18"/>
      <c r="L149" s="18"/>
      <c r="M149" s="18"/>
      <c r="N149" s="18"/>
      <c r="O149" s="18"/>
    </row>
    <row r="150" spans="2:15" ht="12.75">
      <c r="B150" s="18"/>
      <c r="C150" s="18"/>
      <c r="D150" s="18"/>
      <c r="E150" s="18"/>
      <c r="F150" s="21"/>
      <c r="G150" s="21"/>
      <c r="H150" s="153"/>
      <c r="I150" s="154"/>
      <c r="J150" s="18"/>
      <c r="K150" s="18"/>
      <c r="L150" s="18"/>
      <c r="M150" s="18"/>
      <c r="N150" s="18"/>
      <c r="O150" s="18"/>
    </row>
    <row r="151" spans="2:15" ht="12.75">
      <c r="B151" s="18"/>
      <c r="C151" s="18"/>
      <c r="D151" s="18"/>
      <c r="E151" s="18"/>
      <c r="F151" s="21"/>
      <c r="G151" s="21"/>
      <c r="H151" s="153"/>
      <c r="I151" s="154"/>
      <c r="J151" s="18"/>
      <c r="K151" s="18"/>
      <c r="L151" s="18"/>
      <c r="M151" s="18"/>
      <c r="N151" s="18"/>
      <c r="O151" s="18"/>
    </row>
    <row r="152" spans="2:15" ht="12.75">
      <c r="B152" s="18"/>
      <c r="C152" s="18"/>
      <c r="D152" s="18"/>
      <c r="E152" s="18"/>
      <c r="F152" s="21"/>
      <c r="G152" s="21"/>
      <c r="H152" s="153"/>
      <c r="I152" s="154"/>
      <c r="J152" s="18"/>
      <c r="K152" s="18"/>
      <c r="L152" s="18"/>
      <c r="M152" s="18"/>
      <c r="N152" s="18"/>
      <c r="O152" s="18"/>
    </row>
    <row r="153" spans="2:15" ht="12.75">
      <c r="B153" s="18"/>
      <c r="C153" s="18"/>
      <c r="D153" s="18"/>
      <c r="E153" s="18"/>
      <c r="F153" s="21"/>
      <c r="G153" s="21"/>
      <c r="H153" s="153"/>
      <c r="I153" s="154"/>
      <c r="J153" s="18"/>
      <c r="K153" s="18"/>
      <c r="L153" s="18"/>
      <c r="M153" s="18"/>
      <c r="N153" s="18"/>
      <c r="O153" s="18"/>
    </row>
    <row r="154" spans="2:15" ht="12.75">
      <c r="B154" s="18"/>
      <c r="C154" s="18"/>
      <c r="D154" s="18"/>
      <c r="E154" s="18"/>
      <c r="F154" s="21"/>
      <c r="G154" s="21"/>
      <c r="H154" s="153"/>
      <c r="I154" s="154"/>
      <c r="J154" s="18"/>
      <c r="K154" s="18"/>
      <c r="L154" s="18"/>
      <c r="M154" s="18"/>
      <c r="N154" s="18"/>
      <c r="O154" s="18"/>
    </row>
    <row r="155" spans="2:15" ht="12.75">
      <c r="B155" s="18"/>
      <c r="C155" s="18"/>
      <c r="D155" s="18"/>
      <c r="E155" s="18"/>
      <c r="F155" s="21"/>
      <c r="G155" s="21"/>
      <c r="H155" s="153"/>
      <c r="I155" s="154"/>
      <c r="J155" s="18"/>
      <c r="K155" s="18"/>
      <c r="L155" s="18"/>
      <c r="M155" s="18"/>
      <c r="N155" s="18"/>
      <c r="O155" s="18"/>
    </row>
    <row r="156" spans="2:15" ht="12.75">
      <c r="B156" s="18"/>
      <c r="C156" s="18"/>
      <c r="D156" s="18"/>
      <c r="E156" s="18"/>
      <c r="F156" s="21"/>
      <c r="G156" s="21"/>
      <c r="H156" s="153"/>
      <c r="I156" s="154"/>
      <c r="J156" s="18"/>
      <c r="K156" s="18"/>
      <c r="L156" s="18"/>
      <c r="M156" s="18"/>
      <c r="N156" s="18"/>
      <c r="O156" s="18"/>
    </row>
    <row r="157" spans="2:15" ht="12.75">
      <c r="B157" s="18"/>
      <c r="C157" s="18"/>
      <c r="D157" s="18"/>
      <c r="E157" s="18"/>
      <c r="F157" s="21"/>
      <c r="G157" s="21"/>
      <c r="H157" s="153"/>
      <c r="I157" s="154"/>
      <c r="J157" s="18"/>
      <c r="K157" s="18"/>
      <c r="L157" s="18"/>
      <c r="M157" s="18"/>
      <c r="N157" s="18"/>
      <c r="O157" s="18"/>
    </row>
    <row r="158" spans="2:15" ht="12.75">
      <c r="B158" s="18"/>
      <c r="C158" s="18"/>
      <c r="D158" s="18"/>
      <c r="E158" s="18"/>
      <c r="F158" s="21"/>
      <c r="G158" s="21"/>
      <c r="H158" s="153"/>
      <c r="I158" s="154"/>
      <c r="J158" s="18"/>
      <c r="K158" s="18"/>
      <c r="L158" s="18"/>
      <c r="M158" s="18"/>
      <c r="N158" s="18"/>
      <c r="O158" s="18"/>
    </row>
    <row r="159" spans="2:15" ht="12.75">
      <c r="B159" s="18"/>
      <c r="C159" s="18"/>
      <c r="D159" s="18"/>
      <c r="E159" s="18"/>
      <c r="F159" s="21"/>
      <c r="G159" s="21"/>
      <c r="H159" s="153"/>
      <c r="I159" s="154"/>
      <c r="J159" s="18"/>
      <c r="K159" s="18"/>
      <c r="L159" s="18"/>
      <c r="M159" s="18"/>
      <c r="N159" s="18"/>
      <c r="O159" s="18"/>
    </row>
    <row r="160" spans="2:15" ht="12.75">
      <c r="B160" s="18"/>
      <c r="C160" s="18"/>
      <c r="D160" s="18"/>
      <c r="E160" s="18"/>
      <c r="F160" s="21"/>
      <c r="G160" s="21"/>
      <c r="H160" s="153"/>
      <c r="I160" s="154"/>
      <c r="J160" s="18"/>
      <c r="K160" s="18"/>
      <c r="L160" s="18"/>
      <c r="M160" s="18"/>
      <c r="N160" s="18"/>
      <c r="O160" s="18"/>
    </row>
    <row r="161" spans="2:15" ht="12.75">
      <c r="B161" s="18"/>
      <c r="C161" s="18"/>
      <c r="D161" s="18"/>
      <c r="E161" s="18"/>
      <c r="F161" s="21"/>
      <c r="G161" s="21"/>
      <c r="H161" s="153"/>
      <c r="I161" s="154"/>
      <c r="J161" s="18"/>
      <c r="K161" s="18"/>
      <c r="L161" s="18"/>
      <c r="M161" s="18"/>
      <c r="N161" s="18"/>
      <c r="O161" s="18"/>
    </row>
    <row r="162" spans="4:5" ht="12.75">
      <c r="D162" s="18"/>
      <c r="E162" s="18"/>
    </row>
  </sheetData>
  <sheetProtection password="9A0B" sheet="1" objects="1" scenarios="1"/>
  <printOptions/>
  <pageMargins left="0.75" right="0.75" top="0.5" bottom="0.5" header="0.5" footer="0.5"/>
  <pageSetup fitToHeight="3"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sheetPr codeName="Woody">
    <pageSetUpPr fitToPage="1"/>
  </sheetPr>
  <dimension ref="A1:S84"/>
  <sheetViews>
    <sheetView zoomScale="75" zoomScaleNormal="75" workbookViewId="0" topLeftCell="A1">
      <selection activeCell="D6" sqref="D6"/>
    </sheetView>
  </sheetViews>
  <sheetFormatPr defaultColWidth="9.140625" defaultRowHeight="12.75"/>
  <cols>
    <col min="1" max="1" width="4.140625" style="0" bestFit="1" customWidth="1"/>
    <col min="2" max="2" width="17.7109375" style="0" bestFit="1" customWidth="1"/>
    <col min="3" max="3" width="24.421875" style="0" customWidth="1"/>
    <col min="4" max="4" width="27.7109375" style="0" bestFit="1" customWidth="1"/>
    <col min="5" max="5" width="12.7109375" style="241" customWidth="1"/>
    <col min="6" max="6" width="10.00390625" style="238" customWidth="1"/>
    <col min="7" max="7" width="9.00390625" style="238" customWidth="1"/>
    <col min="8" max="8" width="9.140625" style="239" customWidth="1"/>
    <col min="9" max="9" width="9.140625" style="240" customWidth="1"/>
    <col min="10" max="13" width="9.140625" style="241" customWidth="1"/>
    <col min="14" max="14" width="17.28125" style="0" customWidth="1"/>
    <col min="15" max="15" width="21.57421875" style="0" customWidth="1"/>
    <col min="16" max="16" width="12.57421875" style="1" bestFit="1" customWidth="1"/>
  </cols>
  <sheetData>
    <row r="1" spans="2:19" s="174" customFormat="1" ht="51">
      <c r="B1" s="175" t="s">
        <v>2</v>
      </c>
      <c r="C1" s="176"/>
      <c r="D1" s="36" t="s">
        <v>7</v>
      </c>
      <c r="E1" s="214" t="s">
        <v>183</v>
      </c>
      <c r="F1" s="215" t="s">
        <v>10</v>
      </c>
      <c r="G1" s="215" t="s">
        <v>6</v>
      </c>
      <c r="H1" s="216" t="s">
        <v>11</v>
      </c>
      <c r="I1" s="217" t="s">
        <v>12</v>
      </c>
      <c r="J1" s="218" t="s">
        <v>0</v>
      </c>
      <c r="K1" s="218" t="s">
        <v>1</v>
      </c>
      <c r="L1" s="218" t="s">
        <v>9</v>
      </c>
      <c r="M1" s="218" t="s">
        <v>182</v>
      </c>
      <c r="N1" s="176" t="s">
        <v>5</v>
      </c>
      <c r="O1" s="176" t="s">
        <v>275</v>
      </c>
      <c r="P1" s="177" t="s">
        <v>536</v>
      </c>
      <c r="Q1" s="179"/>
      <c r="R1" s="178"/>
      <c r="S1" s="178"/>
    </row>
    <row r="2" spans="1:17" ht="12.75">
      <c r="A2" s="168" t="s">
        <v>200</v>
      </c>
      <c r="B2" s="6" t="s">
        <v>177</v>
      </c>
      <c r="C2" s="5" t="s">
        <v>166</v>
      </c>
      <c r="D2" s="6" t="s">
        <v>166</v>
      </c>
      <c r="E2" s="219"/>
      <c r="F2" s="215"/>
      <c r="G2" s="215"/>
      <c r="H2" s="216"/>
      <c r="I2" s="220"/>
      <c r="J2" s="221"/>
      <c r="K2" s="222"/>
      <c r="L2" s="222"/>
      <c r="M2" s="218"/>
      <c r="N2" s="5" t="s">
        <v>199</v>
      </c>
      <c r="O2" s="173"/>
      <c r="P2" s="197"/>
      <c r="Q2" s="1"/>
    </row>
    <row r="3" spans="1:17" ht="12.75">
      <c r="A3" s="168" t="s">
        <v>196</v>
      </c>
      <c r="B3" s="8" t="s">
        <v>406</v>
      </c>
      <c r="C3" s="5" t="s">
        <v>411</v>
      </c>
      <c r="D3" s="5" t="s">
        <v>412</v>
      </c>
      <c r="E3" s="223">
        <f aca="true" t="shared" si="0" ref="E3:E50">35/L3</f>
        <v>15.88125</v>
      </c>
      <c r="F3" s="224">
        <v>4</v>
      </c>
      <c r="G3" s="225">
        <v>0.55</v>
      </c>
      <c r="H3" s="226">
        <v>8</v>
      </c>
      <c r="I3" s="227">
        <v>120</v>
      </c>
      <c r="J3" s="228">
        <v>6000</v>
      </c>
      <c r="K3" s="222">
        <f aca="true" t="shared" si="1" ref="K3:K50">J3/43560</f>
        <v>0.13774104683195593</v>
      </c>
      <c r="L3" s="222">
        <f aca="true" t="shared" si="2" ref="L3:L50">K3*16</f>
        <v>2.203856749311295</v>
      </c>
      <c r="M3" s="222">
        <v>5</v>
      </c>
      <c r="N3" s="5" t="s">
        <v>551</v>
      </c>
      <c r="O3" s="173" t="s">
        <v>48</v>
      </c>
      <c r="P3" s="197">
        <v>6</v>
      </c>
      <c r="Q3" s="1"/>
    </row>
    <row r="4" spans="1:17" ht="12.75">
      <c r="A4" s="168"/>
      <c r="B4" s="8"/>
      <c r="C4" s="5"/>
      <c r="D4" s="5"/>
      <c r="E4" s="223"/>
      <c r="F4" s="224"/>
      <c r="G4" s="225"/>
      <c r="H4" s="226"/>
      <c r="I4" s="227"/>
      <c r="J4" s="228"/>
      <c r="K4" s="222"/>
      <c r="L4" s="222"/>
      <c r="M4" s="222"/>
      <c r="N4" s="5"/>
      <c r="O4" s="173"/>
      <c r="P4" s="197"/>
      <c r="Q4" s="1"/>
    </row>
    <row r="5" spans="1:17" ht="12.75">
      <c r="A5" s="168" t="s">
        <v>198</v>
      </c>
      <c r="B5" s="8" t="s">
        <v>531</v>
      </c>
      <c r="C5" s="5" t="s">
        <v>108</v>
      </c>
      <c r="D5" s="5" t="s">
        <v>109</v>
      </c>
      <c r="E5" s="223">
        <f t="shared" si="0"/>
        <v>12.39431581685744</v>
      </c>
      <c r="F5" s="224">
        <v>2</v>
      </c>
      <c r="G5" s="225">
        <v>0.3</v>
      </c>
      <c r="H5" s="226">
        <v>15</v>
      </c>
      <c r="I5" s="227">
        <v>225</v>
      </c>
      <c r="J5" s="228">
        <v>7688</v>
      </c>
      <c r="K5" s="222">
        <f t="shared" si="1"/>
        <v>0.17649219467401286</v>
      </c>
      <c r="L5" s="222">
        <f t="shared" si="2"/>
        <v>2.823875114784206</v>
      </c>
      <c r="M5" s="222">
        <v>5</v>
      </c>
      <c r="N5" s="5" t="s">
        <v>20</v>
      </c>
      <c r="O5" s="173" t="s">
        <v>107</v>
      </c>
      <c r="P5" s="197">
        <v>8</v>
      </c>
      <c r="Q5" s="1"/>
    </row>
    <row r="6" spans="1:17" ht="12.75">
      <c r="A6" s="168" t="s">
        <v>201</v>
      </c>
      <c r="B6" s="8" t="s">
        <v>406</v>
      </c>
      <c r="C6" s="5" t="s">
        <v>415</v>
      </c>
      <c r="D6" s="5" t="s">
        <v>416</v>
      </c>
      <c r="E6" s="223">
        <f t="shared" si="0"/>
        <v>1.745192307692308</v>
      </c>
      <c r="F6" s="224">
        <v>1</v>
      </c>
      <c r="G6" s="225">
        <v>1.25</v>
      </c>
      <c r="H6" s="226">
        <v>10</v>
      </c>
      <c r="I6" s="227">
        <v>150</v>
      </c>
      <c r="J6" s="228">
        <v>54600</v>
      </c>
      <c r="K6" s="222">
        <f t="shared" si="1"/>
        <v>1.2534435261707988</v>
      </c>
      <c r="L6" s="222">
        <f t="shared" si="2"/>
        <v>20.05509641873278</v>
      </c>
      <c r="M6" s="222">
        <v>5</v>
      </c>
      <c r="N6" s="5" t="s">
        <v>20</v>
      </c>
      <c r="O6" s="173" t="s">
        <v>48</v>
      </c>
      <c r="P6" s="197">
        <v>4</v>
      </c>
      <c r="Q6" s="1"/>
    </row>
    <row r="7" spans="1:17" ht="12.75">
      <c r="A7" s="168" t="s">
        <v>433</v>
      </c>
      <c r="B7" s="8" t="s">
        <v>406</v>
      </c>
      <c r="C7" s="5" t="s">
        <v>417</v>
      </c>
      <c r="D7" s="5" t="s">
        <v>418</v>
      </c>
      <c r="E7" s="223">
        <f t="shared" si="0"/>
        <v>13.6125</v>
      </c>
      <c r="F7" s="224">
        <v>3</v>
      </c>
      <c r="G7" s="225">
        <v>0.5</v>
      </c>
      <c r="H7" s="226">
        <v>30</v>
      </c>
      <c r="I7" s="226">
        <v>450</v>
      </c>
      <c r="J7" s="228">
        <v>7000</v>
      </c>
      <c r="K7" s="222">
        <f t="shared" si="1"/>
        <v>0.16069788797061524</v>
      </c>
      <c r="L7" s="222">
        <f t="shared" si="2"/>
        <v>2.571166207529844</v>
      </c>
      <c r="M7" s="222">
        <v>5</v>
      </c>
      <c r="N7" s="5" t="s">
        <v>360</v>
      </c>
      <c r="O7" s="173" t="s">
        <v>419</v>
      </c>
      <c r="P7" s="197">
        <v>8</v>
      </c>
      <c r="Q7" s="1"/>
    </row>
    <row r="8" spans="1:17" ht="12.75">
      <c r="A8" s="168" t="s">
        <v>432</v>
      </c>
      <c r="B8" s="8" t="s">
        <v>406</v>
      </c>
      <c r="C8" s="5" t="s">
        <v>420</v>
      </c>
      <c r="D8" s="5" t="s">
        <v>421</v>
      </c>
      <c r="E8" s="223">
        <f t="shared" si="0"/>
        <v>1.745192307692308</v>
      </c>
      <c r="F8" s="224">
        <v>2</v>
      </c>
      <c r="G8" s="225">
        <v>2.5</v>
      </c>
      <c r="H8" s="226">
        <v>10</v>
      </c>
      <c r="I8" s="227"/>
      <c r="J8" s="228">
        <v>54600</v>
      </c>
      <c r="K8" s="222">
        <f t="shared" si="1"/>
        <v>1.2534435261707988</v>
      </c>
      <c r="L8" s="222">
        <f t="shared" si="2"/>
        <v>20.05509641873278</v>
      </c>
      <c r="M8" s="222">
        <v>5</v>
      </c>
      <c r="N8" s="137" t="s">
        <v>333</v>
      </c>
      <c r="O8" s="173" t="s">
        <v>422</v>
      </c>
      <c r="P8" s="197">
        <v>4</v>
      </c>
      <c r="Q8" s="1"/>
    </row>
    <row r="9" spans="1:17" ht="12.75">
      <c r="A9" s="168" t="s">
        <v>434</v>
      </c>
      <c r="B9" s="8" t="s">
        <v>406</v>
      </c>
      <c r="C9" s="5" t="s">
        <v>423</v>
      </c>
      <c r="D9" s="5" t="s">
        <v>424</v>
      </c>
      <c r="E9" s="223">
        <f t="shared" si="0"/>
        <v>38.115</v>
      </c>
      <c r="F9" s="224">
        <v>4</v>
      </c>
      <c r="G9" s="225">
        <v>0.5</v>
      </c>
      <c r="H9" s="226">
        <v>10</v>
      </c>
      <c r="I9" s="226"/>
      <c r="J9" s="228">
        <v>2500</v>
      </c>
      <c r="K9" s="222">
        <f t="shared" si="1"/>
        <v>0.0573921028466483</v>
      </c>
      <c r="L9" s="222">
        <f t="shared" si="2"/>
        <v>0.9182736455463728</v>
      </c>
      <c r="M9" s="222">
        <v>5</v>
      </c>
      <c r="N9" s="5" t="s">
        <v>360</v>
      </c>
      <c r="O9" s="173" t="s">
        <v>107</v>
      </c>
      <c r="P9" s="197">
        <v>4</v>
      </c>
      <c r="Q9" s="1"/>
    </row>
    <row r="10" spans="1:17" ht="12.75">
      <c r="A10" s="168" t="s">
        <v>435</v>
      </c>
      <c r="B10" s="8" t="s">
        <v>406</v>
      </c>
      <c r="C10" s="5" t="s">
        <v>425</v>
      </c>
      <c r="D10" s="5" t="s">
        <v>535</v>
      </c>
      <c r="E10" s="223">
        <f t="shared" si="0"/>
        <v>9.52875</v>
      </c>
      <c r="F10" s="224">
        <v>3</v>
      </c>
      <c r="G10" s="225">
        <v>0.7</v>
      </c>
      <c r="H10" s="226"/>
      <c r="I10" s="227"/>
      <c r="J10" s="228">
        <v>10000</v>
      </c>
      <c r="K10" s="222">
        <f t="shared" si="1"/>
        <v>0.2295684113865932</v>
      </c>
      <c r="L10" s="222">
        <f t="shared" si="2"/>
        <v>3.6730945821854912</v>
      </c>
      <c r="M10" s="222">
        <v>5</v>
      </c>
      <c r="N10" s="5" t="s">
        <v>360</v>
      </c>
      <c r="O10" s="173" t="s">
        <v>48</v>
      </c>
      <c r="P10" s="197">
        <v>8</v>
      </c>
      <c r="Q10" s="1"/>
    </row>
    <row r="11" spans="1:17" ht="12.75">
      <c r="A11" s="168" t="s">
        <v>436</v>
      </c>
      <c r="B11" s="8" t="s">
        <v>406</v>
      </c>
      <c r="C11" s="5" t="s">
        <v>427</v>
      </c>
      <c r="D11" s="5" t="s">
        <v>428</v>
      </c>
      <c r="E11" s="223">
        <f t="shared" si="0"/>
        <v>144.375</v>
      </c>
      <c r="F11" s="224">
        <v>8</v>
      </c>
      <c r="G11" s="225">
        <v>0.12</v>
      </c>
      <c r="H11" s="226">
        <v>3</v>
      </c>
      <c r="I11" s="227">
        <v>45</v>
      </c>
      <c r="J11" s="228">
        <v>660</v>
      </c>
      <c r="K11" s="222">
        <f t="shared" si="1"/>
        <v>0.015151515151515152</v>
      </c>
      <c r="L11" s="222">
        <f t="shared" si="2"/>
        <v>0.24242424242424243</v>
      </c>
      <c r="M11" s="222">
        <v>5</v>
      </c>
      <c r="N11" s="5" t="s">
        <v>429</v>
      </c>
      <c r="O11" s="173" t="s">
        <v>544</v>
      </c>
      <c r="P11" s="197">
        <v>10</v>
      </c>
      <c r="Q11" s="1"/>
    </row>
    <row r="12" spans="1:16" s="193" customFormat="1" ht="12.75">
      <c r="A12" s="194"/>
      <c r="E12" s="223" t="e">
        <f>35/L12</f>
        <v>#DIV/0!</v>
      </c>
      <c r="F12" s="229"/>
      <c r="G12" s="229"/>
      <c r="H12" s="230"/>
      <c r="I12" s="231"/>
      <c r="J12" s="232"/>
      <c r="K12" s="222">
        <f t="shared" si="1"/>
        <v>0</v>
      </c>
      <c r="L12" s="222">
        <f t="shared" si="2"/>
        <v>0</v>
      </c>
      <c r="M12" s="233"/>
      <c r="P12" s="198"/>
    </row>
    <row r="13" spans="1:16" s="193" customFormat="1" ht="12.75">
      <c r="A13" s="194"/>
      <c r="E13" s="223" t="e">
        <f t="shared" si="0"/>
        <v>#DIV/0!</v>
      </c>
      <c r="F13" s="229"/>
      <c r="G13" s="229"/>
      <c r="H13" s="230"/>
      <c r="I13" s="231"/>
      <c r="J13" s="232"/>
      <c r="K13" s="222">
        <f t="shared" si="1"/>
        <v>0</v>
      </c>
      <c r="L13" s="222">
        <f t="shared" si="2"/>
        <v>0</v>
      </c>
      <c r="M13" s="233"/>
      <c r="P13" s="199"/>
    </row>
    <row r="14" spans="1:16" s="193" customFormat="1" ht="12.75">
      <c r="A14" s="194"/>
      <c r="B14" s="196"/>
      <c r="C14" s="196"/>
      <c r="D14" s="196"/>
      <c r="E14" s="223" t="e">
        <f t="shared" si="0"/>
        <v>#DIV/0!</v>
      </c>
      <c r="F14" s="229"/>
      <c r="G14" s="229"/>
      <c r="H14" s="230"/>
      <c r="I14" s="231"/>
      <c r="J14" s="233"/>
      <c r="K14" s="222">
        <f t="shared" si="1"/>
        <v>0</v>
      </c>
      <c r="L14" s="222">
        <f t="shared" si="2"/>
        <v>0</v>
      </c>
      <c r="M14" s="233"/>
      <c r="N14" s="196"/>
      <c r="O14" s="196"/>
      <c r="P14" s="200"/>
    </row>
    <row r="15" spans="1:15" ht="12.75">
      <c r="A15" s="195"/>
      <c r="E15" s="223" t="e">
        <f t="shared" si="0"/>
        <v>#DIV/0!</v>
      </c>
      <c r="F15" s="234"/>
      <c r="G15" s="234"/>
      <c r="H15" s="235"/>
      <c r="I15" s="236"/>
      <c r="J15" s="237"/>
      <c r="K15" s="222">
        <f t="shared" si="1"/>
        <v>0</v>
      </c>
      <c r="L15" s="222">
        <f t="shared" si="2"/>
        <v>0</v>
      </c>
      <c r="M15" s="237"/>
      <c r="N15" s="18"/>
      <c r="O15" s="18"/>
    </row>
    <row r="16" spans="1:15" ht="12.75">
      <c r="A16" s="195"/>
      <c r="E16" s="223" t="e">
        <f t="shared" si="0"/>
        <v>#DIV/0!</v>
      </c>
      <c r="F16" s="234"/>
      <c r="G16" s="234"/>
      <c r="H16" s="235"/>
      <c r="I16" s="236"/>
      <c r="J16" s="237"/>
      <c r="K16" s="222">
        <f t="shared" si="1"/>
        <v>0</v>
      </c>
      <c r="L16" s="222">
        <f t="shared" si="2"/>
        <v>0</v>
      </c>
      <c r="M16" s="237"/>
      <c r="N16" s="18"/>
      <c r="O16" s="18"/>
    </row>
    <row r="17" spans="1:15" ht="12.75">
      <c r="A17" s="195"/>
      <c r="E17" s="223" t="e">
        <f t="shared" si="0"/>
        <v>#DIV/0!</v>
      </c>
      <c r="F17" s="234"/>
      <c r="G17" s="234"/>
      <c r="H17" s="235"/>
      <c r="I17" s="236"/>
      <c r="J17" s="237"/>
      <c r="K17" s="222">
        <f t="shared" si="1"/>
        <v>0</v>
      </c>
      <c r="L17" s="222">
        <f t="shared" si="2"/>
        <v>0</v>
      </c>
      <c r="M17" s="237"/>
      <c r="N17" s="18"/>
      <c r="O17" s="18"/>
    </row>
    <row r="18" spans="1:15" ht="12.75">
      <c r="A18" s="195"/>
      <c r="E18" s="223" t="e">
        <f t="shared" si="0"/>
        <v>#DIV/0!</v>
      </c>
      <c r="F18" s="234"/>
      <c r="G18" s="234"/>
      <c r="H18" s="235"/>
      <c r="I18" s="236"/>
      <c r="J18" s="237"/>
      <c r="K18" s="222">
        <f t="shared" si="1"/>
        <v>0</v>
      </c>
      <c r="L18" s="222">
        <f t="shared" si="2"/>
        <v>0</v>
      </c>
      <c r="M18" s="237"/>
      <c r="N18" s="18"/>
      <c r="O18" s="18"/>
    </row>
    <row r="19" spans="5:15" ht="12.75">
      <c r="E19" s="223" t="e">
        <f t="shared" si="0"/>
        <v>#VALUE!</v>
      </c>
      <c r="F19" s="234"/>
      <c r="G19" s="234"/>
      <c r="H19" s="235"/>
      <c r="I19" s="236"/>
      <c r="J19" s="237" t="s">
        <v>537</v>
      </c>
      <c r="K19" s="222" t="e">
        <f t="shared" si="1"/>
        <v>#VALUE!</v>
      </c>
      <c r="L19" s="222" t="e">
        <f t="shared" si="2"/>
        <v>#VALUE!</v>
      </c>
      <c r="M19" s="237"/>
      <c r="N19" s="18"/>
      <c r="O19" s="18"/>
    </row>
    <row r="20" spans="5:15" ht="12.75">
      <c r="E20" s="223" t="e">
        <f t="shared" si="0"/>
        <v>#DIV/0!</v>
      </c>
      <c r="F20" s="234"/>
      <c r="G20" s="234"/>
      <c r="H20" s="235"/>
      <c r="I20" s="236"/>
      <c r="J20" s="237"/>
      <c r="K20" s="222">
        <f t="shared" si="1"/>
        <v>0</v>
      </c>
      <c r="L20" s="222">
        <f t="shared" si="2"/>
        <v>0</v>
      </c>
      <c r="M20" s="237"/>
      <c r="N20" s="18"/>
      <c r="O20" s="18"/>
    </row>
    <row r="21" spans="5:15" ht="12.75">
      <c r="E21" s="223" t="e">
        <f t="shared" si="0"/>
        <v>#DIV/0!</v>
      </c>
      <c r="F21" s="234"/>
      <c r="G21" s="234"/>
      <c r="H21" s="235"/>
      <c r="I21" s="236"/>
      <c r="J21" s="237"/>
      <c r="K21" s="222">
        <f t="shared" si="1"/>
        <v>0</v>
      </c>
      <c r="L21" s="222">
        <f t="shared" si="2"/>
        <v>0</v>
      </c>
      <c r="M21" s="237"/>
      <c r="N21" s="18"/>
      <c r="O21" s="18"/>
    </row>
    <row r="22" spans="2:15" ht="12.75">
      <c r="B22" s="18"/>
      <c r="C22" s="18"/>
      <c r="D22" s="18"/>
      <c r="E22" s="223" t="e">
        <f t="shared" si="0"/>
        <v>#DIV/0!</v>
      </c>
      <c r="F22" s="234"/>
      <c r="G22" s="234"/>
      <c r="H22" s="235"/>
      <c r="I22" s="236"/>
      <c r="J22" s="237"/>
      <c r="K22" s="222">
        <f t="shared" si="1"/>
        <v>0</v>
      </c>
      <c r="L22" s="222">
        <f t="shared" si="2"/>
        <v>0</v>
      </c>
      <c r="M22" s="237"/>
      <c r="N22" s="18"/>
      <c r="O22" s="18"/>
    </row>
    <row r="23" spans="2:15" ht="12.75">
      <c r="B23" s="18"/>
      <c r="C23" s="18"/>
      <c r="D23" s="18"/>
      <c r="E23" s="223" t="e">
        <f t="shared" si="0"/>
        <v>#DIV/0!</v>
      </c>
      <c r="F23" s="234"/>
      <c r="G23" s="234"/>
      <c r="H23" s="235"/>
      <c r="I23" s="236"/>
      <c r="J23" s="237"/>
      <c r="K23" s="222">
        <f t="shared" si="1"/>
        <v>0</v>
      </c>
      <c r="L23" s="222">
        <f t="shared" si="2"/>
        <v>0</v>
      </c>
      <c r="M23" s="237"/>
      <c r="N23" s="18"/>
      <c r="O23" s="18"/>
    </row>
    <row r="24" spans="5:15" ht="12.75">
      <c r="E24" s="223" t="e">
        <f t="shared" si="0"/>
        <v>#DIV/0!</v>
      </c>
      <c r="F24" s="234"/>
      <c r="G24" s="234"/>
      <c r="H24" s="235"/>
      <c r="I24" s="236"/>
      <c r="J24" s="237"/>
      <c r="K24" s="222">
        <f t="shared" si="1"/>
        <v>0</v>
      </c>
      <c r="L24" s="222">
        <f t="shared" si="2"/>
        <v>0</v>
      </c>
      <c r="M24" s="237"/>
      <c r="N24" s="18"/>
      <c r="O24" s="18"/>
    </row>
    <row r="25" spans="5:15" ht="12.75">
      <c r="E25" s="223" t="e">
        <f t="shared" si="0"/>
        <v>#DIV/0!</v>
      </c>
      <c r="F25" s="234"/>
      <c r="G25" s="234"/>
      <c r="H25" s="235"/>
      <c r="I25" s="236"/>
      <c r="J25" s="237"/>
      <c r="K25" s="222">
        <f t="shared" si="1"/>
        <v>0</v>
      </c>
      <c r="L25" s="222">
        <f t="shared" si="2"/>
        <v>0</v>
      </c>
      <c r="M25" s="237"/>
      <c r="N25" s="18"/>
      <c r="O25" s="18"/>
    </row>
    <row r="26" spans="5:15" ht="12.75">
      <c r="E26" s="223" t="e">
        <f t="shared" si="0"/>
        <v>#DIV/0!</v>
      </c>
      <c r="F26" s="234"/>
      <c r="G26" s="234"/>
      <c r="H26" s="235"/>
      <c r="I26" s="236"/>
      <c r="J26" s="237"/>
      <c r="K26" s="222">
        <f t="shared" si="1"/>
        <v>0</v>
      </c>
      <c r="L26" s="222">
        <f t="shared" si="2"/>
        <v>0</v>
      </c>
      <c r="M26" s="237"/>
      <c r="N26" s="18"/>
      <c r="O26" s="18"/>
    </row>
    <row r="27" spans="5:15" ht="12.75">
      <c r="E27" s="223" t="e">
        <f t="shared" si="0"/>
        <v>#DIV/0!</v>
      </c>
      <c r="F27" s="234"/>
      <c r="G27" s="234"/>
      <c r="H27" s="235"/>
      <c r="I27" s="236"/>
      <c r="J27" s="237"/>
      <c r="K27" s="222">
        <f t="shared" si="1"/>
        <v>0</v>
      </c>
      <c r="L27" s="222">
        <f t="shared" si="2"/>
        <v>0</v>
      </c>
      <c r="M27" s="237"/>
      <c r="N27" s="18"/>
      <c r="O27" s="18"/>
    </row>
    <row r="28" spans="5:15" ht="12.75">
      <c r="E28" s="223" t="e">
        <f t="shared" si="0"/>
        <v>#DIV/0!</v>
      </c>
      <c r="F28" s="234"/>
      <c r="G28" s="234"/>
      <c r="H28" s="235"/>
      <c r="I28" s="236"/>
      <c r="J28" s="237"/>
      <c r="K28" s="222">
        <f t="shared" si="1"/>
        <v>0</v>
      </c>
      <c r="L28" s="222">
        <f t="shared" si="2"/>
        <v>0</v>
      </c>
      <c r="M28" s="237"/>
      <c r="N28" s="18"/>
      <c r="O28" s="18"/>
    </row>
    <row r="29" spans="5:15" ht="12.75">
      <c r="E29" s="223" t="e">
        <f t="shared" si="0"/>
        <v>#DIV/0!</v>
      </c>
      <c r="F29" s="234"/>
      <c r="G29" s="234"/>
      <c r="H29" s="235"/>
      <c r="I29" s="236"/>
      <c r="J29" s="237"/>
      <c r="K29" s="222">
        <f t="shared" si="1"/>
        <v>0</v>
      </c>
      <c r="L29" s="222">
        <f t="shared" si="2"/>
        <v>0</v>
      </c>
      <c r="M29" s="237"/>
      <c r="N29" s="18"/>
      <c r="O29" s="18"/>
    </row>
    <row r="30" spans="5:15" ht="12.75">
      <c r="E30" s="223" t="e">
        <f t="shared" si="0"/>
        <v>#DIV/0!</v>
      </c>
      <c r="F30" s="234"/>
      <c r="G30" s="234"/>
      <c r="H30" s="235"/>
      <c r="I30" s="236"/>
      <c r="J30" s="237"/>
      <c r="K30" s="222">
        <f t="shared" si="1"/>
        <v>0</v>
      </c>
      <c r="L30" s="222">
        <f t="shared" si="2"/>
        <v>0</v>
      </c>
      <c r="M30" s="237"/>
      <c r="N30" s="18"/>
      <c r="O30" s="18"/>
    </row>
    <row r="31" spans="5:15" ht="12.75">
      <c r="E31" s="223" t="e">
        <f t="shared" si="0"/>
        <v>#DIV/0!</v>
      </c>
      <c r="F31" s="234"/>
      <c r="G31" s="234"/>
      <c r="H31" s="235"/>
      <c r="I31" s="236"/>
      <c r="J31" s="237"/>
      <c r="K31" s="222">
        <f t="shared" si="1"/>
        <v>0</v>
      </c>
      <c r="L31" s="222">
        <f t="shared" si="2"/>
        <v>0</v>
      </c>
      <c r="M31" s="237"/>
      <c r="N31" s="18"/>
      <c r="O31" s="18"/>
    </row>
    <row r="32" spans="5:15" ht="12.75">
      <c r="E32" s="223" t="e">
        <f t="shared" si="0"/>
        <v>#DIV/0!</v>
      </c>
      <c r="F32" s="234"/>
      <c r="G32" s="234"/>
      <c r="H32" s="235"/>
      <c r="I32" s="236"/>
      <c r="J32" s="237"/>
      <c r="K32" s="222">
        <f t="shared" si="1"/>
        <v>0</v>
      </c>
      <c r="L32" s="222">
        <f t="shared" si="2"/>
        <v>0</v>
      </c>
      <c r="M32" s="237"/>
      <c r="N32" s="18"/>
      <c r="O32" s="18"/>
    </row>
    <row r="33" spans="5:15" ht="12.75">
      <c r="E33" s="223" t="e">
        <f t="shared" si="0"/>
        <v>#DIV/0!</v>
      </c>
      <c r="F33" s="234"/>
      <c r="G33" s="234"/>
      <c r="H33" s="235"/>
      <c r="I33" s="236"/>
      <c r="J33" s="237"/>
      <c r="K33" s="222">
        <f t="shared" si="1"/>
        <v>0</v>
      </c>
      <c r="L33" s="222">
        <f t="shared" si="2"/>
        <v>0</v>
      </c>
      <c r="M33" s="237"/>
      <c r="N33" s="18"/>
      <c r="O33" s="18"/>
    </row>
    <row r="34" spans="2:15" ht="12.75">
      <c r="B34" s="18"/>
      <c r="C34" s="18"/>
      <c r="D34" s="18"/>
      <c r="E34" s="223" t="e">
        <f t="shared" si="0"/>
        <v>#DIV/0!</v>
      </c>
      <c r="F34" s="234"/>
      <c r="G34" s="234"/>
      <c r="H34" s="235"/>
      <c r="I34" s="236"/>
      <c r="J34" s="237"/>
      <c r="K34" s="222">
        <f t="shared" si="1"/>
        <v>0</v>
      </c>
      <c r="L34" s="222">
        <f t="shared" si="2"/>
        <v>0</v>
      </c>
      <c r="M34" s="237"/>
      <c r="N34" s="18"/>
      <c r="O34" s="18"/>
    </row>
    <row r="35" spans="2:15" ht="12.75">
      <c r="B35" s="18"/>
      <c r="C35" s="18"/>
      <c r="D35" s="18"/>
      <c r="E35" s="223" t="e">
        <f t="shared" si="0"/>
        <v>#DIV/0!</v>
      </c>
      <c r="F35" s="234"/>
      <c r="G35" s="234"/>
      <c r="H35" s="235"/>
      <c r="I35" s="236"/>
      <c r="J35" s="237"/>
      <c r="K35" s="222">
        <f t="shared" si="1"/>
        <v>0</v>
      </c>
      <c r="L35" s="222">
        <f t="shared" si="2"/>
        <v>0</v>
      </c>
      <c r="M35" s="237"/>
      <c r="N35" s="18"/>
      <c r="O35" s="18"/>
    </row>
    <row r="36" spans="2:15" ht="12.75">
      <c r="B36" s="18"/>
      <c r="C36" s="18"/>
      <c r="D36" s="18"/>
      <c r="E36" s="223" t="e">
        <f t="shared" si="0"/>
        <v>#DIV/0!</v>
      </c>
      <c r="F36" s="234"/>
      <c r="G36" s="234"/>
      <c r="H36" s="235"/>
      <c r="I36" s="236"/>
      <c r="J36" s="237"/>
      <c r="K36" s="222">
        <f t="shared" si="1"/>
        <v>0</v>
      </c>
      <c r="L36" s="222">
        <f t="shared" si="2"/>
        <v>0</v>
      </c>
      <c r="M36" s="237"/>
      <c r="N36" s="18"/>
      <c r="O36" s="18"/>
    </row>
    <row r="37" spans="2:15" ht="12.75">
      <c r="B37" s="18"/>
      <c r="C37" s="18"/>
      <c r="D37" s="18"/>
      <c r="E37" s="223" t="e">
        <f t="shared" si="0"/>
        <v>#DIV/0!</v>
      </c>
      <c r="F37" s="234"/>
      <c r="G37" s="234"/>
      <c r="H37" s="235"/>
      <c r="I37" s="236"/>
      <c r="J37" s="237"/>
      <c r="K37" s="222">
        <f t="shared" si="1"/>
        <v>0</v>
      </c>
      <c r="L37" s="222">
        <f t="shared" si="2"/>
        <v>0</v>
      </c>
      <c r="M37" s="237"/>
      <c r="N37" s="18"/>
      <c r="O37" s="18"/>
    </row>
    <row r="38" spans="2:15" ht="12.75">
      <c r="B38" s="18"/>
      <c r="C38" s="18"/>
      <c r="D38" s="18"/>
      <c r="E38" s="223" t="e">
        <f t="shared" si="0"/>
        <v>#DIV/0!</v>
      </c>
      <c r="F38" s="234"/>
      <c r="G38" s="234"/>
      <c r="H38" s="235"/>
      <c r="I38" s="236"/>
      <c r="J38" s="237"/>
      <c r="K38" s="222">
        <f t="shared" si="1"/>
        <v>0</v>
      </c>
      <c r="L38" s="222">
        <f t="shared" si="2"/>
        <v>0</v>
      </c>
      <c r="M38" s="237"/>
      <c r="N38" s="18"/>
      <c r="O38" s="18"/>
    </row>
    <row r="39" spans="2:15" ht="12.75">
      <c r="B39" s="18"/>
      <c r="C39" s="18"/>
      <c r="D39" s="18"/>
      <c r="E39" s="223" t="e">
        <f t="shared" si="0"/>
        <v>#DIV/0!</v>
      </c>
      <c r="F39" s="234"/>
      <c r="G39" s="234"/>
      <c r="H39" s="235"/>
      <c r="I39" s="236"/>
      <c r="J39" s="237"/>
      <c r="K39" s="222">
        <f t="shared" si="1"/>
        <v>0</v>
      </c>
      <c r="L39" s="222">
        <f t="shared" si="2"/>
        <v>0</v>
      </c>
      <c r="M39" s="237"/>
      <c r="N39" s="18"/>
      <c r="O39" s="18"/>
    </row>
    <row r="40" spans="2:15" ht="12.75">
      <c r="B40" s="18"/>
      <c r="C40" s="18"/>
      <c r="D40" s="18"/>
      <c r="E40" s="223" t="e">
        <f t="shared" si="0"/>
        <v>#DIV/0!</v>
      </c>
      <c r="F40" s="234"/>
      <c r="G40" s="234"/>
      <c r="H40" s="235"/>
      <c r="I40" s="236"/>
      <c r="J40" s="237"/>
      <c r="K40" s="222">
        <f t="shared" si="1"/>
        <v>0</v>
      </c>
      <c r="L40" s="222">
        <f t="shared" si="2"/>
        <v>0</v>
      </c>
      <c r="M40" s="237"/>
      <c r="N40" s="18"/>
      <c r="O40" s="18"/>
    </row>
    <row r="41" spans="2:15" ht="12.75">
      <c r="B41" s="18"/>
      <c r="C41" s="18"/>
      <c r="D41" s="18"/>
      <c r="E41" s="223" t="e">
        <f t="shared" si="0"/>
        <v>#DIV/0!</v>
      </c>
      <c r="F41" s="234"/>
      <c r="G41" s="234"/>
      <c r="H41" s="235"/>
      <c r="I41" s="236"/>
      <c r="J41" s="237"/>
      <c r="K41" s="222">
        <f t="shared" si="1"/>
        <v>0</v>
      </c>
      <c r="L41" s="222">
        <f t="shared" si="2"/>
        <v>0</v>
      </c>
      <c r="M41" s="237"/>
      <c r="N41" s="18"/>
      <c r="O41" s="18"/>
    </row>
    <row r="42" spans="2:15" ht="12.75">
      <c r="B42" s="18"/>
      <c r="C42" s="18"/>
      <c r="D42" s="18"/>
      <c r="E42" s="223" t="e">
        <f t="shared" si="0"/>
        <v>#DIV/0!</v>
      </c>
      <c r="F42" s="234"/>
      <c r="G42" s="234"/>
      <c r="H42" s="235"/>
      <c r="I42" s="236"/>
      <c r="J42" s="237"/>
      <c r="K42" s="222">
        <f t="shared" si="1"/>
        <v>0</v>
      </c>
      <c r="L42" s="222">
        <f t="shared" si="2"/>
        <v>0</v>
      </c>
      <c r="M42" s="237"/>
      <c r="N42" s="18"/>
      <c r="O42" s="18"/>
    </row>
    <row r="43" spans="2:15" ht="12.75">
      <c r="B43" s="18"/>
      <c r="C43" s="18"/>
      <c r="D43" s="18"/>
      <c r="E43" s="223" t="e">
        <f t="shared" si="0"/>
        <v>#DIV/0!</v>
      </c>
      <c r="F43" s="234"/>
      <c r="G43" s="234"/>
      <c r="H43" s="235"/>
      <c r="I43" s="236"/>
      <c r="J43" s="237"/>
      <c r="K43" s="222">
        <f t="shared" si="1"/>
        <v>0</v>
      </c>
      <c r="L43" s="222">
        <f t="shared" si="2"/>
        <v>0</v>
      </c>
      <c r="M43" s="237"/>
      <c r="N43" s="18"/>
      <c r="O43" s="18"/>
    </row>
    <row r="44" spans="2:15" ht="12.75">
      <c r="B44" s="18"/>
      <c r="C44" s="18"/>
      <c r="D44" s="18"/>
      <c r="E44" s="223" t="e">
        <f t="shared" si="0"/>
        <v>#DIV/0!</v>
      </c>
      <c r="F44" s="234"/>
      <c r="G44" s="234"/>
      <c r="H44" s="235"/>
      <c r="I44" s="236"/>
      <c r="J44" s="237"/>
      <c r="K44" s="222">
        <f t="shared" si="1"/>
        <v>0</v>
      </c>
      <c r="L44" s="222">
        <f t="shared" si="2"/>
        <v>0</v>
      </c>
      <c r="M44" s="237"/>
      <c r="N44" s="18"/>
      <c r="O44" s="18"/>
    </row>
    <row r="45" spans="2:15" ht="12.75">
      <c r="B45" s="18"/>
      <c r="C45" s="18"/>
      <c r="D45" s="18"/>
      <c r="E45" s="223" t="e">
        <f t="shared" si="0"/>
        <v>#DIV/0!</v>
      </c>
      <c r="F45" s="234"/>
      <c r="G45" s="234"/>
      <c r="H45" s="235"/>
      <c r="I45" s="236"/>
      <c r="J45" s="237"/>
      <c r="K45" s="222">
        <f t="shared" si="1"/>
        <v>0</v>
      </c>
      <c r="L45" s="222">
        <f t="shared" si="2"/>
        <v>0</v>
      </c>
      <c r="M45" s="237"/>
      <c r="N45" s="18"/>
      <c r="O45" s="18"/>
    </row>
    <row r="46" spans="2:15" ht="12.75">
      <c r="B46" s="18"/>
      <c r="C46" s="18"/>
      <c r="D46" s="18"/>
      <c r="E46" s="223" t="e">
        <f t="shared" si="0"/>
        <v>#DIV/0!</v>
      </c>
      <c r="F46" s="234"/>
      <c r="G46" s="234"/>
      <c r="H46" s="235"/>
      <c r="I46" s="236"/>
      <c r="J46" s="237"/>
      <c r="K46" s="222">
        <f t="shared" si="1"/>
        <v>0</v>
      </c>
      <c r="L46" s="222">
        <f t="shared" si="2"/>
        <v>0</v>
      </c>
      <c r="M46" s="237"/>
      <c r="N46" s="18"/>
      <c r="O46" s="18"/>
    </row>
    <row r="47" spans="2:15" ht="12.75">
      <c r="B47" s="18"/>
      <c r="C47" s="18"/>
      <c r="D47" s="18"/>
      <c r="E47" s="223" t="e">
        <f t="shared" si="0"/>
        <v>#DIV/0!</v>
      </c>
      <c r="F47" s="234"/>
      <c r="G47" s="234"/>
      <c r="H47" s="235"/>
      <c r="I47" s="236"/>
      <c r="J47" s="237"/>
      <c r="K47" s="222">
        <f t="shared" si="1"/>
        <v>0</v>
      </c>
      <c r="L47" s="222">
        <f t="shared" si="2"/>
        <v>0</v>
      </c>
      <c r="M47" s="237"/>
      <c r="N47" s="18"/>
      <c r="O47" s="18"/>
    </row>
    <row r="48" spans="2:15" ht="12.75">
      <c r="B48" s="18"/>
      <c r="C48" s="18"/>
      <c r="D48" s="18"/>
      <c r="E48" s="223" t="e">
        <f t="shared" si="0"/>
        <v>#DIV/0!</v>
      </c>
      <c r="F48" s="234"/>
      <c r="G48" s="234"/>
      <c r="H48" s="235"/>
      <c r="I48" s="236"/>
      <c r="J48" s="237"/>
      <c r="K48" s="222">
        <f t="shared" si="1"/>
        <v>0</v>
      </c>
      <c r="L48" s="222">
        <f t="shared" si="2"/>
        <v>0</v>
      </c>
      <c r="M48" s="237"/>
      <c r="N48" s="18"/>
      <c r="O48" s="18"/>
    </row>
    <row r="49" spans="2:15" ht="12.75">
      <c r="B49" s="18"/>
      <c r="C49" s="18"/>
      <c r="D49" s="18"/>
      <c r="E49" s="223" t="e">
        <f t="shared" si="0"/>
        <v>#DIV/0!</v>
      </c>
      <c r="F49" s="234"/>
      <c r="G49" s="234"/>
      <c r="H49" s="235"/>
      <c r="I49" s="236"/>
      <c r="J49" s="237"/>
      <c r="K49" s="222">
        <f t="shared" si="1"/>
        <v>0</v>
      </c>
      <c r="L49" s="222">
        <f t="shared" si="2"/>
        <v>0</v>
      </c>
      <c r="M49" s="237"/>
      <c r="N49" s="18"/>
      <c r="O49" s="18"/>
    </row>
    <row r="50" spans="3:15" ht="12.75">
      <c r="C50" s="18"/>
      <c r="D50" s="18"/>
      <c r="E50" s="223" t="e">
        <f t="shared" si="0"/>
        <v>#DIV/0!</v>
      </c>
      <c r="F50" s="234"/>
      <c r="G50" s="234"/>
      <c r="H50" s="235"/>
      <c r="I50" s="236"/>
      <c r="J50" s="237"/>
      <c r="K50" s="222">
        <f t="shared" si="1"/>
        <v>0</v>
      </c>
      <c r="L50" s="222">
        <f t="shared" si="2"/>
        <v>0</v>
      </c>
      <c r="M50" s="237"/>
      <c r="N50" s="18"/>
      <c r="O50" s="18"/>
    </row>
    <row r="51" spans="2:15" ht="12.75">
      <c r="B51" s="18" t="s">
        <v>522</v>
      </c>
      <c r="C51" s="18"/>
      <c r="D51" s="18"/>
      <c r="E51" s="237"/>
      <c r="F51" s="234"/>
      <c r="G51" s="234"/>
      <c r="H51" s="235"/>
      <c r="I51" s="236"/>
      <c r="J51" s="237"/>
      <c r="K51" s="237"/>
      <c r="L51" s="237"/>
      <c r="M51" s="237"/>
      <c r="N51" s="18"/>
      <c r="O51" s="18"/>
    </row>
    <row r="52" spans="2:15" ht="12.75">
      <c r="B52" s="18" t="s">
        <v>530</v>
      </c>
      <c r="C52" s="18"/>
      <c r="D52" s="18"/>
      <c r="E52" s="237"/>
      <c r="F52" s="234"/>
      <c r="G52" s="234"/>
      <c r="H52" s="235"/>
      <c r="I52" s="236"/>
      <c r="J52" s="237"/>
      <c r="K52" s="237"/>
      <c r="L52" s="237"/>
      <c r="M52" s="237"/>
      <c r="N52" s="18"/>
      <c r="O52" s="18"/>
    </row>
    <row r="53" spans="2:15" ht="12.75">
      <c r="B53" t="s">
        <v>528</v>
      </c>
      <c r="C53" s="18"/>
      <c r="D53" s="18"/>
      <c r="E53" s="237"/>
      <c r="F53" s="234"/>
      <c r="G53" s="234"/>
      <c r="H53" s="235"/>
      <c r="I53" s="236"/>
      <c r="J53" s="237"/>
      <c r="K53" s="237"/>
      <c r="L53" s="237"/>
      <c r="M53" s="237"/>
      <c r="N53" s="18"/>
      <c r="O53" s="18"/>
    </row>
    <row r="54" spans="3:15" ht="12.75">
      <c r="C54" s="18"/>
      <c r="D54" s="18"/>
      <c r="E54" s="237"/>
      <c r="F54" s="234"/>
      <c r="G54" s="234"/>
      <c r="H54" s="235"/>
      <c r="I54" s="236"/>
      <c r="J54" s="237"/>
      <c r="K54" s="237"/>
      <c r="L54" s="237"/>
      <c r="M54" s="237"/>
      <c r="N54" s="18"/>
      <c r="O54" s="18"/>
    </row>
    <row r="55" spans="2:15" ht="12.75">
      <c r="B55" s="18" t="s">
        <v>524</v>
      </c>
      <c r="C55" s="18"/>
      <c r="D55" s="18"/>
      <c r="E55" s="237"/>
      <c r="F55" s="234"/>
      <c r="G55" s="234"/>
      <c r="H55" s="235"/>
      <c r="I55" s="236"/>
      <c r="J55" s="237"/>
      <c r="K55" s="237"/>
      <c r="L55" s="237"/>
      <c r="M55" s="237"/>
      <c r="N55" s="18"/>
      <c r="O55" s="18"/>
    </row>
    <row r="56" spans="2:15" ht="12.75">
      <c r="B56" s="18" t="s">
        <v>525</v>
      </c>
      <c r="C56" s="18"/>
      <c r="D56" s="18"/>
      <c r="E56" s="237"/>
      <c r="F56" s="234"/>
      <c r="G56" s="234"/>
      <c r="H56" s="235"/>
      <c r="I56" s="236"/>
      <c r="J56" s="237"/>
      <c r="K56" s="237"/>
      <c r="L56" s="237"/>
      <c r="M56" s="237"/>
      <c r="N56" s="18"/>
      <c r="O56" s="18"/>
    </row>
    <row r="57" spans="2:15" ht="12.75">
      <c r="B57" s="18"/>
      <c r="C57" s="18"/>
      <c r="D57" s="18"/>
      <c r="E57" s="237"/>
      <c r="F57" s="234"/>
      <c r="G57" s="234"/>
      <c r="H57" s="235"/>
      <c r="I57" s="236"/>
      <c r="J57" s="237"/>
      <c r="K57" s="237"/>
      <c r="L57" s="237"/>
      <c r="M57" s="237"/>
      <c r="N57" s="18"/>
      <c r="O57" s="18"/>
    </row>
    <row r="58" spans="2:15" ht="12.75">
      <c r="B58" s="18" t="s">
        <v>526</v>
      </c>
      <c r="C58" s="18"/>
      <c r="D58" s="18"/>
      <c r="E58" s="237"/>
      <c r="F58" s="234"/>
      <c r="G58" s="234"/>
      <c r="H58" s="235"/>
      <c r="I58" s="236"/>
      <c r="J58" s="237"/>
      <c r="K58" s="237"/>
      <c r="L58" s="237"/>
      <c r="M58" s="237"/>
      <c r="N58" s="18"/>
      <c r="O58" s="18"/>
    </row>
    <row r="59" spans="2:15" ht="12.75">
      <c r="B59" s="18" t="s">
        <v>527</v>
      </c>
      <c r="C59" s="18"/>
      <c r="D59" s="18"/>
      <c r="E59" s="237"/>
      <c r="F59" s="234"/>
      <c r="G59" s="234"/>
      <c r="H59" s="235"/>
      <c r="I59" s="236"/>
      <c r="J59" s="237"/>
      <c r="K59" s="237"/>
      <c r="L59" s="237"/>
      <c r="M59" s="237"/>
      <c r="N59" s="18"/>
      <c r="O59" s="18"/>
    </row>
    <row r="60" spans="2:15" ht="12.75">
      <c r="B60" s="18"/>
      <c r="C60" s="18"/>
      <c r="D60" s="18"/>
      <c r="E60" s="237"/>
      <c r="F60" s="234"/>
      <c r="G60" s="234"/>
      <c r="H60" s="235"/>
      <c r="I60" s="236"/>
      <c r="J60" s="237"/>
      <c r="K60" s="237"/>
      <c r="L60" s="237"/>
      <c r="M60" s="237"/>
      <c r="N60" s="18"/>
      <c r="O60" s="18"/>
    </row>
    <row r="61" spans="2:15" ht="12.75">
      <c r="B61" s="18"/>
      <c r="C61" s="18"/>
      <c r="D61" s="18"/>
      <c r="E61" s="237"/>
      <c r="F61" s="234"/>
      <c r="G61" s="234"/>
      <c r="H61" s="235"/>
      <c r="I61" s="236"/>
      <c r="J61" s="237"/>
      <c r="K61" s="237"/>
      <c r="L61" s="237"/>
      <c r="M61" s="237"/>
      <c r="N61" s="18"/>
      <c r="O61" s="18"/>
    </row>
    <row r="62" spans="2:15" ht="12.75">
      <c r="B62" s="18"/>
      <c r="C62" s="18"/>
      <c r="D62" s="18"/>
      <c r="E62" s="237"/>
      <c r="F62" s="234"/>
      <c r="G62" s="234"/>
      <c r="H62" s="235"/>
      <c r="I62" s="236"/>
      <c r="J62" s="237"/>
      <c r="K62" s="237"/>
      <c r="L62" s="237"/>
      <c r="M62" s="237"/>
      <c r="N62" s="18"/>
      <c r="O62" s="18"/>
    </row>
    <row r="63" spans="2:15" ht="12.75">
      <c r="B63" s="18"/>
      <c r="C63" s="18"/>
      <c r="D63" s="18"/>
      <c r="E63" s="237"/>
      <c r="F63" s="234"/>
      <c r="G63" s="234"/>
      <c r="H63" s="235"/>
      <c r="I63" s="236"/>
      <c r="J63" s="237"/>
      <c r="K63" s="237"/>
      <c r="L63" s="237"/>
      <c r="M63" s="237"/>
      <c r="N63" s="18"/>
      <c r="O63" s="18"/>
    </row>
    <row r="64" spans="2:15" ht="12.75">
      <c r="B64" s="18"/>
      <c r="C64" s="18"/>
      <c r="D64" s="18"/>
      <c r="E64" s="237"/>
      <c r="F64" s="234"/>
      <c r="G64" s="234"/>
      <c r="H64" s="235"/>
      <c r="I64" s="236"/>
      <c r="J64" s="237"/>
      <c r="K64" s="237"/>
      <c r="L64" s="237"/>
      <c r="M64" s="237"/>
      <c r="N64" s="18"/>
      <c r="O64" s="18"/>
    </row>
    <row r="65" spans="2:15" ht="12.75">
      <c r="B65" s="18"/>
      <c r="C65" s="18"/>
      <c r="D65" s="18"/>
      <c r="E65" s="237"/>
      <c r="F65" s="234"/>
      <c r="G65" s="234"/>
      <c r="H65" s="235"/>
      <c r="I65" s="236"/>
      <c r="J65" s="237"/>
      <c r="K65" s="237"/>
      <c r="L65" s="237"/>
      <c r="M65" s="237"/>
      <c r="N65" s="18"/>
      <c r="O65" s="18"/>
    </row>
    <row r="66" spans="2:15" ht="12.75">
      <c r="B66" s="18"/>
      <c r="C66" s="18"/>
      <c r="D66" s="18"/>
      <c r="E66" s="237"/>
      <c r="F66" s="234"/>
      <c r="G66" s="234"/>
      <c r="H66" s="235"/>
      <c r="I66" s="236"/>
      <c r="J66" s="237"/>
      <c r="K66" s="237"/>
      <c r="L66" s="237"/>
      <c r="M66" s="237"/>
      <c r="N66" s="18"/>
      <c r="O66" s="18"/>
    </row>
    <row r="67" spans="2:15" ht="12.75">
      <c r="B67" s="18"/>
      <c r="C67" s="18"/>
      <c r="D67" s="18"/>
      <c r="E67" s="237"/>
      <c r="F67" s="234"/>
      <c r="G67" s="234"/>
      <c r="H67" s="235"/>
      <c r="I67" s="236"/>
      <c r="J67" s="237"/>
      <c r="K67" s="237"/>
      <c r="L67" s="237"/>
      <c r="M67" s="237"/>
      <c r="N67" s="18"/>
      <c r="O67" s="18"/>
    </row>
    <row r="68" spans="2:15" ht="12.75">
      <c r="B68" s="18"/>
      <c r="C68" s="18"/>
      <c r="D68" s="18"/>
      <c r="E68" s="237"/>
      <c r="F68" s="234"/>
      <c r="G68" s="234"/>
      <c r="H68" s="235"/>
      <c r="I68" s="236"/>
      <c r="J68" s="237"/>
      <c r="K68" s="237"/>
      <c r="L68" s="237"/>
      <c r="M68" s="237"/>
      <c r="N68" s="18"/>
      <c r="O68" s="18"/>
    </row>
    <row r="69" spans="2:15" ht="12.75">
      <c r="B69" s="18"/>
      <c r="C69" s="18"/>
      <c r="D69" s="18"/>
      <c r="E69" s="237"/>
      <c r="F69" s="234"/>
      <c r="G69" s="234"/>
      <c r="H69" s="235"/>
      <c r="I69" s="236"/>
      <c r="J69" s="237"/>
      <c r="K69" s="237"/>
      <c r="L69" s="237"/>
      <c r="M69" s="237"/>
      <c r="N69" s="18"/>
      <c r="O69" s="18"/>
    </row>
    <row r="70" spans="2:15" ht="12.75">
      <c r="B70" s="18"/>
      <c r="C70" s="18"/>
      <c r="D70" s="18"/>
      <c r="E70" s="237"/>
      <c r="F70" s="234"/>
      <c r="G70" s="234"/>
      <c r="H70" s="235"/>
      <c r="I70" s="236"/>
      <c r="J70" s="237"/>
      <c r="K70" s="237"/>
      <c r="L70" s="237"/>
      <c r="M70" s="237"/>
      <c r="N70" s="18"/>
      <c r="O70" s="18"/>
    </row>
    <row r="71" spans="2:15" ht="12.75">
      <c r="B71" s="18"/>
      <c r="C71" s="18"/>
      <c r="D71" s="18"/>
      <c r="E71" s="237"/>
      <c r="F71" s="234"/>
      <c r="G71" s="234"/>
      <c r="H71" s="235"/>
      <c r="I71" s="236"/>
      <c r="J71" s="237"/>
      <c r="K71" s="237"/>
      <c r="L71" s="237"/>
      <c r="M71" s="237"/>
      <c r="N71" s="18"/>
      <c r="O71" s="18"/>
    </row>
    <row r="72" spans="2:15" ht="12.75">
      <c r="B72" s="18"/>
      <c r="C72" s="18"/>
      <c r="D72" s="18"/>
      <c r="E72" s="237"/>
      <c r="F72" s="234"/>
      <c r="G72" s="234"/>
      <c r="H72" s="235"/>
      <c r="I72" s="236"/>
      <c r="J72" s="237"/>
      <c r="K72" s="237"/>
      <c r="L72" s="237"/>
      <c r="M72" s="237"/>
      <c r="N72" s="18"/>
      <c r="O72" s="18"/>
    </row>
    <row r="73" spans="2:15" ht="12.75">
      <c r="B73" s="18"/>
      <c r="C73" s="18"/>
      <c r="D73" s="18"/>
      <c r="E73" s="237"/>
      <c r="F73" s="234"/>
      <c r="G73" s="234"/>
      <c r="H73" s="235"/>
      <c r="I73" s="236"/>
      <c r="J73" s="237"/>
      <c r="K73" s="237"/>
      <c r="L73" s="237"/>
      <c r="M73" s="237"/>
      <c r="N73" s="18"/>
      <c r="O73" s="18"/>
    </row>
    <row r="74" spans="2:15" ht="12.75">
      <c r="B74" s="18"/>
      <c r="C74" s="18"/>
      <c r="D74" s="18"/>
      <c r="E74" s="237"/>
      <c r="F74" s="234"/>
      <c r="G74" s="234"/>
      <c r="H74" s="235"/>
      <c r="I74" s="236"/>
      <c r="J74" s="237"/>
      <c r="K74" s="237"/>
      <c r="L74" s="237"/>
      <c r="M74" s="237"/>
      <c r="N74" s="18"/>
      <c r="O74" s="18"/>
    </row>
    <row r="75" spans="2:15" ht="12.75">
      <c r="B75" s="18"/>
      <c r="C75" s="18"/>
      <c r="D75" s="18"/>
      <c r="E75" s="237"/>
      <c r="F75" s="234"/>
      <c r="G75" s="234"/>
      <c r="H75" s="235"/>
      <c r="I75" s="236"/>
      <c r="J75" s="237"/>
      <c r="K75" s="237"/>
      <c r="L75" s="237"/>
      <c r="M75" s="237"/>
      <c r="N75" s="18"/>
      <c r="O75" s="18"/>
    </row>
    <row r="76" spans="2:15" ht="12.75">
      <c r="B76" s="18"/>
      <c r="C76" s="18"/>
      <c r="D76" s="18"/>
      <c r="E76" s="237"/>
      <c r="F76" s="234"/>
      <c r="G76" s="234"/>
      <c r="H76" s="235"/>
      <c r="I76" s="236"/>
      <c r="J76" s="237"/>
      <c r="K76" s="237"/>
      <c r="L76" s="237"/>
      <c r="M76" s="237"/>
      <c r="N76" s="18"/>
      <c r="O76" s="18"/>
    </row>
    <row r="77" spans="2:15" ht="12.75">
      <c r="B77" s="18"/>
      <c r="C77" s="18"/>
      <c r="D77" s="18"/>
      <c r="E77" s="237"/>
      <c r="F77" s="234"/>
      <c r="G77" s="234"/>
      <c r="H77" s="235"/>
      <c r="I77" s="236"/>
      <c r="J77" s="237"/>
      <c r="K77" s="237"/>
      <c r="L77" s="237"/>
      <c r="M77" s="237"/>
      <c r="N77" s="18"/>
      <c r="O77" s="18"/>
    </row>
    <row r="78" spans="2:15" ht="12.75">
      <c r="B78" s="18"/>
      <c r="C78" s="18"/>
      <c r="D78" s="18"/>
      <c r="E78" s="237"/>
      <c r="F78" s="234"/>
      <c r="G78" s="234"/>
      <c r="H78" s="235"/>
      <c r="I78" s="236"/>
      <c r="J78" s="237"/>
      <c r="K78" s="237"/>
      <c r="L78" s="237"/>
      <c r="M78" s="237"/>
      <c r="N78" s="18"/>
      <c r="O78" s="18"/>
    </row>
    <row r="79" spans="2:15" ht="12.75">
      <c r="B79" s="18"/>
      <c r="C79" s="18"/>
      <c r="D79" s="18"/>
      <c r="E79" s="237"/>
      <c r="F79" s="234"/>
      <c r="G79" s="234"/>
      <c r="H79" s="235"/>
      <c r="I79" s="236"/>
      <c r="J79" s="237"/>
      <c r="K79" s="237"/>
      <c r="L79" s="237"/>
      <c r="M79" s="237"/>
      <c r="N79" s="18"/>
      <c r="O79" s="18"/>
    </row>
    <row r="80" spans="2:15" ht="12.75">
      <c r="B80" s="18"/>
      <c r="C80" s="18"/>
      <c r="D80" s="18"/>
      <c r="E80" s="237"/>
      <c r="F80" s="234"/>
      <c r="G80" s="234"/>
      <c r="H80" s="235"/>
      <c r="I80" s="236"/>
      <c r="J80" s="237"/>
      <c r="K80" s="237"/>
      <c r="L80" s="237"/>
      <c r="M80" s="237"/>
      <c r="N80" s="18"/>
      <c r="O80" s="18"/>
    </row>
    <row r="81" spans="2:15" ht="12.75">
      <c r="B81" s="18"/>
      <c r="C81" s="18"/>
      <c r="D81" s="18"/>
      <c r="E81" s="237"/>
      <c r="F81" s="234"/>
      <c r="G81" s="234"/>
      <c r="H81" s="235"/>
      <c r="I81" s="236"/>
      <c r="J81" s="237"/>
      <c r="K81" s="237"/>
      <c r="L81" s="237"/>
      <c r="M81" s="237"/>
      <c r="N81" s="18"/>
      <c r="O81" s="18"/>
    </row>
    <row r="82" spans="2:15" ht="12.75">
      <c r="B82" s="18"/>
      <c r="C82" s="18"/>
      <c r="D82" s="18"/>
      <c r="E82" s="237"/>
      <c r="F82" s="234"/>
      <c r="G82" s="234"/>
      <c r="H82" s="235"/>
      <c r="I82" s="236"/>
      <c r="J82" s="237"/>
      <c r="K82" s="237"/>
      <c r="L82" s="237"/>
      <c r="M82" s="237"/>
      <c r="N82" s="18"/>
      <c r="O82" s="18"/>
    </row>
    <row r="83" spans="2:15" ht="12.75">
      <c r="B83" s="18"/>
      <c r="C83" s="18"/>
      <c r="D83" s="18"/>
      <c r="E83" s="237"/>
      <c r="F83" s="234"/>
      <c r="G83" s="234"/>
      <c r="H83" s="235"/>
      <c r="I83" s="236"/>
      <c r="J83" s="237"/>
      <c r="K83" s="237"/>
      <c r="L83" s="237"/>
      <c r="M83" s="237"/>
      <c r="N83" s="18"/>
      <c r="O83" s="18"/>
    </row>
    <row r="84" spans="4:5" ht="12.75">
      <c r="D84" s="18"/>
      <c r="E84" s="237"/>
    </row>
  </sheetData>
  <sheetProtection password="9A0B" sheet="1" objects="1" scenarios="1"/>
  <printOptions/>
  <pageMargins left="0.75" right="0.75" top="0.5" bottom="0.5" header="0.5" footer="0.5"/>
  <pageSetup fitToHeight="3"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Iowa Pure Live Seed Calculator</dc:title>
  <dc:subject/>
  <dc:creator>Matt Seidl</dc:creator>
  <cp:keywords/>
  <dc:description/>
  <cp:lastModifiedBy>Barbara. Stewart </cp:lastModifiedBy>
  <cp:lastPrinted>2006-08-10T16:50:45Z</cp:lastPrinted>
  <dcterms:created xsi:type="dcterms:W3CDTF">1999-01-23T14:28:12Z</dcterms:created>
  <dcterms:modified xsi:type="dcterms:W3CDTF">2007-05-03T14:08:05Z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-1588896605</vt:i4>
  </property>
  <property fmtid="{D5CDD505-2E9C-101B-9397-08002B2CF9AE}" pid="3" name="_EmailSubject">
    <vt:lpwstr>Seeding calc</vt:lpwstr>
  </property>
  <property fmtid="{D5CDD505-2E9C-101B-9397-08002B2CF9AE}" pid="4" name="_AuthorEmail">
    <vt:lpwstr>Chad.Koenig@ia.usda.gov</vt:lpwstr>
  </property>
  <property fmtid="{D5CDD505-2E9C-101B-9397-08002B2CF9AE}" pid="5" name="_AuthorEmailDisplayName">
    <vt:lpwstr>Koenig, Chad - Des Moines, IA</vt:lpwstr>
  </property>
  <property fmtid="{D5CDD505-2E9C-101B-9397-08002B2CF9AE}" pid="6" name="_PreviousAdHocReviewCycleID">
    <vt:i4>-1964845606</vt:i4>
  </property>
  <property fmtid="{D5CDD505-2E9C-101B-9397-08002B2CF9AE}" pid="7" name="_ReviewingToolsShownOnce">
    <vt:lpwstr/>
  </property>
</Properties>
</file>