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95" activeTab="0"/>
  </bookViews>
  <sheets>
    <sheet name="Tab Info" sheetId="1" r:id="rId1"/>
    <sheet name="OldStructure" sheetId="2" r:id="rId2"/>
    <sheet name="NewStructure" sheetId="3" r:id="rId3"/>
  </sheets>
  <definedNames>
    <definedName name="_xlnm.Print_Area" localSheetId="2">'NewStructure'!$A$1:$O$96</definedName>
    <definedName name="_xlnm.Print_Area" localSheetId="1">'OldStructure'!$A$1:$O$99</definedName>
    <definedName name="_xlnm.Print_Titles" localSheetId="2">'NewStructure'!$1:$13</definedName>
    <definedName name="_xlnm.Print_Titles" localSheetId="1">'OldStructure'!$1:$13</definedName>
  </definedNames>
  <calcPr fullCalcOnLoad="1"/>
</workbook>
</file>

<file path=xl/sharedStrings.xml><?xml version="1.0" encoding="utf-8"?>
<sst xmlns="http://schemas.openxmlformats.org/spreadsheetml/2006/main" count="185" uniqueCount="99">
  <si>
    <t>U.S. Geological Survey</t>
  </si>
  <si>
    <t xml:space="preserve"> </t>
  </si>
  <si>
    <t>Uncntrl &amp;</t>
  </si>
  <si>
    <t>Redirect</t>
  </si>
  <si>
    <t>Program</t>
  </si>
  <si>
    <t>FY 02</t>
  </si>
  <si>
    <t>FY 01</t>
  </si>
  <si>
    <t>Pres Bud</t>
  </si>
  <si>
    <t>Enacted</t>
  </si>
  <si>
    <t>Request</t>
  </si>
  <si>
    <t>NATIONAL MAPPING PROGRAM</t>
  </si>
  <si>
    <t xml:space="preserve">   Mapping Data Collection and Integration</t>
  </si>
  <si>
    <t xml:space="preserve">   Earth Science Information Mgmt &amp; Delivery</t>
  </si>
  <si>
    <t xml:space="preserve">   Geographic Research &amp;  Applications</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</si>
  <si>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</si>
  <si>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</si>
  <si>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</si>
  <si>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</si>
  <si>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</si>
  <si>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</si>
  <si>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</si>
  <si>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</si>
  <si>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</si>
  <si>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</si>
  <si>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</si>
  <si>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</si>
  <si>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</si>
  <si>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</si>
  <si>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</si>
  <si>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</si>
  <si>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</si>
  <si>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Water Resources Assessment and Research</t>
  </si>
  <si>
    <t xml:space="preserve">      Ground-Water Resources</t>
  </si>
  <si>
    <t xml:space="preserve">      National Water-Quality Assessment</t>
  </si>
  <si>
    <t xml:space="preserve">      Toxic Substances Hydrology</t>
  </si>
  <si>
    <t xml:space="preserve">      Hydrologic Research &amp; Development</t>
  </si>
  <si>
    <t xml:space="preserve">   Water Data Collection and Management</t>
  </si>
  <si>
    <t xml:space="preserve">      Hydrologic Networks and Analysis</t>
  </si>
  <si>
    <t xml:space="preserve">      Water Information Delivery</t>
  </si>
  <si>
    <t xml:space="preserve">   Federal-State Coop Water Program</t>
  </si>
  <si>
    <t xml:space="preserve">   Water Resources Research Act Program</t>
  </si>
  <si>
    <t>BIOLOGICAL RESEARCH</t>
  </si>
  <si>
    <t xml:space="preserve">   Biological Research and Monitoring</t>
  </si>
  <si>
    <t xml:space="preserve">   Biological Information Management and Delivery</t>
  </si>
  <si>
    <t xml:space="preserve">   Cooperative Research Units</t>
  </si>
  <si>
    <t>SCIENCE SUPPORT</t>
  </si>
  <si>
    <t xml:space="preserve">   Bureau Operations</t>
  </si>
  <si>
    <t xml:space="preserve">   Payments to the National Business Center</t>
  </si>
  <si>
    <t>FACILITIES</t>
  </si>
  <si>
    <t xml:space="preserve">   Rental Payments</t>
  </si>
  <si>
    <t xml:space="preserve">   Operations &amp; Maintenance</t>
  </si>
  <si>
    <t xml:space="preserve">   Deferred Maintenance and Capital Improvement</t>
  </si>
  <si>
    <t xml:space="preserve">SIR, TOTAL </t>
  </si>
  <si>
    <t>Related</t>
  </si>
  <si>
    <t>Changes</t>
  </si>
  <si>
    <t>P.L. 107-63</t>
  </si>
  <si>
    <t>B. A.</t>
  </si>
  <si>
    <t>Transfer</t>
  </si>
  <si>
    <t>P.L. 107-206</t>
  </si>
  <si>
    <t>Acutal</t>
  </si>
  <si>
    <t>FY 2002 Appropriation History (FY 2003 Budget Structure)</t>
  </si>
  <si>
    <t>FY 2002 Appropriation History (FY 2002 Budget Structure)</t>
  </si>
  <si>
    <t xml:space="preserve">   Cooperative Topographic Mapping</t>
  </si>
  <si>
    <t xml:space="preserve">   Land Remote Sensing</t>
  </si>
  <si>
    <t xml:space="preserve">   Geographic Analysis and Monitoring</t>
  </si>
  <si>
    <t xml:space="preserve">   Hydrologic Monitoring, Assessments &amp; Research</t>
  </si>
  <si>
    <t xml:space="preserve">      Ground-Water Resources Program</t>
  </si>
  <si>
    <t xml:space="preserve">      National Streamflow Information Program</t>
  </si>
  <si>
    <t xml:space="preserve">      Hydrologic Networks &amp; Analysis</t>
  </si>
  <si>
    <t xml:space="preserve">   Cooperative Water Program</t>
  </si>
  <si>
    <t>$26 million for USGS, the President did not declare an emergency and therefore, no funds became available.</t>
  </si>
  <si>
    <t>ATB Rdct a/</t>
  </si>
  <si>
    <t>Supple  b/</t>
  </si>
  <si>
    <t>b/  Funding becomes available only after President sends a message to Congress declaring that an emergency exists.  Although the Congress passed a supplemental bill with</t>
  </si>
  <si>
    <t>a/  The initial ATB reduction from DOI was $826k to USGS; however, OMB had problems with portions of the DOI distributed cuts and a second distribution was required.  The</t>
  </si>
  <si>
    <t>revised ATB reduction to DOI bureaus increased the reduction to USGS by $90k to $916k.</t>
  </si>
  <si>
    <t>File:  O:\BOA\SHARED\TABLES\FY2002\05FYHISTORY\02HIST.XLS</t>
  </si>
  <si>
    <t>Date:  Revised 10/02/02</t>
  </si>
  <si>
    <t>President's Budget Through Final Appropriation</t>
  </si>
  <si>
    <t>MAPPING, REMOTE SENSING, &amp; GEOGRAPHIC INVESTIGATIONS</t>
  </si>
  <si>
    <t>(Dollars in Thousands)</t>
  </si>
  <si>
    <t>FY 2001</t>
  </si>
  <si>
    <t>FY 2002</t>
  </si>
  <si>
    <t>FY 2003</t>
  </si>
  <si>
    <t>Actual</t>
  </si>
  <si>
    <t>One Year</t>
  </si>
  <si>
    <t>Two-Year</t>
  </si>
  <si>
    <t>No-Year</t>
  </si>
  <si>
    <t>B.A.</t>
  </si>
  <si>
    <t>Tab Name</t>
  </si>
  <si>
    <t>Explanation/Description of the Worksheet</t>
  </si>
  <si>
    <t>Tab Info</t>
  </si>
  <si>
    <t>This worksheet provides an explanation/description of the tabs and worksheets in this file.</t>
  </si>
  <si>
    <t>Tab Information for the 02 Budget History Excel File</t>
  </si>
  <si>
    <t xml:space="preserve">The 02 Budget History file contains worksheets that compile or detail all budget process changes affecting funding that occur from initial appropriation enactment to the final/actual budget appropriation funding level.  Therefore, this file provides data at the full USGS budget structure (budget activity, subactivity, and program element) for the Surveys, Investigations, and Research appropriation and displays the funding by "availability of duration" (one year, multi-year, or no year budget authority).  In addition, while Congressional budget process spreadable changes (such as, Across-the-Board (ATB's) reductions, rescissions, and/or other spreadable program changes) are depicted in Congressional action tables, as a total amount not spread at the bottom of these table, the Budget History file is the location where the proration of spreadable changes are calculated and displayed.   </t>
  </si>
  <si>
    <t>OldStructure</t>
  </si>
  <si>
    <r>
      <t>This worksheet provides all information rounded to the thousand dollar level, which is the standard for budget submissions.  As a result, this worksheet calculates the funding information to be used in the "</t>
    </r>
    <r>
      <rPr>
        <b/>
        <sz val="10"/>
        <rFont val="Arial"/>
        <family val="2"/>
      </rPr>
      <t>formulation and presentation</t>
    </r>
    <r>
      <rPr>
        <sz val="10"/>
        <rFont val="Arial"/>
        <family val="0"/>
      </rPr>
      <t>" part of the budget process and is the origin point for the funding levels are placed in budget submissions.  In FY 2002, OMB and Treasury did not require that the ATB reduction had to be calculated and executed at the dollar level; therefore, the history file only displays funding  at the rounded to thousand dollar level.</t>
    </r>
  </si>
  <si>
    <t>New Structure</t>
  </si>
  <si>
    <t>In the FY 2003 President's Budget, USGS proposed budget structure changes in the National Mapping Program (changed to Mapping, Remote Sensing, and Geographic Investigations) and Water Resources Investigations budget activities.  This worksheet displays the history of FY 2002 funding levels realigned to comport with the FY 2003 proposed budget structure.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</si>
</sst>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0"/>
      <name val="Arial"/>
      <family val="2"/>
    </font>
    <font>
      <b/>
      <sz val="8"/>
      <name val="Arial"/>
      <family val="2"/>
    </font>
    <font>
      <sz val="9"/>
      <name val="Arial"/>
      <family val="2"/>
    </font>
    <font>
      <b/>
      <sz val="9"/>
      <name val="Arial"/>
      <family val="2"/>
    </font>
    <font>
      <b/>
      <u val="single"/>
      <sz val="9"/>
      <name val="Arial"/>
      <family val="2"/>
    </font>
    <font>
      <b/>
      <sz val="16"/>
      <name val="Arial"/>
      <family val="2"/>
    </font>
    <font>
      <b/>
      <u val="single"/>
      <sz val="10"/>
      <name val="Arial"/>
      <family val="2"/>
    </font>
    <font>
      <sz val="8"/>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thick">
        <color indexed="8"/>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3" fontId="0" fillId="0" borderId="0" xfId="0" applyNumberFormat="1" applyFont="1" applyAlignment="1" applyProtection="1">
      <alignment/>
      <protection/>
    </xf>
    <xf numFmtId="0" fontId="0" fillId="0" borderId="0" xfId="0" applyFont="1" applyAlignment="1" applyProtection="1">
      <alignment horizontal="center"/>
      <protection/>
    </xf>
    <xf numFmtId="164" fontId="0" fillId="0" borderId="0" xfId="0" applyNumberFormat="1" applyFont="1" applyAlignment="1" applyProtection="1">
      <alignment/>
      <protection/>
    </xf>
    <xf numFmtId="164" fontId="0" fillId="0" borderId="0" xfId="0" applyNumberFormat="1" applyFont="1" applyAlignment="1">
      <alignment/>
    </xf>
    <xf numFmtId="3" fontId="0" fillId="0" borderId="0" xfId="0" applyNumberFormat="1" applyAlignment="1">
      <alignment/>
    </xf>
    <xf numFmtId="3" fontId="0" fillId="0" borderId="0" xfId="0" applyNumberFormat="1" applyAlignment="1">
      <alignment horizontal="center"/>
    </xf>
    <xf numFmtId="3" fontId="0" fillId="0" borderId="0" xfId="0" applyNumberFormat="1" applyFont="1" applyAlignment="1">
      <alignment/>
    </xf>
    <xf numFmtId="3" fontId="0" fillId="0" borderId="0" xfId="0" applyNumberFormat="1" applyFont="1" applyAlignment="1" applyProtection="1">
      <alignment horizontal="right"/>
      <protection/>
    </xf>
    <xf numFmtId="3" fontId="0" fillId="0" borderId="0" xfId="0" applyNumberFormat="1" applyFont="1" applyAlignment="1">
      <alignment horizontal="right"/>
    </xf>
    <xf numFmtId="3" fontId="0" fillId="0" borderId="1" xfId="0" applyNumberFormat="1" applyFont="1" applyBorder="1" applyAlignment="1" applyProtection="1">
      <alignment horizontal="right"/>
      <protection/>
    </xf>
    <xf numFmtId="3" fontId="0" fillId="0" borderId="2" xfId="0" applyNumberFormat="1" applyFont="1" applyBorder="1" applyAlignment="1">
      <alignment horizontal="right"/>
    </xf>
    <xf numFmtId="3" fontId="1" fillId="0" borderId="0" xfId="0" applyNumberFormat="1" applyFont="1" applyAlignment="1" applyProtection="1">
      <alignment/>
      <protection/>
    </xf>
    <xf numFmtId="3" fontId="0" fillId="0" borderId="0" xfId="0" applyNumberFormat="1" applyFont="1" applyAlignment="1" applyProtection="1">
      <alignment horizontal="center"/>
      <protection/>
    </xf>
    <xf numFmtId="3" fontId="0" fillId="0" borderId="3" xfId="0" applyNumberFormat="1" applyFont="1" applyBorder="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horizontal="center"/>
      <protection/>
    </xf>
    <xf numFmtId="3" fontId="0" fillId="0" borderId="5" xfId="0" applyNumberFormat="1" applyFont="1" applyBorder="1" applyAlignment="1" applyProtection="1">
      <alignment/>
      <protection/>
    </xf>
    <xf numFmtId="3" fontId="1" fillId="0" borderId="0" xfId="0" applyNumberFormat="1" applyFont="1" applyAlignment="1" applyProtection="1">
      <alignment horizontal="center"/>
      <protection/>
    </xf>
    <xf numFmtId="3" fontId="2" fillId="0" borderId="0" xfId="0" applyNumberFormat="1" applyFont="1" applyAlignment="1">
      <alignment horizontal="center"/>
    </xf>
    <xf numFmtId="3" fontId="0" fillId="0" borderId="4" xfId="0" applyNumberFormat="1" applyFont="1" applyBorder="1" applyAlignment="1">
      <alignment/>
    </xf>
    <xf numFmtId="3" fontId="3" fillId="0" borderId="1" xfId="0" applyNumberFormat="1" applyFont="1" applyBorder="1" applyAlignment="1" applyProtection="1">
      <alignment horizontal="right"/>
      <protection/>
    </xf>
    <xf numFmtId="0" fontId="0" fillId="0" borderId="0" xfId="0" applyBorder="1" applyAlignment="1">
      <alignment/>
    </xf>
    <xf numFmtId="0" fontId="0" fillId="0" borderId="0" xfId="0" applyBorder="1" applyAlignment="1" quotePrefix="1">
      <alignment/>
    </xf>
    <xf numFmtId="0" fontId="0" fillId="0" borderId="2" xfId="0" applyFont="1" applyBorder="1" applyAlignment="1">
      <alignment/>
    </xf>
    <xf numFmtId="0" fontId="3" fillId="0" borderId="0" xfId="0" applyFont="1" applyAlignment="1">
      <alignment/>
    </xf>
    <xf numFmtId="0" fontId="4" fillId="0" borderId="0" xfId="0" applyFont="1" applyAlignment="1">
      <alignment horizontal="right"/>
    </xf>
    <xf numFmtId="0" fontId="5" fillId="0" borderId="0" xfId="0" applyFont="1" applyAlignment="1">
      <alignment horizontal="right"/>
    </xf>
    <xf numFmtId="3" fontId="1" fillId="0" borderId="0" xfId="0" applyNumberFormat="1" applyFont="1" applyAlignment="1">
      <alignment/>
    </xf>
    <xf numFmtId="3" fontId="1" fillId="0" borderId="0" xfId="0" applyNumberFormat="1" applyFont="1" applyAlignment="1" applyProtection="1">
      <alignment horizontal="right"/>
      <protection/>
    </xf>
    <xf numFmtId="0" fontId="1" fillId="0" borderId="0" xfId="0" applyFont="1" applyAlignment="1">
      <alignment/>
    </xf>
    <xf numFmtId="3" fontId="1" fillId="0" borderId="0" xfId="0" applyNumberFormat="1" applyFont="1" applyAlignment="1">
      <alignment horizontal="right"/>
    </xf>
    <xf numFmtId="3" fontId="1" fillId="0" borderId="1" xfId="0" applyNumberFormat="1" applyFont="1" applyBorder="1" applyAlignment="1" applyProtection="1">
      <alignment horizontal="right"/>
      <protection/>
    </xf>
    <xf numFmtId="3" fontId="1" fillId="0" borderId="2" xfId="0" applyNumberFormat="1" applyFont="1" applyBorder="1" applyAlignment="1">
      <alignment horizontal="right"/>
    </xf>
    <xf numFmtId="3" fontId="4" fillId="0" borderId="1" xfId="0" applyNumberFormat="1" applyFont="1" applyBorder="1" applyAlignment="1" applyProtection="1">
      <alignment horizontal="right"/>
      <protection/>
    </xf>
    <xf numFmtId="3" fontId="0" fillId="0" borderId="6" xfId="0" applyNumberFormat="1" applyFont="1" applyBorder="1" applyAlignment="1">
      <alignment/>
    </xf>
    <xf numFmtId="3" fontId="0" fillId="0" borderId="6" xfId="0" applyNumberFormat="1" applyFont="1" applyBorder="1" applyAlignment="1" applyProtection="1">
      <alignment/>
      <protection/>
    </xf>
    <xf numFmtId="3" fontId="1" fillId="0" borderId="0" xfId="0" applyNumberFormat="1" applyFont="1" applyAlignment="1">
      <alignment/>
    </xf>
    <xf numFmtId="0" fontId="7"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left" wrapText="1"/>
    </xf>
    <xf numFmtId="0" fontId="0" fillId="0" borderId="0" xfId="0" applyAlignment="1">
      <alignment wrapText="1"/>
    </xf>
    <xf numFmtId="3" fontId="2" fillId="0" borderId="2" xfId="0" applyNumberFormat="1" applyFont="1" applyBorder="1" applyAlignment="1">
      <alignment horizontal="center"/>
    </xf>
    <xf numFmtId="3" fontId="1" fillId="0" borderId="0" xfId="0" applyNumberFormat="1" applyFont="1" applyAlignment="1">
      <alignment horizontal="center"/>
    </xf>
    <xf numFmtId="3" fontId="0" fillId="0" borderId="0" xfId="0" applyNumberForma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7"/>
  <sheetViews>
    <sheetView tabSelected="1" workbookViewId="0" topLeftCell="A1">
      <selection activeCell="A4" sqref="A4"/>
    </sheetView>
  </sheetViews>
  <sheetFormatPr defaultColWidth="9.140625" defaultRowHeight="12.75"/>
  <cols>
    <col min="2" max="2" width="30.7109375" style="0" customWidth="1"/>
    <col min="3" max="3" width="4.7109375" style="0" customWidth="1"/>
  </cols>
  <sheetData>
    <row r="1" ht="12.75">
      <c r="A1" s="7" t="str">
        <f>+OldStructure!A1</f>
        <v>File:  O:\BOA\SHARED\TABLES\FY2002\05FYHISTORY\02HIST.XLS</v>
      </c>
    </row>
    <row r="2" ht="12.75">
      <c r="A2" s="7" t="str">
        <f>+OldStructure!A2</f>
        <v>Date:  Revised 10/02/02</v>
      </c>
    </row>
    <row r="4" spans="2:14" ht="20.25">
      <c r="B4" s="44" t="s">
        <v>93</v>
      </c>
      <c r="C4" s="44"/>
      <c r="D4" s="44"/>
      <c r="E4" s="44"/>
      <c r="F4" s="44"/>
      <c r="G4" s="44"/>
      <c r="H4" s="44"/>
      <c r="I4" s="44"/>
      <c r="J4" s="44"/>
      <c r="K4" s="44"/>
      <c r="L4" s="44"/>
      <c r="M4" s="44"/>
      <c r="N4" s="44"/>
    </row>
    <row r="6" spans="2:14" ht="85.5" customHeight="1">
      <c r="B6" s="43" t="s">
        <v>94</v>
      </c>
      <c r="C6" s="43"/>
      <c r="D6" s="43"/>
      <c r="E6" s="43"/>
      <c r="F6" s="43"/>
      <c r="G6" s="43"/>
      <c r="H6" s="43"/>
      <c r="I6" s="43"/>
      <c r="J6" s="43"/>
      <c r="K6" s="43"/>
      <c r="L6" s="43"/>
      <c r="M6" s="43"/>
      <c r="N6" s="43"/>
    </row>
    <row r="11" spans="2:14" ht="12.75">
      <c r="B11" s="40" t="s">
        <v>89</v>
      </c>
      <c r="D11" s="45" t="s">
        <v>90</v>
      </c>
      <c r="E11" s="45"/>
      <c r="F11" s="45"/>
      <c r="G11" s="45"/>
      <c r="H11" s="45"/>
      <c r="I11" s="45"/>
      <c r="J11" s="45"/>
      <c r="K11" s="45"/>
      <c r="L11" s="45"/>
      <c r="M11" s="45"/>
      <c r="N11" s="45"/>
    </row>
    <row r="12" spans="2:14" ht="12.75">
      <c r="B12" s="40"/>
      <c r="D12" s="40"/>
      <c r="E12" s="40"/>
      <c r="F12" s="40"/>
      <c r="G12" s="40"/>
      <c r="H12" s="40"/>
      <c r="I12" s="40"/>
      <c r="J12" s="40"/>
      <c r="K12" s="40"/>
      <c r="L12" s="40"/>
      <c r="M12" s="40"/>
      <c r="N12" s="40"/>
    </row>
    <row r="13" spans="2:14" ht="12.75">
      <c r="B13" s="41" t="s">
        <v>91</v>
      </c>
      <c r="D13" s="46" t="s">
        <v>92</v>
      </c>
      <c r="E13" s="47"/>
      <c r="F13" s="47"/>
      <c r="G13" s="47"/>
      <c r="H13" s="47"/>
      <c r="I13" s="47"/>
      <c r="J13" s="47"/>
      <c r="K13" s="47"/>
      <c r="L13" s="47"/>
      <c r="M13" s="47"/>
      <c r="N13" s="47"/>
    </row>
    <row r="14" ht="12.75">
      <c r="B14" s="42"/>
    </row>
    <row r="15" spans="2:14" ht="66" customHeight="1">
      <c r="B15" s="42" t="s">
        <v>95</v>
      </c>
      <c r="D15" s="43" t="s">
        <v>96</v>
      </c>
      <c r="E15" s="43"/>
      <c r="F15" s="43"/>
      <c r="G15" s="43"/>
      <c r="H15" s="43"/>
      <c r="I15" s="43"/>
      <c r="J15" s="43"/>
      <c r="K15" s="43"/>
      <c r="L15" s="43"/>
      <c r="M15" s="43"/>
      <c r="N15" s="43"/>
    </row>
    <row r="17" spans="2:14" ht="54" customHeight="1">
      <c r="B17" s="42" t="s">
        <v>97</v>
      </c>
      <c r="D17" s="43" t="s">
        <v>98</v>
      </c>
      <c r="E17" s="43"/>
      <c r="F17" s="43"/>
      <c r="G17" s="43"/>
      <c r="H17" s="43"/>
      <c r="I17" s="43"/>
      <c r="J17" s="43"/>
      <c r="K17" s="43"/>
      <c r="L17" s="43"/>
      <c r="M17" s="43"/>
      <c r="N17" s="43"/>
    </row>
  </sheetData>
  <mergeCells count="6">
    <mergeCell ref="D15:N15"/>
    <mergeCell ref="D17:N17"/>
    <mergeCell ref="B4:N4"/>
    <mergeCell ref="B6:N6"/>
    <mergeCell ref="D11:N11"/>
    <mergeCell ref="D13:N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228"/>
  <sheetViews>
    <sheetView workbookViewId="0" topLeftCell="A1">
      <selection activeCell="A4" sqref="A4:T4"/>
    </sheetView>
  </sheetViews>
  <sheetFormatPr defaultColWidth="9.140625" defaultRowHeight="12.75"/>
  <cols>
    <col min="1" max="1" width="45.00390625" style="0" customWidth="1"/>
    <col min="2" max="2" width="1.7109375" style="0" customWidth="1"/>
    <col min="3" max="3" width="9.7109375" style="0" customWidth="1"/>
    <col min="4" max="4" width="1.7109375" style="0" customWidth="1"/>
    <col min="5" max="7" width="9.7109375" style="0" customWidth="1"/>
    <col min="8" max="8" width="1.7109375" style="0" customWidth="1"/>
    <col min="9" max="9" width="9.7109375" style="0" customWidth="1"/>
    <col min="10" max="10" width="2.7109375" style="0" customWidth="1"/>
    <col min="11" max="15" width="9.7109375" style="0" customWidth="1"/>
    <col min="16" max="16" width="2.7109375" style="0" customWidth="1"/>
  </cols>
  <sheetData>
    <row r="1" spans="1:27" ht="12.75">
      <c r="A1" s="3" t="s">
        <v>76</v>
      </c>
      <c r="B1" s="3"/>
      <c r="C1" s="3"/>
      <c r="D1" s="3"/>
      <c r="E1" s="3"/>
      <c r="F1" s="3"/>
      <c r="G1" s="3"/>
      <c r="H1" s="3"/>
      <c r="I1" s="3"/>
      <c r="J1" s="3"/>
      <c r="K1" s="3"/>
      <c r="L1" s="3"/>
      <c r="M1" s="3"/>
      <c r="N1" s="3"/>
      <c r="O1" s="7"/>
      <c r="P1" s="1"/>
      <c r="Q1" s="1"/>
      <c r="R1" s="1"/>
      <c r="S1" s="1"/>
      <c r="T1" s="1"/>
      <c r="U1" s="1"/>
      <c r="V1" s="1"/>
      <c r="W1" s="1"/>
      <c r="X1" s="1"/>
      <c r="Y1" s="1"/>
      <c r="Z1" s="1"/>
      <c r="AA1" s="1"/>
    </row>
    <row r="2" spans="1:27" ht="12.75">
      <c r="A2" s="3" t="s">
        <v>77</v>
      </c>
      <c r="B2" s="3"/>
      <c r="C2" s="3"/>
      <c r="D2" s="3"/>
      <c r="E2" s="3"/>
      <c r="F2" s="3"/>
      <c r="G2" s="3"/>
      <c r="H2" s="3"/>
      <c r="I2" s="3"/>
      <c r="J2" s="3"/>
      <c r="K2" s="3"/>
      <c r="L2" s="3"/>
      <c r="M2" s="3"/>
      <c r="N2" s="3"/>
      <c r="O2" s="3"/>
      <c r="P2" s="1"/>
      <c r="Q2" s="1"/>
      <c r="R2" s="1"/>
      <c r="S2" s="1"/>
      <c r="T2" s="1"/>
      <c r="U2" s="1"/>
      <c r="V2" s="1"/>
      <c r="W2" s="1"/>
      <c r="X2" s="1"/>
      <c r="Y2" s="1"/>
      <c r="Z2" s="1"/>
      <c r="AA2" s="1"/>
    </row>
    <row r="3" spans="1:27" ht="12.75">
      <c r="A3" s="3"/>
      <c r="B3" s="3"/>
      <c r="C3" s="3"/>
      <c r="D3" s="3"/>
      <c r="E3" s="3"/>
      <c r="F3" s="3"/>
      <c r="G3" s="3"/>
      <c r="H3" s="3"/>
      <c r="I3" s="3"/>
      <c r="J3" s="3"/>
      <c r="K3" s="3"/>
      <c r="L3" s="3"/>
      <c r="M3" s="3"/>
      <c r="N3" s="3"/>
      <c r="O3" s="3"/>
      <c r="P3" s="1"/>
      <c r="Q3" s="1"/>
      <c r="R3" s="1"/>
      <c r="S3" s="1"/>
      <c r="T3" s="1"/>
      <c r="U3" s="1"/>
      <c r="V3" s="1"/>
      <c r="W3" s="1"/>
      <c r="X3" s="1"/>
      <c r="Y3" s="1"/>
      <c r="Z3" s="1"/>
      <c r="AA3" s="1"/>
    </row>
    <row r="4" spans="1:21" ht="12.75">
      <c r="A4" s="49" t="s">
        <v>0</v>
      </c>
      <c r="B4" s="49"/>
      <c r="C4" s="49"/>
      <c r="D4" s="49"/>
      <c r="E4" s="49"/>
      <c r="F4" s="49"/>
      <c r="G4" s="49"/>
      <c r="H4" s="49"/>
      <c r="I4" s="49"/>
      <c r="J4" s="49"/>
      <c r="K4" s="49"/>
      <c r="L4" s="49"/>
      <c r="M4" s="49"/>
      <c r="N4" s="49"/>
      <c r="O4" s="49"/>
      <c r="P4" s="49"/>
      <c r="Q4" s="49"/>
      <c r="R4" s="49"/>
      <c r="S4" s="49"/>
      <c r="T4" s="49"/>
      <c r="U4" s="39"/>
    </row>
    <row r="5" spans="1:20" ht="12.75">
      <c r="A5" s="49" t="s">
        <v>61</v>
      </c>
      <c r="B5" s="49"/>
      <c r="C5" s="49"/>
      <c r="D5" s="49"/>
      <c r="E5" s="49"/>
      <c r="F5" s="49"/>
      <c r="G5" s="49"/>
      <c r="H5" s="49"/>
      <c r="I5" s="49"/>
      <c r="J5" s="49"/>
      <c r="K5" s="49"/>
      <c r="L5" s="49"/>
      <c r="M5" s="49"/>
      <c r="N5" s="49"/>
      <c r="O5" s="49"/>
      <c r="P5" s="49"/>
      <c r="Q5" s="49"/>
      <c r="R5" s="49"/>
      <c r="S5" s="49"/>
      <c r="T5" s="49"/>
    </row>
    <row r="6" spans="1:20" ht="12.75">
      <c r="A6" s="49" t="s">
        <v>78</v>
      </c>
      <c r="B6" s="49"/>
      <c r="C6" s="49"/>
      <c r="D6" s="49"/>
      <c r="E6" s="49"/>
      <c r="F6" s="49"/>
      <c r="G6" s="49"/>
      <c r="H6" s="49"/>
      <c r="I6" s="49"/>
      <c r="J6" s="49"/>
      <c r="K6" s="49"/>
      <c r="L6" s="49"/>
      <c r="M6" s="49"/>
      <c r="N6" s="49"/>
      <c r="O6" s="49"/>
      <c r="P6" s="49"/>
      <c r="Q6" s="49"/>
      <c r="R6" s="49"/>
      <c r="S6" s="49"/>
      <c r="T6" s="49"/>
    </row>
    <row r="7" spans="1:20" ht="12.75">
      <c r="A7" s="50" t="s">
        <v>80</v>
      </c>
      <c r="B7" s="50"/>
      <c r="C7" s="50"/>
      <c r="D7" s="50"/>
      <c r="E7" s="50"/>
      <c r="F7" s="50"/>
      <c r="G7" s="50"/>
      <c r="H7" s="50"/>
      <c r="I7" s="50"/>
      <c r="J7" s="50"/>
      <c r="K7" s="50"/>
      <c r="L7" s="50"/>
      <c r="M7" s="50"/>
      <c r="N7" s="50"/>
      <c r="O7" s="50"/>
      <c r="P7" s="50"/>
      <c r="Q7" s="50"/>
      <c r="R7" s="50"/>
      <c r="S7" s="50"/>
      <c r="T7" s="50"/>
    </row>
    <row r="8" spans="1:15" ht="12.75">
      <c r="A8" s="8"/>
      <c r="B8" s="8"/>
      <c r="C8" s="8"/>
      <c r="D8" s="8"/>
      <c r="E8" s="8"/>
      <c r="F8" s="8"/>
      <c r="G8" s="8"/>
      <c r="H8" s="8"/>
      <c r="I8" s="8"/>
      <c r="J8" s="8"/>
      <c r="K8" s="8"/>
      <c r="L8" s="8"/>
      <c r="M8" s="8"/>
      <c r="N8" s="8"/>
      <c r="O8" s="8"/>
    </row>
    <row r="9" spans="1:24" ht="12.75">
      <c r="A9" s="9"/>
      <c r="B9" s="9"/>
      <c r="C9" s="9"/>
      <c r="D9" s="9"/>
      <c r="E9" s="9"/>
      <c r="F9" s="9"/>
      <c r="G9" s="9"/>
      <c r="H9" s="9"/>
      <c r="I9" s="9"/>
      <c r="J9" s="9"/>
      <c r="K9" s="7"/>
      <c r="L9" s="9"/>
      <c r="M9" s="9"/>
      <c r="N9" s="9"/>
      <c r="O9" s="9"/>
      <c r="P9" s="2"/>
      <c r="Q9" s="2"/>
      <c r="R9" s="2"/>
      <c r="S9" s="2"/>
      <c r="T9" s="2"/>
      <c r="U9" s="2"/>
      <c r="V9" s="2"/>
      <c r="W9" s="2"/>
      <c r="X9" s="2"/>
    </row>
    <row r="10" spans="1:24" ht="12.75">
      <c r="A10" s="3" t="s">
        <v>1</v>
      </c>
      <c r="B10" s="3"/>
      <c r="C10" s="30"/>
      <c r="D10" s="30"/>
      <c r="E10" s="31" t="s">
        <v>2</v>
      </c>
      <c r="F10" s="31" t="s">
        <v>3</v>
      </c>
      <c r="G10" s="31" t="s">
        <v>4</v>
      </c>
      <c r="H10" s="31"/>
      <c r="I10" s="32"/>
      <c r="J10" s="31"/>
      <c r="K10" s="21" t="s">
        <v>55</v>
      </c>
      <c r="L10" s="30"/>
      <c r="M10" s="30"/>
      <c r="N10" s="30"/>
      <c r="O10" s="33" t="s">
        <v>82</v>
      </c>
      <c r="P10" s="2"/>
      <c r="Q10" s="27"/>
      <c r="R10" s="27"/>
      <c r="T10" s="28" t="s">
        <v>83</v>
      </c>
      <c r="U10" s="2"/>
      <c r="V10" s="2"/>
      <c r="W10" s="2"/>
      <c r="X10" s="2"/>
    </row>
    <row r="11" spans="1:24" ht="13.5" thickBot="1">
      <c r="A11" s="3"/>
      <c r="B11" s="3"/>
      <c r="C11" s="31" t="s">
        <v>81</v>
      </c>
      <c r="D11" s="31"/>
      <c r="E11" s="31" t="s">
        <v>53</v>
      </c>
      <c r="F11" s="31" t="s">
        <v>54</v>
      </c>
      <c r="G11" s="31" t="s">
        <v>54</v>
      </c>
      <c r="H11" s="31"/>
      <c r="I11" s="31" t="s">
        <v>82</v>
      </c>
      <c r="J11" s="31"/>
      <c r="K11" s="31" t="s">
        <v>82</v>
      </c>
      <c r="L11" s="30"/>
      <c r="M11" s="48" t="s">
        <v>58</v>
      </c>
      <c r="N11" s="48"/>
      <c r="O11" s="33" t="s">
        <v>59</v>
      </c>
      <c r="P11" s="2"/>
      <c r="Q11" s="27"/>
      <c r="R11" s="27"/>
      <c r="T11" s="28" t="s">
        <v>84</v>
      </c>
      <c r="U11" s="2"/>
      <c r="V11" s="2"/>
      <c r="W11" s="2"/>
      <c r="X11" s="2"/>
    </row>
    <row r="12" spans="1:24" ht="13.5" thickBot="1">
      <c r="A12" s="3" t="s">
        <v>1</v>
      </c>
      <c r="B12" s="3"/>
      <c r="C12" s="34" t="s">
        <v>8</v>
      </c>
      <c r="D12" s="34"/>
      <c r="E12" s="34" t="s">
        <v>54</v>
      </c>
      <c r="F12" s="34"/>
      <c r="G12" s="34"/>
      <c r="H12" s="34"/>
      <c r="I12" s="34" t="s">
        <v>9</v>
      </c>
      <c r="J12" s="34"/>
      <c r="K12" s="35" t="s">
        <v>8</v>
      </c>
      <c r="L12" s="36" t="s">
        <v>57</v>
      </c>
      <c r="M12" s="36" t="s">
        <v>71</v>
      </c>
      <c r="N12" s="36" t="s">
        <v>72</v>
      </c>
      <c r="O12" s="34" t="s">
        <v>56</v>
      </c>
      <c r="P12" s="2"/>
      <c r="Q12" s="29" t="s">
        <v>85</v>
      </c>
      <c r="R12" s="29" t="s">
        <v>86</v>
      </c>
      <c r="S12" s="29" t="s">
        <v>87</v>
      </c>
      <c r="T12" s="29" t="s">
        <v>88</v>
      </c>
      <c r="U12" s="2"/>
      <c r="V12" s="2"/>
      <c r="W12" s="2"/>
      <c r="X12" s="2"/>
    </row>
    <row r="13" spans="1:24" ht="12.75">
      <c r="A13" s="3"/>
      <c r="B13" s="3"/>
      <c r="C13" s="3"/>
      <c r="D13" s="3"/>
      <c r="E13" s="3"/>
      <c r="F13" s="3"/>
      <c r="G13" s="3"/>
      <c r="H13" s="3"/>
      <c r="I13" s="3"/>
      <c r="J13" s="3"/>
      <c r="K13" s="9"/>
      <c r="L13" s="9"/>
      <c r="M13" s="9"/>
      <c r="N13" s="9"/>
      <c r="O13" s="9"/>
      <c r="P13" s="2"/>
      <c r="Q13" s="2"/>
      <c r="R13" s="2"/>
      <c r="S13" s="2"/>
      <c r="T13" s="2"/>
      <c r="U13" s="2"/>
      <c r="V13" s="2"/>
      <c r="W13" s="2"/>
      <c r="X13" s="2"/>
    </row>
    <row r="14" spans="1:24" ht="12.75">
      <c r="A14" s="14" t="s">
        <v>10</v>
      </c>
      <c r="B14" s="14"/>
      <c r="C14" s="3"/>
      <c r="D14" s="3"/>
      <c r="E14" s="3"/>
      <c r="F14" s="3"/>
      <c r="G14" s="3"/>
      <c r="H14" s="3"/>
      <c r="I14" s="3"/>
      <c r="J14" s="3"/>
      <c r="K14" s="9"/>
      <c r="L14" s="9"/>
      <c r="M14" s="9"/>
      <c r="N14" s="9"/>
      <c r="O14" s="9"/>
      <c r="P14" s="2"/>
      <c r="Q14" s="2"/>
      <c r="R14" s="2"/>
      <c r="S14" s="2"/>
      <c r="T14" s="2"/>
      <c r="U14" s="2"/>
      <c r="V14" s="2"/>
      <c r="W14" s="2"/>
      <c r="X14" s="2"/>
    </row>
    <row r="15" spans="1:24" ht="12.75">
      <c r="A15" s="3" t="s">
        <v>11</v>
      </c>
      <c r="B15" s="3"/>
      <c r="C15" s="3">
        <v>56434</v>
      </c>
      <c r="D15" s="3"/>
      <c r="E15" s="3">
        <v>731</v>
      </c>
      <c r="F15" s="3"/>
      <c r="G15" s="3">
        <v>-2993</v>
      </c>
      <c r="H15" s="3"/>
      <c r="I15" s="3">
        <f>SUM(C15:G15)</f>
        <v>54172</v>
      </c>
      <c r="J15" s="3"/>
      <c r="K15" s="9">
        <v>60172</v>
      </c>
      <c r="L15" s="9"/>
      <c r="M15" s="9">
        <v>-88</v>
      </c>
      <c r="N15" s="9">
        <v>0</v>
      </c>
      <c r="O15" s="9">
        <f>SUM(K15:N15)</f>
        <v>60084</v>
      </c>
      <c r="P15" s="6"/>
      <c r="Q15" s="3">
        <f>+O15</f>
        <v>60084</v>
      </c>
      <c r="R15" s="9"/>
      <c r="S15" s="9"/>
      <c r="T15" s="9">
        <f>SUM(Q15:S15)</f>
        <v>60084</v>
      </c>
      <c r="U15" s="2"/>
      <c r="V15" s="2"/>
      <c r="W15" s="2"/>
      <c r="X15" s="2"/>
    </row>
    <row r="16" spans="1:24" ht="12.75">
      <c r="A16" s="3" t="s">
        <v>12</v>
      </c>
      <c r="B16" s="3"/>
      <c r="C16" s="3">
        <v>37329</v>
      </c>
      <c r="D16" s="3"/>
      <c r="E16" s="3">
        <v>549</v>
      </c>
      <c r="F16" s="3"/>
      <c r="G16" s="3">
        <f>-1996-2000-500</f>
        <v>-4496</v>
      </c>
      <c r="H16" s="3"/>
      <c r="I16" s="3">
        <f>SUM(C16:G16)</f>
        <v>33382</v>
      </c>
      <c r="J16" s="3"/>
      <c r="K16" s="9">
        <v>36182</v>
      </c>
      <c r="L16" s="9"/>
      <c r="M16" s="9">
        <v>-29</v>
      </c>
      <c r="N16" s="9">
        <v>0</v>
      </c>
      <c r="O16" s="9">
        <f>SUM(K16:N16)</f>
        <v>36153</v>
      </c>
      <c r="P16" s="6"/>
      <c r="Q16" s="3">
        <f>+O16-S16</f>
        <v>28153</v>
      </c>
      <c r="R16" s="9"/>
      <c r="S16" s="9">
        <v>8000</v>
      </c>
      <c r="T16" s="9">
        <f>SUM(Q16:S16)</f>
        <v>36153</v>
      </c>
      <c r="U16" s="2"/>
      <c r="V16" s="2"/>
      <c r="W16" s="2"/>
      <c r="X16" s="2"/>
    </row>
    <row r="17" spans="1:24" ht="12.75">
      <c r="A17" s="3" t="s">
        <v>13</v>
      </c>
      <c r="B17" s="3"/>
      <c r="C17" s="3">
        <v>36663</v>
      </c>
      <c r="D17" s="3"/>
      <c r="E17" s="3">
        <v>549</v>
      </c>
      <c r="F17" s="3"/>
      <c r="G17" s="3">
        <v>-1098</v>
      </c>
      <c r="H17" s="3"/>
      <c r="I17" s="3">
        <f>SUM(C17:G17)</f>
        <v>36114</v>
      </c>
      <c r="J17" s="3"/>
      <c r="K17" s="9">
        <v>36923</v>
      </c>
      <c r="L17" s="9"/>
      <c r="M17" s="9">
        <v>-30</v>
      </c>
      <c r="N17" s="9"/>
      <c r="O17" s="9">
        <f>SUM(K17:N17)</f>
        <v>36893</v>
      </c>
      <c r="P17" s="6"/>
      <c r="Q17" s="3">
        <f>+O17</f>
        <v>36893</v>
      </c>
      <c r="R17" s="9"/>
      <c r="S17" s="9"/>
      <c r="T17" s="9">
        <f>SUM(Q17:S17)</f>
        <v>36893</v>
      </c>
      <c r="U17" s="2"/>
      <c r="V17" s="2"/>
      <c r="W17" s="2"/>
      <c r="X17" s="2"/>
    </row>
    <row r="18" spans="1:24" ht="12.75">
      <c r="A18" s="3"/>
      <c r="B18" s="3"/>
      <c r="C18" s="3"/>
      <c r="D18" s="3"/>
      <c r="E18" s="3"/>
      <c r="F18" s="3"/>
      <c r="G18" s="3"/>
      <c r="H18" s="3"/>
      <c r="I18" s="3"/>
      <c r="J18" s="3"/>
      <c r="K18" s="9"/>
      <c r="L18" s="9"/>
      <c r="M18" s="9"/>
      <c r="N18" s="9"/>
      <c r="O18" s="9"/>
      <c r="P18" s="6"/>
      <c r="Q18" s="3"/>
      <c r="R18" s="9"/>
      <c r="S18" s="9"/>
      <c r="T18" s="9"/>
      <c r="U18" s="2"/>
      <c r="V18" s="2"/>
      <c r="W18" s="2"/>
      <c r="X18" s="2"/>
    </row>
    <row r="19" spans="1:24" ht="12.75">
      <c r="A19" s="15" t="s">
        <v>14</v>
      </c>
      <c r="B19" s="3"/>
      <c r="C19" s="3">
        <f>SUM(C15:C17)</f>
        <v>130426</v>
      </c>
      <c r="D19" s="3"/>
      <c r="E19" s="3">
        <f>SUM(E15:E17)</f>
        <v>1829</v>
      </c>
      <c r="F19" s="3">
        <f>SUM(F15:F17)</f>
        <v>0</v>
      </c>
      <c r="G19" s="3">
        <f>SUM(G15:G17)</f>
        <v>-8587</v>
      </c>
      <c r="H19" s="3"/>
      <c r="I19" s="3">
        <f>SUM(I15:I17)</f>
        <v>123668</v>
      </c>
      <c r="J19" s="3"/>
      <c r="K19" s="3">
        <f>SUM(K15:K17)</f>
        <v>133277</v>
      </c>
      <c r="L19" s="3">
        <f>SUM(L15:L17)</f>
        <v>0</v>
      </c>
      <c r="M19" s="3">
        <f>SUM(M15:M17)</f>
        <v>-147</v>
      </c>
      <c r="N19" s="3">
        <f>SUM(N15:N17)</f>
        <v>0</v>
      </c>
      <c r="O19" s="3">
        <f>SUM(O15:O17)</f>
        <v>133130</v>
      </c>
      <c r="P19" s="3"/>
      <c r="Q19" s="3">
        <f>SUM(Q15:Q17)</f>
        <v>125130</v>
      </c>
      <c r="R19" s="3">
        <f>SUM(R15:R17)</f>
        <v>0</v>
      </c>
      <c r="S19" s="3">
        <f>SUM(S15:S17)</f>
        <v>8000</v>
      </c>
      <c r="T19" s="3">
        <f>SUM(T15:T17)</f>
        <v>133130</v>
      </c>
      <c r="U19" s="2"/>
      <c r="V19" s="2"/>
      <c r="W19" s="2"/>
      <c r="X19" s="2"/>
    </row>
    <row r="20" spans="1:24" ht="13.5" thickBot="1">
      <c r="A20" s="16"/>
      <c r="B20" s="16"/>
      <c r="C20" s="16"/>
      <c r="D20" s="16"/>
      <c r="E20" s="16"/>
      <c r="F20" s="16"/>
      <c r="G20" s="16"/>
      <c r="H20" s="16"/>
      <c r="I20" s="16"/>
      <c r="J20" s="16"/>
      <c r="K20" s="16"/>
      <c r="L20" s="16"/>
      <c r="M20" s="16"/>
      <c r="N20" s="16"/>
      <c r="O20" s="16"/>
      <c r="P20" s="16"/>
      <c r="Q20" s="16"/>
      <c r="R20" s="16"/>
      <c r="S20" s="16"/>
      <c r="T20" s="16"/>
      <c r="U20" s="2"/>
      <c r="V20" s="2"/>
      <c r="W20" s="2"/>
      <c r="X20" s="2"/>
    </row>
    <row r="21" spans="1:24" ht="13.5" thickTop="1">
      <c r="A21" s="3"/>
      <c r="B21" s="3"/>
      <c r="C21" s="3"/>
      <c r="D21" s="3"/>
      <c r="E21" s="3"/>
      <c r="F21" s="3"/>
      <c r="G21" s="3"/>
      <c r="H21" s="3"/>
      <c r="I21" s="3"/>
      <c r="J21" s="3"/>
      <c r="K21" s="3"/>
      <c r="L21" s="3"/>
      <c r="M21" s="3"/>
      <c r="N21" s="3"/>
      <c r="O21" s="3"/>
      <c r="P21" s="3"/>
      <c r="Q21" s="3"/>
      <c r="R21" s="3"/>
      <c r="S21" s="3"/>
      <c r="T21" s="3"/>
      <c r="U21" s="2"/>
      <c r="V21" s="2"/>
      <c r="W21" s="2"/>
      <c r="X21" s="2"/>
    </row>
    <row r="22" spans="1:24" ht="12.75">
      <c r="A22" s="14" t="s">
        <v>15</v>
      </c>
      <c r="B22" s="14"/>
      <c r="C22" s="3"/>
      <c r="D22" s="3"/>
      <c r="E22" s="3"/>
      <c r="F22" s="3"/>
      <c r="G22" s="3"/>
      <c r="H22" s="3"/>
      <c r="I22" s="3"/>
      <c r="J22" s="3"/>
      <c r="K22" s="3"/>
      <c r="L22" s="3"/>
      <c r="M22" s="3"/>
      <c r="N22" s="3"/>
      <c r="O22" s="3"/>
      <c r="P22" s="3"/>
      <c r="Q22" s="3"/>
      <c r="R22" s="3"/>
      <c r="S22" s="3"/>
      <c r="T22" s="3"/>
      <c r="U22" s="2"/>
      <c r="V22" s="2"/>
      <c r="W22" s="2"/>
      <c r="X22" s="2"/>
    </row>
    <row r="23" spans="1:24" ht="12.75">
      <c r="A23" s="3" t="s">
        <v>16</v>
      </c>
      <c r="B23" s="3"/>
      <c r="C23" s="3"/>
      <c r="D23" s="3"/>
      <c r="E23" s="3"/>
      <c r="F23" s="3"/>
      <c r="G23" s="3"/>
      <c r="H23" s="3"/>
      <c r="I23" s="3"/>
      <c r="J23" s="3"/>
      <c r="K23" s="3"/>
      <c r="L23" s="3"/>
      <c r="M23" s="3"/>
      <c r="N23" s="3"/>
      <c r="O23" s="3"/>
      <c r="P23" s="3"/>
      <c r="Q23" s="3"/>
      <c r="R23" s="3"/>
      <c r="S23" s="3"/>
      <c r="T23" s="3"/>
      <c r="U23" s="2"/>
      <c r="V23" s="2"/>
      <c r="W23" s="2"/>
      <c r="X23" s="2"/>
    </row>
    <row r="24" spans="1:24" ht="12.75">
      <c r="A24" s="3" t="s">
        <v>17</v>
      </c>
      <c r="B24" s="3"/>
      <c r="C24" s="3">
        <v>46657</v>
      </c>
      <c r="D24" s="3"/>
      <c r="E24" s="3">
        <v>635</v>
      </c>
      <c r="F24" s="3"/>
      <c r="G24" s="3"/>
      <c r="H24" s="3"/>
      <c r="I24" s="3">
        <f>SUM(C24:G24)</f>
        <v>47292</v>
      </c>
      <c r="J24" s="3"/>
      <c r="K24" s="3">
        <v>47592</v>
      </c>
      <c r="L24" s="3"/>
      <c r="M24" s="3">
        <v>-45</v>
      </c>
      <c r="N24" s="3"/>
      <c r="O24" s="9">
        <f>SUM(K24:N24)</f>
        <v>47547</v>
      </c>
      <c r="P24" s="3"/>
      <c r="Q24" s="3">
        <f>+O24</f>
        <v>47547</v>
      </c>
      <c r="R24" s="3"/>
      <c r="S24" s="3"/>
      <c r="T24" s="9">
        <f>SUM(Q24:S24)</f>
        <v>47547</v>
      </c>
      <c r="U24" s="2"/>
      <c r="V24" s="2"/>
      <c r="W24" s="2"/>
      <c r="X24" s="2"/>
    </row>
    <row r="25" spans="1:24" ht="12.75">
      <c r="A25" s="3" t="s">
        <v>18</v>
      </c>
      <c r="B25" s="3"/>
      <c r="C25" s="3">
        <v>17925</v>
      </c>
      <c r="D25" s="3"/>
      <c r="E25" s="3">
        <v>239</v>
      </c>
      <c r="F25" s="3"/>
      <c r="G25" s="3"/>
      <c r="H25" s="3"/>
      <c r="I25" s="3">
        <f>SUM(C25:G25)</f>
        <v>18164</v>
      </c>
      <c r="J25" s="3"/>
      <c r="K25" s="3">
        <v>19164</v>
      </c>
      <c r="L25" s="3"/>
      <c r="M25" s="3">
        <v>-16</v>
      </c>
      <c r="N25" s="3"/>
      <c r="O25" s="9">
        <f>SUM(K25:N25)</f>
        <v>19148</v>
      </c>
      <c r="P25" s="3"/>
      <c r="Q25" s="3">
        <f>+O25</f>
        <v>19148</v>
      </c>
      <c r="R25" s="3"/>
      <c r="S25" s="3"/>
      <c r="T25" s="9">
        <f>SUM(Q25:S25)</f>
        <v>19148</v>
      </c>
      <c r="U25" s="2"/>
      <c r="V25" s="2"/>
      <c r="W25" s="2"/>
      <c r="X25" s="2"/>
    </row>
    <row r="26" spans="1:24" ht="12.75">
      <c r="A26" s="3" t="s">
        <v>19</v>
      </c>
      <c r="B26" s="3"/>
      <c r="C26" s="3">
        <v>2622</v>
      </c>
      <c r="D26" s="3"/>
      <c r="E26" s="3">
        <v>42</v>
      </c>
      <c r="F26" s="3"/>
      <c r="G26" s="3"/>
      <c r="H26" s="3"/>
      <c r="I26" s="3">
        <f>SUM(C26:G26)</f>
        <v>2664</v>
      </c>
      <c r="J26" s="3"/>
      <c r="K26" s="3">
        <v>2664</v>
      </c>
      <c r="L26" s="3"/>
      <c r="M26" s="3">
        <v>-3</v>
      </c>
      <c r="N26" s="3"/>
      <c r="O26" s="9">
        <f>SUM(K26:N26)</f>
        <v>2661</v>
      </c>
      <c r="P26" s="3"/>
      <c r="Q26" s="3">
        <f>+O26</f>
        <v>2661</v>
      </c>
      <c r="R26" s="3"/>
      <c r="S26" s="3"/>
      <c r="T26" s="9">
        <f>SUM(Q26:S26)</f>
        <v>2661</v>
      </c>
      <c r="U26" s="2"/>
      <c r="V26" s="2"/>
      <c r="W26" s="2"/>
      <c r="X26" s="2"/>
    </row>
    <row r="27" spans="1:24" ht="12.75">
      <c r="A27" s="3" t="s">
        <v>20</v>
      </c>
      <c r="B27" s="3"/>
      <c r="C27" s="3">
        <v>3489</v>
      </c>
      <c r="D27" s="3"/>
      <c r="E27" s="3">
        <v>21</v>
      </c>
      <c r="F27" s="3"/>
      <c r="G27" s="3"/>
      <c r="H27" s="3"/>
      <c r="I27" s="3">
        <f>SUM(C27:G27)</f>
        <v>3510</v>
      </c>
      <c r="J27" s="3"/>
      <c r="K27" s="3">
        <v>3510</v>
      </c>
      <c r="L27" s="3"/>
      <c r="M27" s="3">
        <v>-5</v>
      </c>
      <c r="N27" s="3"/>
      <c r="O27" s="9">
        <f>SUM(K27:N27)</f>
        <v>3505</v>
      </c>
      <c r="P27" s="3"/>
      <c r="Q27" s="3">
        <f>+O27</f>
        <v>3505</v>
      </c>
      <c r="R27" s="3"/>
      <c r="S27" s="3"/>
      <c r="T27" s="9">
        <f>SUM(Q27:S27)</f>
        <v>3505</v>
      </c>
      <c r="U27" s="2"/>
      <c r="V27" s="2"/>
      <c r="W27" s="2"/>
      <c r="X27" s="2"/>
    </row>
    <row r="28" spans="1:24" ht="12.75">
      <c r="A28" s="3" t="s">
        <v>21</v>
      </c>
      <c r="B28" s="3"/>
      <c r="C28" s="17">
        <v>2032</v>
      </c>
      <c r="D28" s="17"/>
      <c r="E28" s="17">
        <v>42</v>
      </c>
      <c r="F28" s="17"/>
      <c r="G28" s="17"/>
      <c r="H28" s="17"/>
      <c r="I28" s="17">
        <f>SUM(C28:G28)</f>
        <v>2074</v>
      </c>
      <c r="J28" s="17"/>
      <c r="K28" s="17">
        <v>2074</v>
      </c>
      <c r="L28" s="17"/>
      <c r="M28" s="17">
        <v>-3</v>
      </c>
      <c r="N28" s="17"/>
      <c r="O28" s="22">
        <f>SUM(K28:N28)</f>
        <v>2071</v>
      </c>
      <c r="P28" s="17"/>
      <c r="Q28" s="38">
        <f>+O28</f>
        <v>2071</v>
      </c>
      <c r="R28" s="17"/>
      <c r="S28" s="17"/>
      <c r="T28" s="37">
        <f>SUM(Q28:S28)</f>
        <v>2071</v>
      </c>
      <c r="U28" s="2"/>
      <c r="V28" s="2"/>
      <c r="W28" s="2"/>
      <c r="X28" s="2"/>
    </row>
    <row r="29" spans="1:24" ht="12.75">
      <c r="A29" s="15" t="s">
        <v>22</v>
      </c>
      <c r="B29" s="3"/>
      <c r="C29" s="3">
        <f>SUM(C24:C28)</f>
        <v>72725</v>
      </c>
      <c r="D29" s="3"/>
      <c r="E29" s="3">
        <f>SUM(E24:E28)</f>
        <v>979</v>
      </c>
      <c r="F29" s="3">
        <f>SUM(F24:F28)</f>
        <v>0</v>
      </c>
      <c r="G29" s="3">
        <f>SUM(G24:G28)</f>
        <v>0</v>
      </c>
      <c r="H29" s="3"/>
      <c r="I29" s="3">
        <f>SUM(I24:I28)</f>
        <v>73704</v>
      </c>
      <c r="J29" s="3"/>
      <c r="K29" s="3">
        <f>SUM(K24:K28)</f>
        <v>75004</v>
      </c>
      <c r="L29" s="3">
        <f>SUM(L24:L28)</f>
        <v>0</v>
      </c>
      <c r="M29" s="3">
        <f>SUM(M24:M28)</f>
        <v>-72</v>
      </c>
      <c r="N29" s="3">
        <f>SUM(N24:N28)</f>
        <v>0</v>
      </c>
      <c r="O29" s="3">
        <f>SUM(O24:O28)</f>
        <v>74932</v>
      </c>
      <c r="P29" s="3"/>
      <c r="Q29" s="3">
        <f>SUM(Q24:Q28)</f>
        <v>74932</v>
      </c>
      <c r="R29" s="3">
        <f>SUM(R24:R28)</f>
        <v>0</v>
      </c>
      <c r="S29" s="3">
        <f>SUM(S24:S28)</f>
        <v>0</v>
      </c>
      <c r="T29" s="3">
        <f>SUM(T24:T28)</f>
        <v>74932</v>
      </c>
      <c r="U29" s="2"/>
      <c r="V29" s="2"/>
      <c r="W29" s="2"/>
      <c r="X29" s="2"/>
    </row>
    <row r="30" spans="1:24" ht="12.75">
      <c r="A30" s="3"/>
      <c r="B30" s="3"/>
      <c r="C30" s="3"/>
      <c r="D30" s="3"/>
      <c r="E30" s="3"/>
      <c r="F30" s="3"/>
      <c r="G30" s="3"/>
      <c r="H30" s="3"/>
      <c r="I30" s="3"/>
      <c r="J30" s="3"/>
      <c r="K30" s="3"/>
      <c r="L30" s="3"/>
      <c r="M30" s="3"/>
      <c r="N30" s="3"/>
      <c r="O30" s="3"/>
      <c r="P30" s="3"/>
      <c r="Q30" s="3"/>
      <c r="R30" s="3"/>
      <c r="S30" s="3"/>
      <c r="T30" s="3"/>
      <c r="U30" s="2"/>
      <c r="V30" s="2"/>
      <c r="W30" s="2"/>
      <c r="X30" s="2"/>
    </row>
    <row r="31" spans="1:24" ht="12.75">
      <c r="A31" s="3" t="s">
        <v>23</v>
      </c>
      <c r="B31" s="3"/>
      <c r="C31" s="3"/>
      <c r="D31" s="3"/>
      <c r="E31" s="3"/>
      <c r="F31" s="3"/>
      <c r="G31" s="3"/>
      <c r="H31" s="3"/>
      <c r="I31" s="3"/>
      <c r="J31" s="3"/>
      <c r="K31" s="3"/>
      <c r="L31" s="3"/>
      <c r="M31" s="3"/>
      <c r="N31" s="3"/>
      <c r="O31" s="3"/>
      <c r="P31" s="3"/>
      <c r="Q31" s="3"/>
      <c r="R31" s="3"/>
      <c r="S31" s="3"/>
      <c r="T31" s="3"/>
      <c r="U31" s="2"/>
      <c r="V31" s="2"/>
      <c r="W31" s="2"/>
      <c r="X31" s="2"/>
    </row>
    <row r="32" spans="1:24" ht="12.75">
      <c r="A32" s="3" t="s">
        <v>24</v>
      </c>
      <c r="B32" s="3"/>
      <c r="C32" s="3">
        <v>13043</v>
      </c>
      <c r="D32" s="3"/>
      <c r="E32" s="3">
        <v>235</v>
      </c>
      <c r="F32" s="3"/>
      <c r="G32" s="3">
        <f>-3000-500</f>
        <v>-3500</v>
      </c>
      <c r="H32" s="3"/>
      <c r="I32" s="3">
        <f>SUM(C32:G32)</f>
        <v>9778</v>
      </c>
      <c r="J32" s="3"/>
      <c r="K32" s="3">
        <v>13278</v>
      </c>
      <c r="L32" s="3"/>
      <c r="M32" s="3">
        <v>-16</v>
      </c>
      <c r="N32" s="3"/>
      <c r="O32" s="9">
        <f>SUM(K32:N32)</f>
        <v>13262</v>
      </c>
      <c r="P32" s="3"/>
      <c r="Q32" s="3">
        <f>+O32</f>
        <v>13262</v>
      </c>
      <c r="R32" s="3"/>
      <c r="S32" s="3"/>
      <c r="T32" s="9">
        <f>SUM(Q32:S32)</f>
        <v>13262</v>
      </c>
      <c r="U32" s="2"/>
      <c r="V32" s="2"/>
      <c r="W32" s="2"/>
      <c r="X32" s="2"/>
    </row>
    <row r="33" spans="1:24" ht="12.75">
      <c r="A33" s="3" t="s">
        <v>25</v>
      </c>
      <c r="B33" s="3"/>
      <c r="C33" s="3">
        <v>26180</v>
      </c>
      <c r="D33" s="3"/>
      <c r="E33" s="3">
        <v>366</v>
      </c>
      <c r="F33" s="3"/>
      <c r="G33" s="3">
        <f>-998-4989</f>
        <v>-5987</v>
      </c>
      <c r="H33" s="3"/>
      <c r="I33" s="3">
        <f>SUM(C33:G33)</f>
        <v>20559</v>
      </c>
      <c r="J33" s="3"/>
      <c r="K33" s="3">
        <v>26546</v>
      </c>
      <c r="L33" s="3"/>
      <c r="M33" s="3">
        <v>-23</v>
      </c>
      <c r="N33" s="3"/>
      <c r="O33" s="9">
        <f>SUM(K33:N33)</f>
        <v>26523</v>
      </c>
      <c r="P33" s="3"/>
      <c r="Q33" s="3">
        <f>+O33</f>
        <v>26523</v>
      </c>
      <c r="R33" s="3"/>
      <c r="S33" s="3"/>
      <c r="T33" s="9">
        <f>SUM(Q33:S33)</f>
        <v>26523</v>
      </c>
      <c r="U33" s="2"/>
      <c r="V33" s="2"/>
      <c r="W33" s="2"/>
      <c r="X33" s="2"/>
    </row>
    <row r="34" spans="1:24" ht="12.75">
      <c r="A34" s="3" t="s">
        <v>26</v>
      </c>
      <c r="B34" s="3"/>
      <c r="C34" s="17">
        <v>35152</v>
      </c>
      <c r="D34" s="17"/>
      <c r="E34" s="17">
        <v>547</v>
      </c>
      <c r="F34" s="17"/>
      <c r="G34" s="17">
        <f>-299-998-499</f>
        <v>-1796</v>
      </c>
      <c r="H34" s="17"/>
      <c r="I34" s="17">
        <f>SUM(C34:G34)</f>
        <v>33903</v>
      </c>
      <c r="J34" s="17"/>
      <c r="K34" s="17">
        <v>38149</v>
      </c>
      <c r="L34" s="17"/>
      <c r="M34" s="17">
        <v>-47</v>
      </c>
      <c r="N34" s="17"/>
      <c r="O34" s="22">
        <f>SUM(K34:N34)</f>
        <v>38102</v>
      </c>
      <c r="P34" s="17"/>
      <c r="Q34" s="38">
        <f>+O34</f>
        <v>38102</v>
      </c>
      <c r="R34" s="17"/>
      <c r="S34" s="17"/>
      <c r="T34" s="37">
        <f>SUM(Q34:S34)</f>
        <v>38102</v>
      </c>
      <c r="U34" s="2"/>
      <c r="V34" s="2"/>
      <c r="W34" s="2"/>
      <c r="X34" s="2"/>
    </row>
    <row r="35" spans="1:24" ht="12.75">
      <c r="A35" s="15" t="s">
        <v>22</v>
      </c>
      <c r="B35" s="3"/>
      <c r="C35" s="3">
        <f>SUM(C32:C34)</f>
        <v>74375</v>
      </c>
      <c r="D35" s="3"/>
      <c r="E35" s="3">
        <f>SUM(E32:E34)</f>
        <v>1148</v>
      </c>
      <c r="F35" s="3">
        <f>SUM(F32:F34)</f>
        <v>0</v>
      </c>
      <c r="G35" s="3">
        <f>SUM(G32:G34)</f>
        <v>-11283</v>
      </c>
      <c r="H35" s="3"/>
      <c r="I35" s="3">
        <f>SUM(I32:I34)</f>
        <v>64240</v>
      </c>
      <c r="J35" s="3"/>
      <c r="K35" s="3">
        <f>SUM(K32:K34)</f>
        <v>77973</v>
      </c>
      <c r="L35" s="3">
        <f>SUM(L32:L34)</f>
        <v>0</v>
      </c>
      <c r="M35" s="3">
        <f>SUM(M32:M34)</f>
        <v>-86</v>
      </c>
      <c r="N35" s="3">
        <f>SUM(N32:N34)</f>
        <v>0</v>
      </c>
      <c r="O35" s="3">
        <f>SUM(O32:O34)</f>
        <v>77887</v>
      </c>
      <c r="P35" s="3"/>
      <c r="Q35" s="3">
        <f>SUM(Q32:Q34)</f>
        <v>77887</v>
      </c>
      <c r="R35" s="3">
        <f>SUM(R32:R34)</f>
        <v>0</v>
      </c>
      <c r="S35" s="3">
        <f>SUM(S32:S34)</f>
        <v>0</v>
      </c>
      <c r="T35" s="3">
        <f>SUM(T32:T34)</f>
        <v>77887</v>
      </c>
      <c r="U35" s="2"/>
      <c r="V35" s="2"/>
      <c r="W35" s="2"/>
      <c r="X35" s="2"/>
    </row>
    <row r="36" spans="1:24" ht="12.75">
      <c r="A36" s="3"/>
      <c r="B36" s="3"/>
      <c r="C36" s="3"/>
      <c r="D36" s="3"/>
      <c r="E36" s="3"/>
      <c r="F36" s="3"/>
      <c r="G36" s="3"/>
      <c r="H36" s="3"/>
      <c r="I36" s="3"/>
      <c r="J36" s="3"/>
      <c r="K36" s="3"/>
      <c r="L36" s="3"/>
      <c r="M36" s="3"/>
      <c r="N36" s="3"/>
      <c r="O36" s="3"/>
      <c r="P36" s="3"/>
      <c r="Q36" s="3"/>
      <c r="R36" s="3"/>
      <c r="S36" s="3"/>
      <c r="T36" s="3"/>
      <c r="U36" s="2"/>
      <c r="V36" s="2"/>
      <c r="W36" s="2"/>
      <c r="X36" s="2"/>
    </row>
    <row r="37" spans="1:24" ht="12.75">
      <c r="A37" s="3" t="s">
        <v>27</v>
      </c>
      <c r="B37" s="3"/>
      <c r="C37" s="3"/>
      <c r="D37" s="3"/>
      <c r="E37" s="3"/>
      <c r="F37" s="3"/>
      <c r="G37" s="3"/>
      <c r="H37" s="3"/>
      <c r="I37" s="3"/>
      <c r="J37" s="3"/>
      <c r="K37" s="3"/>
      <c r="L37" s="3"/>
      <c r="M37" s="3"/>
      <c r="N37" s="3"/>
      <c r="O37" s="3"/>
      <c r="P37" s="3"/>
      <c r="Q37" s="3"/>
      <c r="R37" s="3"/>
      <c r="S37" s="3"/>
      <c r="T37" s="3"/>
      <c r="U37" s="2"/>
      <c r="V37" s="2"/>
      <c r="W37" s="2"/>
      <c r="X37" s="2"/>
    </row>
    <row r="38" spans="1:24" ht="12.75">
      <c r="A38" s="3" t="s">
        <v>28</v>
      </c>
      <c r="B38" s="3"/>
      <c r="C38" s="3">
        <v>54491</v>
      </c>
      <c r="D38" s="3"/>
      <c r="E38" s="3">
        <v>1226</v>
      </c>
      <c r="F38" s="3"/>
      <c r="G38" s="3">
        <f>-2000-1522</f>
        <v>-3522</v>
      </c>
      <c r="H38" s="3"/>
      <c r="I38" s="3">
        <f>SUM(C38:G38)</f>
        <v>52195</v>
      </c>
      <c r="J38" s="3"/>
      <c r="K38" s="3">
        <v>55695</v>
      </c>
      <c r="L38" s="3"/>
      <c r="M38" s="3">
        <f>-50-20</f>
        <v>-70</v>
      </c>
      <c r="N38" s="3"/>
      <c r="O38" s="9">
        <f>SUM(K38:N38)</f>
        <v>55625</v>
      </c>
      <c r="P38" s="3"/>
      <c r="Q38" s="3">
        <f>+O38-S38</f>
        <v>39245</v>
      </c>
      <c r="R38" s="3"/>
      <c r="S38" s="3">
        <f>16400-20</f>
        <v>16380</v>
      </c>
      <c r="T38" s="9">
        <f>SUM(Q38:S38)</f>
        <v>55625</v>
      </c>
      <c r="U38" s="2"/>
      <c r="V38" s="2"/>
      <c r="W38" s="2"/>
      <c r="X38" s="2"/>
    </row>
    <row r="39" spans="1:24" ht="12.75">
      <c r="A39" s="3" t="s">
        <v>29</v>
      </c>
      <c r="B39" s="3"/>
      <c r="C39" s="17">
        <v>23730</v>
      </c>
      <c r="D39" s="17"/>
      <c r="E39" s="17">
        <v>408</v>
      </c>
      <c r="F39" s="17"/>
      <c r="G39" s="17">
        <v>-474</v>
      </c>
      <c r="H39" s="17"/>
      <c r="I39" s="17">
        <f>SUM(C39:G39)</f>
        <v>23664</v>
      </c>
      <c r="J39" s="17"/>
      <c r="K39" s="17">
        <v>24138</v>
      </c>
      <c r="L39" s="17"/>
      <c r="M39" s="17">
        <v>-31</v>
      </c>
      <c r="N39" s="17"/>
      <c r="O39" s="22">
        <f>SUM(K39:N39)</f>
        <v>24107</v>
      </c>
      <c r="P39" s="17"/>
      <c r="Q39" s="17">
        <f>+O39</f>
        <v>24107</v>
      </c>
      <c r="R39" s="17"/>
      <c r="S39" s="17"/>
      <c r="T39" s="37">
        <f>SUM(Q39:S39)</f>
        <v>24107</v>
      </c>
      <c r="U39" s="2"/>
      <c r="V39" s="2"/>
      <c r="W39" s="2"/>
      <c r="X39" s="2"/>
    </row>
    <row r="40" spans="1:24" ht="12.75">
      <c r="A40" s="15" t="s">
        <v>22</v>
      </c>
      <c r="B40" s="3"/>
      <c r="C40" s="3">
        <f>SUM(C38:C39)</f>
        <v>78221</v>
      </c>
      <c r="D40" s="3"/>
      <c r="E40" s="3">
        <f>SUM(E38:E39)</f>
        <v>1634</v>
      </c>
      <c r="F40" s="3">
        <f>SUM(F38:F39)</f>
        <v>0</v>
      </c>
      <c r="G40" s="3">
        <f>SUM(G38:G39)</f>
        <v>-3996</v>
      </c>
      <c r="H40" s="3"/>
      <c r="I40" s="3">
        <f>SUM(I38:I39)</f>
        <v>75859</v>
      </c>
      <c r="J40" s="3"/>
      <c r="K40" s="3">
        <f>SUM(K38:K39)</f>
        <v>79833</v>
      </c>
      <c r="L40" s="3">
        <f>SUM(L38:L39)</f>
        <v>0</v>
      </c>
      <c r="M40" s="3">
        <f>SUM(M38:M39)</f>
        <v>-101</v>
      </c>
      <c r="N40" s="3">
        <f>SUM(N38:N39)</f>
        <v>0</v>
      </c>
      <c r="O40" s="3">
        <f>SUM(O38:O39)</f>
        <v>79732</v>
      </c>
      <c r="P40" s="3"/>
      <c r="Q40" s="3">
        <f>SUM(Q38:Q39)</f>
        <v>63352</v>
      </c>
      <c r="R40" s="3">
        <f>SUM(R38:R39)</f>
        <v>0</v>
      </c>
      <c r="S40" s="3">
        <f>SUM(S38:S39)</f>
        <v>16380</v>
      </c>
      <c r="T40" s="3">
        <f>SUM(T38:T39)</f>
        <v>79732</v>
      </c>
      <c r="U40" s="2"/>
      <c r="V40" s="2"/>
      <c r="W40" s="2"/>
      <c r="X40" s="2"/>
    </row>
    <row r="41" spans="1:24" ht="12.75">
      <c r="A41" s="3"/>
      <c r="B41" s="3"/>
      <c r="C41" s="3"/>
      <c r="D41" s="3"/>
      <c r="E41" s="3"/>
      <c r="F41" s="3"/>
      <c r="G41" s="3"/>
      <c r="H41" s="3"/>
      <c r="I41" s="3"/>
      <c r="J41" s="3"/>
      <c r="K41" s="3"/>
      <c r="L41" s="3"/>
      <c r="M41" s="3"/>
      <c r="N41" s="3"/>
      <c r="O41" s="3"/>
      <c r="P41" s="3"/>
      <c r="Q41" s="3"/>
      <c r="R41" s="3"/>
      <c r="S41" s="3"/>
      <c r="T41" s="3"/>
      <c r="U41" s="2"/>
      <c r="V41" s="2"/>
      <c r="W41" s="2"/>
      <c r="X41" s="2"/>
    </row>
    <row r="42" spans="1:24" ht="12.75">
      <c r="A42" s="15" t="s">
        <v>14</v>
      </c>
      <c r="B42" s="3"/>
      <c r="C42" s="3">
        <f>SUM(C29,C35,C40)</f>
        <v>225321</v>
      </c>
      <c r="D42" s="3"/>
      <c r="E42" s="3">
        <f>SUM(E29,E35,E40)</f>
        <v>3761</v>
      </c>
      <c r="F42" s="3">
        <f>SUM(F29,F35,F40)</f>
        <v>0</v>
      </c>
      <c r="G42" s="3">
        <f>SUM(G29,G35,G40)</f>
        <v>-15279</v>
      </c>
      <c r="H42" s="3"/>
      <c r="I42" s="3">
        <f>SUM(I29,I35,I40)</f>
        <v>213803</v>
      </c>
      <c r="J42" s="3"/>
      <c r="K42" s="3">
        <f>SUM(K29,K35,K40)</f>
        <v>232810</v>
      </c>
      <c r="L42" s="3">
        <f>SUM(L29,L35,L40)</f>
        <v>0</v>
      </c>
      <c r="M42" s="3">
        <f>SUM(M29,M35,M40)</f>
        <v>-259</v>
      </c>
      <c r="N42" s="3">
        <f>SUM(N29,N35,N40)</f>
        <v>0</v>
      </c>
      <c r="O42" s="3">
        <f>SUM(O29,O35,O40)</f>
        <v>232551</v>
      </c>
      <c r="P42" s="3"/>
      <c r="Q42" s="3">
        <f>SUM(Q29,Q35,Q40)</f>
        <v>216171</v>
      </c>
      <c r="R42" s="3">
        <f>SUM(R29,R35,R40)</f>
        <v>0</v>
      </c>
      <c r="S42" s="3">
        <f>SUM(S29,S35,S40)</f>
        <v>16380</v>
      </c>
      <c r="T42" s="3">
        <f>SUM(T29,T35,T40)</f>
        <v>232551</v>
      </c>
      <c r="U42" s="2"/>
      <c r="V42" s="2"/>
      <c r="W42" s="2"/>
      <c r="X42" s="2"/>
    </row>
    <row r="43" spans="1:24" ht="13.5" thickBot="1">
      <c r="A43" s="16"/>
      <c r="B43" s="16"/>
      <c r="C43" s="16"/>
      <c r="D43" s="16"/>
      <c r="E43" s="16"/>
      <c r="F43" s="16"/>
      <c r="G43" s="16"/>
      <c r="H43" s="16"/>
      <c r="I43" s="16"/>
      <c r="J43" s="16"/>
      <c r="K43" s="16"/>
      <c r="L43" s="16"/>
      <c r="M43" s="16"/>
      <c r="N43" s="16"/>
      <c r="O43" s="16"/>
      <c r="P43" s="16"/>
      <c r="Q43" s="16"/>
      <c r="R43" s="16"/>
      <c r="S43" s="16"/>
      <c r="T43" s="16"/>
      <c r="U43" s="2"/>
      <c r="V43" s="2"/>
      <c r="W43" s="2"/>
      <c r="X43" s="2"/>
    </row>
    <row r="44" spans="1:24" ht="13.5" thickTop="1">
      <c r="A44" s="3"/>
      <c r="B44" s="3"/>
      <c r="C44" s="3" t="s">
        <v>1</v>
      </c>
      <c r="D44" s="3"/>
      <c r="E44" s="3"/>
      <c r="F44" s="3"/>
      <c r="G44" s="3"/>
      <c r="H44" s="3"/>
      <c r="I44" s="3"/>
      <c r="J44" s="3"/>
      <c r="K44" s="3"/>
      <c r="L44" s="3"/>
      <c r="M44" s="3"/>
      <c r="N44" s="3"/>
      <c r="O44" s="3"/>
      <c r="P44" s="3"/>
      <c r="Q44" s="3"/>
      <c r="R44" s="3"/>
      <c r="S44" s="3"/>
      <c r="T44" s="3"/>
      <c r="U44" s="2"/>
      <c r="V44" s="2"/>
      <c r="W44" s="2"/>
      <c r="X44" s="2"/>
    </row>
    <row r="45" spans="1:24" ht="12.75">
      <c r="A45" s="14" t="s">
        <v>30</v>
      </c>
      <c r="B45" s="14"/>
      <c r="C45" s="3"/>
      <c r="D45" s="3"/>
      <c r="E45" s="3"/>
      <c r="F45" s="3"/>
      <c r="G45" s="3"/>
      <c r="H45" s="3"/>
      <c r="I45" s="3"/>
      <c r="J45" s="3"/>
      <c r="K45" s="3"/>
      <c r="L45" s="3"/>
      <c r="M45" s="3"/>
      <c r="N45" s="3"/>
      <c r="O45" s="3"/>
      <c r="P45" s="3"/>
      <c r="Q45" s="3"/>
      <c r="R45" s="3"/>
      <c r="S45" s="3"/>
      <c r="T45" s="3"/>
      <c r="U45" s="2"/>
      <c r="V45" s="2"/>
      <c r="W45" s="2"/>
      <c r="X45" s="2"/>
    </row>
    <row r="46" spans="1:24" ht="12.75">
      <c r="A46" s="3" t="s">
        <v>31</v>
      </c>
      <c r="B46" s="3"/>
      <c r="C46" s="3"/>
      <c r="D46" s="3"/>
      <c r="E46" s="3"/>
      <c r="F46" s="3"/>
      <c r="G46" s="3"/>
      <c r="H46" s="3"/>
      <c r="I46" s="3"/>
      <c r="J46" s="3"/>
      <c r="K46" s="3"/>
      <c r="L46" s="3"/>
      <c r="M46" s="3"/>
      <c r="N46" s="3"/>
      <c r="O46" s="3"/>
      <c r="P46" s="3"/>
      <c r="Q46" s="3"/>
      <c r="R46" s="3"/>
      <c r="S46" s="3"/>
      <c r="T46" s="3"/>
      <c r="U46" s="2"/>
      <c r="V46" s="2"/>
      <c r="W46" s="2"/>
      <c r="X46" s="2"/>
    </row>
    <row r="47" spans="1:24" ht="12.75">
      <c r="A47" s="3" t="s">
        <v>32</v>
      </c>
      <c r="B47" s="3"/>
      <c r="C47" s="3">
        <v>4876</v>
      </c>
      <c r="D47" s="3"/>
      <c r="E47" s="3">
        <v>69</v>
      </c>
      <c r="F47" s="3"/>
      <c r="G47" s="3">
        <v>-1996</v>
      </c>
      <c r="H47" s="3"/>
      <c r="I47" s="3">
        <f>SUM(C47:G47)</f>
        <v>2949</v>
      </c>
      <c r="J47" s="3"/>
      <c r="K47" s="3">
        <v>4945</v>
      </c>
      <c r="L47" s="3"/>
      <c r="M47" s="3"/>
      <c r="N47" s="3"/>
      <c r="O47" s="9">
        <f>SUM(K47:N47)</f>
        <v>4945</v>
      </c>
      <c r="P47" s="3"/>
      <c r="Q47" s="3">
        <f>+O47</f>
        <v>4945</v>
      </c>
      <c r="R47" s="3"/>
      <c r="S47" s="3"/>
      <c r="T47" s="9">
        <f>SUM(Q47:S47)</f>
        <v>4945</v>
      </c>
      <c r="U47" s="2"/>
      <c r="V47" s="2"/>
      <c r="W47" s="2"/>
      <c r="X47" s="2"/>
    </row>
    <row r="48" spans="1:24" ht="12.75">
      <c r="A48" s="3" t="s">
        <v>33</v>
      </c>
      <c r="B48" s="3"/>
      <c r="C48" s="3">
        <v>63007</v>
      </c>
      <c r="D48" s="3"/>
      <c r="E48" s="3">
        <v>1572</v>
      </c>
      <c r="F48" s="3"/>
      <c r="G48" s="3">
        <v>-20000</v>
      </c>
      <c r="H48" s="3"/>
      <c r="I48" s="3">
        <f>SUM(C48:G48)</f>
        <v>44579</v>
      </c>
      <c r="J48" s="3"/>
      <c r="K48" s="3">
        <v>63983</v>
      </c>
      <c r="L48" s="3"/>
      <c r="M48" s="3"/>
      <c r="N48" s="3"/>
      <c r="O48" s="9">
        <f>SUM(K48:N48)</f>
        <v>63983</v>
      </c>
      <c r="P48" s="3"/>
      <c r="Q48" s="3">
        <f>+O48</f>
        <v>63983</v>
      </c>
      <c r="R48" s="3"/>
      <c r="S48" s="3"/>
      <c r="T48" s="9">
        <f>SUM(Q48:S48)</f>
        <v>63983</v>
      </c>
      <c r="U48" s="2"/>
      <c r="V48" s="2"/>
      <c r="W48" s="2"/>
      <c r="X48" s="2"/>
    </row>
    <row r="49" spans="1:24" ht="12.75">
      <c r="A49" s="3" t="s">
        <v>34</v>
      </c>
      <c r="B49" s="3"/>
      <c r="C49" s="3">
        <v>13607</v>
      </c>
      <c r="D49" s="3"/>
      <c r="E49" s="3">
        <v>312</v>
      </c>
      <c r="F49" s="3"/>
      <c r="G49" s="3">
        <v>-10000</v>
      </c>
      <c r="H49" s="3"/>
      <c r="I49" s="3">
        <f>SUM(C49:G49)</f>
        <v>3919</v>
      </c>
      <c r="J49" s="3"/>
      <c r="K49" s="3">
        <v>13919</v>
      </c>
      <c r="L49" s="3"/>
      <c r="M49" s="3"/>
      <c r="N49" s="3"/>
      <c r="O49" s="9">
        <f>SUM(K49:N49)</f>
        <v>13919</v>
      </c>
      <c r="P49" s="3"/>
      <c r="Q49" s="3">
        <f>+O49</f>
        <v>13919</v>
      </c>
      <c r="R49" s="3"/>
      <c r="S49" s="3"/>
      <c r="T49" s="9">
        <f>SUM(Q49:S49)</f>
        <v>13919</v>
      </c>
      <c r="U49" s="2"/>
      <c r="V49" s="2"/>
      <c r="W49" s="2"/>
      <c r="X49" s="2"/>
    </row>
    <row r="50" spans="1:24" ht="12.75">
      <c r="A50" s="3" t="s">
        <v>35</v>
      </c>
      <c r="B50" s="3"/>
      <c r="C50" s="17">
        <v>13350</v>
      </c>
      <c r="D50" s="17"/>
      <c r="E50" s="17">
        <v>326</v>
      </c>
      <c r="F50" s="17"/>
      <c r="G50" s="17"/>
      <c r="H50" s="17"/>
      <c r="I50" s="17">
        <f>SUM(C50:G50)</f>
        <v>13676</v>
      </c>
      <c r="J50" s="17"/>
      <c r="K50" s="17">
        <v>13876</v>
      </c>
      <c r="L50" s="17"/>
      <c r="M50" s="17"/>
      <c r="N50" s="17"/>
      <c r="O50" s="22">
        <f>SUM(K50:N50)</f>
        <v>13876</v>
      </c>
      <c r="P50" s="17"/>
      <c r="Q50" s="38">
        <f>+O50</f>
        <v>13876</v>
      </c>
      <c r="R50" s="17"/>
      <c r="S50" s="17"/>
      <c r="T50" s="37">
        <f>SUM(Q50:S50)</f>
        <v>13876</v>
      </c>
      <c r="U50" s="2"/>
      <c r="V50" s="2"/>
      <c r="W50" s="2"/>
      <c r="X50" s="2"/>
    </row>
    <row r="51" spans="1:24" ht="12.75">
      <c r="A51" s="15" t="s">
        <v>22</v>
      </c>
      <c r="B51" s="3"/>
      <c r="C51" s="3">
        <f>SUM(C47:C50)</f>
        <v>94840</v>
      </c>
      <c r="D51" s="3"/>
      <c r="E51" s="3">
        <f>SUM(E47:E50)</f>
        <v>2279</v>
      </c>
      <c r="F51" s="3">
        <f>SUM(F47:F50)</f>
        <v>0</v>
      </c>
      <c r="G51" s="3">
        <f>SUM(G47:G50)</f>
        <v>-31996</v>
      </c>
      <c r="H51" s="3"/>
      <c r="I51" s="3">
        <f>SUM(I47:I50)</f>
        <v>65123</v>
      </c>
      <c r="J51" s="3"/>
      <c r="K51" s="3">
        <f>SUM(K47:K50)</f>
        <v>96723</v>
      </c>
      <c r="L51" s="3">
        <f>SUM(L47:L50)</f>
        <v>0</v>
      </c>
      <c r="M51" s="3">
        <f>SUM(M47:M50)</f>
        <v>0</v>
      </c>
      <c r="N51" s="3">
        <f>SUM(N47:N50)</f>
        <v>0</v>
      </c>
      <c r="O51" s="3">
        <f>SUM(O47:O50)</f>
        <v>96723</v>
      </c>
      <c r="P51" s="3"/>
      <c r="Q51" s="3">
        <f>SUM(Q47:Q50)</f>
        <v>96723</v>
      </c>
      <c r="R51" s="3">
        <f>SUM(R47:R50)</f>
        <v>0</v>
      </c>
      <c r="S51" s="3">
        <f>SUM(S47:S50)</f>
        <v>0</v>
      </c>
      <c r="T51" s="3">
        <f>SUM(T47:T50)</f>
        <v>96723</v>
      </c>
      <c r="U51" s="2"/>
      <c r="V51" s="2"/>
      <c r="W51" s="2"/>
      <c r="X51" s="2"/>
    </row>
    <row r="52" spans="1:24" ht="12.75">
      <c r="A52" s="3"/>
      <c r="B52" s="3"/>
      <c r="C52" s="3"/>
      <c r="D52" s="3"/>
      <c r="E52" s="3"/>
      <c r="F52" s="3"/>
      <c r="G52" s="3"/>
      <c r="H52" s="3"/>
      <c r="I52" s="3"/>
      <c r="J52" s="3"/>
      <c r="K52" s="3"/>
      <c r="L52" s="3"/>
      <c r="M52" s="3"/>
      <c r="N52" s="3"/>
      <c r="O52" s="3"/>
      <c r="P52" s="3"/>
      <c r="Q52" s="3"/>
      <c r="R52" s="3"/>
      <c r="S52" s="3"/>
      <c r="T52" s="3"/>
      <c r="U52" s="2"/>
      <c r="V52" s="2"/>
      <c r="W52" s="2"/>
      <c r="X52" s="2"/>
    </row>
    <row r="53" spans="1:24" ht="12.75">
      <c r="A53" s="3" t="s">
        <v>36</v>
      </c>
      <c r="B53" s="3"/>
      <c r="C53" s="3"/>
      <c r="D53" s="3"/>
      <c r="E53" s="3"/>
      <c r="F53" s="3"/>
      <c r="G53" s="3"/>
      <c r="H53" s="3"/>
      <c r="I53" s="3"/>
      <c r="J53" s="3"/>
      <c r="K53" s="3"/>
      <c r="L53" s="3"/>
      <c r="M53" s="3"/>
      <c r="N53" s="3"/>
      <c r="O53" s="3"/>
      <c r="P53" s="3"/>
      <c r="Q53" s="3"/>
      <c r="R53" s="3"/>
      <c r="S53" s="3"/>
      <c r="T53" s="3"/>
      <c r="U53" s="2"/>
      <c r="V53" s="2"/>
      <c r="W53" s="2"/>
      <c r="X53" s="2"/>
    </row>
    <row r="54" spans="1:24" ht="12.75">
      <c r="A54" s="3" t="s">
        <v>37</v>
      </c>
      <c r="B54" s="3"/>
      <c r="C54" s="3">
        <f>36624</f>
        <v>36624</v>
      </c>
      <c r="D54" s="3"/>
      <c r="E54" s="3">
        <f>568-1796</f>
        <v>-1228</v>
      </c>
      <c r="F54" s="3"/>
      <c r="G54" s="3">
        <f>-4989-299-449-195-434</f>
        <v>-6366</v>
      </c>
      <c r="H54" s="3"/>
      <c r="I54" s="3">
        <f>SUM(C54:G54)</f>
        <v>29030</v>
      </c>
      <c r="J54" s="3"/>
      <c r="K54" s="3">
        <v>35067</v>
      </c>
      <c r="L54" s="3">
        <v>826.8</v>
      </c>
      <c r="M54" s="3">
        <f>-206-23</f>
        <v>-229</v>
      </c>
      <c r="N54" s="3"/>
      <c r="O54" s="9">
        <f>SUM(K54:N54)</f>
        <v>35664.8</v>
      </c>
      <c r="P54" s="3"/>
      <c r="Q54" s="3">
        <f>+O54-R54</f>
        <v>34837.8</v>
      </c>
      <c r="R54" s="3">
        <v>827</v>
      </c>
      <c r="S54" s="3"/>
      <c r="T54" s="9">
        <f>SUM(Q54:S54)</f>
        <v>35664.8</v>
      </c>
      <c r="U54" s="2"/>
      <c r="V54" s="2"/>
      <c r="W54" s="2"/>
      <c r="X54" s="2"/>
    </row>
    <row r="55" spans="1:24" ht="12.75">
      <c r="A55" s="3" t="s">
        <v>38</v>
      </c>
      <c r="B55" s="3"/>
      <c r="C55" s="17">
        <v>3853</v>
      </c>
      <c r="D55" s="17"/>
      <c r="E55" s="17">
        <v>161</v>
      </c>
      <c r="F55" s="17"/>
      <c r="G55" s="17">
        <v>-3002</v>
      </c>
      <c r="H55" s="17"/>
      <c r="I55" s="17">
        <f>SUM(C55:G55)</f>
        <v>1012</v>
      </c>
      <c r="J55" s="17"/>
      <c r="K55" s="17">
        <v>3718</v>
      </c>
      <c r="L55" s="17"/>
      <c r="M55" s="17"/>
      <c r="N55" s="17"/>
      <c r="O55" s="22">
        <f>SUM(K55:N55)</f>
        <v>3718</v>
      </c>
      <c r="P55" s="17"/>
      <c r="Q55" s="38">
        <f>+O55</f>
        <v>3718</v>
      </c>
      <c r="R55" s="17"/>
      <c r="S55" s="17"/>
      <c r="T55" s="37">
        <f>SUM(Q55:S55)</f>
        <v>3718</v>
      </c>
      <c r="U55" s="2"/>
      <c r="V55" s="2"/>
      <c r="W55" s="2"/>
      <c r="X55" s="2"/>
    </row>
    <row r="56" spans="1:24" ht="12.75">
      <c r="A56" s="15" t="s">
        <v>22</v>
      </c>
      <c r="B56" s="3"/>
      <c r="C56" s="3">
        <f>SUM(C54:C55)</f>
        <v>40477</v>
      </c>
      <c r="D56" s="3"/>
      <c r="E56" s="3">
        <f>SUM(E54:E55)</f>
        <v>-1067</v>
      </c>
      <c r="F56" s="3">
        <f>SUM(F54:F55)</f>
        <v>0</v>
      </c>
      <c r="G56" s="3">
        <f>SUM(G54:G55)</f>
        <v>-9368</v>
      </c>
      <c r="H56" s="3"/>
      <c r="I56" s="3">
        <f>SUM(I54:I55)</f>
        <v>30042</v>
      </c>
      <c r="J56" s="3"/>
      <c r="K56" s="3">
        <f>SUM(K54:K55)</f>
        <v>38785</v>
      </c>
      <c r="L56" s="3">
        <f>SUM(L54:L55)</f>
        <v>826.8</v>
      </c>
      <c r="M56" s="3">
        <f>SUM(M54:M55)</f>
        <v>-229</v>
      </c>
      <c r="N56" s="3">
        <f>SUM(N54:N55)</f>
        <v>0</v>
      </c>
      <c r="O56" s="3">
        <f>SUM(O54:O55)</f>
        <v>39382.8</v>
      </c>
      <c r="P56" s="3"/>
      <c r="Q56" s="3">
        <f>SUM(Q54:Q55)</f>
        <v>38555.8</v>
      </c>
      <c r="R56" s="3">
        <f>SUM(R54:R55)</f>
        <v>827</v>
      </c>
      <c r="S56" s="3">
        <f>SUM(S54:S55)</f>
        <v>0</v>
      </c>
      <c r="T56" s="3">
        <f>SUM(T54:T55)</f>
        <v>39382.8</v>
      </c>
      <c r="U56" s="2"/>
      <c r="V56" s="2"/>
      <c r="W56" s="2"/>
      <c r="X56" s="2"/>
    </row>
    <row r="57" spans="1:24" ht="12.75">
      <c r="A57" s="3"/>
      <c r="B57" s="3"/>
      <c r="C57" s="3"/>
      <c r="D57" s="3"/>
      <c r="E57" s="3"/>
      <c r="F57" s="3"/>
      <c r="G57" s="3"/>
      <c r="H57" s="3"/>
      <c r="I57" s="3"/>
      <c r="J57" s="3"/>
      <c r="K57" s="3"/>
      <c r="L57" s="3"/>
      <c r="M57" s="3"/>
      <c r="N57" s="3"/>
      <c r="O57" s="3"/>
      <c r="P57" s="3"/>
      <c r="Q57" s="3"/>
      <c r="R57" s="3"/>
      <c r="S57" s="3"/>
      <c r="T57" s="3"/>
      <c r="U57" s="2"/>
      <c r="V57" s="2"/>
      <c r="W57" s="2"/>
      <c r="X57" s="2"/>
    </row>
    <row r="58" spans="1:24" ht="12.75">
      <c r="A58" s="3" t="s">
        <v>39</v>
      </c>
      <c r="B58" s="3"/>
      <c r="C58" s="3">
        <v>62741</v>
      </c>
      <c r="D58" s="3"/>
      <c r="E58" s="3">
        <v>1577</v>
      </c>
      <c r="F58" s="3"/>
      <c r="G58" s="3"/>
      <c r="H58" s="3"/>
      <c r="I58" s="3">
        <f>SUM(C58:G58)</f>
        <v>64318</v>
      </c>
      <c r="J58" s="3"/>
      <c r="K58" s="3">
        <v>64318</v>
      </c>
      <c r="L58" s="3"/>
      <c r="M58" s="3"/>
      <c r="N58" s="3"/>
      <c r="O58" s="9">
        <f>SUM(K58:N58)</f>
        <v>64318</v>
      </c>
      <c r="P58" s="3"/>
      <c r="Q58" s="3">
        <f>+O58</f>
        <v>64318</v>
      </c>
      <c r="R58" s="3"/>
      <c r="S58" s="3"/>
      <c r="T58" s="9">
        <f>SUM(Q58:S58)</f>
        <v>64318</v>
      </c>
      <c r="U58" s="2"/>
      <c r="V58" s="2"/>
      <c r="W58" s="2"/>
      <c r="X58" s="2"/>
    </row>
    <row r="59" spans="1:24" ht="12.75">
      <c r="A59" s="3" t="s">
        <v>40</v>
      </c>
      <c r="B59" s="3"/>
      <c r="C59" s="3">
        <v>5455</v>
      </c>
      <c r="D59" s="3"/>
      <c r="E59" s="3">
        <v>5</v>
      </c>
      <c r="F59" s="3"/>
      <c r="G59" s="3">
        <v>-5460</v>
      </c>
      <c r="H59" s="3"/>
      <c r="I59" s="3">
        <f>SUM(C59:G59)</f>
        <v>0</v>
      </c>
      <c r="J59" s="3"/>
      <c r="K59" s="3">
        <v>6000</v>
      </c>
      <c r="L59" s="3"/>
      <c r="M59" s="3"/>
      <c r="N59" s="3"/>
      <c r="O59" s="9">
        <f>SUM(K59:N59)</f>
        <v>6000</v>
      </c>
      <c r="P59" s="3"/>
      <c r="Q59" s="3">
        <f>+O59</f>
        <v>6000</v>
      </c>
      <c r="R59" s="3"/>
      <c r="S59" s="3"/>
      <c r="T59" s="9">
        <f>SUM(Q59:S59)</f>
        <v>6000</v>
      </c>
      <c r="U59" s="2"/>
      <c r="V59" s="2"/>
      <c r="W59" s="2"/>
      <c r="X59" s="2"/>
    </row>
    <row r="60" spans="1:24" ht="12.75">
      <c r="A60" s="3"/>
      <c r="B60" s="3"/>
      <c r="C60" s="3"/>
      <c r="D60" s="3"/>
      <c r="E60" s="3"/>
      <c r="F60" s="3"/>
      <c r="G60" s="3"/>
      <c r="H60" s="3"/>
      <c r="I60" s="3"/>
      <c r="J60" s="3"/>
      <c r="K60" s="3"/>
      <c r="L60" s="3"/>
      <c r="M60" s="3"/>
      <c r="N60" s="3"/>
      <c r="O60" s="3"/>
      <c r="P60" s="3"/>
      <c r="Q60" s="3"/>
      <c r="R60" s="3"/>
      <c r="S60" s="3"/>
      <c r="T60" s="3"/>
      <c r="U60" s="2"/>
      <c r="V60" s="2"/>
      <c r="W60" s="2"/>
      <c r="X60" s="2"/>
    </row>
    <row r="61" spans="1:24" ht="12.75">
      <c r="A61" s="15" t="s">
        <v>14</v>
      </c>
      <c r="B61" s="3"/>
      <c r="C61" s="3">
        <f>SUM(C51,C56,C58:C59)</f>
        <v>203513</v>
      </c>
      <c r="D61" s="3"/>
      <c r="E61" s="3">
        <f>SUM(E51,E56,E58:E59)</f>
        <v>2794</v>
      </c>
      <c r="F61" s="3">
        <f>SUM(F51,F56,F58:F59)</f>
        <v>0</v>
      </c>
      <c r="G61" s="3">
        <f>SUM(G51,G56,G58:G59)</f>
        <v>-46824</v>
      </c>
      <c r="H61" s="3"/>
      <c r="I61" s="3">
        <f>SUM(I51,I56,I58:I59)</f>
        <v>159483</v>
      </c>
      <c r="J61" s="3"/>
      <c r="K61" s="3">
        <f>SUM(K51,K56,K58:K59)</f>
        <v>205826</v>
      </c>
      <c r="L61" s="3">
        <f>SUM(L51,L56,L58:L59)</f>
        <v>826.8</v>
      </c>
      <c r="M61" s="3">
        <f>SUM(M51,M56,M58:M59)</f>
        <v>-229</v>
      </c>
      <c r="N61" s="3">
        <f>SUM(N51,N56,N58:N59)</f>
        <v>0</v>
      </c>
      <c r="O61" s="3">
        <f>SUM(O51,O56,O58:O59)</f>
        <v>206423.8</v>
      </c>
      <c r="P61" s="3"/>
      <c r="Q61" s="3">
        <f>SUM(Q51,Q56,Q58:Q59)</f>
        <v>205596.8</v>
      </c>
      <c r="R61" s="3">
        <f>SUM(R51,R56,R58:R59)</f>
        <v>827</v>
      </c>
      <c r="S61" s="3">
        <f>SUM(S51,S56,S58:S59)</f>
        <v>0</v>
      </c>
      <c r="T61" s="3">
        <f>SUM(T51,T56,T58:T59)</f>
        <v>206423.8</v>
      </c>
      <c r="U61" s="2"/>
      <c r="V61" s="2"/>
      <c r="W61" s="2"/>
      <c r="X61" s="2"/>
    </row>
    <row r="62" spans="1:24" ht="13.5" thickBot="1">
      <c r="A62" s="16"/>
      <c r="B62" s="16"/>
      <c r="C62" s="16"/>
      <c r="D62" s="16"/>
      <c r="E62" s="16"/>
      <c r="F62" s="16"/>
      <c r="G62" s="16"/>
      <c r="H62" s="16"/>
      <c r="I62" s="16"/>
      <c r="J62" s="16"/>
      <c r="K62" s="16"/>
      <c r="L62" s="16"/>
      <c r="M62" s="16"/>
      <c r="N62" s="16"/>
      <c r="O62" s="16"/>
      <c r="P62" s="16"/>
      <c r="Q62" s="16"/>
      <c r="R62" s="16"/>
      <c r="S62" s="16"/>
      <c r="T62" s="16"/>
      <c r="U62" s="2"/>
      <c r="V62" s="2"/>
      <c r="W62" s="2"/>
      <c r="X62" s="2"/>
    </row>
    <row r="63" spans="1:24" ht="13.5" thickTop="1">
      <c r="A63" s="3"/>
      <c r="B63" s="3"/>
      <c r="C63" s="3"/>
      <c r="D63" s="3"/>
      <c r="E63" s="3"/>
      <c r="F63" s="3"/>
      <c r="G63" s="3"/>
      <c r="H63" s="3"/>
      <c r="I63" s="3"/>
      <c r="J63" s="3"/>
      <c r="K63" s="3"/>
      <c r="L63" s="3"/>
      <c r="M63" s="3"/>
      <c r="N63" s="3"/>
      <c r="O63" s="3"/>
      <c r="P63" s="3"/>
      <c r="Q63" s="3"/>
      <c r="R63" s="3"/>
      <c r="S63" s="3"/>
      <c r="T63" s="3"/>
      <c r="U63" s="2"/>
      <c r="V63" s="2"/>
      <c r="W63" s="2"/>
      <c r="X63" s="2"/>
    </row>
    <row r="64" spans="1:24" ht="12.75">
      <c r="A64" s="14" t="s">
        <v>41</v>
      </c>
      <c r="B64" s="14"/>
      <c r="C64" s="3"/>
      <c r="D64" s="3"/>
      <c r="E64" s="3"/>
      <c r="F64" s="3"/>
      <c r="G64" s="3"/>
      <c r="H64" s="3"/>
      <c r="I64" s="3"/>
      <c r="J64" s="3"/>
      <c r="K64" s="3"/>
      <c r="L64" s="3"/>
      <c r="M64" s="3"/>
      <c r="N64" s="3"/>
      <c r="O64" s="3"/>
      <c r="P64" s="3"/>
      <c r="Q64" s="3"/>
      <c r="R64" s="3"/>
      <c r="S64" s="3"/>
      <c r="T64" s="3"/>
      <c r="U64" s="2"/>
      <c r="V64" s="2"/>
      <c r="W64" s="2"/>
      <c r="X64" s="2"/>
    </row>
    <row r="65" spans="1:24" ht="12.75">
      <c r="A65" s="3" t="s">
        <v>42</v>
      </c>
      <c r="B65" s="3"/>
      <c r="C65" s="3">
        <v>128788</v>
      </c>
      <c r="D65" s="3"/>
      <c r="E65" s="3">
        <v>2458</v>
      </c>
      <c r="F65" s="3">
        <v>340</v>
      </c>
      <c r="G65" s="3">
        <f>-2800-499-748-499-180</f>
        <v>-4726</v>
      </c>
      <c r="H65" s="3"/>
      <c r="I65" s="3">
        <f>SUM(C65:G65)</f>
        <v>126860</v>
      </c>
      <c r="J65" s="3"/>
      <c r="K65" s="3">
        <v>133502</v>
      </c>
      <c r="L65" s="3"/>
      <c r="M65" s="3">
        <f>-134-14</f>
        <v>-148</v>
      </c>
      <c r="N65" s="3"/>
      <c r="O65" s="9">
        <f>SUM(K65:N65)</f>
        <v>133354</v>
      </c>
      <c r="P65" s="3"/>
      <c r="Q65" s="3"/>
      <c r="R65" s="3">
        <f>+O65</f>
        <v>133354</v>
      </c>
      <c r="S65" s="3"/>
      <c r="T65" s="9">
        <f>SUM(Q65:S65)</f>
        <v>133354</v>
      </c>
      <c r="U65" s="2"/>
      <c r="V65" s="2"/>
      <c r="W65" s="2"/>
      <c r="X65" s="2"/>
    </row>
    <row r="66" spans="1:24" ht="12.75">
      <c r="A66" s="3" t="s">
        <v>43</v>
      </c>
      <c r="B66" s="3"/>
      <c r="C66" s="3">
        <v>17704</v>
      </c>
      <c r="D66" s="3"/>
      <c r="E66" s="3">
        <v>238</v>
      </c>
      <c r="F66" s="3">
        <v>-25</v>
      </c>
      <c r="G66" s="3">
        <f>-3992-2993-2500</f>
        <v>-9485</v>
      </c>
      <c r="H66" s="3"/>
      <c r="I66" s="3">
        <f>SUM(C66:G66)</f>
        <v>8432</v>
      </c>
      <c r="J66" s="3"/>
      <c r="K66" s="3">
        <v>18917</v>
      </c>
      <c r="L66" s="3"/>
      <c r="M66" s="3">
        <f>-19-2</f>
        <v>-21</v>
      </c>
      <c r="N66" s="3"/>
      <c r="O66" s="9">
        <f>SUM(K66:N66)</f>
        <v>18896</v>
      </c>
      <c r="P66" s="3"/>
      <c r="Q66" s="3"/>
      <c r="R66" s="3">
        <f>+O66</f>
        <v>18896</v>
      </c>
      <c r="S66" s="3"/>
      <c r="T66" s="9">
        <f>SUM(Q66:S66)</f>
        <v>18896</v>
      </c>
      <c r="U66" s="2"/>
      <c r="V66" s="2"/>
      <c r="W66" s="2"/>
      <c r="X66" s="2"/>
    </row>
    <row r="67" spans="1:24" ht="12.75">
      <c r="A67" s="3" t="s">
        <v>44</v>
      </c>
      <c r="B67" s="3"/>
      <c r="C67" s="3">
        <v>14077</v>
      </c>
      <c r="D67" s="3"/>
      <c r="E67" s="3">
        <v>208</v>
      </c>
      <c r="F67" s="3">
        <v>-315</v>
      </c>
      <c r="G67" s="3"/>
      <c r="H67" s="3"/>
      <c r="I67" s="3">
        <f>SUM(C67:G67)</f>
        <v>13970</v>
      </c>
      <c r="J67" s="3"/>
      <c r="K67" s="3">
        <v>13970</v>
      </c>
      <c r="L67" s="3"/>
      <c r="M67" s="3">
        <f>-14-2</f>
        <v>-16</v>
      </c>
      <c r="N67" s="3"/>
      <c r="O67" s="9">
        <f>SUM(K67:N67)</f>
        <v>13954</v>
      </c>
      <c r="P67" s="3"/>
      <c r="Q67" s="3"/>
      <c r="R67" s="3">
        <f>+O67</f>
        <v>13954</v>
      </c>
      <c r="S67" s="3"/>
      <c r="T67" s="9">
        <f>SUM(Q67:S67)</f>
        <v>13954</v>
      </c>
      <c r="U67" s="2"/>
      <c r="V67" s="2"/>
      <c r="W67" s="2"/>
      <c r="X67" s="2"/>
    </row>
    <row r="68" spans="1:24" ht="12.75">
      <c r="A68" s="3"/>
      <c r="B68" s="3"/>
      <c r="C68" s="3"/>
      <c r="D68" s="3"/>
      <c r="E68" s="3"/>
      <c r="F68" s="3"/>
      <c r="G68" s="3"/>
      <c r="H68" s="3"/>
      <c r="I68" s="3"/>
      <c r="J68" s="3"/>
      <c r="K68" s="3"/>
      <c r="L68" s="3"/>
      <c r="M68" s="3"/>
      <c r="N68" s="3"/>
      <c r="O68" s="3"/>
      <c r="P68" s="3"/>
      <c r="Q68" s="3"/>
      <c r="R68" s="3"/>
      <c r="S68" s="3"/>
      <c r="T68" s="3"/>
      <c r="U68" s="2"/>
      <c r="V68" s="2"/>
      <c r="W68" s="2"/>
      <c r="X68" s="2"/>
    </row>
    <row r="69" spans="1:24" ht="12.75">
      <c r="A69" s="15" t="s">
        <v>14</v>
      </c>
      <c r="B69" s="3"/>
      <c r="C69" s="3">
        <f>SUM(C65:C67)</f>
        <v>160569</v>
      </c>
      <c r="D69" s="3"/>
      <c r="E69" s="3">
        <f>SUM(E65:E67)</f>
        <v>2904</v>
      </c>
      <c r="F69" s="3">
        <f>SUM(F65:F67)</f>
        <v>0</v>
      </c>
      <c r="G69" s="3">
        <f>SUM(G65:G67)</f>
        <v>-14211</v>
      </c>
      <c r="H69" s="3"/>
      <c r="I69" s="3">
        <f>SUM(I65:I67)</f>
        <v>149262</v>
      </c>
      <c r="J69" s="3"/>
      <c r="K69" s="3">
        <f>SUM(K65:K67)</f>
        <v>166389</v>
      </c>
      <c r="L69" s="3">
        <f>SUM(L65:L67)</f>
        <v>0</v>
      </c>
      <c r="M69" s="3">
        <f>SUM(M65:M67)</f>
        <v>-185</v>
      </c>
      <c r="N69" s="3">
        <f>SUM(N65:N67)</f>
        <v>0</v>
      </c>
      <c r="O69" s="3">
        <f>SUM(O65:O67)</f>
        <v>166204</v>
      </c>
      <c r="P69" s="3"/>
      <c r="Q69" s="3">
        <f>SUM(Q65:Q67)</f>
        <v>0</v>
      </c>
      <c r="R69" s="3">
        <f>SUM(R65:R67)</f>
        <v>166204</v>
      </c>
      <c r="S69" s="3">
        <f>SUM(S65:S67)</f>
        <v>0</v>
      </c>
      <c r="T69" s="3">
        <f>SUM(T65:T67)</f>
        <v>166204</v>
      </c>
      <c r="U69" s="2"/>
      <c r="V69" s="2"/>
      <c r="W69" s="2"/>
      <c r="X69" s="2"/>
    </row>
    <row r="70" spans="1:24" ht="13.5" thickBot="1">
      <c r="A70" s="16"/>
      <c r="B70" s="16"/>
      <c r="C70" s="16"/>
      <c r="D70" s="16"/>
      <c r="E70" s="16"/>
      <c r="F70" s="16"/>
      <c r="G70" s="16"/>
      <c r="H70" s="16"/>
      <c r="I70" s="16"/>
      <c r="J70" s="16"/>
      <c r="K70" s="16"/>
      <c r="L70" s="16"/>
      <c r="M70" s="16"/>
      <c r="N70" s="16"/>
      <c r="O70" s="16"/>
      <c r="P70" s="16"/>
      <c r="Q70" s="16"/>
      <c r="R70" s="16"/>
      <c r="S70" s="16"/>
      <c r="T70" s="16"/>
      <c r="U70" s="2"/>
      <c r="V70" s="2"/>
      <c r="W70" s="2"/>
      <c r="X70" s="2"/>
    </row>
    <row r="71" spans="1:24" ht="13.5" thickTop="1">
      <c r="A71" s="3"/>
      <c r="B71" s="3"/>
      <c r="C71" s="3"/>
      <c r="D71" s="3"/>
      <c r="E71" s="3"/>
      <c r="F71" s="3"/>
      <c r="G71" s="3"/>
      <c r="H71" s="3"/>
      <c r="I71" s="3"/>
      <c r="J71" s="3"/>
      <c r="K71" s="3"/>
      <c r="L71" s="3"/>
      <c r="M71" s="3"/>
      <c r="N71" s="3"/>
      <c r="O71" s="3"/>
      <c r="P71" s="3"/>
      <c r="Q71" s="3"/>
      <c r="R71" s="3"/>
      <c r="S71" s="3"/>
      <c r="T71" s="3"/>
      <c r="U71" s="2"/>
      <c r="V71" s="2"/>
      <c r="W71" s="2"/>
      <c r="X71" s="2"/>
    </row>
    <row r="72" spans="1:24" ht="12.75">
      <c r="A72" s="14" t="s">
        <v>45</v>
      </c>
      <c r="B72" s="14"/>
      <c r="C72" s="3"/>
      <c r="D72" s="3"/>
      <c r="E72" s="3"/>
      <c r="F72" s="3"/>
      <c r="G72" s="3"/>
      <c r="H72" s="3"/>
      <c r="I72" s="3"/>
      <c r="J72" s="3"/>
      <c r="K72" s="3"/>
      <c r="L72" s="3"/>
      <c r="M72" s="3"/>
      <c r="N72" s="3"/>
      <c r="O72" s="3"/>
      <c r="P72" s="3"/>
      <c r="Q72" s="3"/>
      <c r="R72" s="3"/>
      <c r="S72" s="3"/>
      <c r="T72" s="3"/>
      <c r="U72" s="2"/>
      <c r="V72" s="2"/>
      <c r="W72" s="2"/>
      <c r="X72" s="2"/>
    </row>
    <row r="73" spans="1:24" ht="12.75">
      <c r="A73" s="3" t="s">
        <v>46</v>
      </c>
      <c r="B73" s="3"/>
      <c r="C73" s="3">
        <v>72758</v>
      </c>
      <c r="D73" s="3"/>
      <c r="E73" s="3">
        <v>2197</v>
      </c>
      <c r="F73" s="3">
        <v>10326</v>
      </c>
      <c r="G73" s="3">
        <v>-4989</v>
      </c>
      <c r="H73" s="3"/>
      <c r="I73" s="3">
        <f>SUM(C73:G73)</f>
        <v>80292</v>
      </c>
      <c r="J73" s="3"/>
      <c r="K73" s="3">
        <v>85281</v>
      </c>
      <c r="L73" s="3"/>
      <c r="M73" s="3">
        <f>-86-10</f>
        <v>-96</v>
      </c>
      <c r="N73" s="3"/>
      <c r="O73" s="9">
        <f>SUM(K73:N73)</f>
        <v>85185</v>
      </c>
      <c r="P73" s="3"/>
      <c r="Q73" s="3">
        <f>+O73</f>
        <v>85185</v>
      </c>
      <c r="R73" s="3"/>
      <c r="S73" s="3"/>
      <c r="T73" s="9">
        <f>SUM(Q73:S73)</f>
        <v>85185</v>
      </c>
      <c r="U73" s="2"/>
      <c r="V73" s="2"/>
      <c r="W73" s="2"/>
      <c r="X73" s="2"/>
    </row>
    <row r="74" spans="1:24" ht="12.75">
      <c r="A74" s="3" t="s">
        <v>47</v>
      </c>
      <c r="B74" s="3"/>
      <c r="C74" s="3">
        <v>974</v>
      </c>
      <c r="D74" s="3"/>
      <c r="E74" s="3"/>
      <c r="F74" s="3"/>
      <c r="G74" s="3"/>
      <c r="H74" s="3"/>
      <c r="I74" s="3">
        <f>SUM(C74:G74)</f>
        <v>974</v>
      </c>
      <c r="J74" s="3"/>
      <c r="K74" s="3">
        <v>974</v>
      </c>
      <c r="L74" s="3"/>
      <c r="M74" s="3"/>
      <c r="N74" s="3"/>
      <c r="O74" s="9">
        <f>SUM(K74:N74)</f>
        <v>974</v>
      </c>
      <c r="P74" s="3"/>
      <c r="Q74" s="3">
        <f>+O74</f>
        <v>974</v>
      </c>
      <c r="R74" s="3"/>
      <c r="S74" s="3"/>
      <c r="T74" s="9">
        <f>SUM(Q74:S74)</f>
        <v>974</v>
      </c>
      <c r="U74" s="2"/>
      <c r="V74" s="2"/>
      <c r="W74" s="2"/>
      <c r="X74" s="2"/>
    </row>
    <row r="75" spans="1:24" ht="12.75">
      <c r="A75" s="3"/>
      <c r="B75" s="3"/>
      <c r="C75" s="3"/>
      <c r="D75" s="3"/>
      <c r="E75" s="3"/>
      <c r="F75" s="3"/>
      <c r="G75" s="3"/>
      <c r="H75" s="3"/>
      <c r="I75" s="3"/>
      <c r="J75" s="3"/>
      <c r="K75" s="3"/>
      <c r="L75" s="3"/>
      <c r="M75" s="3"/>
      <c r="N75" s="3"/>
      <c r="O75" s="3"/>
      <c r="P75" s="3"/>
      <c r="Q75" s="3"/>
      <c r="R75" s="3"/>
      <c r="S75" s="3"/>
      <c r="T75" s="3"/>
      <c r="U75" s="2"/>
      <c r="V75" s="2"/>
      <c r="W75" s="2"/>
      <c r="X75" s="2"/>
    </row>
    <row r="76" spans="1:24" ht="12.75">
      <c r="A76" s="15" t="s">
        <v>14</v>
      </c>
      <c r="B76" s="3"/>
      <c r="C76" s="3">
        <f>SUM(C73:C74)</f>
        <v>73732</v>
      </c>
      <c r="D76" s="3"/>
      <c r="E76" s="3">
        <f>SUM(E73:E74)</f>
        <v>2197</v>
      </c>
      <c r="F76" s="3">
        <f>SUM(F73:F74)</f>
        <v>10326</v>
      </c>
      <c r="G76" s="3">
        <f>SUM(G73:G74)</f>
        <v>-4989</v>
      </c>
      <c r="H76" s="3"/>
      <c r="I76" s="3">
        <f>SUM(I73:I74)</f>
        <v>81266</v>
      </c>
      <c r="J76" s="3"/>
      <c r="K76" s="3">
        <f>SUM(K73:K74)</f>
        <v>86255</v>
      </c>
      <c r="L76" s="3">
        <f>SUM(L73:L74)</f>
        <v>0</v>
      </c>
      <c r="M76" s="3">
        <f>SUM(M73:M74)</f>
        <v>-96</v>
      </c>
      <c r="N76" s="3">
        <f>SUM(N73:N74)</f>
        <v>0</v>
      </c>
      <c r="O76" s="3">
        <f>SUM(O73:O74)</f>
        <v>86159</v>
      </c>
      <c r="P76" s="3"/>
      <c r="Q76" s="3">
        <f>SUM(Q73:Q74)</f>
        <v>86159</v>
      </c>
      <c r="R76" s="3">
        <f>SUM(R73:R74)</f>
        <v>0</v>
      </c>
      <c r="S76" s="3">
        <f>SUM(S73:S74)</f>
        <v>0</v>
      </c>
      <c r="T76" s="3">
        <f>SUM(T73:T74)</f>
        <v>86159</v>
      </c>
      <c r="U76" s="2"/>
      <c r="V76" s="2"/>
      <c r="W76" s="2"/>
      <c r="X76" s="2"/>
    </row>
    <row r="77" spans="1:24" ht="13.5" thickBot="1">
      <c r="A77" s="16"/>
      <c r="B77" s="16"/>
      <c r="C77" s="16"/>
      <c r="D77" s="16"/>
      <c r="E77" s="16"/>
      <c r="F77" s="16"/>
      <c r="G77" s="16"/>
      <c r="H77" s="16"/>
      <c r="I77" s="16"/>
      <c r="J77" s="16"/>
      <c r="K77" s="16"/>
      <c r="L77" s="16"/>
      <c r="M77" s="16"/>
      <c r="N77" s="16"/>
      <c r="O77" s="16"/>
      <c r="P77" s="16"/>
      <c r="Q77" s="16"/>
      <c r="R77" s="16"/>
      <c r="S77" s="16"/>
      <c r="T77" s="16"/>
      <c r="U77" s="2"/>
      <c r="V77" s="2"/>
      <c r="W77" s="2"/>
      <c r="X77" s="2"/>
    </row>
    <row r="78" spans="1:24" ht="13.5" thickTop="1">
      <c r="A78" s="3"/>
      <c r="B78" s="3"/>
      <c r="C78" s="3"/>
      <c r="D78" s="3"/>
      <c r="E78" s="3"/>
      <c r="F78" s="3"/>
      <c r="G78" s="3"/>
      <c r="H78" s="3"/>
      <c r="I78" s="3"/>
      <c r="J78" s="3"/>
      <c r="K78" s="3"/>
      <c r="L78" s="3"/>
      <c r="M78" s="3"/>
      <c r="N78" s="3"/>
      <c r="O78" s="3"/>
      <c r="P78" s="3"/>
      <c r="Q78" s="3"/>
      <c r="R78" s="3"/>
      <c r="S78" s="3"/>
      <c r="T78" s="3"/>
      <c r="U78" s="2"/>
      <c r="V78" s="2"/>
      <c r="W78" s="2"/>
      <c r="X78" s="2"/>
    </row>
    <row r="79" spans="1:24" ht="12.75">
      <c r="A79" s="14" t="s">
        <v>48</v>
      </c>
      <c r="B79" s="14"/>
      <c r="C79" s="3"/>
      <c r="D79" s="3"/>
      <c r="E79" s="3"/>
      <c r="F79" s="3"/>
      <c r="G79" s="3"/>
      <c r="H79" s="3"/>
      <c r="I79" s="3"/>
      <c r="J79" s="3"/>
      <c r="K79" s="3"/>
      <c r="L79" s="3"/>
      <c r="M79" s="3"/>
      <c r="N79" s="3"/>
      <c r="O79" s="3"/>
      <c r="P79" s="3"/>
      <c r="Q79" s="3"/>
      <c r="R79" s="3"/>
      <c r="S79" s="3"/>
      <c r="T79" s="3"/>
      <c r="U79" s="2"/>
      <c r="V79" s="2"/>
      <c r="W79" s="2"/>
      <c r="X79" s="2"/>
    </row>
    <row r="80" spans="1:24" ht="12.75">
      <c r="A80" s="3" t="s">
        <v>49</v>
      </c>
      <c r="B80" s="3"/>
      <c r="C80" s="3">
        <v>55591</v>
      </c>
      <c r="D80" s="3"/>
      <c r="E80" s="3">
        <v>8378</v>
      </c>
      <c r="F80" s="3"/>
      <c r="G80" s="3"/>
      <c r="H80" s="3"/>
      <c r="I80" s="3">
        <f>SUM(C80:G80)</f>
        <v>63969</v>
      </c>
      <c r="J80" s="3"/>
      <c r="K80" s="3">
        <v>63071</v>
      </c>
      <c r="L80" s="3"/>
      <c r="M80" s="3"/>
      <c r="N80" s="3"/>
      <c r="O80" s="9">
        <f>SUM(K80:N80)</f>
        <v>63071</v>
      </c>
      <c r="P80" s="3"/>
      <c r="Q80" s="3">
        <f>+O80</f>
        <v>63071</v>
      </c>
      <c r="R80" s="3"/>
      <c r="S80" s="3"/>
      <c r="T80" s="9">
        <f>SUM(Q80:S80)</f>
        <v>63071</v>
      </c>
      <c r="U80" s="2"/>
      <c r="V80" s="2"/>
      <c r="W80" s="2"/>
      <c r="X80" s="2"/>
    </row>
    <row r="81" spans="1:24" ht="12.75">
      <c r="A81" s="3" t="s">
        <v>50</v>
      </c>
      <c r="B81" s="3"/>
      <c r="C81" s="3">
        <v>29268</v>
      </c>
      <c r="D81" s="3"/>
      <c r="E81" s="3"/>
      <c r="F81" s="3">
        <v>-10326</v>
      </c>
      <c r="G81" s="3"/>
      <c r="H81" s="3"/>
      <c r="I81" s="3">
        <f>SUM(C81:G81)</f>
        <v>18942</v>
      </c>
      <c r="J81" s="3"/>
      <c r="K81" s="3">
        <v>18942</v>
      </c>
      <c r="L81" s="3"/>
      <c r="M81" s="3"/>
      <c r="N81" s="3"/>
      <c r="O81" s="9">
        <f>SUM(K81:N81)</f>
        <v>18942</v>
      </c>
      <c r="P81" s="3"/>
      <c r="Q81" s="3"/>
      <c r="R81" s="3">
        <f>+O81</f>
        <v>18942</v>
      </c>
      <c r="S81" s="3"/>
      <c r="T81" s="9">
        <f>SUM(Q81:S81)</f>
        <v>18942</v>
      </c>
      <c r="U81" s="2"/>
      <c r="V81" s="2"/>
      <c r="W81" s="2"/>
      <c r="X81" s="2"/>
    </row>
    <row r="82" spans="1:24" ht="12.75">
      <c r="A82" s="3" t="s">
        <v>51</v>
      </c>
      <c r="B82" s="3"/>
      <c r="C82" s="3">
        <v>4380</v>
      </c>
      <c r="D82" s="3"/>
      <c r="E82" s="3">
        <v>-898</v>
      </c>
      <c r="F82" s="3"/>
      <c r="G82" s="3">
        <v>-499</v>
      </c>
      <c r="H82" s="3"/>
      <c r="I82" s="3">
        <f>SUM(C82:G82)</f>
        <v>2983</v>
      </c>
      <c r="J82" s="3"/>
      <c r="K82" s="3">
        <v>7432</v>
      </c>
      <c r="L82" s="3"/>
      <c r="M82" s="3"/>
      <c r="N82" s="3"/>
      <c r="O82" s="9">
        <f>SUM(K82:N82)</f>
        <v>7432</v>
      </c>
      <c r="P82" s="3"/>
      <c r="Q82" s="3"/>
      <c r="R82" s="3">
        <f>+O82</f>
        <v>7432</v>
      </c>
      <c r="S82" s="3"/>
      <c r="T82" s="9">
        <f>SUM(Q82:S82)</f>
        <v>7432</v>
      </c>
      <c r="U82" s="2"/>
      <c r="V82" s="2"/>
      <c r="W82" s="2"/>
      <c r="X82" s="2"/>
    </row>
    <row r="83" spans="1:24" ht="12.75">
      <c r="A83" s="14"/>
      <c r="B83" s="14"/>
      <c r="C83" s="3"/>
      <c r="D83" s="3"/>
      <c r="E83" s="3"/>
      <c r="F83" s="3"/>
      <c r="G83" s="3"/>
      <c r="H83" s="3"/>
      <c r="I83" s="3"/>
      <c r="J83" s="3"/>
      <c r="K83" s="3"/>
      <c r="L83" s="3"/>
      <c r="M83" s="3"/>
      <c r="N83" s="3"/>
      <c r="O83" s="3"/>
      <c r="P83" s="3"/>
      <c r="Q83" s="3"/>
      <c r="R83" s="3"/>
      <c r="S83" s="3"/>
      <c r="T83" s="3"/>
      <c r="U83" s="2"/>
      <c r="V83" s="2"/>
      <c r="W83" s="2"/>
      <c r="X83" s="2"/>
    </row>
    <row r="84" spans="1:24" ht="12.75">
      <c r="A84" s="15" t="s">
        <v>14</v>
      </c>
      <c r="B84" s="3"/>
      <c r="C84" s="3">
        <f>C80+C81+C82</f>
        <v>89239</v>
      </c>
      <c r="D84" s="3"/>
      <c r="E84" s="3">
        <f>E80+E81+E82</f>
        <v>7480</v>
      </c>
      <c r="F84" s="3">
        <f>F80+F81+F82</f>
        <v>-10326</v>
      </c>
      <c r="G84" s="3">
        <f>G80+G81+G82</f>
        <v>-499</v>
      </c>
      <c r="H84" s="3"/>
      <c r="I84" s="3">
        <f>I80+I81+I82</f>
        <v>85894</v>
      </c>
      <c r="J84" s="3"/>
      <c r="K84" s="3">
        <f>K80+K81+K82</f>
        <v>89445</v>
      </c>
      <c r="L84" s="3">
        <f>L80+L81+L82</f>
        <v>0</v>
      </c>
      <c r="M84" s="3">
        <f>M80+M81+M82</f>
        <v>0</v>
      </c>
      <c r="N84" s="3">
        <f>N80+N81+N82</f>
        <v>0</v>
      </c>
      <c r="O84" s="3">
        <f>O80+O81+O82</f>
        <v>89445</v>
      </c>
      <c r="P84" s="3"/>
      <c r="Q84" s="3">
        <f>Q80+Q81+Q82</f>
        <v>63071</v>
      </c>
      <c r="R84" s="3">
        <f>R80+R81+R82</f>
        <v>26374</v>
      </c>
      <c r="S84" s="3">
        <f>S80+S81+S82</f>
        <v>0</v>
      </c>
      <c r="T84" s="3">
        <f>T80+T81+T82</f>
        <v>89445</v>
      </c>
      <c r="U84" s="2"/>
      <c r="V84" s="2"/>
      <c r="W84" s="2"/>
      <c r="X84" s="2"/>
    </row>
    <row r="85" spans="1:24" ht="12.75">
      <c r="A85" s="15"/>
      <c r="B85" s="3"/>
      <c r="C85" s="3"/>
      <c r="D85" s="3"/>
      <c r="E85" s="3"/>
      <c r="F85" s="3"/>
      <c r="G85" s="3"/>
      <c r="H85" s="3"/>
      <c r="I85" s="3"/>
      <c r="J85" s="3"/>
      <c r="K85" s="3"/>
      <c r="L85" s="3"/>
      <c r="M85" s="3"/>
      <c r="N85" s="3"/>
      <c r="O85" s="3"/>
      <c r="P85" s="3"/>
      <c r="Q85" s="3"/>
      <c r="R85" s="3"/>
      <c r="S85" s="3"/>
      <c r="T85" s="3"/>
      <c r="U85" s="2"/>
      <c r="V85" s="2"/>
      <c r="W85" s="2"/>
      <c r="X85" s="2"/>
    </row>
    <row r="86" spans="1:24" ht="13.5" thickBot="1">
      <c r="A86" s="18"/>
      <c r="B86" s="19"/>
      <c r="C86" s="19"/>
      <c r="D86" s="19"/>
      <c r="E86" s="19"/>
      <c r="F86" s="19"/>
      <c r="G86" s="19"/>
      <c r="H86" s="19"/>
      <c r="I86" s="19"/>
      <c r="J86" s="19"/>
      <c r="K86" s="19"/>
      <c r="L86" s="19"/>
      <c r="M86" s="19"/>
      <c r="N86" s="19"/>
      <c r="O86" s="19"/>
      <c r="P86" s="19"/>
      <c r="Q86" s="19"/>
      <c r="R86" s="19"/>
      <c r="S86" s="19"/>
      <c r="T86" s="19"/>
      <c r="U86" s="2"/>
      <c r="V86" s="2"/>
      <c r="W86" s="2"/>
      <c r="X86" s="2"/>
    </row>
    <row r="87" spans="1:24" ht="13.5" thickTop="1">
      <c r="A87" s="15"/>
      <c r="B87" s="3"/>
      <c r="C87" s="3"/>
      <c r="D87" s="3"/>
      <c r="E87" s="3"/>
      <c r="F87" s="3"/>
      <c r="G87" s="3"/>
      <c r="H87" s="3"/>
      <c r="I87" s="3"/>
      <c r="J87" s="3"/>
      <c r="K87" s="3"/>
      <c r="L87" s="3"/>
      <c r="M87" s="3"/>
      <c r="N87" s="3"/>
      <c r="O87" s="3"/>
      <c r="P87" s="3"/>
      <c r="Q87" s="3"/>
      <c r="R87" s="3"/>
      <c r="S87" s="3"/>
      <c r="T87" s="3"/>
      <c r="U87" s="2"/>
      <c r="V87" s="2"/>
      <c r="W87" s="2"/>
      <c r="X87" s="2"/>
    </row>
    <row r="88" spans="1:24" ht="12.75">
      <c r="A88" s="20" t="s">
        <v>52</v>
      </c>
      <c r="B88" s="3"/>
      <c r="C88" s="3">
        <f>+C19+C42+C61+C69+C76+C84</f>
        <v>882800</v>
      </c>
      <c r="D88" s="3"/>
      <c r="E88" s="3">
        <f>+E19+E42+E61+E69+E76+E84</f>
        <v>20965</v>
      </c>
      <c r="F88" s="3">
        <f>+F19+F42+F61+F69+F76+F84</f>
        <v>0</v>
      </c>
      <c r="G88" s="3">
        <f>+G19+G42+G61+G69+G76+G84</f>
        <v>-90389</v>
      </c>
      <c r="H88" s="3"/>
      <c r="I88" s="3">
        <f>+I19+I42+I61+I69+I76+I84</f>
        <v>813376</v>
      </c>
      <c r="J88" s="3"/>
      <c r="K88" s="3">
        <f>+K19+K42+K61+K69+K76+K84</f>
        <v>914002</v>
      </c>
      <c r="L88" s="3">
        <f>+L19+L42+L61+L69+L76+L84</f>
        <v>826.8</v>
      </c>
      <c r="M88" s="3">
        <f>+M19+M42+M61+M69+M76+M84</f>
        <v>-916</v>
      </c>
      <c r="N88" s="3">
        <f>+N19+N42+N61+N69+N76+N84</f>
        <v>0</v>
      </c>
      <c r="O88" s="3">
        <f>+O19+O42+O61+O69+O76+O84</f>
        <v>913912.8</v>
      </c>
      <c r="P88" s="3"/>
      <c r="Q88" s="3">
        <f>+Q19+Q42+Q61+Q69+Q76+Q84</f>
        <v>696127.8</v>
      </c>
      <c r="R88" s="3">
        <f>+R19+R42+R61+R69+R76+R84</f>
        <v>193405</v>
      </c>
      <c r="S88" s="3">
        <f>+S19+S42+S61+S69+S76+S84</f>
        <v>24380</v>
      </c>
      <c r="T88" s="3">
        <f>+T19+T42+T61+T69+T76+T84</f>
        <v>913912.8</v>
      </c>
      <c r="U88" s="2"/>
      <c r="V88" s="2"/>
      <c r="W88" s="2"/>
      <c r="X88" s="2"/>
    </row>
    <row r="89" spans="1:24" ht="12.75">
      <c r="A89" s="4"/>
      <c r="B89" s="1"/>
      <c r="C89" s="5"/>
      <c r="D89" s="5"/>
      <c r="E89" s="5"/>
      <c r="F89" s="5"/>
      <c r="G89" s="5"/>
      <c r="H89" s="5"/>
      <c r="I89" s="5"/>
      <c r="J89" s="5"/>
      <c r="K89" s="5"/>
      <c r="L89" s="5"/>
      <c r="M89" s="3"/>
      <c r="N89" s="5"/>
      <c r="O89" s="5"/>
      <c r="P89" s="6"/>
      <c r="Q89" s="9"/>
      <c r="R89" s="9"/>
      <c r="S89" s="9"/>
      <c r="T89" s="9"/>
      <c r="U89" s="2"/>
      <c r="V89" s="2"/>
      <c r="W89" s="2"/>
      <c r="X89" s="2"/>
    </row>
    <row r="90" spans="1:24" ht="12.75">
      <c r="A90" s="4"/>
      <c r="B90" s="1"/>
      <c r="C90" s="5"/>
      <c r="D90" s="5"/>
      <c r="E90" s="5"/>
      <c r="F90" s="5"/>
      <c r="G90" s="5"/>
      <c r="H90" s="5"/>
      <c r="I90" s="5"/>
      <c r="J90" s="5"/>
      <c r="K90" s="5"/>
      <c r="L90" s="5"/>
      <c r="M90" s="3"/>
      <c r="N90" s="5"/>
      <c r="O90" s="5"/>
      <c r="P90" s="6"/>
      <c r="Q90" s="9"/>
      <c r="R90" s="9"/>
      <c r="S90" s="9"/>
      <c r="T90" s="9"/>
      <c r="U90" s="2"/>
      <c r="V90" s="2"/>
      <c r="W90" s="2"/>
      <c r="X90" s="2"/>
    </row>
    <row r="91" spans="1:24" ht="12.75">
      <c r="A91" s="4"/>
      <c r="B91" s="1"/>
      <c r="C91" s="5"/>
      <c r="D91" s="5"/>
      <c r="E91" s="5"/>
      <c r="F91" s="5"/>
      <c r="G91" s="5"/>
      <c r="H91" s="5"/>
      <c r="I91" s="5"/>
      <c r="J91" s="5"/>
      <c r="K91" s="5"/>
      <c r="L91" s="5"/>
      <c r="M91" s="3"/>
      <c r="N91" s="5"/>
      <c r="O91" s="5"/>
      <c r="P91" s="6"/>
      <c r="Q91" s="9"/>
      <c r="R91" s="9"/>
      <c r="S91" s="9"/>
      <c r="T91" s="9"/>
      <c r="U91" s="2"/>
      <c r="V91" s="2"/>
      <c r="W91" s="2"/>
      <c r="X91" s="2"/>
    </row>
    <row r="92" spans="1:24" ht="12.75">
      <c r="A92" s="2"/>
      <c r="B92" s="2"/>
      <c r="C92" s="2"/>
      <c r="D92" s="2"/>
      <c r="E92" s="2"/>
      <c r="F92" s="2"/>
      <c r="G92" s="2"/>
      <c r="H92" s="2"/>
      <c r="I92" s="2"/>
      <c r="J92" s="2"/>
      <c r="P92" s="2"/>
      <c r="Q92" s="9"/>
      <c r="R92" s="9"/>
      <c r="S92" s="9"/>
      <c r="T92" s="9"/>
      <c r="U92" s="2"/>
      <c r="V92" s="2"/>
      <c r="W92" s="2"/>
      <c r="X92" s="2"/>
    </row>
    <row r="93" spans="1:24" ht="12.75">
      <c r="A93" s="2"/>
      <c r="B93" s="2"/>
      <c r="C93" s="2"/>
      <c r="D93" s="2"/>
      <c r="E93" s="2"/>
      <c r="F93" s="2"/>
      <c r="G93" s="2"/>
      <c r="H93" s="2"/>
      <c r="I93" s="2"/>
      <c r="J93" s="2"/>
      <c r="P93" s="2"/>
      <c r="Q93" s="9"/>
      <c r="R93" s="9"/>
      <c r="S93" s="9"/>
      <c r="T93" s="9"/>
      <c r="U93" s="2"/>
      <c r="V93" s="2"/>
      <c r="W93" s="2"/>
      <c r="X93" s="2"/>
    </row>
    <row r="94" spans="1:24" ht="13.5" thickBot="1">
      <c r="A94" s="26"/>
      <c r="B94" s="26"/>
      <c r="C94" s="26"/>
      <c r="D94" s="26"/>
      <c r="E94" s="2"/>
      <c r="F94" s="2"/>
      <c r="G94" s="2"/>
      <c r="H94" s="2"/>
      <c r="I94" s="2"/>
      <c r="J94" s="2"/>
      <c r="P94" s="2"/>
      <c r="Q94" s="9"/>
      <c r="R94" s="9"/>
      <c r="S94" s="9"/>
      <c r="T94" s="9"/>
      <c r="U94" s="2"/>
      <c r="V94" s="2"/>
      <c r="W94" s="2"/>
      <c r="X94" s="2"/>
    </row>
    <row r="95" spans="1:24" ht="12.75">
      <c r="A95" s="25" t="s">
        <v>74</v>
      </c>
      <c r="P95" s="2"/>
      <c r="Q95" s="9"/>
      <c r="R95" s="9"/>
      <c r="S95" s="9"/>
      <c r="T95" s="9"/>
      <c r="U95" s="2"/>
      <c r="V95" s="2"/>
      <c r="W95" s="2"/>
      <c r="X95" s="2"/>
    </row>
    <row r="96" spans="1:24" ht="12.75">
      <c r="A96" s="24" t="s">
        <v>75</v>
      </c>
      <c r="B96" s="24"/>
      <c r="C96" s="24"/>
      <c r="P96" s="2"/>
      <c r="Q96" s="9"/>
      <c r="R96" s="9"/>
      <c r="S96" s="9"/>
      <c r="T96" s="9"/>
      <c r="U96" s="2"/>
      <c r="V96" s="2"/>
      <c r="W96" s="2"/>
      <c r="X96" s="2"/>
    </row>
    <row r="97" spans="1:24" ht="12.75">
      <c r="A97" s="24" t="s">
        <v>73</v>
      </c>
      <c r="B97" s="24"/>
      <c r="C97" s="24"/>
      <c r="L97" s="2"/>
      <c r="M97" s="2"/>
      <c r="N97" s="2"/>
      <c r="O97" s="2"/>
      <c r="P97" s="2"/>
      <c r="Q97" s="9"/>
      <c r="R97" s="9"/>
      <c r="S97" s="9"/>
      <c r="T97" s="9"/>
      <c r="U97" s="2"/>
      <c r="V97" s="2"/>
      <c r="W97" s="2"/>
      <c r="X97" s="2"/>
    </row>
    <row r="98" spans="1:24" ht="12.75">
      <c r="A98" s="2" t="s">
        <v>70</v>
      </c>
      <c r="B98" s="2"/>
      <c r="C98" s="2"/>
      <c r="D98" s="2"/>
      <c r="E98" s="2"/>
      <c r="F98" s="2"/>
      <c r="G98" s="2"/>
      <c r="H98" s="2"/>
      <c r="I98" s="2"/>
      <c r="J98" s="2"/>
      <c r="L98" s="2"/>
      <c r="M98" s="2"/>
      <c r="N98" s="2"/>
      <c r="O98" s="2"/>
      <c r="P98" s="2"/>
      <c r="Q98" s="9"/>
      <c r="R98" s="9"/>
      <c r="S98" s="9"/>
      <c r="T98" s="9"/>
      <c r="U98" s="2"/>
      <c r="V98" s="2"/>
      <c r="W98" s="2"/>
      <c r="X98" s="2"/>
    </row>
    <row r="99" spans="1:24" ht="12.75">
      <c r="A99" s="2"/>
      <c r="B99" s="2"/>
      <c r="C99" s="2"/>
      <c r="D99" s="2"/>
      <c r="E99" s="2"/>
      <c r="F99" s="2"/>
      <c r="G99" s="2"/>
      <c r="H99" s="2"/>
      <c r="I99" s="2"/>
      <c r="J99" s="2"/>
      <c r="L99" s="2"/>
      <c r="M99" s="2"/>
      <c r="N99" s="2"/>
      <c r="O99" s="2"/>
      <c r="P99" s="2"/>
      <c r="Q99" s="9"/>
      <c r="R99" s="9"/>
      <c r="S99" s="9"/>
      <c r="T99" s="9"/>
      <c r="U99" s="2"/>
      <c r="V99" s="2"/>
      <c r="W99" s="2"/>
      <c r="X99" s="2"/>
    </row>
    <row r="100" spans="1:24" ht="12.75">
      <c r="A100" s="2"/>
      <c r="B100" s="2"/>
      <c r="C100" s="2"/>
      <c r="D100" s="2"/>
      <c r="E100" s="2"/>
      <c r="F100" s="2"/>
      <c r="G100" s="2"/>
      <c r="H100" s="2"/>
      <c r="I100" s="2"/>
      <c r="J100" s="2"/>
      <c r="L100" s="2"/>
      <c r="M100" s="2"/>
      <c r="N100" s="2"/>
      <c r="O100" s="2"/>
      <c r="P100" s="2"/>
      <c r="Q100" s="2"/>
      <c r="R100" s="2"/>
      <c r="S100" s="2"/>
      <c r="T100" s="2"/>
      <c r="U100" s="2"/>
      <c r="V100" s="2"/>
      <c r="W100" s="2"/>
      <c r="X100" s="2"/>
    </row>
    <row r="101" spans="1:24" ht="12.75">
      <c r="A101" s="2"/>
      <c r="B101" s="2"/>
      <c r="C101" s="2"/>
      <c r="D101" s="2"/>
      <c r="E101" s="2"/>
      <c r="F101" s="2"/>
      <c r="G101" s="2"/>
      <c r="H101" s="2"/>
      <c r="I101" s="2"/>
      <c r="J101" s="2"/>
      <c r="L101" s="2"/>
      <c r="M101" s="2"/>
      <c r="N101" s="2"/>
      <c r="O101" s="2"/>
      <c r="P101" s="2"/>
      <c r="Q101" s="2"/>
      <c r="R101" s="2"/>
      <c r="S101" s="2"/>
      <c r="T101" s="2"/>
      <c r="U101" s="2"/>
      <c r="V101" s="2"/>
      <c r="W101" s="2"/>
      <c r="X101" s="2"/>
    </row>
    <row r="102" spans="1:24" ht="12.7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7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7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7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7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7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7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7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7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7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7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7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7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7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7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7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7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7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7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7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7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7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7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7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7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7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7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7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7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7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7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7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7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7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7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7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7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7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7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7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7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7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7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7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7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7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7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7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7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7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7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7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7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7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7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7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7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7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7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7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7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7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7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7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7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7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7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7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7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7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7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7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7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7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7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7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7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7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7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7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7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7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7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7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7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7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7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7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7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7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7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7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7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7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7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7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7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7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7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7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7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7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7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7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7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7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7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7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7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7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7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7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7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7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7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7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7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7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7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7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7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7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7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7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7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7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75">
      <c r="A228" s="2"/>
      <c r="B228" s="2"/>
      <c r="C228" s="2"/>
      <c r="D228" s="2"/>
      <c r="E228" s="2"/>
      <c r="F228" s="2"/>
      <c r="G228" s="2"/>
      <c r="H228" s="2"/>
      <c r="I228" s="2"/>
      <c r="J228" s="2"/>
      <c r="K228" s="2"/>
      <c r="L228" s="2"/>
      <c r="M228" s="2"/>
      <c r="N228" s="2"/>
      <c r="O228" s="2"/>
      <c r="P228" s="2"/>
      <c r="Q228" s="2"/>
      <c r="R228" s="2"/>
      <c r="S228" s="2"/>
      <c r="T228" s="2"/>
      <c r="U228" s="2"/>
      <c r="V228" s="2"/>
      <c r="W228" s="2"/>
      <c r="X228" s="2"/>
    </row>
  </sheetData>
  <mergeCells count="5">
    <mergeCell ref="A4:T4"/>
    <mergeCell ref="M11:N11"/>
    <mergeCell ref="A5:T5"/>
    <mergeCell ref="A6:T6"/>
    <mergeCell ref="A7:T7"/>
  </mergeCells>
  <printOptions horizontalCentered="1"/>
  <pageMargins left="0.5" right="0.5" top="0.5" bottom="0.5" header="0.5" footer="0.5"/>
  <pageSetup horizontalDpi="300" verticalDpi="300" orientation="landscape" scale="86" r:id="rId1"/>
  <headerFooter alignWithMargins="0">
    <oddFooter>&amp;C
&amp;P</oddFooter>
  </headerFooter>
  <rowBreaks count="2" manualBreakCount="2">
    <brk id="44" max="10" man="1"/>
    <brk id="71" max="10" man="1"/>
  </rowBreaks>
</worksheet>
</file>

<file path=xl/worksheets/sheet3.xml><?xml version="1.0" encoding="utf-8"?>
<worksheet xmlns="http://schemas.openxmlformats.org/spreadsheetml/2006/main" xmlns:r="http://schemas.openxmlformats.org/officeDocument/2006/relationships">
  <dimension ref="A1:O95"/>
  <sheetViews>
    <sheetView workbookViewId="0" topLeftCell="A1">
      <selection activeCell="O96" sqref="A14:O96"/>
    </sheetView>
  </sheetViews>
  <sheetFormatPr defaultColWidth="9.140625" defaultRowHeight="12.75"/>
  <cols>
    <col min="1" max="1" width="58.7109375" style="0" customWidth="1"/>
    <col min="2" max="2" width="1.7109375" style="0" customWidth="1"/>
    <col min="3" max="3" width="9.7109375" style="0" customWidth="1"/>
    <col min="4" max="4" width="1.7109375" style="0" customWidth="1"/>
    <col min="5" max="7" width="9.7109375" style="0" customWidth="1"/>
    <col min="8" max="8" width="1.7109375" style="0" customWidth="1"/>
    <col min="9" max="9" width="9.7109375" style="0" customWidth="1"/>
    <col min="10" max="10" width="1.7109375" style="0" customWidth="1"/>
    <col min="11" max="15" width="9.7109375" style="0" customWidth="1"/>
  </cols>
  <sheetData>
    <row r="1" ht="12.75">
      <c r="A1" t="str">
        <f>+OldStructure!A1</f>
        <v>File:  O:\BOA\SHARED\TABLES\FY2002\05FYHISTORY\02HIST.XLS</v>
      </c>
    </row>
    <row r="2" ht="12.75">
      <c r="A2" t="str">
        <f>+OldStructure!A2</f>
        <v>Date:  Revised 10/02/02</v>
      </c>
    </row>
    <row r="3" spans="1:15" ht="12.75">
      <c r="A3" s="3"/>
      <c r="B3" s="3"/>
      <c r="C3" s="3"/>
      <c r="D3" s="3"/>
      <c r="E3" s="3"/>
      <c r="F3" s="3"/>
      <c r="G3" s="3"/>
      <c r="H3" s="3"/>
      <c r="I3" s="3"/>
      <c r="J3" s="3"/>
      <c r="K3" s="3"/>
      <c r="L3" s="3"/>
      <c r="M3" s="3"/>
      <c r="N3" s="3"/>
      <c r="O3" s="3"/>
    </row>
    <row r="4" spans="1:15" ht="12.75">
      <c r="A4" s="49" t="s">
        <v>0</v>
      </c>
      <c r="B4" s="49"/>
      <c r="C4" s="49"/>
      <c r="D4" s="49"/>
      <c r="E4" s="49"/>
      <c r="F4" s="49"/>
      <c r="G4" s="49"/>
      <c r="H4" s="49"/>
      <c r="I4" s="49"/>
      <c r="J4" s="49"/>
      <c r="K4" s="49"/>
      <c r="L4" s="49"/>
      <c r="M4" s="49"/>
      <c r="N4" s="49"/>
      <c r="O4" s="49"/>
    </row>
    <row r="5" spans="1:15" ht="12.75">
      <c r="A5" s="49" t="s">
        <v>60</v>
      </c>
      <c r="B5" s="49"/>
      <c r="C5" s="49"/>
      <c r="D5" s="49"/>
      <c r="E5" s="49"/>
      <c r="F5" s="49"/>
      <c r="G5" s="49"/>
      <c r="H5" s="49"/>
      <c r="I5" s="49"/>
      <c r="J5" s="49"/>
      <c r="K5" s="49"/>
      <c r="L5" s="49"/>
      <c r="M5" s="49"/>
      <c r="N5" s="49"/>
      <c r="O5" s="49"/>
    </row>
    <row r="6" spans="1:15" ht="12.75">
      <c r="A6" s="49" t="s">
        <v>78</v>
      </c>
      <c r="B6" s="49"/>
      <c r="C6" s="49"/>
      <c r="D6" s="49"/>
      <c r="E6" s="49"/>
      <c r="F6" s="49"/>
      <c r="G6" s="49"/>
      <c r="H6" s="49"/>
      <c r="I6" s="49"/>
      <c r="J6" s="49"/>
      <c r="K6" s="49"/>
      <c r="L6" s="49"/>
      <c r="M6" s="49"/>
      <c r="N6" s="49"/>
      <c r="O6" s="49"/>
    </row>
    <row r="7" spans="1:15" ht="12.75">
      <c r="A7" s="50" t="s">
        <v>80</v>
      </c>
      <c r="B7" s="50"/>
      <c r="C7" s="50"/>
      <c r="D7" s="50"/>
      <c r="E7" s="50"/>
      <c r="F7" s="50"/>
      <c r="G7" s="50"/>
      <c r="H7" s="50"/>
      <c r="I7" s="50"/>
      <c r="J7" s="50"/>
      <c r="K7" s="50"/>
      <c r="L7" s="50"/>
      <c r="M7" s="50"/>
      <c r="N7" s="50"/>
      <c r="O7" s="50"/>
    </row>
    <row r="8" spans="1:15" ht="12.75">
      <c r="A8" s="8"/>
      <c r="B8" s="8"/>
      <c r="C8" s="8"/>
      <c r="D8" s="8"/>
      <c r="E8" s="8"/>
      <c r="F8" s="8"/>
      <c r="G8" s="8"/>
      <c r="H8" s="8"/>
      <c r="I8" s="8"/>
      <c r="J8" s="8"/>
      <c r="K8" s="8"/>
      <c r="L8" s="8"/>
      <c r="M8" s="8"/>
      <c r="N8" s="8"/>
      <c r="O8" s="8"/>
    </row>
    <row r="9" spans="1:15" ht="12.75">
      <c r="A9" s="9"/>
      <c r="B9" s="9"/>
      <c r="C9" s="9"/>
      <c r="D9" s="9"/>
      <c r="E9" s="9"/>
      <c r="F9" s="9"/>
      <c r="G9" s="9"/>
      <c r="H9" s="9"/>
      <c r="I9" s="9"/>
      <c r="J9" s="9"/>
      <c r="K9" s="7"/>
      <c r="L9" s="9"/>
      <c r="M9" s="9"/>
      <c r="N9" s="9"/>
      <c r="O9" s="9"/>
    </row>
    <row r="10" spans="1:15" ht="12.75">
      <c r="A10" s="3" t="s">
        <v>1</v>
      </c>
      <c r="B10" s="3"/>
      <c r="C10" s="9"/>
      <c r="D10" s="9"/>
      <c r="E10" s="10" t="s">
        <v>2</v>
      </c>
      <c r="F10" s="10" t="s">
        <v>3</v>
      </c>
      <c r="G10" s="10" t="s">
        <v>4</v>
      </c>
      <c r="H10" s="10"/>
      <c r="I10" s="10" t="s">
        <v>5</v>
      </c>
      <c r="J10" s="10"/>
      <c r="K10" s="21" t="s">
        <v>55</v>
      </c>
      <c r="L10" s="9"/>
      <c r="M10" s="9"/>
      <c r="N10" s="9"/>
      <c r="O10" s="11" t="s">
        <v>5</v>
      </c>
    </row>
    <row r="11" spans="1:15" ht="13.5" thickBot="1">
      <c r="A11" s="3"/>
      <c r="B11" s="3"/>
      <c r="C11" s="10" t="s">
        <v>6</v>
      </c>
      <c r="D11" s="10"/>
      <c r="E11" s="10" t="s">
        <v>53</v>
      </c>
      <c r="F11" s="10" t="s">
        <v>54</v>
      </c>
      <c r="G11" s="10" t="s">
        <v>54</v>
      </c>
      <c r="H11" s="10"/>
      <c r="I11" s="10" t="s">
        <v>7</v>
      </c>
      <c r="J11" s="10"/>
      <c r="K11" s="10" t="s">
        <v>5</v>
      </c>
      <c r="L11" s="9"/>
      <c r="M11" s="48" t="s">
        <v>58</v>
      </c>
      <c r="N11" s="48"/>
      <c r="O11" s="11" t="s">
        <v>59</v>
      </c>
    </row>
    <row r="12" spans="1:15" ht="13.5" thickBot="1">
      <c r="A12" s="3" t="s">
        <v>1</v>
      </c>
      <c r="B12" s="3"/>
      <c r="C12" s="12" t="s">
        <v>8</v>
      </c>
      <c r="D12" s="12"/>
      <c r="E12" s="12" t="s">
        <v>54</v>
      </c>
      <c r="F12" s="12"/>
      <c r="G12" s="12"/>
      <c r="H12" s="12"/>
      <c r="I12" s="12" t="s">
        <v>9</v>
      </c>
      <c r="J12" s="12"/>
      <c r="K12" s="13" t="s">
        <v>8</v>
      </c>
      <c r="L12" s="23" t="s">
        <v>57</v>
      </c>
      <c r="M12" s="23" t="s">
        <v>71</v>
      </c>
      <c r="N12" s="23" t="s">
        <v>72</v>
      </c>
      <c r="O12" s="12" t="s">
        <v>56</v>
      </c>
    </row>
    <row r="13" spans="1:15" ht="12.75">
      <c r="A13" s="3"/>
      <c r="B13" s="3"/>
      <c r="C13" s="3"/>
      <c r="D13" s="3"/>
      <c r="E13" s="3"/>
      <c r="F13" s="3"/>
      <c r="G13" s="3"/>
      <c r="H13" s="3"/>
      <c r="I13" s="3"/>
      <c r="J13" s="3"/>
      <c r="K13" s="9"/>
      <c r="L13" s="9"/>
      <c r="M13" s="9"/>
      <c r="N13" s="9"/>
      <c r="O13" s="9"/>
    </row>
    <row r="14" spans="1:15" ht="12.75">
      <c r="A14" s="14" t="s">
        <v>79</v>
      </c>
      <c r="B14" s="14"/>
      <c r="C14" s="3"/>
      <c r="D14" s="3"/>
      <c r="E14" s="3"/>
      <c r="F14" s="3"/>
      <c r="G14" s="3"/>
      <c r="H14" s="3"/>
      <c r="I14" s="3"/>
      <c r="J14" s="3"/>
      <c r="K14" s="9"/>
      <c r="L14" s="9"/>
      <c r="M14" s="9"/>
      <c r="N14" s="9"/>
      <c r="O14" s="9"/>
    </row>
    <row r="15" spans="1:15" ht="12.75">
      <c r="A15" s="3" t="s">
        <v>62</v>
      </c>
      <c r="B15" s="3"/>
      <c r="C15" s="3">
        <v>81481</v>
      </c>
      <c r="D15" s="3"/>
      <c r="E15" s="3">
        <f>ROUND(1829*0.73,0)+1-54</f>
        <v>1282</v>
      </c>
      <c r="F15" s="3"/>
      <c r="G15" s="3">
        <f>-1996-500</f>
        <v>-2496</v>
      </c>
      <c r="H15" s="3"/>
      <c r="I15" s="3">
        <f>SUM(C15:G15)</f>
        <v>80267</v>
      </c>
      <c r="J15" s="3"/>
      <c r="K15" s="9">
        <v>81067</v>
      </c>
      <c r="L15" s="9"/>
      <c r="M15" s="9">
        <v>-84</v>
      </c>
      <c r="N15" s="9">
        <v>0</v>
      </c>
      <c r="O15" s="9">
        <f>SUM(K15:N15)</f>
        <v>80983</v>
      </c>
    </row>
    <row r="16" spans="1:15" ht="12.75">
      <c r="A16" s="3" t="s">
        <v>63</v>
      </c>
      <c r="B16" s="3"/>
      <c r="C16" s="3">
        <v>32537</v>
      </c>
      <c r="D16" s="3"/>
      <c r="E16" s="3">
        <f>ROUND(1829*0.12,0)+86</f>
        <v>305</v>
      </c>
      <c r="F16" s="3"/>
      <c r="G16" s="3">
        <f>-2993-2000</f>
        <v>-4993</v>
      </c>
      <c r="H16" s="3"/>
      <c r="I16" s="3">
        <f>SUM(C16:G16)</f>
        <v>27849</v>
      </c>
      <c r="J16" s="3"/>
      <c r="K16" s="9">
        <v>35849</v>
      </c>
      <c r="L16" s="9"/>
      <c r="M16" s="9">
        <v>-40</v>
      </c>
      <c r="N16" s="9">
        <v>0</v>
      </c>
      <c r="O16" s="9">
        <f>SUM(K16:N16)</f>
        <v>35809</v>
      </c>
    </row>
    <row r="17" spans="1:15" ht="12.75">
      <c r="A17" s="3" t="s">
        <v>64</v>
      </c>
      <c r="B17" s="3"/>
      <c r="C17" s="3">
        <v>16408</v>
      </c>
      <c r="D17" s="3"/>
      <c r="E17" s="3">
        <f>ROUND(1829*0.15,0)-32</f>
        <v>242</v>
      </c>
      <c r="F17" s="3"/>
      <c r="G17" s="3">
        <v>-1098</v>
      </c>
      <c r="H17" s="3"/>
      <c r="I17" s="3">
        <f>SUM(C17:G17)</f>
        <v>15552</v>
      </c>
      <c r="J17" s="3"/>
      <c r="K17" s="9">
        <v>16361</v>
      </c>
      <c r="L17" s="9"/>
      <c r="M17" s="9">
        <v>-23</v>
      </c>
      <c r="N17" s="9"/>
      <c r="O17" s="9">
        <f>SUM(K17:N17)</f>
        <v>16338</v>
      </c>
    </row>
    <row r="18" spans="1:15" ht="12.75">
      <c r="A18" s="3"/>
      <c r="B18" s="3"/>
      <c r="C18" s="3"/>
      <c r="D18" s="3"/>
      <c r="E18" s="3"/>
      <c r="F18" s="3"/>
      <c r="G18" s="3"/>
      <c r="H18" s="3"/>
      <c r="I18" s="3"/>
      <c r="J18" s="3"/>
      <c r="K18" s="9"/>
      <c r="L18" s="9"/>
      <c r="M18" s="9"/>
      <c r="N18" s="9"/>
      <c r="O18" s="9"/>
    </row>
    <row r="19" spans="1:15" ht="12.75">
      <c r="A19" s="15" t="s">
        <v>14</v>
      </c>
      <c r="B19" s="3"/>
      <c r="C19" s="3">
        <f>SUM(C15:C17)</f>
        <v>130426</v>
      </c>
      <c r="D19" s="3"/>
      <c r="E19" s="3">
        <f>SUM(E15:E17)</f>
        <v>1829</v>
      </c>
      <c r="F19" s="3">
        <f>SUM(F15:F17)</f>
        <v>0</v>
      </c>
      <c r="G19" s="3">
        <f>SUM(G15:G17)</f>
        <v>-8587</v>
      </c>
      <c r="H19" s="3"/>
      <c r="I19" s="3">
        <f>SUM(I15:I17)</f>
        <v>123668</v>
      </c>
      <c r="J19" s="3"/>
      <c r="K19" s="3">
        <f>SUM(K15:K17)</f>
        <v>133277</v>
      </c>
      <c r="L19" s="3">
        <f>SUM(L15:L17)</f>
        <v>0</v>
      </c>
      <c r="M19" s="3">
        <f>SUM(M15:M17)</f>
        <v>-147</v>
      </c>
      <c r="N19" s="3">
        <f>SUM(N15:N17)</f>
        <v>0</v>
      </c>
      <c r="O19" s="3">
        <f>SUM(O15:O17)</f>
        <v>133130</v>
      </c>
    </row>
    <row r="20" spans="1:15" ht="13.5" thickBot="1">
      <c r="A20" s="16"/>
      <c r="B20" s="16"/>
      <c r="C20" s="16"/>
      <c r="D20" s="16"/>
      <c r="E20" s="16">
        <v>1829</v>
      </c>
      <c r="F20" s="16"/>
      <c r="G20" s="16">
        <v>-8587</v>
      </c>
      <c r="H20" s="16"/>
      <c r="I20" s="16">
        <v>123668</v>
      </c>
      <c r="J20" s="16"/>
      <c r="K20" s="16">
        <v>133277</v>
      </c>
      <c r="L20" s="16"/>
      <c r="M20" s="16"/>
      <c r="N20" s="16"/>
      <c r="O20" s="16"/>
    </row>
    <row r="21" spans="1:15" ht="13.5" thickTop="1">
      <c r="A21" s="3"/>
      <c r="B21" s="3"/>
      <c r="C21" s="3"/>
      <c r="D21" s="3"/>
      <c r="E21" s="3"/>
      <c r="F21" s="3"/>
      <c r="G21" s="3"/>
      <c r="H21" s="3"/>
      <c r="I21" s="3"/>
      <c r="J21" s="3"/>
      <c r="K21" s="3"/>
      <c r="L21" s="3"/>
      <c r="M21" s="3"/>
      <c r="N21" s="3"/>
      <c r="O21" s="3"/>
    </row>
    <row r="22" spans="1:15" ht="12.75">
      <c r="A22" s="14" t="s">
        <v>15</v>
      </c>
      <c r="B22" s="14"/>
      <c r="C22" s="3"/>
      <c r="D22" s="3"/>
      <c r="E22" s="3"/>
      <c r="F22" s="3"/>
      <c r="G22" s="3"/>
      <c r="H22" s="3"/>
      <c r="I22" s="3"/>
      <c r="J22" s="3"/>
      <c r="K22" s="3"/>
      <c r="L22" s="3"/>
      <c r="M22" s="3"/>
      <c r="N22" s="3"/>
      <c r="O22" s="3"/>
    </row>
    <row r="23" spans="1:15" ht="12.75">
      <c r="A23" s="3" t="s">
        <v>16</v>
      </c>
      <c r="B23" s="3"/>
      <c r="C23" s="3"/>
      <c r="D23" s="3"/>
      <c r="E23" s="3"/>
      <c r="F23" s="3"/>
      <c r="G23" s="3"/>
      <c r="H23" s="3"/>
      <c r="I23" s="3"/>
      <c r="J23" s="3"/>
      <c r="K23" s="3"/>
      <c r="L23" s="3"/>
      <c r="M23" s="3"/>
      <c r="N23" s="3"/>
      <c r="O23" s="3"/>
    </row>
    <row r="24" spans="1:15" ht="12.75">
      <c r="A24" s="3" t="s">
        <v>17</v>
      </c>
      <c r="B24" s="3"/>
      <c r="C24" s="3">
        <v>46657</v>
      </c>
      <c r="D24" s="3"/>
      <c r="E24" s="3">
        <v>635</v>
      </c>
      <c r="F24" s="3"/>
      <c r="G24" s="3"/>
      <c r="H24" s="3"/>
      <c r="I24" s="3">
        <f>SUM(C24:G24)</f>
        <v>47292</v>
      </c>
      <c r="J24" s="3"/>
      <c r="K24" s="3">
        <v>47592</v>
      </c>
      <c r="L24" s="3"/>
      <c r="M24" s="3">
        <v>-45</v>
      </c>
      <c r="N24" s="3"/>
      <c r="O24" s="9">
        <f>SUM(K24:N24)</f>
        <v>47547</v>
      </c>
    </row>
    <row r="25" spans="1:15" ht="12.75">
      <c r="A25" s="3" t="s">
        <v>18</v>
      </c>
      <c r="B25" s="3"/>
      <c r="C25" s="3">
        <v>17925</v>
      </c>
      <c r="D25" s="3"/>
      <c r="E25" s="3">
        <v>239</v>
      </c>
      <c r="F25" s="3"/>
      <c r="G25" s="3"/>
      <c r="H25" s="3"/>
      <c r="I25" s="3">
        <f>SUM(C25:G25)</f>
        <v>18164</v>
      </c>
      <c r="J25" s="3"/>
      <c r="K25" s="3">
        <v>19164</v>
      </c>
      <c r="L25" s="3"/>
      <c r="M25" s="3">
        <v>-16</v>
      </c>
      <c r="N25" s="3"/>
      <c r="O25" s="9">
        <f>SUM(K25:N25)</f>
        <v>19148</v>
      </c>
    </row>
    <row r="26" spans="1:15" ht="12.75">
      <c r="A26" s="3" t="s">
        <v>19</v>
      </c>
      <c r="B26" s="3"/>
      <c r="C26" s="3">
        <v>2622</v>
      </c>
      <c r="D26" s="3"/>
      <c r="E26" s="3">
        <v>42</v>
      </c>
      <c r="F26" s="3"/>
      <c r="G26" s="3"/>
      <c r="H26" s="3"/>
      <c r="I26" s="3">
        <f>SUM(C26:G26)</f>
        <v>2664</v>
      </c>
      <c r="J26" s="3"/>
      <c r="K26" s="3">
        <v>2664</v>
      </c>
      <c r="L26" s="3"/>
      <c r="M26" s="3">
        <v>-3</v>
      </c>
      <c r="N26" s="3"/>
      <c r="O26" s="9">
        <f>SUM(K26:N26)</f>
        <v>2661</v>
      </c>
    </row>
    <row r="27" spans="1:15" ht="12.75">
      <c r="A27" s="3" t="s">
        <v>20</v>
      </c>
      <c r="B27" s="3"/>
      <c r="C27" s="3">
        <v>3489</v>
      </c>
      <c r="D27" s="3"/>
      <c r="E27" s="3">
        <v>21</v>
      </c>
      <c r="F27" s="3"/>
      <c r="G27" s="3"/>
      <c r="H27" s="3"/>
      <c r="I27" s="3">
        <f>SUM(C27:G27)</f>
        <v>3510</v>
      </c>
      <c r="J27" s="3"/>
      <c r="K27" s="3">
        <v>3510</v>
      </c>
      <c r="L27" s="3"/>
      <c r="M27" s="3">
        <v>-5</v>
      </c>
      <c r="N27" s="3"/>
      <c r="O27" s="9">
        <f>SUM(K27:N27)</f>
        <v>3505</v>
      </c>
    </row>
    <row r="28" spans="1:15" ht="12.75">
      <c r="A28" s="3" t="s">
        <v>21</v>
      </c>
      <c r="B28" s="3"/>
      <c r="C28" s="17">
        <v>2032</v>
      </c>
      <c r="D28" s="17"/>
      <c r="E28" s="17">
        <v>42</v>
      </c>
      <c r="F28" s="17"/>
      <c r="G28" s="17"/>
      <c r="H28" s="17"/>
      <c r="I28" s="17">
        <f>SUM(C28:G28)</f>
        <v>2074</v>
      </c>
      <c r="J28" s="17"/>
      <c r="K28" s="17">
        <v>2074</v>
      </c>
      <c r="L28" s="17"/>
      <c r="M28" s="17">
        <v>-3</v>
      </c>
      <c r="N28" s="17"/>
      <c r="O28" s="22">
        <f>SUM(K28:N28)</f>
        <v>2071</v>
      </c>
    </row>
    <row r="29" spans="1:15" ht="12.75">
      <c r="A29" s="15" t="s">
        <v>22</v>
      </c>
      <c r="B29" s="3"/>
      <c r="C29" s="3">
        <f>SUM(C24:C28)</f>
        <v>72725</v>
      </c>
      <c r="D29" s="3"/>
      <c r="E29" s="3">
        <f>SUM(E24:E28)</f>
        <v>979</v>
      </c>
      <c r="F29" s="3">
        <f>SUM(F24:F28)</f>
        <v>0</v>
      </c>
      <c r="G29" s="3">
        <f>SUM(G24:G28)</f>
        <v>0</v>
      </c>
      <c r="H29" s="3"/>
      <c r="I29" s="3">
        <f>SUM(I24:I28)</f>
        <v>73704</v>
      </c>
      <c r="J29" s="3"/>
      <c r="K29" s="3">
        <f>SUM(K24:K28)</f>
        <v>75004</v>
      </c>
      <c r="L29" s="3">
        <f>SUM(L24:L28)</f>
        <v>0</v>
      </c>
      <c r="M29" s="3">
        <f>SUM(M24:M28)</f>
        <v>-72</v>
      </c>
      <c r="N29" s="3">
        <f>SUM(N24:N28)</f>
        <v>0</v>
      </c>
      <c r="O29" s="3">
        <f>SUM(O24:O28)</f>
        <v>74932</v>
      </c>
    </row>
    <row r="30" spans="1:15" ht="12.75">
      <c r="A30" s="3"/>
      <c r="B30" s="3"/>
      <c r="C30" s="3"/>
      <c r="D30" s="3"/>
      <c r="E30" s="3"/>
      <c r="F30" s="3"/>
      <c r="G30" s="3"/>
      <c r="H30" s="3"/>
      <c r="I30" s="3"/>
      <c r="J30" s="3"/>
      <c r="K30" s="3"/>
      <c r="L30" s="3"/>
      <c r="M30" s="3"/>
      <c r="N30" s="3"/>
      <c r="O30" s="3"/>
    </row>
    <row r="31" spans="1:15" ht="12.75">
      <c r="A31" s="3" t="s">
        <v>23</v>
      </c>
      <c r="B31" s="3"/>
      <c r="C31" s="3"/>
      <c r="D31" s="3"/>
      <c r="E31" s="3"/>
      <c r="F31" s="3"/>
      <c r="G31" s="3"/>
      <c r="H31" s="3"/>
      <c r="I31" s="3"/>
      <c r="J31" s="3"/>
      <c r="K31" s="3"/>
      <c r="L31" s="3"/>
      <c r="M31" s="3"/>
      <c r="N31" s="3"/>
      <c r="O31" s="3"/>
    </row>
    <row r="32" spans="1:15" ht="12.75">
      <c r="A32" s="3" t="s">
        <v>24</v>
      </c>
      <c r="B32" s="3"/>
      <c r="C32" s="3">
        <v>13043</v>
      </c>
      <c r="D32" s="3"/>
      <c r="E32" s="3">
        <v>235</v>
      </c>
      <c r="F32" s="3"/>
      <c r="G32" s="3">
        <f>-3000-500</f>
        <v>-3500</v>
      </c>
      <c r="H32" s="3"/>
      <c r="I32" s="3">
        <f>SUM(C32:G32)</f>
        <v>9778</v>
      </c>
      <c r="J32" s="3"/>
      <c r="K32" s="3">
        <v>13278</v>
      </c>
      <c r="L32" s="3"/>
      <c r="M32" s="3">
        <v>-16</v>
      </c>
      <c r="N32" s="3"/>
      <c r="O32" s="9">
        <f>SUM(K32:N32)</f>
        <v>13262</v>
      </c>
    </row>
    <row r="33" spans="1:15" ht="12.75">
      <c r="A33" s="3" t="s">
        <v>25</v>
      </c>
      <c r="B33" s="3"/>
      <c r="C33" s="3">
        <v>26180</v>
      </c>
      <c r="D33" s="3"/>
      <c r="E33" s="3">
        <v>366</v>
      </c>
      <c r="F33" s="3"/>
      <c r="G33" s="3">
        <f>-998-4989</f>
        <v>-5987</v>
      </c>
      <c r="H33" s="3"/>
      <c r="I33" s="3">
        <f>SUM(C33:G33)</f>
        <v>20559</v>
      </c>
      <c r="J33" s="3"/>
      <c r="K33" s="3">
        <v>26546</v>
      </c>
      <c r="L33" s="3"/>
      <c r="M33" s="3">
        <v>-23</v>
      </c>
      <c r="N33" s="3"/>
      <c r="O33" s="9">
        <f>SUM(K33:N33)</f>
        <v>26523</v>
      </c>
    </row>
    <row r="34" spans="1:15" ht="12.75">
      <c r="A34" s="3" t="s">
        <v>26</v>
      </c>
      <c r="B34" s="3"/>
      <c r="C34" s="17">
        <v>35152</v>
      </c>
      <c r="D34" s="17"/>
      <c r="E34" s="17">
        <v>547</v>
      </c>
      <c r="F34" s="17"/>
      <c r="G34" s="17">
        <f>-299-998-499</f>
        <v>-1796</v>
      </c>
      <c r="H34" s="17"/>
      <c r="I34" s="17">
        <f>SUM(C34:G34)</f>
        <v>33903</v>
      </c>
      <c r="J34" s="17"/>
      <c r="K34" s="17">
        <v>38149</v>
      </c>
      <c r="L34" s="17"/>
      <c r="M34" s="17">
        <v>-47</v>
      </c>
      <c r="N34" s="17"/>
      <c r="O34" s="22">
        <f>SUM(K34:N34)</f>
        <v>38102</v>
      </c>
    </row>
    <row r="35" spans="1:15" ht="12.75">
      <c r="A35" s="15" t="s">
        <v>22</v>
      </c>
      <c r="B35" s="3"/>
      <c r="C35" s="3">
        <f>SUM(C32:C34)</f>
        <v>74375</v>
      </c>
      <c r="D35" s="3"/>
      <c r="E35" s="3">
        <f>SUM(E32:E34)</f>
        <v>1148</v>
      </c>
      <c r="F35" s="3">
        <f>SUM(F32:F34)</f>
        <v>0</v>
      </c>
      <c r="G35" s="3">
        <f>SUM(G32:G34)</f>
        <v>-11283</v>
      </c>
      <c r="H35" s="3"/>
      <c r="I35" s="3">
        <f>SUM(I32:I34)</f>
        <v>64240</v>
      </c>
      <c r="J35" s="3"/>
      <c r="K35" s="3">
        <f>SUM(K32:K34)</f>
        <v>77973</v>
      </c>
      <c r="L35" s="3">
        <f>SUM(L32:L34)</f>
        <v>0</v>
      </c>
      <c r="M35" s="3">
        <f>SUM(M32:M34)</f>
        <v>-86</v>
      </c>
      <c r="N35" s="3">
        <f>SUM(N32:N34)</f>
        <v>0</v>
      </c>
      <c r="O35" s="3">
        <f>SUM(O32:O34)</f>
        <v>77887</v>
      </c>
    </row>
    <row r="36" spans="1:15" ht="12.75">
      <c r="A36" s="3"/>
      <c r="B36" s="3"/>
      <c r="C36" s="3"/>
      <c r="D36" s="3"/>
      <c r="E36" s="3"/>
      <c r="F36" s="3"/>
      <c r="G36" s="3"/>
      <c r="H36" s="3"/>
      <c r="I36" s="3"/>
      <c r="J36" s="3"/>
      <c r="K36" s="3"/>
      <c r="L36" s="3"/>
      <c r="M36" s="3"/>
      <c r="N36" s="3"/>
      <c r="O36" s="3"/>
    </row>
    <row r="37" spans="1:15" ht="12.75">
      <c r="A37" s="3" t="s">
        <v>27</v>
      </c>
      <c r="B37" s="3"/>
      <c r="C37" s="3"/>
      <c r="D37" s="3"/>
      <c r="E37" s="3"/>
      <c r="F37" s="3"/>
      <c r="G37" s="3"/>
      <c r="H37" s="3"/>
      <c r="I37" s="3"/>
      <c r="J37" s="3"/>
      <c r="K37" s="3"/>
      <c r="L37" s="3"/>
      <c r="M37" s="3"/>
      <c r="N37" s="3"/>
      <c r="O37" s="3"/>
    </row>
    <row r="38" spans="1:15" ht="12.75">
      <c r="A38" s="3" t="s">
        <v>28</v>
      </c>
      <c r="B38" s="3"/>
      <c r="C38" s="3">
        <v>54491</v>
      </c>
      <c r="D38" s="3"/>
      <c r="E38" s="3">
        <v>1226</v>
      </c>
      <c r="F38" s="3"/>
      <c r="G38" s="3">
        <f>-2000-1522</f>
        <v>-3522</v>
      </c>
      <c r="H38" s="3"/>
      <c r="I38" s="3">
        <f>SUM(C38:G38)</f>
        <v>52195</v>
      </c>
      <c r="J38" s="3"/>
      <c r="K38" s="3">
        <v>55695</v>
      </c>
      <c r="L38" s="3"/>
      <c r="M38" s="3">
        <f>-50-20</f>
        <v>-70</v>
      </c>
      <c r="N38" s="3"/>
      <c r="O38" s="9">
        <f>SUM(K38:N38)</f>
        <v>55625</v>
      </c>
    </row>
    <row r="39" spans="1:15" ht="12.75">
      <c r="A39" s="3" t="s">
        <v>29</v>
      </c>
      <c r="B39" s="3"/>
      <c r="C39" s="17">
        <v>23730</v>
      </c>
      <c r="D39" s="17"/>
      <c r="E39" s="17">
        <v>408</v>
      </c>
      <c r="F39" s="17"/>
      <c r="G39" s="17">
        <v>-474</v>
      </c>
      <c r="H39" s="17"/>
      <c r="I39" s="17">
        <f>SUM(C39:G39)</f>
        <v>23664</v>
      </c>
      <c r="J39" s="17"/>
      <c r="K39" s="17">
        <v>24138</v>
      </c>
      <c r="L39" s="17"/>
      <c r="M39" s="17">
        <v>-31</v>
      </c>
      <c r="N39" s="17"/>
      <c r="O39" s="22">
        <f>SUM(K39:N39)</f>
        <v>24107</v>
      </c>
    </row>
    <row r="40" spans="1:15" ht="12.75">
      <c r="A40" s="15" t="s">
        <v>22</v>
      </c>
      <c r="B40" s="3"/>
      <c r="C40" s="3">
        <f>SUM(C38:C39)</f>
        <v>78221</v>
      </c>
      <c r="D40" s="3"/>
      <c r="E40" s="3">
        <f>SUM(E38:E39)</f>
        <v>1634</v>
      </c>
      <c r="F40" s="3">
        <f>SUM(F38:F39)</f>
        <v>0</v>
      </c>
      <c r="G40" s="3">
        <f>SUM(G38:G39)</f>
        <v>-3996</v>
      </c>
      <c r="H40" s="3"/>
      <c r="I40" s="3">
        <f>SUM(I38:I39)</f>
        <v>75859</v>
      </c>
      <c r="J40" s="3"/>
      <c r="K40" s="3">
        <f>SUM(K38:K39)</f>
        <v>79833</v>
      </c>
      <c r="L40" s="3">
        <f>SUM(L38:L39)</f>
        <v>0</v>
      </c>
      <c r="M40" s="3">
        <f>SUM(M38:M39)</f>
        <v>-101</v>
      </c>
      <c r="N40" s="3">
        <f>SUM(N38:N39)</f>
        <v>0</v>
      </c>
      <c r="O40" s="3">
        <f>SUM(O38:O39)</f>
        <v>79732</v>
      </c>
    </row>
    <row r="41" spans="1:15" ht="12.75">
      <c r="A41" s="3"/>
      <c r="B41" s="3"/>
      <c r="C41" s="3"/>
      <c r="D41" s="3"/>
      <c r="E41" s="3"/>
      <c r="F41" s="3"/>
      <c r="G41" s="3"/>
      <c r="H41" s="3"/>
      <c r="I41" s="3"/>
      <c r="J41" s="3"/>
      <c r="K41" s="3"/>
      <c r="L41" s="3"/>
      <c r="M41" s="3"/>
      <c r="N41" s="3"/>
      <c r="O41" s="3"/>
    </row>
    <row r="42" spans="1:15" ht="12.75">
      <c r="A42" s="15" t="s">
        <v>14</v>
      </c>
      <c r="B42" s="3"/>
      <c r="C42" s="3">
        <f>SUM(C29,C35,C40)</f>
        <v>225321</v>
      </c>
      <c r="D42" s="3"/>
      <c r="E42" s="3">
        <f>SUM(E29,E35,E40)</f>
        <v>3761</v>
      </c>
      <c r="F42" s="3">
        <f>SUM(F29,F35,F40)</f>
        <v>0</v>
      </c>
      <c r="G42" s="3">
        <f>SUM(G29,G35,G40)</f>
        <v>-15279</v>
      </c>
      <c r="H42" s="3"/>
      <c r="I42" s="3">
        <f>SUM(I29,I35,I40)</f>
        <v>213803</v>
      </c>
      <c r="J42" s="3"/>
      <c r="K42" s="3">
        <f>SUM(K29,K35,K40)</f>
        <v>232810</v>
      </c>
      <c r="L42" s="3">
        <f>SUM(L29,L35,L40)</f>
        <v>0</v>
      </c>
      <c r="M42" s="3">
        <f>SUM(M29,M35,M40)</f>
        <v>-259</v>
      </c>
      <c r="N42" s="3">
        <f>SUM(N29,N35,N40)</f>
        <v>0</v>
      </c>
      <c r="O42" s="3">
        <f>SUM(O29,O35,O40)</f>
        <v>232551</v>
      </c>
    </row>
    <row r="43" spans="1:15" ht="13.5" thickBot="1">
      <c r="A43" s="16"/>
      <c r="B43" s="16"/>
      <c r="C43" s="16"/>
      <c r="D43" s="16"/>
      <c r="E43" s="16"/>
      <c r="F43" s="16"/>
      <c r="G43" s="16"/>
      <c r="H43" s="16"/>
      <c r="I43" s="16"/>
      <c r="J43" s="16"/>
      <c r="K43" s="16"/>
      <c r="L43" s="16"/>
      <c r="M43" s="16"/>
      <c r="N43" s="16"/>
      <c r="O43" s="16"/>
    </row>
    <row r="44" spans="1:15" ht="13.5" thickTop="1">
      <c r="A44" s="3"/>
      <c r="B44" s="3"/>
      <c r="C44" s="3" t="s">
        <v>1</v>
      </c>
      <c r="D44" s="3"/>
      <c r="E44" s="3"/>
      <c r="F44" s="3"/>
      <c r="G44" s="3"/>
      <c r="H44" s="3"/>
      <c r="I44" s="3"/>
      <c r="J44" s="3"/>
      <c r="K44" s="3"/>
      <c r="L44" s="3"/>
      <c r="M44" s="3"/>
      <c r="N44" s="3"/>
      <c r="O44" s="3"/>
    </row>
    <row r="45" spans="1:15" ht="12.75">
      <c r="A45" s="14" t="s">
        <v>30</v>
      </c>
      <c r="B45" s="14"/>
      <c r="C45" s="3"/>
      <c r="D45" s="3"/>
      <c r="E45" s="3"/>
      <c r="F45" s="3"/>
      <c r="G45" s="3"/>
      <c r="H45" s="3"/>
      <c r="I45" s="3"/>
      <c r="J45" s="3"/>
      <c r="K45" s="3"/>
      <c r="L45" s="3"/>
      <c r="M45" s="3"/>
      <c r="N45" s="3"/>
      <c r="O45" s="3"/>
    </row>
    <row r="46" spans="1:15" ht="12.75">
      <c r="A46" s="3" t="s">
        <v>65</v>
      </c>
      <c r="B46" s="3"/>
      <c r="C46" s="3"/>
      <c r="D46" s="3"/>
      <c r="E46" s="3"/>
      <c r="F46" s="3"/>
      <c r="G46" s="3"/>
      <c r="H46" s="3"/>
      <c r="I46" s="3"/>
      <c r="J46" s="3"/>
      <c r="K46" s="3"/>
      <c r="L46" s="3"/>
      <c r="M46" s="3"/>
      <c r="N46" s="3"/>
      <c r="O46" s="3"/>
    </row>
    <row r="47" spans="1:15" ht="12.75">
      <c r="A47" s="3" t="s">
        <v>66</v>
      </c>
      <c r="B47" s="3"/>
      <c r="C47" s="3">
        <v>5342</v>
      </c>
      <c r="D47" s="3"/>
      <c r="E47" s="3">
        <f>69+8+2</f>
        <v>79</v>
      </c>
      <c r="F47" s="3"/>
      <c r="G47" s="3">
        <v>-1996</v>
      </c>
      <c r="H47" s="3"/>
      <c r="I47" s="3">
        <f aca="true" t="shared" si="0" ref="I47:I52">SUM(C47:G47)</f>
        <v>3425</v>
      </c>
      <c r="J47" s="3"/>
      <c r="K47" s="3">
        <v>5421</v>
      </c>
      <c r="L47" s="3"/>
      <c r="M47" s="3"/>
      <c r="N47" s="3"/>
      <c r="O47" s="9">
        <f aca="true" t="shared" si="1" ref="O47:O52">SUM(K47:N47)</f>
        <v>5421</v>
      </c>
    </row>
    <row r="48" spans="1:15" ht="12.75">
      <c r="A48" s="3" t="s">
        <v>33</v>
      </c>
      <c r="B48" s="3"/>
      <c r="C48" s="3">
        <v>62134</v>
      </c>
      <c r="D48" s="3"/>
      <c r="E48" s="3">
        <f>1572-137</f>
        <v>1435</v>
      </c>
      <c r="F48" s="3"/>
      <c r="G48" s="3">
        <f>-20000+392</f>
        <v>-19608</v>
      </c>
      <c r="H48" s="3"/>
      <c r="I48" s="3">
        <f t="shared" si="0"/>
        <v>43961</v>
      </c>
      <c r="J48" s="3"/>
      <c r="K48" s="3">
        <v>63096</v>
      </c>
      <c r="L48" s="3"/>
      <c r="M48" s="3"/>
      <c r="N48" s="3"/>
      <c r="O48" s="9">
        <f t="shared" si="1"/>
        <v>63096</v>
      </c>
    </row>
    <row r="49" spans="1:15" ht="12.75">
      <c r="A49" s="3" t="s">
        <v>34</v>
      </c>
      <c r="B49" s="3"/>
      <c r="C49" s="3">
        <v>13607</v>
      </c>
      <c r="D49" s="3"/>
      <c r="E49" s="3">
        <v>312</v>
      </c>
      <c r="F49" s="3"/>
      <c r="G49" s="3">
        <v>-10000</v>
      </c>
      <c r="H49" s="3"/>
      <c r="I49" s="3">
        <f t="shared" si="0"/>
        <v>3919</v>
      </c>
      <c r="J49" s="3"/>
      <c r="K49" s="3">
        <v>13919</v>
      </c>
      <c r="L49" s="3"/>
      <c r="M49" s="3"/>
      <c r="N49" s="3"/>
      <c r="O49" s="9">
        <f t="shared" si="1"/>
        <v>13919</v>
      </c>
    </row>
    <row r="50" spans="1:15" ht="12.75">
      <c r="A50" s="3" t="s">
        <v>35</v>
      </c>
      <c r="B50" s="3"/>
      <c r="C50" s="3">
        <v>13350</v>
      </c>
      <c r="D50" s="3"/>
      <c r="E50" s="3">
        <v>326</v>
      </c>
      <c r="F50" s="3"/>
      <c r="G50" s="3"/>
      <c r="H50" s="3"/>
      <c r="I50" s="3">
        <f t="shared" si="0"/>
        <v>13676</v>
      </c>
      <c r="J50" s="3"/>
      <c r="K50" s="3">
        <v>13876</v>
      </c>
      <c r="L50" s="3"/>
      <c r="M50" s="3"/>
      <c r="N50" s="3"/>
      <c r="O50" s="9">
        <f t="shared" si="1"/>
        <v>13876</v>
      </c>
    </row>
    <row r="51" spans="1:15" ht="12.75">
      <c r="A51" s="3" t="s">
        <v>67</v>
      </c>
      <c r="B51" s="3"/>
      <c r="C51" s="3">
        <v>14127</v>
      </c>
      <c r="D51" s="3"/>
      <c r="E51" s="3">
        <f>80+103</f>
        <v>183</v>
      </c>
      <c r="F51" s="3"/>
      <c r="G51" s="3">
        <v>-4989</v>
      </c>
      <c r="H51" s="3"/>
      <c r="I51" s="3">
        <f t="shared" si="0"/>
        <v>9321</v>
      </c>
      <c r="J51" s="3"/>
      <c r="K51" s="3">
        <v>14310</v>
      </c>
      <c r="L51" s="3"/>
      <c r="M51" s="3"/>
      <c r="N51" s="3"/>
      <c r="O51" s="9">
        <f t="shared" si="1"/>
        <v>14310</v>
      </c>
    </row>
    <row r="52" spans="1:15" ht="12.75">
      <c r="A52" s="3" t="s">
        <v>68</v>
      </c>
      <c r="B52" s="3"/>
      <c r="C52" s="17">
        <f>24961+1796</f>
        <v>26757</v>
      </c>
      <c r="D52" s="17"/>
      <c r="E52" s="17">
        <f>568-8-2+137-80-103+161-1796</f>
        <v>-1123</v>
      </c>
      <c r="F52" s="17"/>
      <c r="G52" s="17">
        <f>-6366-392+4989-3002</f>
        <v>-4771</v>
      </c>
      <c r="H52" s="17"/>
      <c r="I52" s="17">
        <f t="shared" si="0"/>
        <v>20863</v>
      </c>
      <c r="J52" s="17"/>
      <c r="K52" s="17">
        <v>24886</v>
      </c>
      <c r="L52" s="17">
        <v>827</v>
      </c>
      <c r="M52" s="17">
        <f>-206-23</f>
        <v>-229</v>
      </c>
      <c r="N52" s="17"/>
      <c r="O52" s="22">
        <f t="shared" si="1"/>
        <v>25484</v>
      </c>
    </row>
    <row r="53" spans="1:15" ht="12.75">
      <c r="A53" s="15" t="s">
        <v>22</v>
      </c>
      <c r="B53" s="3"/>
      <c r="C53" s="3">
        <f>SUM(C47:C52)</f>
        <v>135317</v>
      </c>
      <c r="D53" s="3"/>
      <c r="E53" s="3">
        <f>SUM(E47:E52)</f>
        <v>1212</v>
      </c>
      <c r="F53" s="3">
        <f>SUM(F47:F52)</f>
        <v>0</v>
      </c>
      <c r="G53" s="3">
        <f>SUM(G47:G52)</f>
        <v>-41364</v>
      </c>
      <c r="H53" s="3"/>
      <c r="I53" s="3">
        <f>SUM(I47:I52)</f>
        <v>95165</v>
      </c>
      <c r="J53" s="3"/>
      <c r="K53" s="3">
        <f>SUM(K47:K52)</f>
        <v>135508</v>
      </c>
      <c r="L53" s="3">
        <f>SUM(L47:L52)</f>
        <v>827</v>
      </c>
      <c r="M53" s="3">
        <f>SUM(M47:M52)</f>
        <v>-229</v>
      </c>
      <c r="N53" s="3">
        <f>SUM(N47:N52)</f>
        <v>0</v>
      </c>
      <c r="O53" s="3">
        <f>SUM(O47:O52)</f>
        <v>136106</v>
      </c>
    </row>
    <row r="54" spans="1:15" ht="12.75">
      <c r="A54" s="3"/>
      <c r="B54" s="3"/>
      <c r="C54" s="3"/>
      <c r="D54" s="3"/>
      <c r="E54" s="3"/>
      <c r="F54" s="3"/>
      <c r="G54" s="3"/>
      <c r="H54" s="3"/>
      <c r="I54" s="3"/>
      <c r="J54" s="3"/>
      <c r="K54" s="3"/>
      <c r="L54" s="3"/>
      <c r="M54" s="3"/>
      <c r="N54" s="3"/>
      <c r="O54" s="3"/>
    </row>
    <row r="55" spans="1:15" ht="12.75">
      <c r="A55" s="3" t="s">
        <v>69</v>
      </c>
      <c r="B55" s="3"/>
      <c r="C55" s="3">
        <v>62741</v>
      </c>
      <c r="D55" s="3"/>
      <c r="E55" s="3">
        <v>1577</v>
      </c>
      <c r="F55" s="3"/>
      <c r="G55" s="3"/>
      <c r="H55" s="3"/>
      <c r="I55" s="3">
        <f>SUM(C55:G55)</f>
        <v>64318</v>
      </c>
      <c r="J55" s="3"/>
      <c r="K55" s="3">
        <v>64318</v>
      </c>
      <c r="L55" s="3"/>
      <c r="M55" s="3"/>
      <c r="N55" s="3"/>
      <c r="O55" s="9">
        <f>SUM(K55:N55)</f>
        <v>64318</v>
      </c>
    </row>
    <row r="56" spans="1:15" ht="12.75">
      <c r="A56" s="3" t="s">
        <v>40</v>
      </c>
      <c r="B56" s="3"/>
      <c r="C56" s="3">
        <v>5455</v>
      </c>
      <c r="D56" s="3"/>
      <c r="E56" s="3">
        <v>5</v>
      </c>
      <c r="F56" s="3"/>
      <c r="G56" s="3">
        <v>-5460</v>
      </c>
      <c r="H56" s="3"/>
      <c r="I56" s="3">
        <f>SUM(C56:G56)</f>
        <v>0</v>
      </c>
      <c r="J56" s="3"/>
      <c r="K56" s="3">
        <v>6000</v>
      </c>
      <c r="L56" s="3"/>
      <c r="M56" s="3"/>
      <c r="N56" s="3"/>
      <c r="O56" s="9">
        <f>SUM(K56:N56)</f>
        <v>6000</v>
      </c>
    </row>
    <row r="57" spans="1:15" ht="12.75">
      <c r="A57" s="3"/>
      <c r="B57" s="3"/>
      <c r="C57" s="3"/>
      <c r="D57" s="3"/>
      <c r="E57" s="3"/>
      <c r="F57" s="3"/>
      <c r="G57" s="3"/>
      <c r="H57" s="3"/>
      <c r="I57" s="3"/>
      <c r="J57" s="3"/>
      <c r="K57" s="3"/>
      <c r="L57" s="3"/>
      <c r="M57" s="3"/>
      <c r="N57" s="3"/>
      <c r="O57" s="3"/>
    </row>
    <row r="58" spans="1:15" ht="12.75">
      <c r="A58" s="15" t="s">
        <v>14</v>
      </c>
      <c r="B58" s="3"/>
      <c r="C58" s="3">
        <f>SUM(C53,C55:C56)</f>
        <v>203513</v>
      </c>
      <c r="D58" s="3"/>
      <c r="E58" s="3">
        <f>SUM(E53,E55:E56)</f>
        <v>2794</v>
      </c>
      <c r="F58" s="3">
        <f>SUM(F53,F55:F56)</f>
        <v>0</v>
      </c>
      <c r="G58" s="3">
        <f>SUM(G53,G55:G56)</f>
        <v>-46824</v>
      </c>
      <c r="H58" s="3"/>
      <c r="I58" s="3">
        <f>SUM(I53,I55:I56)</f>
        <v>159483</v>
      </c>
      <c r="J58" s="3"/>
      <c r="K58" s="3">
        <f>SUM(K53,K55:K56)</f>
        <v>205826</v>
      </c>
      <c r="L58" s="3">
        <f>SUM(L53,L55:L56)</f>
        <v>827</v>
      </c>
      <c r="M58" s="3">
        <f>SUM(M53,M55:M56)</f>
        <v>-229</v>
      </c>
      <c r="N58" s="3">
        <f>SUM(N53,N55:N56)</f>
        <v>0</v>
      </c>
      <c r="O58" s="3">
        <f>SUM(O53,O55:O56)</f>
        <v>206424</v>
      </c>
    </row>
    <row r="59" spans="1:15" ht="13.5" thickBot="1">
      <c r="A59" s="16"/>
      <c r="B59" s="16"/>
      <c r="C59" s="16"/>
      <c r="D59" s="16"/>
      <c r="E59" s="16">
        <v>2794</v>
      </c>
      <c r="F59" s="16"/>
      <c r="G59" s="16">
        <v>-46824</v>
      </c>
      <c r="H59" s="16"/>
      <c r="I59" s="16">
        <v>159483</v>
      </c>
      <c r="J59" s="16"/>
      <c r="K59" s="16"/>
      <c r="L59" s="16"/>
      <c r="M59" s="16"/>
      <c r="N59" s="16"/>
      <c r="O59" s="16"/>
    </row>
    <row r="60" spans="1:15" ht="13.5" thickTop="1">
      <c r="A60" s="3"/>
      <c r="B60" s="3"/>
      <c r="C60" s="3"/>
      <c r="D60" s="3"/>
      <c r="E60" s="3"/>
      <c r="F60" s="3"/>
      <c r="G60" s="3"/>
      <c r="H60" s="3"/>
      <c r="I60" s="3"/>
      <c r="J60" s="3"/>
      <c r="K60" s="3"/>
      <c r="L60" s="3"/>
      <c r="M60" s="3"/>
      <c r="N60" s="3"/>
      <c r="O60" s="3"/>
    </row>
    <row r="61" spans="1:15" ht="12.75">
      <c r="A61" s="14" t="s">
        <v>41</v>
      </c>
      <c r="B61" s="14"/>
      <c r="C61" s="3"/>
      <c r="D61" s="3"/>
      <c r="E61" s="3"/>
      <c r="F61" s="3"/>
      <c r="G61" s="3"/>
      <c r="H61" s="3"/>
      <c r="I61" s="3"/>
      <c r="J61" s="3"/>
      <c r="K61" s="3"/>
      <c r="L61" s="3"/>
      <c r="M61" s="3"/>
      <c r="N61" s="3"/>
      <c r="O61" s="3"/>
    </row>
    <row r="62" spans="1:15" ht="12.75">
      <c r="A62" s="3" t="s">
        <v>42</v>
      </c>
      <c r="B62" s="3"/>
      <c r="C62" s="3">
        <v>128788</v>
      </c>
      <c r="D62" s="3"/>
      <c r="E62" s="3">
        <v>2458</v>
      </c>
      <c r="F62" s="3">
        <v>340</v>
      </c>
      <c r="G62" s="3">
        <f>-2800-499-748-499-180</f>
        <v>-4726</v>
      </c>
      <c r="H62" s="3"/>
      <c r="I62" s="3">
        <f>SUM(C62:G62)</f>
        <v>126860</v>
      </c>
      <c r="J62" s="3"/>
      <c r="K62" s="3">
        <v>133502</v>
      </c>
      <c r="L62" s="3"/>
      <c r="M62" s="3">
        <f>-134-14</f>
        <v>-148</v>
      </c>
      <c r="N62" s="3"/>
      <c r="O62" s="9">
        <f>SUM(K62:N62)</f>
        <v>133354</v>
      </c>
    </row>
    <row r="63" spans="1:15" ht="12.75">
      <c r="A63" s="3" t="s">
        <v>43</v>
      </c>
      <c r="B63" s="3"/>
      <c r="C63" s="3">
        <v>17704</v>
      </c>
      <c r="D63" s="3"/>
      <c r="E63" s="3">
        <v>238</v>
      </c>
      <c r="F63" s="3">
        <v>-25</v>
      </c>
      <c r="G63" s="3">
        <f>-3992-2993-2500</f>
        <v>-9485</v>
      </c>
      <c r="H63" s="3"/>
      <c r="I63" s="3">
        <f>SUM(C63:G63)</f>
        <v>8432</v>
      </c>
      <c r="J63" s="3"/>
      <c r="K63" s="3">
        <v>18917</v>
      </c>
      <c r="L63" s="3"/>
      <c r="M63" s="3">
        <f>-19-2</f>
        <v>-21</v>
      </c>
      <c r="N63" s="3"/>
      <c r="O63" s="9">
        <f>SUM(K63:N63)</f>
        <v>18896</v>
      </c>
    </row>
    <row r="64" spans="1:15" ht="12.75">
      <c r="A64" s="3" t="s">
        <v>44</v>
      </c>
      <c r="B64" s="3"/>
      <c r="C64" s="3">
        <v>14077</v>
      </c>
      <c r="D64" s="3"/>
      <c r="E64" s="3">
        <v>208</v>
      </c>
      <c r="F64" s="3">
        <v>-315</v>
      </c>
      <c r="G64" s="3"/>
      <c r="H64" s="3"/>
      <c r="I64" s="3">
        <f>SUM(C64:G64)</f>
        <v>13970</v>
      </c>
      <c r="J64" s="3"/>
      <c r="K64" s="3">
        <v>13970</v>
      </c>
      <c r="L64" s="3"/>
      <c r="M64" s="3">
        <f>-14-2</f>
        <v>-16</v>
      </c>
      <c r="N64" s="3"/>
      <c r="O64" s="9">
        <f>SUM(K64:N64)</f>
        <v>13954</v>
      </c>
    </row>
    <row r="65" spans="1:15" ht="12.75">
      <c r="A65" s="3"/>
      <c r="B65" s="3"/>
      <c r="C65" s="3"/>
      <c r="D65" s="3"/>
      <c r="E65" s="3"/>
      <c r="F65" s="3"/>
      <c r="G65" s="3"/>
      <c r="H65" s="3"/>
      <c r="I65" s="3"/>
      <c r="J65" s="3"/>
      <c r="K65" s="3"/>
      <c r="L65" s="3"/>
      <c r="M65" s="3"/>
      <c r="N65" s="3"/>
      <c r="O65" s="3"/>
    </row>
    <row r="66" spans="1:15" ht="12.75">
      <c r="A66" s="15" t="s">
        <v>14</v>
      </c>
      <c r="B66" s="3"/>
      <c r="C66" s="3">
        <f>SUM(C62:C64)</f>
        <v>160569</v>
      </c>
      <c r="D66" s="3"/>
      <c r="E66" s="3">
        <f>SUM(E62:E64)</f>
        <v>2904</v>
      </c>
      <c r="F66" s="3">
        <f>SUM(F62:F64)</f>
        <v>0</v>
      </c>
      <c r="G66" s="3">
        <f>SUM(G62:G64)</f>
        <v>-14211</v>
      </c>
      <c r="H66" s="3"/>
      <c r="I66" s="3">
        <f>SUM(I62:I64)</f>
        <v>149262</v>
      </c>
      <c r="J66" s="3"/>
      <c r="K66" s="3">
        <f>SUM(K62:K64)</f>
        <v>166389</v>
      </c>
      <c r="L66" s="3">
        <f>SUM(L62:L64)</f>
        <v>0</v>
      </c>
      <c r="M66" s="3">
        <f>SUM(M62:M64)</f>
        <v>-185</v>
      </c>
      <c r="N66" s="3">
        <f>SUM(N62:N64)</f>
        <v>0</v>
      </c>
      <c r="O66" s="3">
        <f>SUM(O62:O64)</f>
        <v>166204</v>
      </c>
    </row>
    <row r="67" spans="1:15" ht="13.5" thickBot="1">
      <c r="A67" s="16"/>
      <c r="B67" s="16"/>
      <c r="C67" s="16"/>
      <c r="D67" s="16"/>
      <c r="E67" s="16"/>
      <c r="F67" s="16"/>
      <c r="G67" s="16"/>
      <c r="H67" s="16"/>
      <c r="I67" s="16"/>
      <c r="J67" s="16"/>
      <c r="K67" s="16"/>
      <c r="L67" s="16"/>
      <c r="M67" s="16"/>
      <c r="N67" s="16"/>
      <c r="O67" s="16"/>
    </row>
    <row r="68" spans="1:15" ht="13.5" thickTop="1">
      <c r="A68" s="3"/>
      <c r="B68" s="3"/>
      <c r="C68" s="3"/>
      <c r="D68" s="3"/>
      <c r="E68" s="3"/>
      <c r="F68" s="3"/>
      <c r="G68" s="3"/>
      <c r="H68" s="3"/>
      <c r="I68" s="3"/>
      <c r="J68" s="3"/>
      <c r="K68" s="3"/>
      <c r="L68" s="3"/>
      <c r="M68" s="3"/>
      <c r="N68" s="3"/>
      <c r="O68" s="3"/>
    </row>
    <row r="69" spans="1:15" ht="12.75">
      <c r="A69" s="14" t="s">
        <v>45</v>
      </c>
      <c r="B69" s="14"/>
      <c r="C69" s="3"/>
      <c r="D69" s="3"/>
      <c r="E69" s="3"/>
      <c r="F69" s="3"/>
      <c r="G69" s="3"/>
      <c r="H69" s="3"/>
      <c r="I69" s="3"/>
      <c r="J69" s="3"/>
      <c r="K69" s="3"/>
      <c r="L69" s="3"/>
      <c r="M69" s="3"/>
      <c r="N69" s="3"/>
      <c r="O69" s="3"/>
    </row>
    <row r="70" spans="1:15" ht="12.75">
      <c r="A70" s="3" t="s">
        <v>46</v>
      </c>
      <c r="B70" s="3"/>
      <c r="C70" s="3">
        <v>72758</v>
      </c>
      <c r="D70" s="3"/>
      <c r="E70" s="3">
        <v>2197</v>
      </c>
      <c r="F70" s="3">
        <v>10326</v>
      </c>
      <c r="G70" s="3">
        <v>-4989</v>
      </c>
      <c r="H70" s="3"/>
      <c r="I70" s="3">
        <f>SUM(C70:G70)</f>
        <v>80292</v>
      </c>
      <c r="J70" s="3"/>
      <c r="K70" s="3">
        <v>85281</v>
      </c>
      <c r="L70" s="3"/>
      <c r="M70" s="3">
        <f>-86-10</f>
        <v>-96</v>
      </c>
      <c r="N70" s="3"/>
      <c r="O70" s="9">
        <f>SUM(K70:N70)</f>
        <v>85185</v>
      </c>
    </row>
    <row r="71" spans="1:15" ht="12.75">
      <c r="A71" s="3" t="s">
        <v>47</v>
      </c>
      <c r="B71" s="3"/>
      <c r="C71" s="3">
        <v>974</v>
      </c>
      <c r="D71" s="3"/>
      <c r="E71" s="3"/>
      <c r="F71" s="3"/>
      <c r="G71" s="3"/>
      <c r="H71" s="3"/>
      <c r="I71" s="3">
        <f>SUM(C71:G71)</f>
        <v>974</v>
      </c>
      <c r="J71" s="3"/>
      <c r="K71" s="3">
        <v>974</v>
      </c>
      <c r="L71" s="3"/>
      <c r="M71" s="3"/>
      <c r="N71" s="3"/>
      <c r="O71" s="9">
        <f>SUM(K71:N71)</f>
        <v>974</v>
      </c>
    </row>
    <row r="72" spans="1:15" ht="12.75">
      <c r="A72" s="3"/>
      <c r="B72" s="3"/>
      <c r="C72" s="3"/>
      <c r="D72" s="3"/>
      <c r="E72" s="3"/>
      <c r="F72" s="3"/>
      <c r="G72" s="3"/>
      <c r="H72" s="3"/>
      <c r="I72" s="3"/>
      <c r="J72" s="3"/>
      <c r="K72" s="3"/>
      <c r="L72" s="3"/>
      <c r="M72" s="3"/>
      <c r="N72" s="3"/>
      <c r="O72" s="3"/>
    </row>
    <row r="73" spans="1:15" ht="12.75">
      <c r="A73" s="15" t="s">
        <v>14</v>
      </c>
      <c r="B73" s="3"/>
      <c r="C73" s="3">
        <f>SUM(C70:C71)</f>
        <v>73732</v>
      </c>
      <c r="D73" s="3"/>
      <c r="E73" s="3">
        <f>SUM(E70:E71)</f>
        <v>2197</v>
      </c>
      <c r="F73" s="3">
        <f>SUM(F70:F71)</f>
        <v>10326</v>
      </c>
      <c r="G73" s="3">
        <f>SUM(G70:G71)</f>
        <v>-4989</v>
      </c>
      <c r="H73" s="3"/>
      <c r="I73" s="3">
        <f>SUM(I70:I71)</f>
        <v>81266</v>
      </c>
      <c r="J73" s="3"/>
      <c r="K73" s="3">
        <f>SUM(K70:K71)</f>
        <v>86255</v>
      </c>
      <c r="L73" s="3">
        <f>SUM(L70:L71)</f>
        <v>0</v>
      </c>
      <c r="M73" s="3">
        <f>SUM(M70:M71)</f>
        <v>-96</v>
      </c>
      <c r="N73" s="3">
        <f>SUM(N70:N71)</f>
        <v>0</v>
      </c>
      <c r="O73" s="3">
        <f>SUM(O70:O71)</f>
        <v>86159</v>
      </c>
    </row>
    <row r="74" spans="1:15" ht="13.5" thickBot="1">
      <c r="A74" s="16"/>
      <c r="B74" s="16"/>
      <c r="C74" s="16"/>
      <c r="D74" s="16"/>
      <c r="E74" s="16"/>
      <c r="F74" s="16"/>
      <c r="G74" s="16"/>
      <c r="H74" s="16"/>
      <c r="I74" s="16"/>
      <c r="J74" s="16"/>
      <c r="K74" s="16"/>
      <c r="L74" s="16"/>
      <c r="M74" s="16"/>
      <c r="N74" s="16"/>
      <c r="O74" s="16"/>
    </row>
    <row r="75" spans="1:15" ht="13.5" thickTop="1">
      <c r="A75" s="3"/>
      <c r="B75" s="3"/>
      <c r="C75" s="3"/>
      <c r="D75" s="3"/>
      <c r="E75" s="3"/>
      <c r="F75" s="3"/>
      <c r="G75" s="3"/>
      <c r="H75" s="3"/>
      <c r="I75" s="3"/>
      <c r="J75" s="3"/>
      <c r="K75" s="3"/>
      <c r="L75" s="3"/>
      <c r="M75" s="3"/>
      <c r="N75" s="3"/>
      <c r="O75" s="3"/>
    </row>
    <row r="76" spans="1:15" ht="12.75">
      <c r="A76" s="14" t="s">
        <v>48</v>
      </c>
      <c r="B76" s="14"/>
      <c r="C76" s="3"/>
      <c r="D76" s="3"/>
      <c r="E76" s="3"/>
      <c r="F76" s="3"/>
      <c r="G76" s="3"/>
      <c r="H76" s="3"/>
      <c r="I76" s="3"/>
      <c r="J76" s="3"/>
      <c r="K76" s="3"/>
      <c r="L76" s="3"/>
      <c r="M76" s="3"/>
      <c r="N76" s="3"/>
      <c r="O76" s="3"/>
    </row>
    <row r="77" spans="1:15" ht="12.75">
      <c r="A77" s="3" t="s">
        <v>49</v>
      </c>
      <c r="B77" s="3"/>
      <c r="C77" s="3">
        <v>55591</v>
      </c>
      <c r="D77" s="3"/>
      <c r="E77" s="3">
        <v>8378</v>
      </c>
      <c r="F77" s="3"/>
      <c r="G77" s="3"/>
      <c r="H77" s="3"/>
      <c r="I77" s="3">
        <f>SUM(C77:G77)</f>
        <v>63969</v>
      </c>
      <c r="J77" s="3"/>
      <c r="K77" s="3">
        <v>63071</v>
      </c>
      <c r="L77" s="3"/>
      <c r="M77" s="3"/>
      <c r="N77" s="3"/>
      <c r="O77" s="9">
        <f>SUM(K77:N77)</f>
        <v>63071</v>
      </c>
    </row>
    <row r="78" spans="1:15" ht="12.75">
      <c r="A78" s="3" t="s">
        <v>50</v>
      </c>
      <c r="B78" s="3"/>
      <c r="C78" s="3">
        <v>29268</v>
      </c>
      <c r="D78" s="3"/>
      <c r="E78" s="3"/>
      <c r="F78" s="3">
        <v>-10326</v>
      </c>
      <c r="G78" s="3"/>
      <c r="H78" s="3"/>
      <c r="I78" s="3">
        <f>SUM(C78:G78)</f>
        <v>18942</v>
      </c>
      <c r="J78" s="3"/>
      <c r="K78" s="3">
        <v>18942</v>
      </c>
      <c r="L78" s="3"/>
      <c r="M78" s="3"/>
      <c r="N78" s="3"/>
      <c r="O78" s="9">
        <f>SUM(K78:N78)</f>
        <v>18942</v>
      </c>
    </row>
    <row r="79" spans="1:15" ht="12.75">
      <c r="A79" s="3" t="s">
        <v>51</v>
      </c>
      <c r="B79" s="3"/>
      <c r="C79" s="3">
        <v>4380</v>
      </c>
      <c r="D79" s="3"/>
      <c r="E79" s="3">
        <v>-898</v>
      </c>
      <c r="F79" s="3"/>
      <c r="G79" s="3">
        <v>-499</v>
      </c>
      <c r="H79" s="3"/>
      <c r="I79" s="3">
        <f>SUM(C79:G79)</f>
        <v>2983</v>
      </c>
      <c r="J79" s="3"/>
      <c r="K79" s="3">
        <v>7432</v>
      </c>
      <c r="L79" s="3"/>
      <c r="M79" s="3"/>
      <c r="N79" s="3"/>
      <c r="O79" s="9">
        <f>SUM(K79:N79)</f>
        <v>7432</v>
      </c>
    </row>
    <row r="80" spans="1:15" ht="12.75">
      <c r="A80" s="14"/>
      <c r="B80" s="14"/>
      <c r="C80" s="3"/>
      <c r="D80" s="3"/>
      <c r="E80" s="3"/>
      <c r="F80" s="3"/>
      <c r="G80" s="3"/>
      <c r="H80" s="3"/>
      <c r="I80" s="3"/>
      <c r="J80" s="3"/>
      <c r="K80" s="3"/>
      <c r="L80" s="3"/>
      <c r="M80" s="3"/>
      <c r="N80" s="3"/>
      <c r="O80" s="3"/>
    </row>
    <row r="81" spans="1:15" ht="12.75">
      <c r="A81" s="15" t="s">
        <v>14</v>
      </c>
      <c r="B81" s="3"/>
      <c r="C81" s="3">
        <f>C77+C78+C79</f>
        <v>89239</v>
      </c>
      <c r="D81" s="3"/>
      <c r="E81" s="3">
        <f>E77+E78+E79</f>
        <v>7480</v>
      </c>
      <c r="F81" s="3">
        <f>F77+F78+F79</f>
        <v>-10326</v>
      </c>
      <c r="G81" s="3">
        <f>G77+G78+G79</f>
        <v>-499</v>
      </c>
      <c r="H81" s="3"/>
      <c r="I81" s="3">
        <f>I77+I78+I79</f>
        <v>85894</v>
      </c>
      <c r="J81" s="3"/>
      <c r="K81" s="3">
        <f>K77+K78+K79</f>
        <v>89445</v>
      </c>
      <c r="L81" s="3">
        <f>L77+L78+L79</f>
        <v>0</v>
      </c>
      <c r="M81" s="3">
        <f>M77+M78+M79</f>
        <v>0</v>
      </c>
      <c r="N81" s="3">
        <f>N77+N78+N79</f>
        <v>0</v>
      </c>
      <c r="O81" s="3">
        <f>O77+O78+O79</f>
        <v>89445</v>
      </c>
    </row>
    <row r="82" spans="1:15" ht="12.75">
      <c r="A82" s="15"/>
      <c r="B82" s="3"/>
      <c r="C82" s="3"/>
      <c r="D82" s="3"/>
      <c r="E82" s="3"/>
      <c r="F82" s="3"/>
      <c r="G82" s="3"/>
      <c r="H82" s="3"/>
      <c r="I82" s="3"/>
      <c r="J82" s="3"/>
      <c r="K82" s="3"/>
      <c r="L82" s="3"/>
      <c r="M82" s="3"/>
      <c r="N82" s="3"/>
      <c r="O82" s="3"/>
    </row>
    <row r="83" spans="1:15" ht="13.5" thickBot="1">
      <c r="A83" s="18"/>
      <c r="B83" s="19"/>
      <c r="C83" s="19"/>
      <c r="D83" s="19"/>
      <c r="E83" s="19"/>
      <c r="F83" s="19"/>
      <c r="G83" s="19"/>
      <c r="H83" s="19"/>
      <c r="I83" s="19"/>
      <c r="J83" s="19"/>
      <c r="K83" s="19"/>
      <c r="L83" s="19"/>
      <c r="M83" s="19"/>
      <c r="N83" s="19"/>
      <c r="O83" s="19"/>
    </row>
    <row r="84" spans="1:15" ht="13.5" thickTop="1">
      <c r="A84" s="15"/>
      <c r="B84" s="3"/>
      <c r="C84" s="3"/>
      <c r="D84" s="3"/>
      <c r="E84" s="3"/>
      <c r="F84" s="3"/>
      <c r="G84" s="3"/>
      <c r="H84" s="3"/>
      <c r="I84" s="3"/>
      <c r="J84" s="3"/>
      <c r="K84" s="3"/>
      <c r="L84" s="3"/>
      <c r="M84" s="3"/>
      <c r="N84" s="3"/>
      <c r="O84" s="3"/>
    </row>
    <row r="85" spans="1:15" ht="12.75">
      <c r="A85" s="20" t="s">
        <v>52</v>
      </c>
      <c r="B85" s="3"/>
      <c r="C85" s="3">
        <f>+C19+C42+C58+C66+C73+C81</f>
        <v>882800</v>
      </c>
      <c r="D85" s="3"/>
      <c r="E85" s="3">
        <f>+E19+E42+E58+E66+E73+E81</f>
        <v>20965</v>
      </c>
      <c r="F85" s="3">
        <f>+F19+F42+F58+F66+F73+F81</f>
        <v>0</v>
      </c>
      <c r="G85" s="3">
        <f>+G19+G42+G58+G66+G73+G81</f>
        <v>-90389</v>
      </c>
      <c r="H85" s="3"/>
      <c r="I85" s="3">
        <f>+I19+I42+I58+I66+I73+I81</f>
        <v>813376</v>
      </c>
      <c r="J85" s="3"/>
      <c r="K85" s="3">
        <f>+K19+K42+K58+K66+K73+K81</f>
        <v>914002</v>
      </c>
      <c r="L85" s="3">
        <f>+L19+L42+L58+L66+L73+L81</f>
        <v>827</v>
      </c>
      <c r="M85" s="3">
        <f>+M19+M42+M58+M66+M73+M81</f>
        <v>-916</v>
      </c>
      <c r="N85" s="3">
        <f>+N19+N42+N58+N66+N73+N81</f>
        <v>0</v>
      </c>
      <c r="O85" s="3">
        <f>+O19+O42+O58+O66+O73+O81</f>
        <v>913913</v>
      </c>
    </row>
    <row r="86" spans="1:15" ht="12.75">
      <c r="A86" s="4"/>
      <c r="B86" s="1"/>
      <c r="C86" s="5"/>
      <c r="D86" s="5"/>
      <c r="E86" s="5"/>
      <c r="F86" s="5"/>
      <c r="G86" s="5"/>
      <c r="H86" s="5"/>
      <c r="I86" s="5"/>
      <c r="J86" s="5"/>
      <c r="K86" s="5"/>
      <c r="L86" s="5"/>
      <c r="M86" s="3"/>
      <c r="N86" s="5"/>
      <c r="O86" s="5"/>
    </row>
    <row r="87" spans="1:15" ht="12.75">
      <c r="A87" s="4"/>
      <c r="B87" s="1"/>
      <c r="C87" s="5"/>
      <c r="D87" s="5"/>
      <c r="E87" s="5"/>
      <c r="F87" s="5"/>
      <c r="G87" s="5"/>
      <c r="H87" s="5"/>
      <c r="I87" s="5"/>
      <c r="J87" s="5"/>
      <c r="K87" s="5"/>
      <c r="L87" s="5"/>
      <c r="M87" s="3"/>
      <c r="N87" s="5"/>
      <c r="O87" s="5"/>
    </row>
    <row r="88" spans="1:15" ht="12.75">
      <c r="A88" s="4"/>
      <c r="B88" s="1"/>
      <c r="C88" s="5"/>
      <c r="D88" s="5"/>
      <c r="E88" s="5"/>
      <c r="F88" s="5"/>
      <c r="G88" s="5"/>
      <c r="H88" s="5"/>
      <c r="I88" s="5"/>
      <c r="J88" s="5"/>
      <c r="K88" s="5"/>
      <c r="L88" s="5"/>
      <c r="M88" s="3"/>
      <c r="N88" s="5"/>
      <c r="O88" s="5"/>
    </row>
    <row r="91" ht="13.5" thickBot="1">
      <c r="A91" s="26"/>
    </row>
    <row r="92" ht="12.75">
      <c r="A92" s="25" t="s">
        <v>74</v>
      </c>
    </row>
    <row r="93" ht="12.75">
      <c r="A93" s="24" t="s">
        <v>75</v>
      </c>
    </row>
    <row r="94" ht="12.75">
      <c r="A94" s="24" t="s">
        <v>73</v>
      </c>
    </row>
    <row r="95" ht="12.75">
      <c r="A95" s="2" t="s">
        <v>70</v>
      </c>
    </row>
  </sheetData>
  <mergeCells count="5">
    <mergeCell ref="A4:O4"/>
    <mergeCell ref="A5:O5"/>
    <mergeCell ref="A6:O6"/>
    <mergeCell ref="M11:N11"/>
    <mergeCell ref="A7:O7"/>
  </mergeCells>
  <printOptions/>
  <pageMargins left="0.5" right="0.5" top="0.5" bottom="0.5" header="0.5" footer="0.5"/>
  <pageSetup horizontalDpi="600" verticalDpi="600" orientation="landscape" scale="78" r:id="rId1"/>
  <rowBreaks count="2" manualBreakCount="2">
    <brk id="43" max="255"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Hill</dc:creator>
  <cp:keywords/>
  <dc:description/>
  <cp:lastModifiedBy>rhill</cp:lastModifiedBy>
  <cp:lastPrinted>2004-07-15T18:43:30Z</cp:lastPrinted>
  <dcterms:created xsi:type="dcterms:W3CDTF">2001-11-19T15:35:57Z</dcterms:created>
  <dcterms:modified xsi:type="dcterms:W3CDTF">2006-10-20T19:21:51Z</dcterms:modified>
  <cp:category/>
  <cp:version/>
  <cp:contentType/>
  <cp:contentStatus/>
</cp:coreProperties>
</file>